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6.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7.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8.xml" ContentType="application/vnd.openxmlformats-officedocument.spreadsheetml.pivotTable+xml"/>
  <Override PartName="/xl/drawings/drawing11.xml" ContentType="application/vnd.openxmlformats-officedocument.drawing+xml"/>
  <Override PartName="/xl/charts/chartEx2.xml" ContentType="application/vnd.ms-office.chartex+xml"/>
  <Override PartName="/xl/charts/style14.xml" ContentType="application/vnd.ms-office.chartstyle+xml"/>
  <Override PartName="/xl/charts/colors14.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2.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USER\Desktop\Freedom\Projects\F2 Project\"/>
    </mc:Choice>
  </mc:AlternateContent>
  <xr:revisionPtr revIDLastSave="0" documentId="13_ncr:1_{16789563-C8A6-454A-A810-ECCACAE552DA}" xr6:coauthVersionLast="47" xr6:coauthVersionMax="47" xr10:uidLastSave="{00000000-0000-0000-0000-000000000000}"/>
  <bookViews>
    <workbookView xWindow="-108" yWindow="-108" windowWidth="23256" windowHeight="13176" tabRatio="843" activeTab="5" xr2:uid="{C47E601C-29A9-4404-97F9-C673EDFDCBF0}"/>
  </bookViews>
  <sheets>
    <sheet name="Data" sheetId="7" r:id="rId1"/>
    <sheet name="Cleaned Data" sheetId="2" r:id="rId2"/>
    <sheet name="Sheet2" sheetId="4" state="hidden" r:id="rId3"/>
    <sheet name="Pre-Analysis" sheetId="6" r:id="rId4"/>
    <sheet name="In-Analysis" sheetId="5" r:id="rId5"/>
    <sheet name="Dashboard" sheetId="1" r:id="rId6"/>
    <sheet name="Sheet1" sheetId="17" state="hidden" r:id="rId7"/>
    <sheet name="Forecast" sheetId="16" state="hidden" r:id="rId8"/>
    <sheet name="Post-Analysis " sheetId="8" r:id="rId9"/>
    <sheet name="Calculation" sheetId="3" r:id="rId10"/>
    <sheet name="order by shipping mode" sheetId="13" state="hidden" r:id="rId11"/>
    <sheet name="Top Selling Cities" sheetId="10" state="hidden" r:id="rId12"/>
    <sheet name="Order by Duration" sheetId="11" state="hidden" r:id="rId13"/>
    <sheet name="Sales By States" sheetId="14" state="hidden" r:id="rId14"/>
    <sheet name="Top Selling Categories" sheetId="12" state="hidden" r:id="rId15"/>
    <sheet name="Sales Trend" sheetId="9" state="hidden" r:id="rId16"/>
    <sheet name="Sheet12" sheetId="15" state="hidden" r:id="rId17"/>
  </sheets>
  <definedNames>
    <definedName name="_xlchart.v5.0" hidden="1">Calculation!$C$38</definedName>
    <definedName name="_xlchart.v5.1" hidden="1">Calculation!$C$39:$C$86</definedName>
    <definedName name="_xlchart.v5.2" hidden="1">Calculation!$D$38</definedName>
    <definedName name="_xlchart.v5.3" hidden="1">Calculation!$D$39:$D$86</definedName>
    <definedName name="_xlchart.v5.4" hidden="1">Calculation!$C$38</definedName>
    <definedName name="_xlchart.v5.5" hidden="1">Calculation!$C$39:$C$86</definedName>
    <definedName name="_xlchart.v5.6" hidden="1">Calculation!$D$38</definedName>
    <definedName name="_xlchart.v5.7" hidden="1">Calculation!$D$39:$D$86</definedName>
    <definedName name="catetory">Calculation!$G$53</definedName>
    <definedName name="date">Calculation!$H$29</definedName>
    <definedName name="dateee">Calculation!$H$29</definedName>
    <definedName name="dateeee">Calculation!$H$29</definedName>
    <definedName name="duration">Calculation!$G$37</definedName>
    <definedName name="ExternalData_1" localSheetId="1" hidden="1">'Cleaned Data'!$A$1:$Z$2122</definedName>
    <definedName name="mostorders">Calculation!$G$37</definedName>
    <definedName name="Profit">Calculation!$H$7</definedName>
    <definedName name="ProfitYoY">Calculation!$L$7</definedName>
    <definedName name="Quantity">Calculation!$H$6</definedName>
    <definedName name="QuantityYoY">Calculation!$L$6</definedName>
    <definedName name="Sales">Calculation!$H$5</definedName>
    <definedName name="salestrend">Calculation!$A$19</definedName>
    <definedName name="salesYoY">Calculation!$L$5</definedName>
    <definedName name="sellingcities">Calculation!$G$19</definedName>
    <definedName name="sellingstate">Calculation!$A$37</definedName>
    <definedName name="shipmode">Calculation!$G$64</definedName>
    <definedName name="shippingmode">Calculation!$G$74</definedName>
    <definedName name="Slicer_Region">#N/A</definedName>
  </definedNames>
  <calcPr calcId="191029"/>
  <pivotCaches>
    <pivotCache cacheId="0"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U2" i="2" l="1"/>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H29" i="3"/>
  <c r="C8" i="14" a="1"/>
  <c r="C8" i="14" s="1"/>
  <c r="A6" i="14"/>
  <c r="A5" i="13"/>
  <c r="C8" i="12" a="1"/>
  <c r="A6" i="12"/>
  <c r="A7" i="11"/>
  <c r="C9" i="10" a="1"/>
  <c r="A7" i="10"/>
  <c r="A6" i="9"/>
  <c r="A37" i="3"/>
  <c r="G19" i="3"/>
  <c r="G37" i="3"/>
  <c r="G64" i="3"/>
  <c r="G74" i="3"/>
  <c r="G53" i="3"/>
  <c r="E7" i="12" l="1"/>
  <c r="C8" i="12"/>
  <c r="E8" i="10"/>
  <c r="C9" i="10"/>
  <c r="I55" i="3" a="1"/>
  <c r="E10" i="10" l="1"/>
  <c r="E9" i="10"/>
  <c r="E12" i="10"/>
  <c r="E13" i="10"/>
  <c r="E11" i="10"/>
  <c r="E8" i="12"/>
  <c r="E10" i="12"/>
  <c r="E9" i="12"/>
  <c r="E11" i="12"/>
  <c r="I55" i="3"/>
  <c r="K54" i="3"/>
  <c r="K57" i="3" s="1"/>
  <c r="K58" i="3" l="1"/>
  <c r="K56" i="3"/>
  <c r="K55" i="3"/>
  <c r="I21" i="3" a="1"/>
  <c r="C39" i="3" a="1"/>
  <c r="C39" i="3" s="1"/>
  <c r="A19" i="3"/>
  <c r="H5" i="3"/>
  <c r="I5" i="3"/>
  <c r="H6" i="3"/>
  <c r="J7" i="3"/>
  <c r="I7" i="3"/>
  <c r="I6" i="3"/>
  <c r="H7" i="3"/>
  <c r="J6" i="3"/>
  <c r="J5" i="3"/>
  <c r="K5" i="3" l="1"/>
  <c r="L5" i="3" s="1"/>
  <c r="K6" i="3"/>
  <c r="L6" i="3" s="1"/>
  <c r="K7" i="3"/>
  <c r="L7" i="3" s="1"/>
  <c r="I21" i="3"/>
  <c r="K20" i="3"/>
  <c r="K22" i="3" s="1"/>
  <c r="K23" i="3" l="1"/>
  <c r="K21" i="3"/>
  <c r="K25" i="3"/>
  <c r="K2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D71866-4175-4EB4-97EE-764A84D493B2}" keepAlive="1" name="Query - SalesData" description="Connection to the 'SalesData' query in the workbook." type="5" refreshedVersion="8" background="1" saveData="1">
    <dbPr connection="Provider=Microsoft.Mashup.OleDb.1;Data Source=$Workbook$;Location=SalesData;Extended Properties=&quot;&quot;" command="SELECT * FROM [Sales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<sst xmlns="http://schemas.openxmlformats.org/spreadsheetml/2006/main" count="64572" uniqueCount="4455">
  <si>
    <t>Row ID</t>
  </si>
  <si>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</si>
  <si>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</si>
  <si>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</si>
  <si>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</si>
  <si>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</si>
  <si>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</si>
  <si>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</si>
  <si>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</si>
  <si>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</si>
  <si>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</si>
  <si>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</si>
  <si>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</si>
  <si>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</si>
  <si>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</si>
  <si>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</si>
  <si>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</si>
  <si>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</si>
  <si>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</si>
  <si>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</si>
  <si>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Duration</t>
  </si>
  <si>
    <t>Month Name</t>
  </si>
  <si>
    <t>CA-2016-152156</t>
  </si>
  <si>
    <t>Second Class</t>
  </si>
  <si>
    <t>CG-12520</t>
  </si>
  <si>
    <t>Claire Gute</t>
  </si>
  <si>
    <t>Consumer</t>
  </si>
  <si>
    <t>United States</t>
  </si>
  <si>
    <t>Henderson</t>
  </si>
  <si>
    <t>Kentucky</t>
  </si>
  <si>
    <t>South</t>
  </si>
  <si>
    <t>FUR-BO-10001798</t>
  </si>
  <si>
    <t>Furniture</t>
  </si>
  <si>
    <t>Bookcases</t>
  </si>
  <si>
    <t>Bush Somerset Collection Bookcase</t>
  </si>
  <si>
    <t>3-days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</si>
  <si>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</si>
  <si>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</si>
  <si>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</si>
  <si>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</si>
  <si>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</si>
  <si>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</si>
  <si>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</si>
  <si>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</si>
  <si>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</si>
  <si>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</si>
  <si>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</si>
  <si>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</si>
  <si>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</si>
  <si>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7-days</t>
  </si>
  <si>
    <t>Oct</t>
  </si>
  <si>
    <t>CA-2014-115812</t>
  </si>
  <si>
    <t>BH-11710</t>
  </si>
  <si>
    <t>Brosina Hoffman</t>
  </si>
  <si>
    <t>Los Angeles</t>
  </si>
  <si>
    <t>California</t>
  </si>
  <si>
    <t>West</t>
  </si>
  <si>
    <t>FUR-FU-10001487</t>
  </si>
  <si>
    <t>Furnishings</t>
  </si>
  <si>
    <t>Eldon Expressions Wood and Plastic Desk Accessories, Cherry Wood</t>
  </si>
  <si>
    <t>5-days</t>
  </si>
  <si>
    <t>Jun</t>
  </si>
  <si>
    <t>FUR-TA-10001539</t>
  </si>
  <si>
    <t>Chromcraft Rectangular Conference Tables</t>
  </si>
  <si>
    <t>US-2017-156909</t>
  </si>
  <si>
    <t>SF-20065</t>
  </si>
  <si>
    <t>Sandra Flanagan</t>
  </si>
  <si>
    <t>Philadelphia</t>
  </si>
  <si>
    <t>Pennsylvania</t>
  </si>
  <si>
    <t>East</t>
  </si>
  <si>
    <t>FUR-CH-10002774</t>
  </si>
  <si>
    <t>Global Deluxe Stacking Chair, Gray</t>
  </si>
  <si>
    <t>2-days</t>
  </si>
  <si>
    <t>Jul</t>
  </si>
  <si>
    <t>CA-2015-106320</t>
  </si>
  <si>
    <t>EB-13870</t>
  </si>
  <si>
    <t>Emily Burns</t>
  </si>
  <si>
    <t>Orem</t>
  </si>
  <si>
    <t>Utah</t>
  </si>
  <si>
    <t>Sep</t>
  </si>
  <si>
    <t>US-2015-150630</t>
  </si>
  <si>
    <t>TB-21520</t>
  </si>
  <si>
    <t>Tracy Blumstein</t>
  </si>
  <si>
    <t>FUR-BO-10004834</t>
  </si>
  <si>
    <t>Riverside Palais Royal Lawyers Bookcase, Royale Cherry Finish</t>
  </si>
  <si>
    <t>4-days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</si>
  <si>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</si>
  <si>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</si>
  <si>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</si>
  <si>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</si>
  <si>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</si>
  <si>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</si>
  <si>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</si>
  <si>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</si>
  <si>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</si>
  <si>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</si>
  <si>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</si>
  <si>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</si>
  <si>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</si>
  <si>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</si>
  <si>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</si>
  <si>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</si>
  <si>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</si>
  <si>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</si>
  <si>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</si>
  <si>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</si>
  <si>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</si>
  <si>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</si>
  <si>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</si>
  <si>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</si>
  <si>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</si>
  <si>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</si>
  <si>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</si>
  <si>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</si>
  <si>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</si>
  <si>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</si>
  <si>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</si>
  <si>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</si>
  <si>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</si>
  <si>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</si>
  <si>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</si>
  <si>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</si>
  <si>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</si>
  <si>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</si>
  <si>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</si>
  <si>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1-days</t>
  </si>
  <si>
    <t>CA-2015-135545</t>
  </si>
  <si>
    <t>KM-16720</t>
  </si>
  <si>
    <t>Kunst Miller</t>
  </si>
  <si>
    <t>FUR-FU-10000397</t>
  </si>
  <si>
    <t>Luxo Economy Swing Arm Lamp</t>
  </si>
  <si>
    <t>6-days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</si>
  <si>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</si>
  <si>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</si>
  <si>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</si>
  <si>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</si>
  <si>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</si>
  <si>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</si>
  <si>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</si>
  <si>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</si>
  <si>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</si>
  <si>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</si>
  <si>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</si>
  <si>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</si>
  <si>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</si>
  <si>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</si>
  <si>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</si>
  <si>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</si>
  <si>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</si>
  <si>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</si>
  <si>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</si>
  <si>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</si>
  <si>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</si>
  <si>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</si>
  <si>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</si>
  <si>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</si>
  <si>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</si>
  <si>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</si>
  <si>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</si>
  <si>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</si>
  <si>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</si>
  <si>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</si>
  <si>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</si>
  <si>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</si>
  <si>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</si>
  <si>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</si>
  <si>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</si>
  <si>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</si>
  <si>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</si>
  <si>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</si>
  <si>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</si>
  <si>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</si>
  <si>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</si>
  <si>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</si>
  <si>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</si>
  <si>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</si>
  <si>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</si>
  <si>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</si>
  <si>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</si>
  <si>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</si>
  <si>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</si>
  <si>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</si>
  <si>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</si>
  <si>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</si>
  <si>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</si>
  <si>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</si>
  <si>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</si>
  <si>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</si>
  <si>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</si>
  <si>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</si>
  <si>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</si>
  <si>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</si>
  <si>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</si>
  <si>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</si>
  <si>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</si>
  <si>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</si>
  <si>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</si>
  <si>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</si>
  <si>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</si>
  <si>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</si>
  <si>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</si>
  <si>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</si>
  <si>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</si>
  <si>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</si>
  <si>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</si>
  <si>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</si>
  <si>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</si>
  <si>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</si>
  <si>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</si>
  <si>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</si>
  <si>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</si>
  <si>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</si>
  <si>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</si>
  <si>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</si>
  <si>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</si>
  <si>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</si>
  <si>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</si>
  <si>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</si>
  <si>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</si>
  <si>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</si>
  <si>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</si>
  <si>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</si>
  <si>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</si>
  <si>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</si>
  <si>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</si>
  <si>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</si>
  <si>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</si>
  <si>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</si>
  <si>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</si>
  <si>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</si>
  <si>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</si>
  <si>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</si>
  <si>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</si>
  <si>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</si>
  <si>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</si>
  <si>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</si>
  <si>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</si>
  <si>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</si>
  <si>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</si>
  <si>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</si>
  <si>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</si>
  <si>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</si>
  <si>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</si>
  <si>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</si>
  <si>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</si>
  <si>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</si>
  <si>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</si>
  <si>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</si>
  <si>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</si>
  <si>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</si>
  <si>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</si>
  <si>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</si>
  <si>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</si>
  <si>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</si>
  <si>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</si>
  <si>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</si>
  <si>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</si>
  <si>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</si>
  <si>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</si>
  <si>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</si>
  <si>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</si>
  <si>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</si>
  <si>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</si>
  <si>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</si>
  <si>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</si>
  <si>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</si>
  <si>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</si>
  <si>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</si>
  <si>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</si>
  <si>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</si>
  <si>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</si>
  <si>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</si>
  <si>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</si>
  <si>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</si>
  <si>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</si>
  <si>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</si>
  <si>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</si>
  <si>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</si>
  <si>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</si>
  <si>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</si>
  <si>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</si>
  <si>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</si>
  <si>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</si>
  <si>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</si>
  <si>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</si>
  <si>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</si>
  <si>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</si>
  <si>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</si>
  <si>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</si>
  <si>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</si>
  <si>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</si>
  <si>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</si>
  <si>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</si>
  <si>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</si>
  <si>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</si>
  <si>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</si>
  <si>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</si>
  <si>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</si>
  <si>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</si>
  <si>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</si>
  <si>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</si>
  <si>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</si>
  <si>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</si>
  <si>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</si>
  <si>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</si>
  <si>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</si>
  <si>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</si>
  <si>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</si>
  <si>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</si>
  <si>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</si>
  <si>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</si>
  <si>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</si>
  <si>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</si>
  <si>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</si>
  <si>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</si>
  <si>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</si>
  <si>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</si>
  <si>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</si>
  <si>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</si>
  <si>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</si>
  <si>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</si>
  <si>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</si>
  <si>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</si>
  <si>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</si>
  <si>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</si>
  <si>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</si>
  <si>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</si>
  <si>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</si>
  <si>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</si>
  <si>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</si>
  <si>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</si>
  <si>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</si>
  <si>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</si>
  <si>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</si>
  <si>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</si>
  <si>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</si>
  <si>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</si>
  <si>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</si>
  <si>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</si>
  <si>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</si>
  <si>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</si>
  <si>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</si>
  <si>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</si>
  <si>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</si>
  <si>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</si>
  <si>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</si>
  <si>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</si>
  <si>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</si>
  <si>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</si>
  <si>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</si>
  <si>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</si>
  <si>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</si>
  <si>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</si>
  <si>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</si>
  <si>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</si>
  <si>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</si>
  <si>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</si>
  <si>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</si>
  <si>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</si>
  <si>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</si>
  <si>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</si>
  <si>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</si>
  <si>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</si>
  <si>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</si>
  <si>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</si>
  <si>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</si>
  <si>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</si>
  <si>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</si>
  <si>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</si>
  <si>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</si>
  <si>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</si>
  <si>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</si>
  <si>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</si>
  <si>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</si>
  <si>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</si>
  <si>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</si>
  <si>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</si>
  <si>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</si>
  <si>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</si>
  <si>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</si>
  <si>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</si>
  <si>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</si>
  <si>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</si>
  <si>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</si>
  <si>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</si>
  <si>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</si>
  <si>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</si>
  <si>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</si>
  <si>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</si>
  <si>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</si>
  <si>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</si>
  <si>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</si>
  <si>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</si>
  <si>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</si>
  <si>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</si>
  <si>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</si>
  <si>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</si>
  <si>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</si>
  <si>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</si>
  <si>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</si>
  <si>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</si>
  <si>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</si>
  <si>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</si>
  <si>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</si>
  <si>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</si>
  <si>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</si>
  <si>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</si>
  <si>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</si>
  <si>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</si>
  <si>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</si>
  <si>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</si>
  <si>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</si>
  <si>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</si>
  <si>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</si>
  <si>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</si>
  <si>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</si>
  <si>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</si>
  <si>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</si>
  <si>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</si>
  <si>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</si>
  <si>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</si>
  <si>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</si>
  <si>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</si>
  <si>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</si>
  <si>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</si>
  <si>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</si>
  <si>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</si>
  <si>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</si>
  <si>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</si>
  <si>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</si>
  <si>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</si>
  <si>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</si>
  <si>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</si>
  <si>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</si>
  <si>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</si>
  <si>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</si>
  <si>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</si>
  <si>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</si>
  <si>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</si>
  <si>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</si>
  <si>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</si>
  <si>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</si>
  <si>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</si>
  <si>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</si>
  <si>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</si>
  <si>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</si>
  <si>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</si>
  <si>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</si>
  <si>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</si>
  <si>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</si>
  <si>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</si>
  <si>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</si>
  <si>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</si>
  <si>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</si>
  <si>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</si>
  <si>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</si>
  <si>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</si>
  <si>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</si>
  <si>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</si>
  <si>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</si>
  <si>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</si>
  <si>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</si>
  <si>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</si>
  <si>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</si>
  <si>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</si>
  <si>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</si>
  <si>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</si>
  <si>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</si>
  <si>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</si>
  <si>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</si>
  <si>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</si>
  <si>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</si>
  <si>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</si>
  <si>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</si>
  <si>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</si>
  <si>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</si>
  <si>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</si>
  <si>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</si>
  <si>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</si>
  <si>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</si>
  <si>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</si>
  <si>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</si>
  <si>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</si>
  <si>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</si>
  <si>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</si>
  <si>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</si>
  <si>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</si>
  <si>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</si>
  <si>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</si>
  <si>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</si>
  <si>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</si>
  <si>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</si>
  <si>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</si>
  <si>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</si>
  <si>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</si>
  <si>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</si>
  <si>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</si>
  <si>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</si>
  <si>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</si>
  <si>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</si>
  <si>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</si>
  <si>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</si>
  <si>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</si>
  <si>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</si>
  <si>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</si>
  <si>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</si>
  <si>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</si>
  <si>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</si>
  <si>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</si>
  <si>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</si>
  <si>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</si>
  <si>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</si>
  <si>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</si>
  <si>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</si>
  <si>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</si>
  <si>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</si>
  <si>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</si>
  <si>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</si>
  <si>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</si>
  <si>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</si>
  <si>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</si>
  <si>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</si>
  <si>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</si>
  <si>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</si>
  <si>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</si>
  <si>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</si>
  <si>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</si>
  <si>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</si>
  <si>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</si>
  <si>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</si>
  <si>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</si>
  <si>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</si>
  <si>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</si>
  <si>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</si>
  <si>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</si>
  <si>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</si>
  <si>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</si>
  <si>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</si>
  <si>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</si>
  <si>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</si>
  <si>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</si>
  <si>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</si>
  <si>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</si>
  <si>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</si>
  <si>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</si>
  <si>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</si>
  <si>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</si>
  <si>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</si>
  <si>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</si>
  <si>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</si>
  <si>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</si>
  <si>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</si>
  <si>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</si>
  <si>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</si>
  <si>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</si>
  <si>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</si>
  <si>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</si>
  <si>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</si>
  <si>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</si>
  <si>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</si>
  <si>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</si>
  <si>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</si>
  <si>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</si>
  <si>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</si>
  <si>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</si>
  <si>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</si>
  <si>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</si>
  <si>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</si>
  <si>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</si>
  <si>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</si>
  <si>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</si>
  <si>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</si>
  <si>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</si>
  <si>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</si>
  <si>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</si>
  <si>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</si>
  <si>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</si>
  <si>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</si>
  <si>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</si>
  <si>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</si>
  <si>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</si>
  <si>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</si>
  <si>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</si>
  <si>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</si>
  <si>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</si>
  <si>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</si>
  <si>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</si>
  <si>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</si>
  <si>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</si>
  <si>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</si>
  <si>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</si>
  <si>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</si>
  <si>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</si>
  <si>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</si>
  <si>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</si>
  <si>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</si>
  <si>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</si>
  <si>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</si>
  <si>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</si>
  <si>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</si>
  <si>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</si>
  <si>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</si>
  <si>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</si>
  <si>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</si>
  <si>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</si>
  <si>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</si>
  <si>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</si>
  <si>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</si>
  <si>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</si>
  <si>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</si>
  <si>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</si>
  <si>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</si>
  <si>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</si>
  <si>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</si>
  <si>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</si>
  <si>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</si>
  <si>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</si>
  <si>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</si>
  <si>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</si>
  <si>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</si>
  <si>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</si>
  <si>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</si>
  <si>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</si>
  <si>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</si>
  <si>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</si>
  <si>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</si>
  <si>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</si>
  <si>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</si>
  <si>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</si>
  <si>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</si>
  <si>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</si>
  <si>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</si>
  <si>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</si>
  <si>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</si>
  <si>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</si>
  <si>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</si>
  <si>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</si>
  <si>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</si>
  <si>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</si>
  <si>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</si>
  <si>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</si>
  <si>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</si>
  <si>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</si>
  <si>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</si>
  <si>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</si>
  <si>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</si>
  <si>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</si>
  <si>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</si>
  <si>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</si>
  <si>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</si>
  <si>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</si>
  <si>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</si>
  <si>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</si>
  <si>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</si>
  <si>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</si>
  <si>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</si>
  <si>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</si>
  <si>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</si>
  <si>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</si>
  <si>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</si>
  <si>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</si>
  <si>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</si>
  <si>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</si>
  <si>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</si>
  <si>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</si>
  <si>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</si>
  <si>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</si>
  <si>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</si>
  <si>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</si>
  <si>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</si>
  <si>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</si>
  <si>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</si>
  <si>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</si>
  <si>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</si>
  <si>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</si>
  <si>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</si>
  <si>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</si>
  <si>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</si>
  <si>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</si>
  <si>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</si>
  <si>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</si>
  <si>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</si>
  <si>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</si>
  <si>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</si>
  <si>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</si>
  <si>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</si>
  <si>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</si>
  <si>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</si>
  <si>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</si>
  <si>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</si>
  <si>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</si>
  <si>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</si>
  <si>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</si>
  <si>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</si>
  <si>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</si>
  <si>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</si>
  <si>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</si>
  <si>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</si>
  <si>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</si>
  <si>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</si>
  <si>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</si>
  <si>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</si>
  <si>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</si>
  <si>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</si>
  <si>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</si>
  <si>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</si>
  <si>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</si>
  <si>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</si>
  <si>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</si>
  <si>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</si>
  <si>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</si>
  <si>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</si>
  <si>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</si>
  <si>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</si>
  <si>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</si>
  <si>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</si>
  <si>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</si>
  <si>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</si>
  <si>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</si>
  <si>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</si>
  <si>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</si>
  <si>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</si>
  <si>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</si>
  <si>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</si>
  <si>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</si>
  <si>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</si>
  <si>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</si>
  <si>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</si>
  <si>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</si>
  <si>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</si>
  <si>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</si>
  <si>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</si>
  <si>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</si>
  <si>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</si>
  <si>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</si>
  <si>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</si>
  <si>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</si>
  <si>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</si>
  <si>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</si>
  <si>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</si>
  <si>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</si>
  <si>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</si>
  <si>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</si>
  <si>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</si>
  <si>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</si>
  <si>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</si>
  <si>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</si>
  <si>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</si>
  <si>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</si>
  <si>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</si>
  <si>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</si>
  <si>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</si>
  <si>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</si>
  <si>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</si>
  <si>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</si>
  <si>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</si>
  <si>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</si>
  <si>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</si>
  <si>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</si>
  <si>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</si>
  <si>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</si>
  <si>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</si>
  <si>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</si>
  <si>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</si>
  <si>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</si>
  <si>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</si>
  <si>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</si>
  <si>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</si>
  <si>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</si>
  <si>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</si>
  <si>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</si>
  <si>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</si>
  <si>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</si>
  <si>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</si>
  <si>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</si>
  <si>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</si>
  <si>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</si>
  <si>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</si>
  <si>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</si>
  <si>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</si>
  <si>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</si>
  <si>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</si>
  <si>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</si>
  <si>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</si>
  <si>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</si>
  <si>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</si>
  <si>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</si>
  <si>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</si>
  <si>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</si>
  <si>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</si>
  <si>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</si>
  <si>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</si>
  <si>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</si>
  <si>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</si>
  <si>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</si>
  <si>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</si>
  <si>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</si>
  <si>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</si>
  <si>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</si>
  <si>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</si>
  <si>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</si>
  <si>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</si>
  <si>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</si>
  <si>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</si>
  <si>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</si>
  <si>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</si>
  <si>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</si>
  <si>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</si>
  <si>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</si>
  <si>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</si>
  <si>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</si>
  <si>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</si>
  <si>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</si>
  <si>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</si>
  <si>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</si>
  <si>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</si>
  <si>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</si>
  <si>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</si>
  <si>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</si>
  <si>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</si>
  <si>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</si>
  <si>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</si>
  <si>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</si>
  <si>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</si>
  <si>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</si>
  <si>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</si>
  <si>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</si>
  <si>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</si>
  <si>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</si>
  <si>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</si>
  <si>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</si>
  <si>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</si>
  <si>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</si>
  <si>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</si>
  <si>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</si>
  <si>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</si>
  <si>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</si>
  <si>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</si>
  <si>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</si>
  <si>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</si>
  <si>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</si>
  <si>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</si>
  <si>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</si>
  <si>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</si>
  <si>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</si>
  <si>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</si>
  <si>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</si>
  <si>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</si>
  <si>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</si>
  <si>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</si>
  <si>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</si>
  <si>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</si>
  <si>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</si>
  <si>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</si>
  <si>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</si>
  <si>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</si>
  <si>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</si>
  <si>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</si>
  <si>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</si>
  <si>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</si>
  <si>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</si>
  <si>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</si>
  <si>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</si>
  <si>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</si>
  <si>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</si>
  <si>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</si>
  <si>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</si>
  <si>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</si>
  <si>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</si>
  <si>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</si>
  <si>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</si>
  <si>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</si>
  <si>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</si>
  <si>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</si>
  <si>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</si>
  <si>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</si>
  <si>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</si>
  <si>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</si>
  <si>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</si>
  <si>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</si>
  <si>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</si>
  <si>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</si>
  <si>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</si>
  <si>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</si>
  <si>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</si>
  <si>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</si>
  <si>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</si>
  <si>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</si>
  <si>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</si>
  <si>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</si>
  <si>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</si>
  <si>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</si>
  <si>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</si>
  <si>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</si>
  <si>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</si>
  <si>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</si>
  <si>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</si>
  <si>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</si>
  <si>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</si>
  <si>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</si>
  <si>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</si>
  <si>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</si>
  <si>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</si>
  <si>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</si>
  <si>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</si>
  <si>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</si>
  <si>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</si>
  <si>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</si>
  <si>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</si>
  <si>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</si>
  <si>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</si>
  <si>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</si>
  <si>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</si>
  <si>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</si>
  <si>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</si>
  <si>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</si>
  <si>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</si>
  <si>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</si>
  <si>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</si>
  <si>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</si>
  <si>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</si>
  <si>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</si>
  <si>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</si>
  <si>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</si>
  <si>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</si>
  <si>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</si>
  <si>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</si>
  <si>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</si>
  <si>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</si>
  <si>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</si>
  <si>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</si>
  <si>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</si>
  <si>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</si>
  <si>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</si>
  <si>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</si>
  <si>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</si>
  <si>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</si>
  <si>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</si>
  <si>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</si>
  <si>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</si>
  <si>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</si>
  <si>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</si>
  <si>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</si>
  <si>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</si>
  <si>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</si>
  <si>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</si>
  <si>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</si>
  <si>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</si>
  <si>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</si>
  <si>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</si>
  <si>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</si>
  <si>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</si>
  <si>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</si>
  <si>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</si>
  <si>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</si>
  <si>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</si>
  <si>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</si>
  <si>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</si>
  <si>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</si>
  <si>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</si>
  <si>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</si>
  <si>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</si>
  <si>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</si>
  <si>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</si>
  <si>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</si>
  <si>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</si>
  <si>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</si>
  <si>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</si>
  <si>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</si>
  <si>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</si>
  <si>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</si>
  <si>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</si>
  <si>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</si>
  <si>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</si>
  <si>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</si>
  <si>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</si>
  <si>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</si>
  <si>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</si>
  <si>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</si>
  <si>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</si>
  <si>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</si>
  <si>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</si>
  <si>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</si>
  <si>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</si>
  <si>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</si>
  <si>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</si>
  <si>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</si>
  <si>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</si>
  <si>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</si>
  <si>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</si>
  <si>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</si>
  <si>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</si>
  <si>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</si>
  <si>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</si>
  <si>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</si>
  <si>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</si>
  <si>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</si>
  <si>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</si>
  <si>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</si>
  <si>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</si>
  <si>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</si>
  <si>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</si>
  <si>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</si>
  <si>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</si>
  <si>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</si>
  <si>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</si>
  <si>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</si>
  <si>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</si>
  <si>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</si>
  <si>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</si>
  <si>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</si>
  <si>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</si>
  <si>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</si>
  <si>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</si>
  <si>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</si>
  <si>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</si>
  <si>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</si>
  <si>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</si>
  <si>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</si>
  <si>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</si>
  <si>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</si>
  <si>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</si>
  <si>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</si>
  <si>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</si>
  <si>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</si>
  <si>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</si>
  <si>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</si>
  <si>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</si>
  <si>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</si>
  <si>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</si>
  <si>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</si>
  <si>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</si>
  <si>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</si>
  <si>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</si>
  <si>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</si>
  <si>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</si>
  <si>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</si>
  <si>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</si>
  <si>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</si>
  <si>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</si>
  <si>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</si>
  <si>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</si>
  <si>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</si>
  <si>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</si>
  <si>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</si>
  <si>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</si>
  <si>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</si>
  <si>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</si>
  <si>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</si>
  <si>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</si>
  <si>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</si>
  <si>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</si>
  <si>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</si>
  <si>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</si>
  <si>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</si>
  <si>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</si>
  <si>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</si>
  <si>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</si>
  <si>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</si>
  <si>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</si>
  <si>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</si>
  <si>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</si>
  <si>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</si>
  <si>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</si>
  <si>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</si>
  <si>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</si>
  <si>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</si>
  <si>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</si>
  <si>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</si>
  <si>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</si>
  <si>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</si>
  <si>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</si>
  <si>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</si>
  <si>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</si>
  <si>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</si>
  <si>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</si>
  <si>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</si>
  <si>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</si>
  <si>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</si>
  <si>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</si>
  <si>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</si>
  <si>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</si>
  <si>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</si>
  <si>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</si>
  <si>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</si>
  <si>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</si>
  <si>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</si>
  <si>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</si>
  <si>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</si>
  <si>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</si>
  <si>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</si>
  <si>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</si>
  <si>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</si>
  <si>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</si>
  <si>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</si>
  <si>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</si>
  <si>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</si>
  <si>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</si>
  <si>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</si>
  <si>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</si>
  <si>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</si>
  <si>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</si>
  <si>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</si>
  <si>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</si>
  <si>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</si>
  <si>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</si>
  <si>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</si>
  <si>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</si>
  <si>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</si>
  <si>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</si>
  <si>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</si>
  <si>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</si>
  <si>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</si>
  <si>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</si>
  <si>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</si>
  <si>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</si>
  <si>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</si>
  <si>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</si>
  <si>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</si>
  <si>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</si>
  <si>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</si>
  <si>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</si>
  <si>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</si>
  <si>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</si>
  <si>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</si>
  <si>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</si>
  <si>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</si>
  <si>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</si>
  <si>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</si>
  <si>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</si>
  <si>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</si>
  <si>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</si>
  <si>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</si>
  <si>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</si>
  <si>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</si>
  <si>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</si>
  <si>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</si>
  <si>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</si>
  <si>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</si>
  <si>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</si>
  <si>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</si>
  <si>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</si>
  <si>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</si>
  <si>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</si>
  <si>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</si>
  <si>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</si>
  <si>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</si>
  <si>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</si>
  <si>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</si>
  <si>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</si>
  <si>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</si>
  <si>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</si>
  <si>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</si>
  <si>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</si>
  <si>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</si>
  <si>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</si>
  <si>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</si>
  <si>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</si>
  <si>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</si>
  <si>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</si>
  <si>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</si>
  <si>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</si>
  <si>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</si>
  <si>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</si>
  <si>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</si>
  <si>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</si>
  <si>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</si>
  <si>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</si>
  <si>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</si>
  <si>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</si>
  <si>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</si>
  <si>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</si>
  <si>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</si>
  <si>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</si>
  <si>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</si>
  <si>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</si>
  <si>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</si>
  <si>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</si>
  <si>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</si>
  <si>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</si>
  <si>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</si>
  <si>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</si>
  <si>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</si>
  <si>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</si>
  <si>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</si>
  <si>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</si>
  <si>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</si>
  <si>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</si>
  <si>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</si>
  <si>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</si>
  <si>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</si>
  <si>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</si>
  <si>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</si>
  <si>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</si>
  <si>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</si>
  <si>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</si>
  <si>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</si>
  <si>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</si>
  <si>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</si>
  <si>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</si>
  <si>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</si>
  <si>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</si>
  <si>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</si>
  <si>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</si>
  <si>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</si>
  <si>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</si>
  <si>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</si>
  <si>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</si>
  <si>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</si>
  <si>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</si>
  <si>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</si>
  <si>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</si>
  <si>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</si>
  <si>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</si>
  <si>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</si>
  <si>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</si>
  <si>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</si>
  <si>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</si>
  <si>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</si>
  <si>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</si>
  <si>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</si>
  <si>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</si>
  <si>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</si>
  <si>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</si>
  <si>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</si>
  <si>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</si>
  <si>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</si>
  <si>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</si>
  <si>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</si>
  <si>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</si>
  <si>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</si>
  <si>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</si>
  <si>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</si>
  <si>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</si>
  <si>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</si>
  <si>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</si>
  <si>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</si>
  <si>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</si>
  <si>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</si>
  <si>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</si>
  <si>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</si>
  <si>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</si>
  <si>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</si>
  <si>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</si>
  <si>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</si>
  <si>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</si>
  <si>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</si>
  <si>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</si>
  <si>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</si>
  <si>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</si>
  <si>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</si>
  <si>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</si>
  <si>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</si>
  <si>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</si>
  <si>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</si>
  <si>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</si>
  <si>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</si>
  <si>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</si>
  <si>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</si>
  <si>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</si>
  <si>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</si>
  <si>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</si>
  <si>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</si>
  <si>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</si>
  <si>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</si>
  <si>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</si>
  <si>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</si>
  <si>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</si>
  <si>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</si>
  <si>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</si>
  <si>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</si>
  <si>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</si>
  <si>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</si>
  <si>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</si>
  <si>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</si>
  <si>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</si>
  <si>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</si>
  <si>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</si>
  <si>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</si>
  <si>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</si>
  <si>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</si>
  <si>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</si>
  <si>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</si>
  <si>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</si>
  <si>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</si>
  <si>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</si>
  <si>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</si>
  <si>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</si>
  <si>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</si>
  <si>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</si>
  <si>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</si>
  <si>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</si>
  <si>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</si>
  <si>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</si>
  <si>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</si>
  <si>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</si>
  <si>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</si>
  <si>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</si>
  <si>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</si>
  <si>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</si>
  <si>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</si>
  <si>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</si>
  <si>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</si>
  <si>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</si>
  <si>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</si>
  <si>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</si>
  <si>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</si>
  <si>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</si>
  <si>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</si>
  <si>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</si>
  <si>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</si>
  <si>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</si>
  <si>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</si>
  <si>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</si>
  <si>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</si>
  <si>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</si>
  <si>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</si>
  <si>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</si>
  <si>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</si>
  <si>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</si>
  <si>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</si>
  <si>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</si>
  <si>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</si>
  <si>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</si>
  <si>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</si>
  <si>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</si>
  <si>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</si>
  <si>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</si>
  <si>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</si>
  <si>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</si>
  <si>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</si>
  <si>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</si>
  <si>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</si>
  <si>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</si>
  <si>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</si>
  <si>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</si>
  <si>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</si>
  <si>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</si>
  <si>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</si>
  <si>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</si>
  <si>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</si>
  <si>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</si>
  <si>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</si>
  <si>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</si>
  <si>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</si>
  <si>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</si>
  <si>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</si>
  <si>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</si>
  <si>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</si>
  <si>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</si>
  <si>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</si>
  <si>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</si>
  <si>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</si>
  <si>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</si>
  <si>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</si>
  <si>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</si>
  <si>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</si>
  <si>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</si>
  <si>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</si>
  <si>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</si>
  <si>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</si>
  <si>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</si>
  <si>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</si>
  <si>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</si>
  <si>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</si>
  <si>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</si>
  <si>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</si>
  <si>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</si>
  <si>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</si>
  <si>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</si>
  <si>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</si>
  <si>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</si>
  <si>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</si>
  <si>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</si>
  <si>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</si>
  <si>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</si>
  <si>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</si>
  <si>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</si>
  <si>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</si>
  <si>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</si>
  <si>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</si>
  <si>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</si>
  <si>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</si>
  <si>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</si>
  <si>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</si>
  <si>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</si>
  <si>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</si>
  <si>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</si>
  <si>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</si>
  <si>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</si>
  <si>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</si>
  <si>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</si>
  <si>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</si>
  <si>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</si>
  <si>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</si>
  <si>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</si>
  <si>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</si>
  <si>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</si>
  <si>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</si>
  <si>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</si>
  <si>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</si>
  <si>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</si>
  <si>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</si>
  <si>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</si>
  <si>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</si>
  <si>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</si>
  <si>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</si>
  <si>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</si>
  <si>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</si>
  <si>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</si>
  <si>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</si>
  <si>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</si>
  <si>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</si>
  <si>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</si>
  <si>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</si>
  <si>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</si>
  <si>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</si>
  <si>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</si>
  <si>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</si>
  <si>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</si>
  <si>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</si>
  <si>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</si>
  <si>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</si>
  <si>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</si>
  <si>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</si>
  <si>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</si>
  <si>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</si>
  <si>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</si>
  <si>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</si>
  <si>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</si>
  <si>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</si>
  <si>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</si>
  <si>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</si>
  <si>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</si>
  <si>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</si>
  <si>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</si>
  <si>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</si>
  <si>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</si>
  <si>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</si>
  <si>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</si>
  <si>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</si>
  <si>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</si>
  <si>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</si>
  <si>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</si>
  <si>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</si>
  <si>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</si>
  <si>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</si>
  <si>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</si>
  <si>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</si>
  <si>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</si>
  <si>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</si>
  <si>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</si>
  <si>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</si>
  <si>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</si>
  <si>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</si>
  <si>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</si>
  <si>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</si>
  <si>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</si>
  <si>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</si>
  <si>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</si>
  <si>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</si>
  <si>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</si>
  <si>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</si>
  <si>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</si>
  <si>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</si>
  <si>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</si>
  <si>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</si>
  <si>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</si>
  <si>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</si>
  <si>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</si>
  <si>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</si>
  <si>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</si>
  <si>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</si>
  <si>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</si>
  <si>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</si>
  <si>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</si>
  <si>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</si>
  <si>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</si>
  <si>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</si>
  <si>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</si>
  <si>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</si>
  <si>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</si>
  <si>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</si>
  <si>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</si>
  <si>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</si>
  <si>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</si>
  <si>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</si>
  <si>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</si>
  <si>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</si>
  <si>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</si>
  <si>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</si>
  <si>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</si>
  <si>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</si>
  <si>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</si>
  <si>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</si>
  <si>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</si>
  <si>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</si>
  <si>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</si>
  <si>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</si>
  <si>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</si>
  <si>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</si>
  <si>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</si>
  <si>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</si>
  <si>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</si>
  <si>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</si>
  <si>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</si>
  <si>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</si>
  <si>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</si>
  <si>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</si>
  <si>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</si>
  <si>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</si>
  <si>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</si>
  <si>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</si>
  <si>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</si>
  <si>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</si>
  <si>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</si>
  <si>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</si>
  <si>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</si>
  <si>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</si>
  <si>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</si>
  <si>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</si>
  <si>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</si>
  <si>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</si>
  <si>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</si>
  <si>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</si>
  <si>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</si>
  <si>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</si>
  <si>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</si>
  <si>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</si>
  <si>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</si>
  <si>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</si>
  <si>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</si>
  <si>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</si>
  <si>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</si>
  <si>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</si>
  <si>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</si>
  <si>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</si>
  <si>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</si>
  <si>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</si>
  <si>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</si>
  <si>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</si>
  <si>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</si>
  <si>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</si>
  <si>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</si>
  <si>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</si>
  <si>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</si>
  <si>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</si>
  <si>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</si>
  <si>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</si>
  <si>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</si>
  <si>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</si>
  <si>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</si>
  <si>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</si>
  <si>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</si>
  <si>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</si>
  <si>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</si>
  <si>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</si>
  <si>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</si>
  <si>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</si>
  <si>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</si>
  <si>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</si>
  <si>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</si>
  <si>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</si>
  <si>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</si>
  <si>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</si>
  <si>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</si>
  <si>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</si>
  <si>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</si>
  <si>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</si>
  <si>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</si>
  <si>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</si>
  <si>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</si>
  <si>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</si>
  <si>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</si>
  <si>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</si>
  <si>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</si>
  <si>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</si>
  <si>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</si>
  <si>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</si>
  <si>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</si>
  <si>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</si>
  <si>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</si>
  <si>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</si>
  <si>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</si>
  <si>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</si>
  <si>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</si>
  <si>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</si>
  <si>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</si>
  <si>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</si>
  <si>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</si>
  <si>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</si>
  <si>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</si>
  <si>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</si>
  <si>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</si>
  <si>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</si>
  <si>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</si>
  <si>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</si>
  <si>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</si>
  <si>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</si>
  <si>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</si>
  <si>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</si>
  <si>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</si>
  <si>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</si>
  <si>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</si>
  <si>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</si>
  <si>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</si>
  <si>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</si>
  <si>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</si>
  <si>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</si>
  <si>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</si>
  <si>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</si>
  <si>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</si>
  <si>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</si>
  <si>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</si>
  <si>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</si>
  <si>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</si>
  <si>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</si>
  <si>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</si>
  <si>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</si>
  <si>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</si>
  <si>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</si>
  <si>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</si>
  <si>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</si>
  <si>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</si>
  <si>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</si>
  <si>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</si>
  <si>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</si>
  <si>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</si>
  <si>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</si>
  <si>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</si>
  <si>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</si>
  <si>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</si>
  <si>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</si>
  <si>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</si>
  <si>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</si>
  <si>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</si>
  <si>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</si>
  <si>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</si>
  <si>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</si>
  <si>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</si>
  <si>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</si>
  <si>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</si>
  <si>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</si>
  <si>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</si>
  <si>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</si>
  <si>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</si>
  <si>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</si>
  <si>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</si>
  <si>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</si>
  <si>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</si>
  <si>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</si>
  <si>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</si>
  <si>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</si>
  <si>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</si>
  <si>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</si>
  <si>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</si>
  <si>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</si>
  <si>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</si>
  <si>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</si>
  <si>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</si>
  <si>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</si>
  <si>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</si>
  <si>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</si>
  <si>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</si>
  <si>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</si>
  <si>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</si>
  <si>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</si>
  <si>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</si>
  <si>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</si>
  <si>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</si>
  <si>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</si>
  <si>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</si>
  <si>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</si>
  <si>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</si>
  <si>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</si>
  <si>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</si>
  <si>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</si>
  <si>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</si>
  <si>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</si>
  <si>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</si>
  <si>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</si>
  <si>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</si>
  <si>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</si>
  <si>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</si>
  <si>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</si>
  <si>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</si>
  <si>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</si>
  <si>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</si>
  <si>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</si>
  <si>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</si>
  <si>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</si>
  <si>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</si>
  <si>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</si>
  <si>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</si>
  <si>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</si>
  <si>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</si>
  <si>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</si>
  <si>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</si>
  <si>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</si>
  <si>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</si>
  <si>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</si>
  <si>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</si>
  <si>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</si>
  <si>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</si>
  <si>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</si>
  <si>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</si>
  <si>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</si>
  <si>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</si>
  <si>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</si>
  <si>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</si>
  <si>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</si>
  <si>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</si>
  <si>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</si>
  <si>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</si>
  <si>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</si>
  <si>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</si>
  <si>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</si>
  <si>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</si>
  <si>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</si>
  <si>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</si>
  <si>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</si>
  <si>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</si>
  <si>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</si>
  <si>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</si>
  <si>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</si>
  <si>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</si>
  <si>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</si>
  <si>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</si>
  <si>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</si>
  <si>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</si>
  <si>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</si>
  <si>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</si>
  <si>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</si>
  <si>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</si>
  <si>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</si>
  <si>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</si>
  <si>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</si>
  <si>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</si>
  <si>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</si>
  <si>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</si>
  <si>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</si>
  <si>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</si>
  <si>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</si>
  <si>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</si>
  <si>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</si>
  <si>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</si>
  <si>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</si>
  <si>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</si>
  <si>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</si>
  <si>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</si>
  <si>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</si>
  <si>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</si>
  <si>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</si>
  <si>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</si>
  <si>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</si>
  <si>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</si>
  <si>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</si>
  <si>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</si>
  <si>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</si>
  <si>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</si>
  <si>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</si>
  <si>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</si>
  <si>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</si>
  <si>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</si>
  <si>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</si>
  <si>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</si>
  <si>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</si>
  <si>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</si>
  <si>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</si>
  <si>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</si>
  <si>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</si>
  <si>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</si>
  <si>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</si>
  <si>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</si>
  <si>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</si>
  <si>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</si>
  <si>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</si>
  <si>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</si>
  <si>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</si>
  <si>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</si>
  <si>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</si>
  <si>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</si>
  <si>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</si>
  <si>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</si>
  <si>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</si>
  <si>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</si>
  <si>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</si>
  <si>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</si>
  <si>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</si>
  <si>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</si>
  <si>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</si>
  <si>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</si>
  <si>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</si>
  <si>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</si>
  <si>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</si>
  <si>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</si>
  <si>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</si>
  <si>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</si>
  <si>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</si>
  <si>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</si>
  <si>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</si>
  <si>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</si>
  <si>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</si>
  <si>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</si>
  <si>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</si>
  <si>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</si>
  <si>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</si>
  <si>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</si>
  <si>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</si>
  <si>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</si>
  <si>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</si>
  <si>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</si>
  <si>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</si>
  <si>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</si>
  <si>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</si>
  <si>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</si>
  <si>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</si>
  <si>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</si>
  <si>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</si>
  <si>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</si>
  <si>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</si>
  <si>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</si>
  <si>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</si>
  <si>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</si>
  <si>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</si>
  <si>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</si>
  <si>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</si>
  <si>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</si>
  <si>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</si>
  <si>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</si>
  <si>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</si>
  <si>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</si>
  <si>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</si>
  <si>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</si>
  <si>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</si>
  <si>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</si>
  <si>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</si>
  <si>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</si>
  <si>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</si>
  <si>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</si>
  <si>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</si>
  <si>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</si>
  <si>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</si>
  <si>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</si>
  <si>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</si>
  <si>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</si>
  <si>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</si>
  <si>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</si>
  <si>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</si>
  <si>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</si>
  <si>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</si>
  <si>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</si>
  <si>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</si>
  <si>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</si>
  <si>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</si>
  <si>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</si>
  <si>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</si>
  <si>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</si>
  <si>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</si>
  <si>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</si>
  <si>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</si>
  <si>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</si>
  <si>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</si>
  <si>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</si>
  <si>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</si>
  <si>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</si>
  <si>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</si>
  <si>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</si>
  <si>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</si>
  <si>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</si>
  <si>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</si>
  <si>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</si>
  <si>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</si>
  <si>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</si>
  <si>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</si>
  <si>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</si>
  <si>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</si>
  <si>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</si>
  <si>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</si>
  <si>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</si>
  <si>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</si>
  <si>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</si>
  <si>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</si>
  <si>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</si>
  <si>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</si>
  <si>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</si>
  <si>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</si>
  <si>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</si>
  <si>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</si>
  <si>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</si>
  <si>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</si>
  <si>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</si>
  <si>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</si>
  <si>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</si>
  <si>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</si>
  <si>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</si>
  <si>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</si>
  <si>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</si>
  <si>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</si>
  <si>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</si>
  <si>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</si>
  <si>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</si>
  <si>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</si>
  <si>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</si>
  <si>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</si>
  <si>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</si>
  <si>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</si>
  <si>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</si>
  <si>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</si>
  <si>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</si>
  <si>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</si>
  <si>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</si>
  <si>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</si>
  <si>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</si>
  <si>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</si>
  <si>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</si>
  <si>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</si>
  <si>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</si>
  <si>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</si>
  <si>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</si>
  <si>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</si>
  <si>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</si>
  <si>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</si>
  <si>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</si>
  <si>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</si>
  <si>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</si>
  <si>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</si>
  <si>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</si>
  <si>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</si>
  <si>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</si>
  <si>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</si>
  <si>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</si>
  <si>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</si>
  <si>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</si>
  <si>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</si>
  <si>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</si>
  <si>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</si>
  <si>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</si>
  <si>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</si>
  <si>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</si>
  <si>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</si>
  <si>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</si>
  <si>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</si>
  <si>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</si>
  <si>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</si>
  <si>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</si>
  <si>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</si>
  <si>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</si>
  <si>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</si>
  <si>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</si>
  <si>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</si>
  <si>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</si>
  <si>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</si>
  <si>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</si>
  <si>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</si>
  <si>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</si>
  <si>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</si>
  <si>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</si>
  <si>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</si>
  <si>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</si>
  <si>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</si>
  <si>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</si>
  <si>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</si>
  <si>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</si>
  <si>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</si>
  <si>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</si>
  <si>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</si>
  <si>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</si>
  <si>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</si>
  <si>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</si>
  <si>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</si>
  <si>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</si>
  <si>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</si>
  <si>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</si>
  <si>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</si>
  <si>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</si>
  <si>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</si>
  <si>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</si>
  <si>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</si>
  <si>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</si>
  <si>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</si>
  <si>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</si>
  <si>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</si>
  <si>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</si>
  <si>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</si>
  <si>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</si>
  <si>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</si>
  <si>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</si>
  <si>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</si>
  <si>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</si>
  <si>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</si>
  <si>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</si>
  <si>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</si>
  <si>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</si>
  <si>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</si>
  <si>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</si>
  <si>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</si>
  <si>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</si>
  <si>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</si>
  <si>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</si>
  <si>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</si>
  <si>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</si>
  <si>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</si>
  <si>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</si>
  <si>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</si>
  <si>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</si>
  <si>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</si>
  <si>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</si>
  <si>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</si>
  <si>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</si>
  <si>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</si>
  <si>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</si>
  <si>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</si>
  <si>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</si>
  <si>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</si>
  <si>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</si>
  <si>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</si>
  <si>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</si>
  <si>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</si>
  <si>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</si>
  <si>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</si>
  <si>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</si>
  <si>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</si>
  <si>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</si>
  <si>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</si>
  <si>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</si>
  <si>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</si>
  <si>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</si>
  <si>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</si>
  <si>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</si>
  <si>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</si>
  <si>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</si>
  <si>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</si>
  <si>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</si>
  <si>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</si>
  <si>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</si>
  <si>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</si>
  <si>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</si>
  <si>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</si>
  <si>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</si>
  <si>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</si>
  <si>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</si>
  <si>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</si>
  <si>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</si>
  <si>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</si>
  <si>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</si>
  <si>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</si>
  <si>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</si>
  <si>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</si>
  <si>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</si>
  <si>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</si>
  <si>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</si>
  <si>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</si>
  <si>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</si>
  <si>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</si>
  <si>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</si>
  <si>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</si>
  <si>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</si>
  <si>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</si>
  <si>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</si>
  <si>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</si>
  <si>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</si>
  <si>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</si>
  <si>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</si>
  <si>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</si>
  <si>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</si>
  <si>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</si>
  <si>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</si>
  <si>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</si>
  <si>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</si>
  <si>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</si>
  <si>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</si>
  <si>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</si>
  <si>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</si>
  <si>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</si>
  <si>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</si>
  <si>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</si>
  <si>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</si>
  <si>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</si>
  <si>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</si>
  <si>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</si>
  <si>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</si>
  <si>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</si>
  <si>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</si>
  <si>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</si>
  <si>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</si>
  <si>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</si>
  <si>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</si>
  <si>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</si>
  <si>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</si>
  <si>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</si>
  <si>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</si>
  <si>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</si>
  <si>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</si>
  <si>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</si>
  <si>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</si>
  <si>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</si>
  <si>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</si>
  <si>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</si>
  <si>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</si>
  <si>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</si>
  <si>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</si>
  <si>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</si>
  <si>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</si>
  <si>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</si>
  <si>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</si>
  <si>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</si>
  <si>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</si>
  <si>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</si>
  <si>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</si>
  <si>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</si>
  <si>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</si>
  <si>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</si>
  <si>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</si>
  <si>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</si>
  <si>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</si>
  <si>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</si>
  <si>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</si>
  <si>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</si>
  <si>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</si>
  <si>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</si>
  <si>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</si>
  <si>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</si>
  <si>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</si>
  <si>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</si>
  <si>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</si>
  <si>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</si>
  <si>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</si>
  <si>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</si>
  <si>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</si>
  <si>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</si>
  <si>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</si>
  <si>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</si>
  <si>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</si>
  <si>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</si>
  <si>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</si>
  <si>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</si>
  <si>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</si>
  <si>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</si>
  <si>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</si>
  <si>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</si>
  <si>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</si>
  <si>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</si>
  <si>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</si>
  <si>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</si>
  <si>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</si>
  <si>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</si>
  <si>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</si>
  <si>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</si>
  <si>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</si>
  <si>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</si>
  <si>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</si>
  <si>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</si>
  <si>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</si>
  <si>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</si>
  <si>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</si>
  <si>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</si>
  <si>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</si>
  <si>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</si>
  <si>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</si>
  <si>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</si>
  <si>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</si>
  <si>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</si>
  <si>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</si>
  <si>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</si>
  <si>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</si>
  <si>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</si>
  <si>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</si>
  <si>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</si>
  <si>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</si>
  <si>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</si>
  <si>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</si>
  <si>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</si>
  <si>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</si>
  <si>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</si>
  <si>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</si>
  <si>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</si>
  <si>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</si>
  <si>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</si>
  <si>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</si>
  <si>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</si>
  <si>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</si>
  <si>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</si>
  <si>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</si>
  <si>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</si>
  <si>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</si>
  <si>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</si>
  <si>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</si>
  <si>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</si>
  <si>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</si>
  <si>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</si>
  <si>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</si>
  <si>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</si>
  <si>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</si>
  <si>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</si>
  <si>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</si>
  <si>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</si>
  <si>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</si>
  <si>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</si>
  <si>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</si>
  <si>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</si>
  <si>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</si>
  <si>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</si>
  <si>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</si>
  <si>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</si>
  <si>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</si>
  <si>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</si>
  <si>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</si>
  <si>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</si>
  <si>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</si>
  <si>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</si>
  <si>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</si>
  <si>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</si>
  <si>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</si>
  <si>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</si>
  <si>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</si>
  <si>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</si>
  <si>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</si>
  <si>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</si>
  <si>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</si>
  <si>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</si>
  <si>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</si>
  <si>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</si>
  <si>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</si>
  <si>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</si>
  <si>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</si>
  <si>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</si>
  <si>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</si>
  <si>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</si>
  <si>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</si>
  <si>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</si>
  <si>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</si>
  <si>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</si>
  <si>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</si>
  <si>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</si>
  <si>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</si>
  <si>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</si>
  <si>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</si>
  <si>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</si>
  <si>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</si>
  <si>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</si>
  <si>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</si>
  <si>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</si>
  <si>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</si>
  <si>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</si>
  <si>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</si>
  <si>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</si>
  <si>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</si>
  <si>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</si>
  <si>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</si>
  <si>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</si>
  <si>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</si>
  <si>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</si>
  <si>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</si>
  <si>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</si>
  <si>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</si>
  <si>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</si>
  <si>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</si>
  <si>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</si>
  <si>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</si>
  <si>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</si>
  <si>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</si>
  <si>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</si>
  <si>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</si>
  <si>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</si>
  <si>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</si>
  <si>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</si>
  <si>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</si>
  <si>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</si>
  <si>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</si>
  <si>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</si>
  <si>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</si>
  <si>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</si>
  <si>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</si>
  <si>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</si>
  <si>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</si>
  <si>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</si>
  <si>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</si>
  <si>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</si>
  <si>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</si>
  <si>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</si>
  <si>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</si>
  <si>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</si>
  <si>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</si>
  <si>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</si>
  <si>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</si>
  <si>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</si>
  <si>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</si>
  <si>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</si>
  <si>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</si>
  <si>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</si>
  <si>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</si>
  <si>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</si>
  <si>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</si>
  <si>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</si>
  <si>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</si>
  <si>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</si>
  <si>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</si>
  <si>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</si>
  <si>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</si>
  <si>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</si>
  <si>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</si>
  <si>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</si>
  <si>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</si>
  <si>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</si>
  <si>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</si>
  <si>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</si>
  <si>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</si>
  <si>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</si>
  <si>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</si>
  <si>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</si>
  <si>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</si>
  <si>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</si>
  <si>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</si>
  <si>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</si>
  <si>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</si>
  <si>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</si>
  <si>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</si>
  <si>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</si>
  <si>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</si>
  <si>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</si>
  <si>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</si>
  <si>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</si>
  <si>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</si>
  <si>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</si>
  <si>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</si>
  <si>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</si>
  <si>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</si>
  <si>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</si>
  <si>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</si>
  <si>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</si>
  <si>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</si>
  <si>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</si>
  <si>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</si>
  <si>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</si>
  <si>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</si>
  <si>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</si>
  <si>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</si>
  <si>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</si>
  <si>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</si>
  <si>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</si>
  <si>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</si>
  <si>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</si>
  <si>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</si>
  <si>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</si>
  <si>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</si>
  <si>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</si>
  <si>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</si>
  <si>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</si>
  <si>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</si>
  <si>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</si>
  <si>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</si>
  <si>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</si>
  <si>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</si>
  <si>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</si>
  <si>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</si>
  <si>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</si>
  <si>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</si>
  <si>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</si>
  <si>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</si>
  <si>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</si>
  <si>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</si>
  <si>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</si>
  <si>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</si>
  <si>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</si>
  <si>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</si>
  <si>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</si>
  <si>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</si>
  <si>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</si>
  <si>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</si>
  <si>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</si>
  <si>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</si>
  <si>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</si>
  <si>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</si>
  <si>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</si>
  <si>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</si>
  <si>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</si>
  <si>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</si>
  <si>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</si>
  <si>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</si>
  <si>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</si>
  <si>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</si>
  <si>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</si>
  <si>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</si>
  <si>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</si>
  <si>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</si>
  <si>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</si>
  <si>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</si>
  <si>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</si>
  <si>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</si>
  <si>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</si>
  <si>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</si>
  <si>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</si>
  <si>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</si>
  <si>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</si>
  <si>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</si>
  <si>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</si>
  <si>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</si>
  <si>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</si>
  <si>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</si>
  <si>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</si>
  <si>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</si>
  <si>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</si>
  <si>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</si>
  <si>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</si>
  <si>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</si>
  <si>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</si>
  <si>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</si>
  <si>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</si>
  <si>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</si>
  <si>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</si>
  <si>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</si>
  <si>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</si>
  <si>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</si>
  <si>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</si>
  <si>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</si>
  <si>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</si>
  <si>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</si>
  <si>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</si>
  <si>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</si>
  <si>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</si>
  <si>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</si>
  <si>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</si>
  <si>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</si>
  <si>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</si>
  <si>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</si>
  <si>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</si>
  <si>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</si>
  <si>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</si>
  <si>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</si>
  <si>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</si>
  <si>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</si>
  <si>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</si>
  <si>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</si>
  <si>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</si>
  <si>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</si>
  <si>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</si>
  <si>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</si>
  <si>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</si>
  <si>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</si>
  <si>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</si>
  <si>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</si>
  <si>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</si>
  <si>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</si>
  <si>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</si>
  <si>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</si>
  <si>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</si>
  <si>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</si>
  <si>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</si>
  <si>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</si>
  <si>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</si>
  <si>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</si>
  <si>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</si>
  <si>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</si>
  <si>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</si>
  <si>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</si>
  <si>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</si>
  <si>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</si>
  <si>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</si>
  <si>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</si>
  <si>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</si>
  <si>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</si>
  <si>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</si>
  <si>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</si>
  <si>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</si>
  <si>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</si>
  <si>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</si>
  <si>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</si>
  <si>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</si>
  <si>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</si>
  <si>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</si>
  <si>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</si>
  <si>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</si>
  <si>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</si>
  <si>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</si>
  <si>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</si>
  <si>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</si>
  <si>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</si>
  <si>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</si>
  <si>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</si>
  <si>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</si>
  <si>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</si>
  <si>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</si>
  <si>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</si>
  <si>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</si>
  <si>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</si>
  <si>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</si>
  <si>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</si>
  <si>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</si>
  <si>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</si>
  <si>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</si>
  <si>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</si>
  <si>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</si>
  <si>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</si>
  <si>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</si>
  <si>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</si>
  <si>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</si>
  <si>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</si>
  <si>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</si>
  <si>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</si>
  <si>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</si>
  <si>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</si>
  <si>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</si>
  <si>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</si>
  <si>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</si>
  <si>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</si>
  <si>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</si>
  <si>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</si>
  <si>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</si>
  <si>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</si>
  <si>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</si>
  <si>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</si>
  <si>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</si>
  <si>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</si>
  <si>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</si>
  <si>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</si>
  <si>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</si>
  <si>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</si>
  <si>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</si>
  <si>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</si>
  <si>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</si>
  <si>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</si>
  <si>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</si>
  <si>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</si>
  <si>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</si>
  <si>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</si>
  <si>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</si>
  <si>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</si>
  <si>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</si>
  <si>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</si>
  <si>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</si>
  <si>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</si>
  <si>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</si>
  <si>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</si>
  <si>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</si>
  <si>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</si>
  <si>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</si>
  <si>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</si>
  <si>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</si>
  <si>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</si>
  <si>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</si>
  <si>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</si>
  <si>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</si>
  <si>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</si>
  <si>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</si>
  <si>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</si>
  <si>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</si>
  <si>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</si>
  <si>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</si>
  <si>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</si>
  <si>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</si>
  <si>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</si>
  <si>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</si>
  <si>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</si>
  <si>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</si>
  <si>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</si>
  <si>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</si>
  <si>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</si>
  <si>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</si>
  <si>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</si>
  <si>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</si>
  <si>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</si>
  <si>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</si>
  <si>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</si>
  <si>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</si>
  <si>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</si>
  <si>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</si>
  <si>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</si>
  <si>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</si>
  <si>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</si>
  <si>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</si>
  <si>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</si>
  <si>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</si>
  <si>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</si>
  <si>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</si>
  <si>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</si>
  <si>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</si>
  <si>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</si>
  <si>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</si>
  <si>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</si>
  <si>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</si>
  <si>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</si>
  <si>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</si>
  <si>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</si>
  <si>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</si>
  <si>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</si>
  <si>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</si>
  <si>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</si>
  <si>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</si>
  <si>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</si>
  <si>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</si>
  <si>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</si>
  <si>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</si>
  <si>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</si>
  <si>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</si>
  <si>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</si>
  <si>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</si>
  <si>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</si>
  <si>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</si>
  <si>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</si>
  <si>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</si>
  <si>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</si>
  <si>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</si>
  <si>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</si>
  <si>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</si>
  <si>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</si>
  <si>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</si>
  <si>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</si>
  <si>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</si>
  <si>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</si>
  <si>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</si>
  <si>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</si>
  <si>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</si>
  <si>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</si>
  <si>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</si>
  <si>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</si>
  <si>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</si>
  <si>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</si>
  <si>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</si>
  <si>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</si>
  <si>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</si>
  <si>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</si>
  <si>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</si>
  <si>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</si>
  <si>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</si>
  <si>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</si>
  <si>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</si>
  <si>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</si>
  <si>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</si>
  <si>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</si>
  <si>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</si>
  <si>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</si>
  <si>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</si>
  <si>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</si>
  <si>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</si>
  <si>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</si>
  <si>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</si>
  <si>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</si>
  <si>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</si>
  <si>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</si>
  <si>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</si>
  <si>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</si>
  <si>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</si>
  <si>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</si>
  <si>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</si>
  <si>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</si>
  <si>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</si>
  <si>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</si>
  <si>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</si>
  <si>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</si>
  <si>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</si>
  <si>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</si>
  <si>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</si>
  <si>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</si>
  <si>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</si>
  <si>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</si>
  <si>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</si>
  <si>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</si>
  <si>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</si>
  <si>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</si>
  <si>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</si>
  <si>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</si>
  <si>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</si>
  <si>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</si>
  <si>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</si>
  <si>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</si>
  <si>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</si>
  <si>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</si>
  <si>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</si>
  <si>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</si>
  <si>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</si>
  <si>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</si>
  <si>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</si>
  <si>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</si>
  <si>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</si>
  <si>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</si>
  <si>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</si>
  <si>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</si>
  <si>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</si>
  <si>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</si>
  <si>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</si>
  <si>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</si>
  <si>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</si>
  <si>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</si>
  <si>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</si>
  <si>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</si>
  <si>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</si>
  <si>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</si>
  <si>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</si>
  <si>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</si>
  <si>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</si>
  <si>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</si>
  <si>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</si>
  <si>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</si>
  <si>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</si>
  <si>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</si>
  <si>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</si>
  <si>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</si>
  <si>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</si>
  <si>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</si>
  <si>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</si>
  <si>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</si>
  <si>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</si>
  <si>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</si>
  <si>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</si>
  <si>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</si>
  <si>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</si>
  <si>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</si>
  <si>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</si>
  <si>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</si>
  <si>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</si>
  <si>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</si>
  <si>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</si>
  <si>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</si>
  <si>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</si>
  <si>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</si>
  <si>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</si>
  <si>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</si>
  <si>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</si>
  <si>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</si>
  <si>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</si>
  <si>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</si>
  <si>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</si>
  <si>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</si>
  <si>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</si>
  <si>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</si>
  <si>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</si>
  <si>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</si>
  <si>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</si>
  <si>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</si>
  <si>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</si>
  <si>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</si>
  <si>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</si>
  <si>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</si>
  <si>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</si>
  <si>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</si>
  <si>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</si>
  <si>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</si>
  <si>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</si>
  <si>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</si>
  <si>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</si>
  <si>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</si>
  <si>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</si>
  <si>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</si>
  <si>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</si>
  <si>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</si>
  <si>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</si>
  <si>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</si>
  <si>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</si>
  <si>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</si>
  <si>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</si>
  <si>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</si>
  <si>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</si>
  <si>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</si>
  <si>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</si>
  <si>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</si>
  <si>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</si>
  <si>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</si>
  <si>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</si>
  <si>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</si>
  <si>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</si>
  <si>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</si>
  <si>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</si>
  <si>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</si>
  <si>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</si>
  <si>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</si>
  <si>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</si>
  <si>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</si>
  <si>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</si>
  <si>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</si>
  <si>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</si>
  <si>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</si>
  <si>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</si>
  <si>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</si>
  <si>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</si>
  <si>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</si>
  <si>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</si>
  <si>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</si>
  <si>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</si>
  <si>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</si>
  <si>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</si>
  <si>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</si>
  <si>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</si>
  <si>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</si>
  <si>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</si>
  <si>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</si>
  <si>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</si>
  <si>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</si>
  <si>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</si>
  <si>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</si>
  <si>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</si>
  <si>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</si>
  <si>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</si>
  <si>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</si>
  <si>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</si>
  <si>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</si>
  <si>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</si>
  <si>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</si>
  <si>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</si>
  <si>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</si>
  <si>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</si>
  <si>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</si>
  <si>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</si>
  <si>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</si>
  <si>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</si>
  <si>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</si>
  <si>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</si>
  <si>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</si>
  <si>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</si>
  <si>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</si>
  <si>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</si>
  <si>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</si>
  <si>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</si>
  <si>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</si>
  <si>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</si>
  <si>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</si>
  <si>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</si>
  <si>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</si>
  <si>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</si>
  <si>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</si>
  <si>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</si>
  <si>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</si>
  <si>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</si>
  <si>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</si>
  <si>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</si>
  <si>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</si>
  <si>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</si>
  <si>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</si>
  <si>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</si>
  <si>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</si>
  <si>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</si>
  <si>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</si>
  <si>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</si>
  <si>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</si>
  <si>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</si>
  <si>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</si>
  <si>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</si>
  <si>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</si>
  <si>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</si>
  <si>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</si>
  <si>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</si>
  <si>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</si>
  <si>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</si>
  <si>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</si>
  <si>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</si>
  <si>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</si>
  <si>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</si>
  <si>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</si>
  <si>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</si>
  <si>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</si>
  <si>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</si>
  <si>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</si>
  <si>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</si>
  <si>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</si>
  <si>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</si>
  <si>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</si>
  <si>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</si>
  <si>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</si>
  <si>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</si>
  <si>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</si>
  <si>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</si>
  <si>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</si>
  <si>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</si>
  <si>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</si>
  <si>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</si>
  <si>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</si>
  <si>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</si>
  <si>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</si>
  <si>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</si>
  <si>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</si>
  <si>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</si>
  <si>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</si>
  <si>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</si>
  <si>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</si>
  <si>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</si>
  <si>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</si>
  <si>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</si>
  <si>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</si>
  <si>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</si>
  <si>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</si>
  <si>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</si>
  <si>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</si>
  <si>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</si>
  <si>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</si>
  <si>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</si>
  <si>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</si>
  <si>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</si>
  <si>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</si>
  <si>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</si>
  <si>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</si>
  <si>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</si>
  <si>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</si>
  <si>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</si>
  <si>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</si>
  <si>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</si>
  <si>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</si>
  <si>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</si>
  <si>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</si>
  <si>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</si>
  <si>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</si>
  <si>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</si>
  <si>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</si>
  <si>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</si>
  <si>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</si>
  <si>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</si>
  <si>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</si>
  <si>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</si>
  <si>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</si>
  <si>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</si>
  <si>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</si>
  <si>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</si>
  <si>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</si>
  <si>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</si>
  <si>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</si>
  <si>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</si>
  <si>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</si>
  <si>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</si>
  <si>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</si>
  <si>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</si>
  <si>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</si>
  <si>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</si>
  <si>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</si>
  <si>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</si>
  <si>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</si>
  <si>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</si>
  <si>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</si>
  <si>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</si>
  <si>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</si>
  <si>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</si>
  <si>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</si>
  <si>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</si>
  <si>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</si>
  <si>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</si>
  <si>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</si>
  <si>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</si>
  <si>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</si>
  <si>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</si>
  <si>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</si>
  <si>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</si>
  <si>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</si>
  <si>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</si>
  <si>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</si>
  <si>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</si>
  <si>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</si>
  <si>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</si>
  <si>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</si>
  <si>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</si>
  <si>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</si>
  <si>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</si>
  <si>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</si>
  <si>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</si>
  <si>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</si>
  <si>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</si>
  <si>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</si>
  <si>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</si>
  <si>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</si>
  <si>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</si>
  <si>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</si>
  <si>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</si>
  <si>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</si>
  <si>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</si>
  <si>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</si>
  <si>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</si>
  <si>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</si>
  <si>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</si>
  <si>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</si>
  <si>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</si>
  <si>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</si>
  <si>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</si>
  <si>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</si>
  <si>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</si>
  <si>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</si>
  <si>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</si>
  <si>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</si>
  <si>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</si>
  <si>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</si>
  <si>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</si>
  <si>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</si>
  <si>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</si>
  <si>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</si>
  <si>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</si>
  <si>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</si>
  <si>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</si>
  <si>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</si>
  <si>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</si>
  <si>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</si>
  <si>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</si>
  <si>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</si>
  <si>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</si>
  <si>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</si>
  <si>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</si>
  <si>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</si>
  <si>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</si>
  <si>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</si>
  <si>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</si>
  <si>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</si>
  <si>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</si>
  <si>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</si>
  <si>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</si>
  <si>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</si>
  <si>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</si>
  <si>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</si>
  <si>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</si>
  <si>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</si>
  <si>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</si>
  <si>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</si>
  <si>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</si>
  <si>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</si>
  <si>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</si>
  <si>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</si>
  <si>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</si>
  <si>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</si>
  <si>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</si>
  <si>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</si>
  <si>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</si>
  <si>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</si>
  <si>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</si>
  <si>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</si>
  <si>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</si>
  <si>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</si>
  <si>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</si>
  <si>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</si>
  <si>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</si>
  <si>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</si>
  <si>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</si>
  <si>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</si>
  <si>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</si>
  <si>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</si>
  <si>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</si>
  <si>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</si>
  <si>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</si>
  <si>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</si>
  <si>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</si>
  <si>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</si>
  <si>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</si>
  <si>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</si>
  <si>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</si>
  <si>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</si>
  <si>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</si>
  <si>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</si>
  <si>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</si>
  <si>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</si>
  <si>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</si>
  <si>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</si>
  <si>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</si>
  <si>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</si>
  <si>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</si>
  <si>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</si>
  <si>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</si>
  <si>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</si>
  <si>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</si>
  <si>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</si>
  <si>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</si>
  <si>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</si>
  <si>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</si>
  <si>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</si>
  <si>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</si>
  <si>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</si>
  <si>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</si>
  <si>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</si>
  <si>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</si>
  <si>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</si>
  <si>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</si>
  <si>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</si>
  <si>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</si>
  <si>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</si>
  <si>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</si>
  <si>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</si>
  <si>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</si>
  <si>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</si>
  <si>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</si>
  <si>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</si>
  <si>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</si>
  <si>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</si>
  <si>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</si>
  <si>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</si>
  <si>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</si>
  <si>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</si>
  <si>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</si>
  <si>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</si>
  <si>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</si>
  <si>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</si>
  <si>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</si>
  <si>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</si>
  <si>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</si>
  <si>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</si>
  <si>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</si>
  <si>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</si>
  <si>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</si>
  <si>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</si>
  <si>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</si>
  <si>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</si>
  <si>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</si>
  <si>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</si>
  <si>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</si>
  <si>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</si>
  <si>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</si>
  <si>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</si>
  <si>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</si>
  <si>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</si>
  <si>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</si>
  <si>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</si>
  <si>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</si>
  <si>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</si>
  <si>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</si>
  <si>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</si>
  <si>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</si>
  <si>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</si>
  <si>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</si>
  <si>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</si>
  <si>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</si>
  <si>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</si>
  <si>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</si>
  <si>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</si>
  <si>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</si>
  <si>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</si>
  <si>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</si>
  <si>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</si>
  <si>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</si>
  <si>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</si>
  <si>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</si>
  <si>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</si>
  <si>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</si>
  <si>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</si>
  <si>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</si>
  <si>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</si>
  <si>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</si>
  <si>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</si>
  <si>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</si>
  <si>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</si>
  <si>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</si>
  <si>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</si>
  <si>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</si>
  <si>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</si>
  <si>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</si>
  <si>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</si>
  <si>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</si>
  <si>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</si>
  <si>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</si>
  <si>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</si>
  <si>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</si>
  <si>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</si>
  <si>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</si>
  <si>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</si>
  <si>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</si>
  <si>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</si>
  <si>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</si>
  <si>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</si>
  <si>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</si>
  <si>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</si>
  <si>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</si>
  <si>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</si>
  <si>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</si>
  <si>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</si>
  <si>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</si>
  <si>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</si>
  <si>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</si>
  <si>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</si>
  <si>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</si>
  <si>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</si>
  <si>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</si>
  <si>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</si>
  <si>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</si>
  <si>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</si>
  <si>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</si>
  <si>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</si>
  <si>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</si>
  <si>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</si>
  <si>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</si>
  <si>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</si>
  <si>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</si>
  <si>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</si>
  <si>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</si>
  <si>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</si>
  <si>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</si>
  <si>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</si>
  <si>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</si>
  <si>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</si>
  <si>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</si>
  <si>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</si>
  <si>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</si>
  <si>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</si>
  <si>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</si>
  <si>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</si>
  <si>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</si>
  <si>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</si>
  <si>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</si>
  <si>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</si>
  <si>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</si>
  <si>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</si>
  <si>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</si>
  <si>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</si>
  <si>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</si>
  <si>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</si>
  <si>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</si>
  <si>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</si>
  <si>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</si>
  <si>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</si>
  <si>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</si>
  <si>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</si>
  <si>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</si>
  <si>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</si>
  <si>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</si>
  <si>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</si>
  <si>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</si>
  <si>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</si>
  <si>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</si>
  <si>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</si>
  <si>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</si>
  <si>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</si>
  <si>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</si>
  <si>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</si>
  <si>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</si>
  <si>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</si>
  <si>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</si>
  <si>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</si>
  <si>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</si>
  <si>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</si>
  <si>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</si>
  <si>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</si>
  <si>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</si>
  <si>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</si>
  <si>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</si>
  <si>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</si>
  <si>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</si>
  <si>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</si>
  <si>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</si>
  <si>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</si>
  <si>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</si>
  <si>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</si>
  <si>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</si>
  <si>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</si>
  <si>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</si>
  <si>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</si>
  <si>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</si>
  <si>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</si>
  <si>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</si>
  <si>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</si>
  <si>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</si>
  <si>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</si>
  <si>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</si>
  <si>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</si>
  <si>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</si>
  <si>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</si>
  <si>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</si>
  <si>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</si>
  <si>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</si>
  <si>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</si>
  <si>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</si>
  <si>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</si>
  <si>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</si>
  <si>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</si>
  <si>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</si>
  <si>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</si>
  <si>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</si>
  <si>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</si>
  <si>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</si>
  <si>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</si>
  <si>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</si>
  <si>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</si>
  <si>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</si>
  <si>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</si>
  <si>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</si>
  <si>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</si>
  <si>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</si>
  <si>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</si>
  <si>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</si>
  <si>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</si>
  <si>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</si>
  <si>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</si>
  <si>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</si>
  <si>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</si>
  <si>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</si>
  <si>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</si>
  <si>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</si>
  <si>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</si>
  <si>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</si>
  <si>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</si>
  <si>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</si>
  <si>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</si>
  <si>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</si>
  <si>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</si>
  <si>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</si>
  <si>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</si>
  <si>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</si>
  <si>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</si>
  <si>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</si>
  <si>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</si>
  <si>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</si>
  <si>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</si>
  <si>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</si>
  <si>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</si>
  <si>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</si>
  <si>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</si>
  <si>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</si>
  <si>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</si>
  <si>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</si>
  <si>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</si>
  <si>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</si>
  <si>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</si>
  <si>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</si>
  <si>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</si>
  <si>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</si>
  <si>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</si>
  <si>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</si>
  <si>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</si>
  <si>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</si>
  <si>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</si>
  <si>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</si>
  <si>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</si>
  <si>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</si>
  <si>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</si>
  <si>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</si>
  <si>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</si>
  <si>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</si>
  <si>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</si>
  <si>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</si>
  <si>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</si>
  <si>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</si>
  <si>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</si>
  <si>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</si>
  <si>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</si>
  <si>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</si>
  <si>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</si>
  <si>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</si>
  <si>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</si>
  <si>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</si>
  <si>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</si>
  <si>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</si>
  <si>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</si>
  <si>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</si>
  <si>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</si>
  <si>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</si>
  <si>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</si>
  <si>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</si>
  <si>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</si>
  <si>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</si>
  <si>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</si>
  <si>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</si>
  <si>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</si>
  <si>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</si>
  <si>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</si>
  <si>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</si>
  <si>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</si>
  <si>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</si>
  <si>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</si>
  <si>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</si>
  <si>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</si>
  <si>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</si>
  <si>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</si>
  <si>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</si>
  <si>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</si>
  <si>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</si>
  <si>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</si>
  <si>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</si>
  <si>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</si>
  <si>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</si>
  <si>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</si>
  <si>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</si>
  <si>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</si>
  <si>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</si>
  <si>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</si>
  <si>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</si>
  <si>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</si>
  <si>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</si>
  <si>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</si>
  <si>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</si>
  <si>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</si>
  <si>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</si>
  <si>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</si>
  <si>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</si>
  <si>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</si>
  <si>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</si>
  <si>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</si>
  <si>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</si>
  <si>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</si>
  <si>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</si>
  <si>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</si>
  <si>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</si>
  <si>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</si>
  <si>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</si>
  <si>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</si>
  <si>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</si>
  <si>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</si>
  <si>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</si>
  <si>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</si>
  <si>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</si>
  <si>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</si>
  <si>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</si>
  <si>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</si>
  <si>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</si>
  <si>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</si>
  <si>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</si>
  <si>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</si>
  <si>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</si>
  <si>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</si>
  <si>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</si>
  <si>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</si>
  <si>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</si>
  <si>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</si>
  <si>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</si>
  <si>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</si>
  <si>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</si>
  <si>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</si>
  <si>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</si>
  <si>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</si>
  <si>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</si>
  <si>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</si>
  <si>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</si>
  <si>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</si>
  <si>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</si>
  <si>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</si>
  <si>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</si>
  <si>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</si>
  <si>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</si>
  <si>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</si>
  <si>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</si>
  <si>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</si>
  <si>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</si>
  <si>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</si>
  <si>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</si>
  <si>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</si>
  <si>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</si>
  <si>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</si>
  <si>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</si>
  <si>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</si>
  <si>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</si>
  <si>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</si>
  <si>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</si>
  <si>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</si>
  <si>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</si>
  <si>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</si>
  <si>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</si>
  <si>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</si>
  <si>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</si>
  <si>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</si>
  <si>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</si>
  <si>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</si>
  <si>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</si>
  <si>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</si>
  <si>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</si>
  <si>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</si>
  <si>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</si>
  <si>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</si>
  <si>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</si>
  <si>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</si>
  <si>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</si>
  <si>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</si>
  <si>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</si>
  <si>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</si>
  <si>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</si>
  <si>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</si>
  <si>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</si>
  <si>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</si>
  <si>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</si>
  <si>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</si>
  <si>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</si>
  <si>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</si>
  <si>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</si>
  <si>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</si>
  <si>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</si>
  <si>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</si>
  <si>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</si>
  <si>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</si>
  <si>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</si>
  <si>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</si>
  <si>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</si>
  <si>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</si>
  <si>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</si>
  <si>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</si>
  <si>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</si>
  <si>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</si>
  <si>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</si>
  <si>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</si>
  <si>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</si>
  <si>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</si>
  <si>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</si>
  <si>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</si>
  <si>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</si>
  <si>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</si>
  <si>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</si>
  <si>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</si>
  <si>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</si>
  <si>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</si>
  <si>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</si>
  <si>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</si>
  <si>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</si>
  <si>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</si>
  <si>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</si>
  <si>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</si>
  <si>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</si>
  <si>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</si>
  <si>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</si>
  <si>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</si>
  <si>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</si>
  <si>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</si>
  <si>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</si>
  <si>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</si>
  <si>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</si>
  <si>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</si>
  <si>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</si>
  <si>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</si>
  <si>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</si>
  <si>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</si>
  <si>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</si>
  <si>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</si>
  <si>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</si>
  <si>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</si>
  <si>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</si>
  <si>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</si>
  <si>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</si>
  <si>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</si>
  <si>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</si>
  <si>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</si>
  <si>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</si>
  <si>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</si>
  <si>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</si>
  <si>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</si>
  <si>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</si>
  <si>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</si>
  <si>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</si>
  <si>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</si>
  <si>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</si>
  <si>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</si>
  <si>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</si>
  <si>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</si>
  <si>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</si>
  <si>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</si>
  <si>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</si>
  <si>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</si>
  <si>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</si>
  <si>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</si>
  <si>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</si>
  <si>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</si>
  <si>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</si>
  <si>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</si>
  <si>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</si>
  <si>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</si>
  <si>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</si>
  <si>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</si>
  <si>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</si>
  <si>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</si>
  <si>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</si>
  <si>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</si>
  <si>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</si>
  <si>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</si>
  <si>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</si>
  <si>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</si>
  <si>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</si>
  <si>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</si>
  <si>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</si>
  <si>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</si>
  <si>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</si>
  <si>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</si>
  <si>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</si>
  <si>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</si>
  <si>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</si>
  <si>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</si>
  <si>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</si>
  <si>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</si>
  <si>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</si>
  <si>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</si>
  <si>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</si>
  <si>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</si>
  <si>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</si>
  <si>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</si>
  <si>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</si>
  <si>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</si>
  <si>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</si>
  <si>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</si>
  <si>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</si>
  <si>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</si>
  <si>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</si>
  <si>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</si>
  <si>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</si>
  <si>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</si>
  <si>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</si>
  <si>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</si>
  <si>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</si>
  <si>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</si>
  <si>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</si>
  <si>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</si>
  <si>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</si>
  <si>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</si>
  <si>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</si>
  <si>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</si>
  <si>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</si>
  <si>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</si>
  <si>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</si>
  <si>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</si>
  <si>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</si>
  <si>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</si>
  <si>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</si>
  <si>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</si>
  <si>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</si>
  <si>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</si>
  <si>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</si>
  <si>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</si>
  <si>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</si>
  <si>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</si>
  <si>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</si>
  <si>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</si>
  <si>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</si>
  <si>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</si>
  <si>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</si>
  <si>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</si>
  <si>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</si>
  <si>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</si>
  <si>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</si>
  <si>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</si>
  <si>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</si>
  <si>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</si>
  <si>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</si>
  <si>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</si>
  <si>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</si>
  <si>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</si>
  <si>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</si>
  <si>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</si>
  <si>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</si>
  <si>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</si>
  <si>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</si>
  <si>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</si>
  <si>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</si>
  <si>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</si>
  <si>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</si>
  <si>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</si>
  <si>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</si>
  <si>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</si>
  <si>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</si>
  <si>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</si>
  <si>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</si>
  <si>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</si>
  <si>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</si>
  <si>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</si>
  <si>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</si>
  <si>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</si>
  <si>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</si>
  <si>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</si>
  <si>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</si>
  <si>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</si>
  <si>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</si>
  <si>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</si>
  <si>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</si>
  <si>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</si>
  <si>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</si>
  <si>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</si>
  <si>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</si>
  <si>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</si>
  <si>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</si>
  <si>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</si>
  <si>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</si>
  <si>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</si>
  <si>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</si>
  <si>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</si>
  <si>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</si>
  <si>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</si>
  <si>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</si>
  <si>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</si>
  <si>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</si>
  <si>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</si>
  <si>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</si>
  <si>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</si>
  <si>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</si>
  <si>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</si>
  <si>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</si>
  <si>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</si>
  <si>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</si>
  <si>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</si>
  <si>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</si>
  <si>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</si>
  <si>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</si>
  <si>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</si>
  <si>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</si>
  <si>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</si>
  <si>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</si>
  <si>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</si>
  <si>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</si>
  <si>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</si>
  <si>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</si>
  <si>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</si>
  <si>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</si>
  <si>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</si>
  <si>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</si>
  <si>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</si>
  <si>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</si>
  <si>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</si>
  <si>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</si>
  <si>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</si>
  <si>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</si>
  <si>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</si>
  <si>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</si>
  <si>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</si>
  <si>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</si>
  <si>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</si>
  <si>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</si>
  <si>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</si>
  <si>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</si>
  <si>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</si>
  <si>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</si>
  <si>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</si>
  <si>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</si>
  <si>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</si>
  <si>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</si>
  <si>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</si>
  <si>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</si>
  <si>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</si>
  <si>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</si>
  <si>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</si>
  <si>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</si>
  <si>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</si>
  <si>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</si>
  <si>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</si>
  <si>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</si>
  <si>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</si>
  <si>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</si>
  <si>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</si>
  <si>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</si>
  <si>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</si>
  <si>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</si>
  <si>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</si>
  <si>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</si>
  <si>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</si>
  <si>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</si>
  <si>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</si>
  <si>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</si>
  <si>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</si>
  <si>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</si>
  <si>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</si>
  <si>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</si>
  <si>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</si>
  <si>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</si>
  <si>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</si>
  <si>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</si>
  <si>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</si>
  <si>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</si>
  <si>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</si>
  <si>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</si>
  <si>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</si>
  <si>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</si>
  <si>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</si>
  <si>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</si>
  <si>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</si>
  <si>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</si>
  <si>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</si>
  <si>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</si>
  <si>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</si>
  <si>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</si>
  <si>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</si>
  <si>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</si>
  <si>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</si>
  <si>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</si>
  <si>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</si>
  <si>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</si>
  <si>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</si>
  <si>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</si>
  <si>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</si>
  <si>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</si>
  <si>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</si>
  <si>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</si>
  <si>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</si>
  <si>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</si>
  <si>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</si>
  <si>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</si>
  <si>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</si>
  <si>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</si>
  <si>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</si>
  <si>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</si>
  <si>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</si>
  <si>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</si>
  <si>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</si>
  <si>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</si>
  <si>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</si>
  <si>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</si>
  <si>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</si>
  <si>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</si>
  <si>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</si>
  <si>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</si>
  <si>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</si>
  <si>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</si>
  <si>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</si>
  <si>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</si>
  <si>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</si>
  <si>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</si>
  <si>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</si>
  <si>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</si>
  <si>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</si>
  <si>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</si>
  <si>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</si>
  <si>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</si>
  <si>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</si>
  <si>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</si>
  <si>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</si>
  <si>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</si>
  <si>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</si>
  <si>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</si>
  <si>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</si>
  <si>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</si>
  <si>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</si>
  <si>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</si>
  <si>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</si>
  <si>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</si>
  <si>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</si>
  <si>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</si>
  <si>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</si>
  <si>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</si>
  <si>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</si>
  <si>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</si>
  <si>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</si>
  <si>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</si>
  <si>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</si>
  <si>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</si>
  <si>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</si>
  <si>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</si>
  <si>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</si>
  <si>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</si>
  <si>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</si>
  <si>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</si>
  <si>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</si>
  <si>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</si>
  <si>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</si>
  <si>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</si>
  <si>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</si>
  <si>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</si>
  <si>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</si>
  <si>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</si>
  <si>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</si>
  <si>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</si>
  <si>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</si>
  <si>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</si>
  <si>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</si>
  <si>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</si>
  <si>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</si>
  <si>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</si>
  <si>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</si>
  <si>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</si>
  <si>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</si>
  <si>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</si>
  <si>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</si>
  <si>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</si>
  <si>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</si>
  <si>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</si>
  <si>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</si>
  <si>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</si>
  <si>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</si>
  <si>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</si>
  <si>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</si>
  <si>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</si>
  <si>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</si>
  <si>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</si>
  <si>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</si>
  <si>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</si>
  <si>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</si>
  <si>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</si>
  <si>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</si>
  <si>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</si>
  <si>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</si>
  <si>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</si>
  <si>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</si>
  <si>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</si>
  <si>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</si>
  <si>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</si>
  <si>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</si>
  <si>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</si>
  <si>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</si>
  <si>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</si>
  <si>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</si>
  <si>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</si>
  <si>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</si>
  <si>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</si>
  <si>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</si>
  <si>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</si>
  <si>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</si>
  <si>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</si>
  <si>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</si>
  <si>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</si>
  <si>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</si>
  <si>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</si>
  <si>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</si>
  <si>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</si>
  <si>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</si>
  <si>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</si>
  <si>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</si>
  <si>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</si>
  <si>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</si>
  <si>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</si>
  <si>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</si>
  <si>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</si>
  <si>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</si>
  <si>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</si>
  <si>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</si>
  <si>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</si>
  <si>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</si>
  <si>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</si>
  <si>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</si>
  <si>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</si>
  <si>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</si>
  <si>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</si>
  <si>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</si>
  <si>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</si>
  <si>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</si>
  <si>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</si>
  <si>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</si>
  <si>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</si>
  <si>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</si>
  <si>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</si>
  <si>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</si>
  <si>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</si>
  <si>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</si>
  <si>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</si>
  <si>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</si>
  <si>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</si>
  <si>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</si>
  <si>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</si>
  <si>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</si>
  <si>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</si>
  <si>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</si>
  <si>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</si>
  <si>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</si>
  <si>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</si>
  <si>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</si>
  <si>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</si>
  <si>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</si>
  <si>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</si>
  <si>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</si>
  <si>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</si>
  <si>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</si>
  <si>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</si>
  <si>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</si>
  <si>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</si>
  <si>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</si>
  <si>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</si>
  <si>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</si>
  <si>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</si>
  <si>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</si>
  <si>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</si>
  <si>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</si>
  <si>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</si>
  <si>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</si>
  <si>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</si>
  <si>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</si>
  <si>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</si>
  <si>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</si>
  <si>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</si>
  <si>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</si>
  <si>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</si>
  <si>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</si>
  <si>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</si>
  <si>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</si>
  <si>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</si>
  <si>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</si>
  <si>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</si>
  <si>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</si>
  <si>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</si>
  <si>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</si>
  <si>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</si>
  <si>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</si>
  <si>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</si>
  <si>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</si>
  <si>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</si>
  <si>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</si>
  <si>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</si>
  <si>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</si>
  <si>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</si>
  <si>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</si>
  <si>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</si>
  <si>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</si>
  <si>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</si>
  <si>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</si>
  <si>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</si>
  <si>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</si>
  <si>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</si>
  <si>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</si>
  <si>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</si>
  <si>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</si>
  <si>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</si>
  <si>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</si>
  <si>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</si>
  <si>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</si>
  <si>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</si>
  <si>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</si>
  <si>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</si>
  <si>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</si>
  <si>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</si>
  <si>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</si>
  <si>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</si>
  <si>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</si>
  <si>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</si>
  <si>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</si>
  <si>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</si>
  <si>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</si>
  <si>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</si>
  <si>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</si>
  <si>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</si>
  <si>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</si>
  <si>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</si>
  <si>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</si>
  <si>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</si>
  <si>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</si>
  <si>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</si>
  <si>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</si>
  <si>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</si>
  <si>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</si>
  <si>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</si>
  <si>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</si>
  <si>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</si>
  <si>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</si>
  <si>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</si>
  <si>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</si>
  <si>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</si>
  <si>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</si>
  <si>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</si>
  <si>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</si>
  <si>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</si>
  <si>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</si>
  <si>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</si>
  <si>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</si>
  <si>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</si>
  <si>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</si>
  <si>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</si>
  <si>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</si>
  <si>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</si>
  <si>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</si>
  <si>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</si>
  <si>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</si>
  <si>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</si>
  <si>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</si>
  <si>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</si>
  <si>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</si>
  <si>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</si>
  <si>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</si>
  <si>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</si>
  <si>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</si>
  <si>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</si>
  <si>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</si>
  <si>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</si>
  <si>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</si>
  <si>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</si>
  <si>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</si>
  <si>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</si>
  <si>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</si>
  <si>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</si>
  <si>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</si>
  <si>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</si>
  <si>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</si>
  <si>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</si>
  <si>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</si>
  <si>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</si>
  <si>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</si>
  <si>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</si>
  <si>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</si>
  <si>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</si>
  <si>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</si>
  <si>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</si>
  <si>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</si>
  <si>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</si>
  <si>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</si>
  <si>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</si>
  <si>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</si>
  <si>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</si>
  <si>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</si>
  <si>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</si>
  <si>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</si>
  <si>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</si>
  <si>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</si>
  <si>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</si>
  <si>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</si>
  <si>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</si>
  <si>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</si>
  <si>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</si>
  <si>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</si>
  <si>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</si>
  <si>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</si>
  <si>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</si>
  <si>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</si>
  <si>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</si>
  <si>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</si>
  <si>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</si>
  <si>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</si>
  <si>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</si>
  <si>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</si>
  <si>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</si>
  <si>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</si>
  <si>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</si>
  <si>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</si>
  <si>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</si>
  <si>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</si>
  <si>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</si>
  <si>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</si>
  <si>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</si>
  <si>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</si>
  <si>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</si>
  <si>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</si>
  <si>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</si>
  <si>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</si>
  <si>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</si>
  <si>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</si>
  <si>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</si>
  <si>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</si>
  <si>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</si>
  <si>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</si>
  <si>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</si>
  <si>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</si>
  <si>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</si>
  <si>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</si>
  <si>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</si>
  <si>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</si>
  <si>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</si>
  <si>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</si>
  <si>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</si>
  <si>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</si>
  <si>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</si>
  <si>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</si>
  <si>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</si>
  <si>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</si>
  <si>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</si>
  <si>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</si>
  <si>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</si>
  <si>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</si>
  <si>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</si>
  <si>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</si>
  <si>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</si>
  <si>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</si>
  <si>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</si>
  <si>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</si>
  <si>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</si>
  <si>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</si>
  <si>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</si>
  <si>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</si>
  <si>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</si>
  <si>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</si>
  <si>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</si>
  <si>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</si>
  <si>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</si>
  <si>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</si>
  <si>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</si>
  <si>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</si>
  <si>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</si>
  <si>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</si>
  <si>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</si>
  <si>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</si>
  <si>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</si>
  <si>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</si>
  <si>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</si>
  <si>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</si>
  <si>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</si>
  <si>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</si>
  <si>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</si>
  <si>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</si>
  <si>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</si>
  <si>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</si>
  <si>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</si>
  <si>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</si>
  <si>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</si>
  <si>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</si>
  <si>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</si>
  <si>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</si>
  <si>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</si>
  <si>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</si>
  <si>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</si>
  <si>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</si>
  <si>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</si>
  <si>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</si>
  <si>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</si>
  <si>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</si>
  <si>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</si>
  <si>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</si>
  <si>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</si>
  <si>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</si>
  <si>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</si>
  <si>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</si>
  <si>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</si>
  <si>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</si>
  <si>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</si>
  <si>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</si>
  <si>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</si>
  <si>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</si>
  <si>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</si>
  <si>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</si>
  <si>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</si>
  <si>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</si>
  <si>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</si>
  <si>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</si>
  <si>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</si>
  <si>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</si>
  <si>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</si>
  <si>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</si>
  <si>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</si>
  <si>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</si>
  <si>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</si>
  <si>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</si>
  <si>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</si>
  <si>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</si>
  <si>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</si>
  <si>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</si>
  <si>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</si>
  <si>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</si>
  <si>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</si>
  <si>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</si>
  <si>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</si>
  <si>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</si>
  <si>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</si>
  <si>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</si>
  <si>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</si>
  <si>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</si>
  <si>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</si>
  <si>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</si>
  <si>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</si>
  <si>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</si>
  <si>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</si>
  <si>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</si>
  <si>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</si>
  <si>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</si>
  <si>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</si>
  <si>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</si>
  <si>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</si>
  <si>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</si>
  <si>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</si>
  <si>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</si>
  <si>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</si>
  <si>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</si>
  <si>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</si>
  <si>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</si>
  <si>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</si>
  <si>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</si>
  <si>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</si>
  <si>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</si>
  <si>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</si>
  <si>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</si>
  <si>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</si>
  <si>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</si>
  <si>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</si>
  <si>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</si>
  <si>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</si>
  <si>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</si>
  <si>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</si>
  <si>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</si>
  <si>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</si>
  <si>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</si>
  <si>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</si>
  <si>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</si>
  <si>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</si>
  <si>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</si>
  <si>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</si>
  <si>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</si>
  <si>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</si>
  <si>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</si>
  <si>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</si>
  <si>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</si>
  <si>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</si>
  <si>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</si>
  <si>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</si>
  <si>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</si>
  <si>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</si>
  <si>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</si>
  <si>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</si>
  <si>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</si>
  <si>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</si>
  <si>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</si>
  <si>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</si>
  <si>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</si>
  <si>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</si>
  <si>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</si>
  <si>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</si>
  <si>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</si>
  <si>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</si>
  <si>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</si>
  <si>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</si>
  <si>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</si>
  <si>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</si>
  <si>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</si>
  <si>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</si>
  <si>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</si>
  <si>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</si>
  <si>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</si>
  <si>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</si>
  <si>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</si>
  <si>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</si>
  <si>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</si>
  <si>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</si>
  <si>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</si>
  <si>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</si>
  <si>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</si>
  <si>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</si>
  <si>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</si>
  <si>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</si>
  <si>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</si>
  <si>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</si>
  <si>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</si>
  <si>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</si>
  <si>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</si>
  <si>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</si>
  <si>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</si>
  <si>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</si>
  <si>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</si>
  <si>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</si>
  <si>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</si>
  <si>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</si>
  <si>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</si>
  <si>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</si>
  <si>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</si>
  <si>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</si>
  <si>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</si>
  <si>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</si>
  <si>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</si>
  <si>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</si>
  <si>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</si>
  <si>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</si>
  <si>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</si>
  <si>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</si>
  <si>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</si>
  <si>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</si>
  <si>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</si>
  <si>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</si>
  <si>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</si>
  <si>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</si>
  <si>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</si>
  <si>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</si>
  <si>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</si>
  <si>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</si>
  <si>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</si>
  <si>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</si>
  <si>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</si>
  <si>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</si>
  <si>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</si>
  <si>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</si>
  <si>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</si>
  <si>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</si>
  <si>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</si>
  <si>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</si>
  <si>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</si>
  <si>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</si>
  <si>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</si>
  <si>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</si>
  <si>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</si>
  <si>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</si>
  <si>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</si>
  <si>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</si>
  <si>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</si>
  <si>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</si>
  <si>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</si>
  <si>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</si>
  <si>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</si>
  <si>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</si>
  <si>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</si>
  <si>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</si>
  <si>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</si>
  <si>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</si>
  <si>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</si>
  <si>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</si>
  <si>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</si>
  <si>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</si>
  <si>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</si>
  <si>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</si>
  <si>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</si>
  <si>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</si>
  <si>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</si>
  <si>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</si>
  <si>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</si>
  <si>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</si>
  <si>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</si>
  <si>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</si>
  <si>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</si>
  <si>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</si>
  <si>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</si>
  <si>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</si>
  <si>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</si>
  <si>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</si>
  <si>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</si>
  <si>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</si>
  <si>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</si>
  <si>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</si>
  <si>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</si>
  <si>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</si>
  <si>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</si>
  <si>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</si>
  <si>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</si>
  <si>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</si>
  <si>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</si>
  <si>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</si>
  <si>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</si>
  <si>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</si>
  <si>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</si>
  <si>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</si>
  <si>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</si>
  <si>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</si>
  <si>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</si>
  <si>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</si>
  <si>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</si>
  <si>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</si>
  <si>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</si>
  <si>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</si>
  <si>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</si>
  <si>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</si>
  <si>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</si>
  <si>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</si>
  <si>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</si>
  <si>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</si>
  <si>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</si>
  <si>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</si>
  <si>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</si>
  <si>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</si>
  <si>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</si>
  <si>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</si>
  <si>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</si>
  <si>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</si>
  <si>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</si>
  <si>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</si>
  <si>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</si>
  <si>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</si>
  <si>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</si>
  <si>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Grand Total</t>
  </si>
  <si>
    <t>Sum of Sales</t>
  </si>
  <si>
    <t>Sum of Profit</t>
  </si>
  <si>
    <t>Sum of Quantity</t>
  </si>
  <si>
    <t>Row Labels</t>
  </si>
  <si>
    <t>2014</t>
  </si>
  <si>
    <t>2015</t>
  </si>
  <si>
    <t>2016</t>
  </si>
  <si>
    <t>2017</t>
  </si>
  <si>
    <t>`</t>
  </si>
  <si>
    <t>Total</t>
  </si>
  <si>
    <t>Current Year</t>
  </si>
  <si>
    <t>Previous Year</t>
  </si>
  <si>
    <t>YoY</t>
  </si>
  <si>
    <t>YoY Status</t>
  </si>
  <si>
    <t>Sales Trend</t>
  </si>
  <si>
    <t>Top Selling Cities</t>
  </si>
  <si>
    <t>Sales By States</t>
  </si>
  <si>
    <t>Orders by Duration</t>
  </si>
  <si>
    <t>Count of Order ID</t>
  </si>
  <si>
    <t>Top Selling Categories</t>
  </si>
  <si>
    <t>order by shippin mode</t>
  </si>
  <si>
    <t>order by shipping mode</t>
  </si>
  <si>
    <t xml:space="preserve"> </t>
  </si>
  <si>
    <t>Postal Code</t>
  </si>
  <si>
    <t>KPI's Calculation</t>
  </si>
  <si>
    <t>Date</t>
  </si>
  <si>
    <t>Year</t>
  </si>
  <si>
    <t>Profit Per Unit</t>
  </si>
  <si>
    <t>Profit Margin</t>
  </si>
  <si>
    <t>Heavily  Discounted Order</t>
  </si>
  <si>
    <t>Average of Profit Margin</t>
  </si>
  <si>
    <t>Average of Profit Per Unit</t>
  </si>
  <si>
    <t>Average Profit Margin vs. Average profit Per Unit</t>
  </si>
  <si>
    <t>Sales Forcast</t>
  </si>
  <si>
    <t>Sum of Sales vs. Sum of Profit</t>
  </si>
  <si>
    <t>Heavily Discounted Orders (Discounts &gt;20%)</t>
  </si>
  <si>
    <t>Qtr1</t>
  </si>
  <si>
    <t>Qtr2</t>
  </si>
  <si>
    <t>Qtr3</t>
  </si>
  <si>
    <t>Qtr4</t>
  </si>
  <si>
    <t>Sum of Heavily  Discounted Order</t>
  </si>
  <si>
    <t>Sum of Profit Margin</t>
  </si>
  <si>
    <t>Average of Discount</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</si>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</sst>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gt;=1000000]&quot;$&quot;0.0,&quot;M&quot;;[&gt;=1000]&quot;$&quot;0.0,&quot;K&quot;;0"/>
    <numFmt numFmtId="165" formatCode="[&gt;=1000000]0.0,&quot;M&quot;;[&gt;=1000]0.0,&quot;K&quot;;0"/>
    <numFmt numFmtId="166" formatCode="&quot;$&quot;#,##0.00"/>
    <numFmt numFmtId="167" formatCode="[$-F800]dddd\,\ mmmm\ dd\,\ yyyy"/>
    <numFmt numFmtId="168" formatCode="[&gt;=1000000]&quot;$&quot;0.0,&quot;M&quot;;[&gt;=1000]&quot;$&quot;0.0,&quot;K&quot;;&quot;$&quot;0.00"/>
    <numFmt numFmtId="169" formatCode="_(* #,##0.0_);_(* \(#,##0.0\);_(* &quot;-&quot;?_);_(@_)"/>
    <numFmt numFmtId="170" formatCode="[&gt;=1000000]&quot;$&quot;0.000,&quot;M&quot;;[&gt;=1000]&quot;$&quot;0.000,&quot;K&quot;;0.00"/>
  </numFmts>
  <fonts count="6" x14ac:knownFonts="1">
    <font>
      <sz val="11"/>
      <color theme="1"/>
      <name val="Aptos Narrow"/>
      <family val="2"/>
      <scheme val="minor"/>
    </font>
    <font>
      <sz val="11"/>
      <color theme="1"/>
      <name val="Aptos Narrow"/>
      <family val="2"/>
      <scheme val="minor"/>
    </font>
    <font>
      <u/>
      <sz val="11"/>
      <color theme="10"/>
      <name val="Aptos Narrow"/>
      <family val="2"/>
      <scheme val="minor"/>
    </font>
    <font>
      <sz val="12"/>
      <color theme="1"/>
      <name val="Aptos Narrow"/>
      <family val="2"/>
      <scheme val="minor"/>
    </font>
    <font>
      <sz val="11"/>
      <color rgb="FF65702E"/>
      <name val="Aptos Narrow"/>
      <family val="2"/>
      <scheme val="minor"/>
    </font>
    <font>
      <b/>
      <sz val="11"/>
      <color theme="1"/>
      <name val="Aptos Narrow"/>
      <family val="2"/>
      <scheme val="minor"/>
    </font>
  </fonts>
  <fills count="2">
    <fill>
      <patternFill patternType="none"/>
    </fill>
    <fill>
      <patternFill patternType="gray125"/>
    </fill>
  </fills>
  <borders count="2">
    <border>
      <left/>
      <right/>
      <top/>
      <bottom/>
      <diagonal/>
    </border>
    <border>
      <left/>
      <right/>
      <top/>
      <bottom style="thin">
        <color theme="4" tint="0.39997558519241921"/>
      </bottom>
      <diagonal/>
    </border>
  </borders>
  <cellStyleXfs count="3">
    <xf numFmtId="0" fontId="0" fillId="0" borderId="0"/>
    <xf numFmtId="9" fontId="1" fillId="0" borderId="0" applyFont="0" applyFill="0" applyBorder="0" applyAlignment="0" applyProtection="0"/>
    <xf numFmtId="0" fontId="2" fillId="0" borderId="0" applyNumberFormat="0" applyFill="0" applyBorder="0" applyAlignment="0" applyProtection="0"/>
  </cellStyleXfs>
  <cellXfs count="2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64" fontId="0" fillId="0" borderId="0" xfId="0" applyNumberFormat="1"/>
    <xf numFmtId="165" fontId="0" fillId="0" borderId="0" xfId="0" applyNumberFormat="1"/>
    <xf numFmtId="9" fontId="0" fillId="0" borderId="0" xfId="0" applyNumberFormat="1"/>
    <xf numFmtId="0" fontId="0" fillId="0" borderId="0" xfId="0" applyAlignment="1">
      <alignment horizontal="center"/>
    </xf>
    <xf numFmtId="0" fontId="2" fillId="0" borderId="0" xfId="2"/>
    <xf numFmtId="166" fontId="0" fillId="0" borderId="0" xfId="0" applyNumberFormat="1"/>
    <xf numFmtId="0" fontId="0" fillId="0" borderId="0" xfId="0"/>
    <xf numFmtId="0" fontId="4" fillId="0" borderId="0" xfId="0" applyFont="1"/>
    <xf numFmtId="167" fontId="0" fillId="0" borderId="0" xfId="0" applyNumberFormat="1"/>
    <xf numFmtId="168" fontId="0" fillId="0" borderId="0" xfId="0" applyNumberFormat="1"/>
    <xf numFmtId="169" fontId="0" fillId="0" borderId="0" xfId="0" applyNumberFormat="1"/>
    <xf numFmtId="169" fontId="0" fillId="0" borderId="0" xfId="1" applyNumberFormat="1" applyFont="1"/>
    <xf numFmtId="1" fontId="0" fillId="0" borderId="0" xfId="0" applyNumberFormat="1"/>
    <xf numFmtId="0" fontId="0" fillId="0" borderId="0" xfId="0"/>
    <xf numFmtId="164" fontId="5" fillId="0" borderId="1" xfId="0" applyNumberFormat="1" applyFont="1" applyBorder="1"/>
    <xf numFmtId="14" fontId="0" fillId="0" borderId="0" xfId="0" applyNumberFormat="1" applyAlignment="1">
      <alignment horizontal="left"/>
    </xf>
    <xf numFmtId="170" fontId="0" fillId="0" borderId="0" xfId="0" applyNumberFormat="1"/>
    <xf numFmtId="0" fontId="0" fillId="0" borderId="0" xfId="0"/>
    <xf numFmtId="0" fontId="3" fillId="0" borderId="0" xfId="0" applyFont="1" applyAlignment="1">
      <alignment horizontal="center"/>
    </xf>
    <xf numFmtId="0" fontId="0" fillId="0" borderId="0" xfId="0"/>
  </cellXfs>
  <cellStyles count="3">
    <cellStyle name="Hyperlink" xfId="2" builtinId="8"/>
    <cellStyle name="Normal" xfId="0" builtinId="0"/>
    <cellStyle name="Percent" xfId="1" builtinId="5"/>
  </cellStyles>
  <dxfs count="82">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3" formatCode="0%"/>
    </dxf>
    <dxf>
      <numFmt numFmtId="14" formatCode="0.0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3" formatCode="0%"/>
    </dxf>
    <dxf>
      <numFmt numFmtId="14" formatCode="0.0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 formatCode="0"/>
    </dxf>
    <dxf>
      <numFmt numFmtId="164" formatCode="[&gt;=1000000]&quot;$&quot;0.0,&quot;M&quot;;[&gt;=1000]&quot;$&quot;0.0,&quot;K&quot;;0"/>
    </dxf>
    <dxf>
      <numFmt numFmtId="13" formatCode="0%"/>
    </dxf>
    <dxf>
      <numFmt numFmtId="14" formatCode="0.0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9" formatCode="m/d/yyyy"/>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68" formatCode="[&gt;=1000000]&quot;$&quot;0.0,&quot;M&quot;;[&gt;=1000]&quot;$&quot;0.0,&quot;K&quot;;&quot;$&quot;0.00"/>
    </dxf>
    <dxf>
      <numFmt numFmtId="170" formatCode="[&gt;=1000000]&quot;$&quot;0.000,&quot;M&quot;;[&gt;=1000]&quot;$&quot;0.000,&quot;K&quot;;0.00"/>
    </dxf>
    <dxf>
      <numFmt numFmtId="164" formatCode="[&gt;=1000000]&quot;$&quot;0.0,&quot;M&quot;;[&gt;=1000]&quot;$&quot;0.0,&quot;K&quot;;0"/>
    </dxf>
    <dxf>
      <numFmt numFmtId="164" formatCode="[&gt;=1000000]&quot;$&quot;0.0,&quot;M&quot;;[&gt;=1000]&quot;$&quot;0.0,&quot;K&quot;;0"/>
    </dxf>
    <dxf>
      <numFmt numFmtId="164" formatCode="[&gt;=1000000]&quot;$&quot;0.0,&quot;M&quot;;[&gt;=1000]&quot;$&quot;0.0,&quot;K&quot;;0"/>
    </dxf>
    <dxf>
      <numFmt numFmtId="13" formatCode="0%"/>
    </dxf>
    <dxf>
      <numFmt numFmtId="14" formatCode="0.00%"/>
    </dxf>
    <dxf>
      <numFmt numFmtId="164" formatCode="[&gt;=1000000]&quot;$&quot;0.0,&quot;M&quot;;[&gt;=1000]&quot;$&quot;0.0,&quot;K&quot;;0"/>
    </dxf>
    <dxf>
      <numFmt numFmtId="168" formatCode="[&gt;=1000000]&quot;$&quot;0.0,&quot;M&quot;;[&gt;=1000]&quot;$&quot;0.0,&quot;K&quot;;&quot;$&quot;0.00"/>
    </dxf>
    <dxf>
      <numFmt numFmtId="168" formatCode="[&gt;=1000000]&quot;$&quot;0.0,&quot;M&quot;;[&gt;=1000]&quot;$&quot;0.0,&quot;K&quot;;&quot;$&quot;0.00"/>
    </dxf>
    <dxf>
      <numFmt numFmtId="168" formatCode="[&gt;=1000000]&quot;$&quot;0.0,&quot;M&quot;;[&gt;=1000]&quot;$&quot;0.0,&quot;K&quot;;&quot;$&quot;0.00"/>
    </dxf>
    <dxf>
      <numFmt numFmtId="168" formatCode="[&gt;=1000000]&quot;$&quot;0.0,&quot;M&quot;;[&gt;=1000]&quot;$&quot;0.0,&quot;K&quot;;&quot;$&quot;0.00"/>
    </dxf>
    <dxf>
      <numFmt numFmtId="170" formatCode="[&gt;=1000000]&quot;$&quot;0.000,&quot;M&quot;;[&gt;=1000]&quot;$&quot;0.000,&quot;K&quot;;0.00"/>
    </dxf>
    <dxf>
      <numFmt numFmtId="166" formatCode="&quot;$&quot;#,##0.00"/>
    </dxf>
    <dxf>
      <numFmt numFmtId="171" formatCode="[&gt;=1000000]&quot;$&quot;0.00,&quot;M&quot;;[&gt;=1000]&quot;$&quot;0.00,&quot;K&quot;;0.00"/>
    </dxf>
    <dxf>
      <numFmt numFmtId="164" formatCode="[&gt;=1000000]&quot;$&quot;0.0,&quot;M&quot;;[&gt;=1000]&quot;$&quot;0.0,&quot;K&quot;;0"/>
    </dxf>
    <dxf>
      <numFmt numFmtId="19" formatCode="m/d/yyyy"/>
    </dxf>
    <dxf>
      <numFmt numFmtId="19" formatCode="m/d/yyyy"/>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69" formatCode="_(* #,##0.0_);_(* \(#,##0.0\);_(* &quot;-&quot;?_);_(@_)"/>
    </dxf>
    <dxf>
      <font>
        <b val="0"/>
        <i val="0"/>
        <strike val="0"/>
        <condense val="0"/>
        <extend val="0"/>
        <outline val="0"/>
        <shadow val="0"/>
        <u val="none"/>
        <vertAlign val="baseline"/>
        <sz val="11"/>
        <color theme="1"/>
        <name val="Aptos Narrow"/>
        <family val="2"/>
        <scheme val="minor"/>
      </font>
    </dxf>
    <dxf>
      <numFmt numFmtId="166" formatCode="&quot;$&quot;#,##0.00"/>
    </dxf>
    <dxf>
      <numFmt numFmtId="166" formatCode="&quot;$&quot;#,##0.00"/>
    </dxf>
    <dxf>
      <font>
        <b val="0"/>
        <i val="0"/>
        <strike val="0"/>
        <condense val="0"/>
        <extend val="0"/>
        <outline val="0"/>
        <shadow val="0"/>
        <u val="none"/>
        <vertAlign val="baseline"/>
        <sz val="11"/>
        <color theme="1"/>
        <name val="Aptos Narrow"/>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b/>
        <i val="0"/>
        <sz val="10"/>
        <color rgb="FF65702E"/>
        <name val="Arial"/>
        <family val="2"/>
        <scheme val="none"/>
      </font>
      <border diagonalUp="0" diagonalDown="0">
        <left/>
        <right/>
        <top/>
        <bottom/>
        <vertical/>
        <horizontal/>
      </border>
    </dxf>
    <dxf>
      <font>
        <sz val="10"/>
        <color rgb="FF65702E"/>
        <name val="Arial"/>
        <family val="2"/>
        <scheme val="none"/>
      </font>
      <fill>
        <patternFill patternType="solid">
          <fgColor rgb="FFF2F2E6"/>
          <bgColor rgb="FFF2F2E6"/>
        </patternFill>
      </fill>
      <border diagonalUp="0" diagonalDown="0">
        <left/>
        <right/>
        <top/>
        <bottom/>
        <vertical/>
        <horizontal/>
      </border>
    </dxf>
    <dxf>
      <font>
        <b/>
        <color theme="1"/>
      </font>
      <border>
        <bottom style="thin">
          <color theme="4"/>
        </bottom>
        <vertical/>
        <horizontal/>
      </border>
    </dxf>
    <dxf>
      <font>
        <sz val="12"/>
        <color rgb="FF65702E"/>
        <name val="Arial"/>
        <family val="2"/>
        <scheme val="none"/>
      </font>
      <fill>
        <patternFill patternType="solid">
          <fgColor rgb="FFF2F2E6"/>
          <bgColor rgb="FFF2F2E6"/>
        </patternFill>
      </fill>
      <border diagonalUp="0" diagonalDown="0">
        <left/>
        <right/>
        <top/>
        <bottom/>
        <vertical/>
        <horizontal/>
      </border>
    </dxf>
  </dxfs>
  <tableStyles count="2" defaultTableStyle="TableStyleMedium2" defaultPivotStyle="PivotStyleLight16">
    <tableStyle name="DB light" pivot="0" table="0" count="10" xr9:uid="{61E03BFA-65F4-47C7-9815-6E7FF0F3AB94}">
      <tableStyleElement type="wholeTable" dxfId="81"/>
      <tableStyleElement type="headerRow" dxfId="80"/>
    </tableStyle>
    <tableStyle name="DB medium" pivot="0" table="0" count="10" xr9:uid="{C7636D49-A77F-4A26-BA22-B0A4E41E268B}">
      <tableStyleElement type="wholeTable" dxfId="79"/>
      <tableStyleElement type="headerRow" dxfId="78"/>
    </tableStyle>
  </tableStyles>
  <colors>
    <mruColors>
      <color rgb="FF65702E"/>
      <color rgb="FF98A945"/>
      <color rgb="FFDCE3BB"/>
      <color rgb="FFB4C36B"/>
      <color rgb="FFDFDEC0"/>
      <color rgb="FFB7C571"/>
      <color rgb="FFDFF5C0"/>
      <color rgb="FFE5EACC"/>
      <color rgb="FFFFFFFF"/>
      <color rgb="FFEAEAEA"/>
    </mruColors>
  </colors>
  <extLst>
    <ext xmlns:x14="http://schemas.microsoft.com/office/spreadsheetml/2009/9/main" uri="{46F421CA-312F-682f-3DD2-61675219B42D}">
      <x14:dxfs count="16">
        <dxf>
          <font>
            <sz val="10"/>
            <color rgb="FF65702E"/>
            <name val="Arial"/>
            <family val="2"/>
            <scheme val="none"/>
          </font>
          <fill>
            <patternFill patternType="solid">
              <fgColor auto="1"/>
              <bgColor rgb="FFDDDDDD"/>
            </patternFill>
          </fill>
          <border>
            <left style="thin">
              <color rgb="FF999999"/>
            </left>
            <right style="thin">
              <color rgb="FF999999"/>
            </right>
            <top style="thin">
              <color rgb="FF999999"/>
            </top>
            <bottom style="thin">
              <color rgb="FF999999"/>
            </bottom>
            <vertical/>
            <horizontal/>
          </border>
        </dxf>
        <dxf>
          <font>
            <sz val="10"/>
            <color rgb="FF65702E"/>
            <name val="Arial"/>
            <family val="2"/>
            <scheme val="none"/>
          </font>
          <fill>
            <patternFill patternType="solid">
              <fgColor auto="1"/>
              <bgColor rgb="FFDDDDDD"/>
            </patternFill>
          </fill>
          <border diagonalUp="0" diagonalDown="0">
            <left/>
            <right/>
            <top/>
            <bottom/>
            <vertical/>
            <horizontal/>
          </border>
        </dxf>
        <dxf>
          <font>
            <sz val="10"/>
            <color rgb="FF65702E"/>
            <name val="Arial"/>
            <family val="2"/>
            <scheme val="none"/>
          </font>
          <fill>
            <patternFill patternType="solid">
              <fgColor auto="1"/>
              <bgColor rgb="FFDDDDDD"/>
            </patternFill>
          </fill>
          <border>
            <left style="thin">
              <color rgb="FF999999"/>
            </left>
            <right style="thin">
              <color rgb="FF999999"/>
            </right>
            <top style="thin">
              <color rgb="FF999999"/>
            </top>
            <bottom style="thin">
              <color rgb="FF999999"/>
            </bottom>
            <vertical/>
            <horizontal/>
          </border>
        </dxf>
        <dxf>
          <font>
            <sz val="10"/>
            <color rgb="FF65702E"/>
            <name val="Arial"/>
            <family val="2"/>
            <scheme val="none"/>
          </font>
          <fill>
            <patternFill patternType="solid">
              <fgColor auto="1"/>
              <bgColor rgb="FFFFFFFF"/>
            </patternFill>
          </fill>
          <border diagonalUp="0" diagonalDown="0">
            <left/>
            <right/>
            <top/>
            <bottom/>
            <vertical/>
            <horizontal/>
          </border>
        </dxf>
        <dxf>
          <font>
            <b/>
            <i val="0"/>
            <sz val="10"/>
            <color rgb="FF828282"/>
            <name val="Arial"/>
            <family val="2"/>
            <scheme val="none"/>
          </font>
          <fill>
            <patternFill patternType="solid">
              <fgColor rgb="FFF2F2E6"/>
              <bgColor theme="4" tint="0.79995117038483843"/>
            </patternFill>
          </fill>
          <border diagonalUp="0" diagonalDown="0">
            <left/>
            <right/>
            <top/>
            <bottom/>
            <vertical/>
            <horizontal/>
          </border>
        </dxf>
        <dxf>
          <font>
            <b/>
            <i val="0"/>
            <sz val="10"/>
            <color rgb="FF65702E"/>
            <name val="Arial"/>
            <family val="2"/>
            <scheme val="none"/>
          </font>
          <fill>
            <patternFill patternType="solid">
              <fgColor rgb="FFB4C36B"/>
              <bgColor rgb="FFDFDEC0"/>
            </patternFill>
          </fill>
          <border diagonalUp="0" diagonalDown="0">
            <left/>
            <right/>
            <top/>
            <bottom/>
            <vertical/>
            <horizontal/>
          </border>
        </dxf>
        <dxf>
          <font>
            <sz val="10"/>
            <color rgb="FF828282"/>
            <name val="Arial"/>
            <family val="2"/>
            <scheme val="none"/>
          </font>
          <fill>
            <patternFill patternType="solid">
              <fgColor rgb="FFFFFFFF"/>
              <bgColor rgb="FFF2F2E6"/>
            </patternFill>
          </fill>
          <border diagonalUp="0" diagonalDown="0">
            <left/>
            <right/>
            <top/>
            <bottom/>
            <vertical/>
            <horizontal/>
          </border>
        </dxf>
        <dxf>
          <font>
            <sz val="10"/>
            <color rgb="FFB4C36B"/>
            <name val="Arial"/>
            <family val="2"/>
            <scheme val="none"/>
          </font>
          <fill>
            <patternFill patternType="solid">
              <fgColor rgb="FFFFFFFF"/>
              <bgColor rgb="FFDFDEC0"/>
            </patternFill>
          </fill>
          <border diagonalUp="0" diagonalDown="0">
            <left/>
            <right/>
            <top/>
            <bottom/>
            <vertical/>
            <horizontal/>
          </border>
        </dxf>
        <dxf>
          <font>
            <color rgb="FF000000"/>
          </font>
          <fill>
            <patternFill patternType="solid">
              <fgColor auto="1"/>
              <bgColor rgb="FFDDDDDD"/>
            </patternFill>
          </fill>
          <border>
            <left style="thin">
              <color rgb="FF999999"/>
            </left>
            <right style="thin">
              <color rgb="FF999999"/>
            </right>
            <top style="thin">
              <color rgb="FF999999"/>
            </top>
            <bottom style="thin">
              <color rgb="FF999999"/>
            </bottom>
            <vertical/>
            <horizontal/>
          </border>
        </dxf>
        <dxf>
          <font>
            <color rgb="FF65702E"/>
            <name val="Arial"/>
            <family val="2"/>
            <scheme val="none"/>
          </font>
          <fill>
            <patternFill patternType="solid">
              <fgColor auto="1"/>
              <bgColor rgb="FFDDDDDD"/>
            </patternFill>
          </fill>
          <border diagonalUp="0" diagonalDown="0">
            <left/>
            <right/>
            <top/>
            <bottom/>
            <vertical/>
            <horizontal/>
          </border>
        </dxf>
        <dxf>
          <font>
            <color rgb="FF000000"/>
          </font>
          <fill>
            <patternFill patternType="solid">
              <fgColor auto="1"/>
              <bgColor rgb="FFDDDDDD"/>
            </patternFill>
          </fill>
          <border>
            <left style="thin">
              <color rgb="FF999999"/>
            </left>
            <right style="thin">
              <color rgb="FF999999"/>
            </right>
            <top style="thin">
              <color rgb="FF999999"/>
            </top>
            <bottom style="thin">
              <color rgb="FF999999"/>
            </bottom>
            <vertical/>
            <horizontal/>
          </border>
        </dxf>
        <dxf>
          <font>
            <color rgb="FF65702E"/>
            <name val="Arial"/>
            <family val="2"/>
            <scheme val="none"/>
          </font>
          <fill>
            <patternFill patternType="solid">
              <fgColor auto="1"/>
              <bgColor rgb="FFFFFFFF"/>
            </patternFill>
          </fill>
          <border diagonalUp="0" diagonalDown="0">
            <left/>
            <right/>
            <top/>
            <bottom/>
            <vertical/>
            <horizontal/>
          </border>
        </dxf>
        <dxf>
          <font>
            <b/>
            <i val="0"/>
            <color rgb="FF828282"/>
            <name val="Arial"/>
            <family val="2"/>
            <scheme val="none"/>
          </font>
          <fill>
            <patternFill patternType="solid">
              <fgColor rgb="FFF2F2E6"/>
              <bgColor theme="4" tint="0.79995117038483843"/>
            </patternFill>
          </fill>
          <border diagonalUp="0" diagonalDown="0">
            <left/>
            <right/>
            <top/>
            <bottom/>
            <vertical/>
            <horizontal/>
          </border>
        </dxf>
        <dxf>
          <font>
            <b/>
            <i val="0"/>
            <color rgb="FF65702E"/>
            <name val="Arial"/>
            <family val="2"/>
            <scheme val="none"/>
          </font>
          <fill>
            <patternFill patternType="solid">
              <fgColor rgb="FFB4C36B"/>
              <bgColor rgb="FFDFDEC0"/>
            </patternFill>
          </fill>
          <border diagonalUp="0" diagonalDown="0">
            <left/>
            <right/>
            <top/>
            <bottom/>
            <vertical/>
            <horizontal/>
          </border>
        </dxf>
        <dxf>
          <font>
            <color rgb="FF828282"/>
            <name val="Arial"/>
            <family val="2"/>
            <scheme val="none"/>
          </font>
          <fill>
            <patternFill patternType="solid">
              <fgColor rgb="FFFFFFFF"/>
              <bgColor rgb="FFF2F2E6"/>
            </patternFill>
          </fill>
          <border diagonalUp="0" diagonalDown="0">
            <left/>
            <right/>
            <top/>
            <bottom/>
            <vertical/>
            <horizontal/>
          </border>
        </dxf>
        <dxf>
          <font>
            <color rgb="FFB4C36B"/>
            <name val="Arial"/>
            <family val="2"/>
            <scheme val="none"/>
          </font>
          <fill>
            <patternFill patternType="solid">
              <fgColor rgb="FFFFFFFF"/>
              <bgColor rgb="FFDFDE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B ligh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DB medium">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DB.xlsx]Calculation!PivotTable3</c:name>
    <c:fmtId val="4"/>
  </c:pivotSource>
  <c:chart>
    <c:autoTitleDeleted val="1"/>
    <c:pivotFmts>
      <c:pivotFmt>
        <c:idx val="0"/>
        <c:spPr>
          <a:solidFill>
            <a:schemeClr val="accent1"/>
          </a:solidFill>
          <a:ln w="25400" cap="rnd">
            <a:solidFill>
              <a:srgbClr val="B4C36B"/>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B4C36B"/>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rgbClr val="B4C36B"/>
            </a:solidFill>
            <a:prstDash val="sysDot"/>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rgbClr val="B4C36B"/>
            </a:solidFill>
            <a:prstDash val="sysDot"/>
            <a:round/>
          </a:ln>
          <a:effectLst/>
        </c:spPr>
        <c:marker>
          <c:symbol val="circle"/>
          <c:size val="8"/>
          <c:spPr>
            <a:solidFill>
              <a:srgbClr val="65702E"/>
            </a:solidFill>
            <a:ln w="9525">
              <a:solidFill>
                <a:srgbClr val="65702E"/>
              </a:solidFill>
            </a:ln>
            <a:effectLst/>
          </c:spPr>
        </c:marker>
      </c:pivotFmt>
    </c:pivotFmts>
    <c:plotArea>
      <c:layout>
        <c:manualLayout>
          <c:layoutTarget val="inner"/>
          <c:xMode val="edge"/>
          <c:yMode val="edge"/>
          <c:x val="2.6528871391076118E-3"/>
          <c:y val="6.0053115890158E-2"/>
          <c:w val="0.98623600174978132"/>
          <c:h val="0.80842488562447479"/>
        </c:manualLayout>
      </c:layout>
      <c:lineChart>
        <c:grouping val="standard"/>
        <c:varyColors val="0"/>
        <c:ser>
          <c:idx val="0"/>
          <c:order val="0"/>
          <c:tx>
            <c:strRef>
              <c:f>Calculation!$B$20</c:f>
              <c:strCache>
                <c:ptCount val="1"/>
                <c:pt idx="0">
                  <c:v>Total</c:v>
                </c:pt>
              </c:strCache>
            </c:strRef>
          </c:tx>
          <c:spPr>
            <a:ln w="22225" cap="rnd">
              <a:solidFill>
                <a:srgbClr val="B4C36B"/>
              </a:solidFill>
              <a:prstDash val="sysDot"/>
              <a:round/>
            </a:ln>
            <a:effectLst/>
          </c:spPr>
          <c:marker>
            <c:symbol val="circle"/>
            <c:size val="8"/>
            <c:spPr>
              <a:solidFill>
                <a:srgbClr val="65702E"/>
              </a:solidFill>
              <a:ln w="9525">
                <a:solidFill>
                  <a:srgbClr val="65702E"/>
                </a:solidFill>
              </a:ln>
              <a:effectLst/>
            </c:spPr>
          </c:marker>
          <c:cat>
            <c:strRef>
              <c:f>Calculation!$A$21:$A$33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Calculation!$B$21:$B$33</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C7EB-4CC6-8D9A-58F0B6B55682}"/>
            </c:ext>
          </c:extLst>
        </c:ser>
        <c:dLbls>
          <c:showLegendKey val="0"/>
          <c:showVal val="0"/>
          <c:showCatName val="0"/>
          <c:showSerName val="0"/>
          <c:showPercent val="0"/>
          <c:showBubbleSize val="0"/>
        </c:dLbls>
        <c:marker val="1"/>
        <c:smooth val="0"/>
        <c:axId val="2000330000"/>
        <c:axId val="2000332400"/>
      </c:lineChart>
      <c:catAx>
        <c:axId val="2000330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B4C36B"/>
                </a:solidFill>
                <a:latin typeface="Arial" panose="020B0604020202020204" pitchFamily="34" charset="0"/>
                <a:ea typeface="+mn-ea"/>
                <a:cs typeface="Arial" panose="020B0604020202020204" pitchFamily="34" charset="0"/>
              </a:defRPr>
            </a:pPr>
            <a:endParaRPr lang="en-US"/>
          </a:p>
        </c:txPr>
        <c:crossAx val="2000332400"/>
        <c:crosses val="autoZero"/>
        <c:auto val="1"/>
        <c:lblAlgn val="ctr"/>
        <c:lblOffset val="100"/>
        <c:noMultiLvlLbl val="0"/>
      </c:catAx>
      <c:valAx>
        <c:axId val="2000332400"/>
        <c:scaling>
          <c:orientation val="minMax"/>
        </c:scaling>
        <c:delete val="1"/>
        <c:axPos val="l"/>
        <c:numFmt formatCode="[&gt;=1000000]&quot;$&quot;0.0,&quot;M&quot;;[&gt;=1000]&quot;$&quot;0.0,&quot;K&quot;;0" sourceLinked="1"/>
        <c:majorTickMark val="none"/>
        <c:minorTickMark val="none"/>
        <c:tickLblPos val="nextTo"/>
        <c:crossAx val="2000330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DB.xlsx]Calculation!PivotTable7</c:name>
    <c:fmtId val="6"/>
  </c:pivotSource>
  <c:chart>
    <c:autoTitleDeleted val="1"/>
    <c:pivotFmts>
      <c:pivotFmt>
        <c:idx val="0"/>
        <c:spPr>
          <a:solidFill>
            <a:schemeClr val="accent1"/>
          </a:solidFill>
          <a:ln w="28575" cap="rnd">
            <a:noFill/>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964240102171137E-2"/>
          <c:y val="7.10594315245478E-2"/>
          <c:w val="0.97445721583652622"/>
          <c:h val="0.76766770432765674"/>
        </c:manualLayout>
      </c:layout>
      <c:lineChart>
        <c:grouping val="standard"/>
        <c:varyColors val="0"/>
        <c:ser>
          <c:idx val="0"/>
          <c:order val="0"/>
          <c:tx>
            <c:strRef>
              <c:f>Calculation!$H$38</c:f>
              <c:strCache>
                <c:ptCount val="1"/>
                <c:pt idx="0">
                  <c:v>Total</c:v>
                </c:pt>
              </c:strCache>
            </c:strRef>
          </c:tx>
          <c:spPr>
            <a:ln w="28575" cap="rnd">
              <a:noFill/>
              <a:round/>
            </a:ln>
            <a:effectLst/>
          </c:spPr>
          <c:marker>
            <c:symbol val="circle"/>
            <c:size val="8"/>
            <c:spPr>
              <a:solidFill>
                <a:srgbClr val="65702E"/>
              </a:solidFill>
              <a:ln w="9525">
                <a:solidFill>
                  <a:srgbClr val="65702E"/>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Calculation!$G$39:$G$48</c:f>
              <c:strCache>
                <c:ptCount val="9"/>
                <c:pt idx="0">
                  <c:v>0-days</c:v>
                </c:pt>
                <c:pt idx="1">
                  <c:v>1-days</c:v>
                </c:pt>
                <c:pt idx="2">
                  <c:v>2-days</c:v>
                </c:pt>
                <c:pt idx="3">
                  <c:v>3-days</c:v>
                </c:pt>
                <c:pt idx="4">
                  <c:v>4-days</c:v>
                </c:pt>
                <c:pt idx="5">
                  <c:v>5-days</c:v>
                </c:pt>
                <c:pt idx="6">
                  <c:v>6-days</c:v>
                </c:pt>
                <c:pt idx="7">
                  <c:v>7-days</c:v>
                </c:pt>
                <c:pt idx="8">
                  <c:v>`</c:v>
                </c:pt>
              </c:strCache>
            </c:strRef>
          </c:cat>
          <c:val>
            <c:numRef>
              <c:f>Calculation!$H$39:$H$48</c:f>
              <c:numCache>
                <c:formatCode>0%</c:formatCode>
                <c:ptCount val="9"/>
                <c:pt idx="0">
                  <c:v>5.469118340405469E-2</c:v>
                </c:pt>
                <c:pt idx="1">
                  <c:v>3.6303630363036306E-2</c:v>
                </c:pt>
                <c:pt idx="2">
                  <c:v>0.14615747289014616</c:v>
                </c:pt>
                <c:pt idx="3">
                  <c:v>8.7694483734087697E-2</c:v>
                </c:pt>
                <c:pt idx="4">
                  <c:v>0.28335690711928335</c:v>
                </c:pt>
                <c:pt idx="5">
                  <c:v>0.2197076850542197</c:v>
                </c:pt>
                <c:pt idx="6">
                  <c:v>0.11126826968411127</c:v>
                </c:pt>
                <c:pt idx="7">
                  <c:v>6.0348892032060349E-2</c:v>
                </c:pt>
                <c:pt idx="8">
                  <c:v>4.7147571900047147E-4</c:v>
                </c:pt>
              </c:numCache>
            </c:numRef>
          </c:val>
          <c:smooth val="1"/>
          <c:extLst>
            <c:ext xmlns:c16="http://schemas.microsoft.com/office/drawing/2014/chart" uri="{C3380CC4-5D6E-409C-BE32-E72D297353CC}">
              <c16:uniqueId val="{00000000-7A1B-44F0-A8E4-77DA0B3BD079}"/>
            </c:ext>
          </c:extLst>
        </c:ser>
        <c:dLbls>
          <c:showLegendKey val="0"/>
          <c:showVal val="0"/>
          <c:showCatName val="0"/>
          <c:showSerName val="0"/>
          <c:showPercent val="0"/>
          <c:showBubbleSize val="0"/>
        </c:dLbls>
        <c:dropLines>
          <c:spPr>
            <a:ln w="22225" cap="flat" cmpd="sng" algn="ctr">
              <a:solidFill>
                <a:srgbClr val="B4C36B"/>
              </a:solidFill>
              <a:prstDash val="sysDot"/>
              <a:round/>
            </a:ln>
            <a:effectLst/>
          </c:spPr>
        </c:dropLines>
        <c:marker val="1"/>
        <c:smooth val="0"/>
        <c:axId val="1460661807"/>
        <c:axId val="1460660847"/>
      </c:lineChart>
      <c:catAx>
        <c:axId val="14606618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B4C36B"/>
                </a:solidFill>
                <a:latin typeface="Arial" panose="020B0604020202020204" pitchFamily="34" charset="0"/>
                <a:ea typeface="+mn-ea"/>
                <a:cs typeface="Arial" panose="020B0604020202020204" pitchFamily="34" charset="0"/>
              </a:defRPr>
            </a:pPr>
            <a:endParaRPr lang="en-US"/>
          </a:p>
        </c:txPr>
        <c:crossAx val="1460660847"/>
        <c:crosses val="autoZero"/>
        <c:auto val="1"/>
        <c:lblAlgn val="ctr"/>
        <c:lblOffset val="100"/>
        <c:noMultiLvlLbl val="0"/>
      </c:catAx>
      <c:valAx>
        <c:axId val="1460660847"/>
        <c:scaling>
          <c:orientation val="minMax"/>
        </c:scaling>
        <c:delete val="1"/>
        <c:axPos val="l"/>
        <c:numFmt formatCode="0%" sourceLinked="1"/>
        <c:majorTickMark val="none"/>
        <c:minorTickMark val="none"/>
        <c:tickLblPos val="nextTo"/>
        <c:crossAx val="146066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4019169391534"/>
          <c:y val="9.9258466478098023E-2"/>
          <c:w val="0.74908527495515564"/>
          <c:h val="0.86914075256721957"/>
        </c:manualLayout>
      </c:layout>
      <c:barChart>
        <c:barDir val="bar"/>
        <c:grouping val="stacked"/>
        <c:varyColors val="0"/>
        <c:ser>
          <c:idx val="0"/>
          <c:order val="0"/>
          <c:spPr>
            <a:solidFill>
              <a:srgbClr val="B4C36B">
                <a:alpha val="70000"/>
              </a:srgbClr>
            </a:solidFill>
            <a:ln>
              <a:noFill/>
            </a:ln>
            <a:effectLst/>
          </c:spPr>
          <c:invertIfNegative val="0"/>
          <c:cat>
            <c:strRef>
              <c:f>Calculation!$I$21:$I$25</c:f>
              <c:strCache>
                <c:ptCount val="5"/>
                <c:pt idx="0">
                  <c:v>New York City</c:v>
                </c:pt>
                <c:pt idx="1">
                  <c:v>Los Angeles</c:v>
                </c:pt>
                <c:pt idx="2">
                  <c:v>Seattle</c:v>
                </c:pt>
                <c:pt idx="3">
                  <c:v>Philadelphia</c:v>
                </c:pt>
                <c:pt idx="4">
                  <c:v>San Francisco</c:v>
                </c:pt>
              </c:strCache>
            </c:strRef>
          </c:cat>
          <c:val>
            <c:numRef>
              <c:f>Calculation!$J$21:$J$25</c:f>
              <c:numCache>
                <c:formatCode>[&gt;=1000000]"$"0.0,"M";[&gt;=1000]"$"0.0,"K";0</c:formatCode>
                <c:ptCount val="5"/>
                <c:pt idx="0">
                  <c:v>75691.049000000014</c:v>
                </c:pt>
                <c:pt idx="1">
                  <c:v>54000.040999999976</c:v>
                </c:pt>
                <c:pt idx="2">
                  <c:v>40995.877999999997</c:v>
                </c:pt>
                <c:pt idx="3">
                  <c:v>36495.541000000012</c:v>
                </c:pt>
                <c:pt idx="4">
                  <c:v>36357.307999999997</c:v>
                </c:pt>
              </c:numCache>
            </c:numRef>
          </c:val>
          <c:extLst>
            <c:ext xmlns:c16="http://schemas.microsoft.com/office/drawing/2014/chart" uri="{C3380CC4-5D6E-409C-BE32-E72D297353CC}">
              <c16:uniqueId val="{00000000-83E6-4273-9E64-2C7281F1A698}"/>
            </c:ext>
          </c:extLst>
        </c:ser>
        <c:ser>
          <c:idx val="1"/>
          <c:order val="1"/>
          <c:spPr>
            <a:solidFill>
              <a:srgbClr val="DFDEC0">
                <a:alpha val="20000"/>
              </a:srgbClr>
            </a:solidFill>
            <a:ln>
              <a:noFill/>
            </a:ln>
            <a:effectLst/>
          </c:spPr>
          <c:invertIfNegative val="0"/>
          <c:dLbls>
            <c:dLbl>
              <c:idx val="0"/>
              <c:tx>
                <c:rich>
                  <a:bodyPr/>
                  <a:lstStyle/>
                  <a:p>
                    <a:fld id="{6DF66421-9E73-4780-A480-41727E9B107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83E6-4273-9E64-2C7281F1A698}"/>
                </c:ext>
              </c:extLst>
            </c:dLbl>
            <c:dLbl>
              <c:idx val="1"/>
              <c:tx>
                <c:rich>
                  <a:bodyPr/>
                  <a:lstStyle/>
                  <a:p>
                    <a:fld id="{77F4F83E-A9E8-4160-B2CF-2B37BA68415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83E6-4273-9E64-2C7281F1A698}"/>
                </c:ext>
              </c:extLst>
            </c:dLbl>
            <c:dLbl>
              <c:idx val="2"/>
              <c:tx>
                <c:rich>
                  <a:bodyPr/>
                  <a:lstStyle/>
                  <a:p>
                    <a:fld id="{B00441E6-59E7-439D-A8FB-128F3D1A0C0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83E6-4273-9E64-2C7281F1A698}"/>
                </c:ext>
              </c:extLst>
            </c:dLbl>
            <c:dLbl>
              <c:idx val="3"/>
              <c:tx>
                <c:rich>
                  <a:bodyPr/>
                  <a:lstStyle/>
                  <a:p>
                    <a:fld id="{1CF72FC1-78A5-462C-A145-258ABCD7EA4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3E6-4273-9E64-2C7281F1A698}"/>
                </c:ext>
              </c:extLst>
            </c:dLbl>
            <c:dLbl>
              <c:idx val="4"/>
              <c:tx>
                <c:rich>
                  <a:bodyPr/>
                  <a:lstStyle/>
                  <a:p>
                    <a:fld id="{39C39058-F091-4A48-B6FF-1E2222F6977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3E6-4273-9E64-2C7281F1A698}"/>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Calculation!$I$21:$I$25</c:f>
              <c:strCache>
                <c:ptCount val="5"/>
                <c:pt idx="0">
                  <c:v>New York City</c:v>
                </c:pt>
                <c:pt idx="1">
                  <c:v>Los Angeles</c:v>
                </c:pt>
                <c:pt idx="2">
                  <c:v>Seattle</c:v>
                </c:pt>
                <c:pt idx="3">
                  <c:v>Philadelphia</c:v>
                </c:pt>
                <c:pt idx="4">
                  <c:v>San Francisco</c:v>
                </c:pt>
              </c:strCache>
            </c:strRef>
          </c:cat>
          <c:val>
            <c:numRef>
              <c:f>Calculation!$K$21:$K$25</c:f>
              <c:numCache>
                <c:formatCode>[&gt;=1000000]"$"0.0,"M";[&gt;=1000]"$"0.0,"K";0</c:formatCode>
                <c:ptCount val="5"/>
                <c:pt idx="0">
                  <c:v>22707.314700000003</c:v>
                </c:pt>
                <c:pt idx="1">
                  <c:v>44398.322700000041</c:v>
                </c:pt>
                <c:pt idx="2">
                  <c:v>57402.485700000019</c:v>
                </c:pt>
                <c:pt idx="3">
                  <c:v>61902.822700000004</c:v>
                </c:pt>
                <c:pt idx="4">
                  <c:v>62041.055700000019</c:v>
                </c:pt>
              </c:numCache>
            </c:numRef>
          </c:val>
          <c:extLst>
            <c:ext xmlns:c15="http://schemas.microsoft.com/office/drawing/2012/chart" uri="{02D57815-91ED-43cb-92C2-25804820EDAC}">
              <c15:datalabelsRange>
                <c15:f>Calculation!$J$21:$J$25</c15:f>
                <c15:dlblRangeCache>
                  <c:ptCount val="5"/>
                  <c:pt idx="0">
                    <c:v>$75.7K</c:v>
                  </c:pt>
                  <c:pt idx="1">
                    <c:v>$54.0K</c:v>
                  </c:pt>
                  <c:pt idx="2">
                    <c:v>$41.0K</c:v>
                  </c:pt>
                  <c:pt idx="3">
                    <c:v>$36.5K</c:v>
                  </c:pt>
                  <c:pt idx="4">
                    <c:v>$36.4K</c:v>
                  </c:pt>
                </c15:dlblRangeCache>
              </c15:datalabelsRange>
            </c:ext>
            <c:ext xmlns:c16="http://schemas.microsoft.com/office/drawing/2014/chart" uri="{C3380CC4-5D6E-409C-BE32-E72D297353CC}">
              <c16:uniqueId val="{00000001-83E6-4273-9E64-2C7281F1A698}"/>
            </c:ext>
          </c:extLst>
        </c:ser>
        <c:dLbls>
          <c:showLegendKey val="0"/>
          <c:showVal val="0"/>
          <c:showCatName val="0"/>
          <c:showSerName val="0"/>
          <c:showPercent val="0"/>
          <c:showBubbleSize val="0"/>
        </c:dLbls>
        <c:gapWidth val="115"/>
        <c:overlap val="100"/>
        <c:axId val="1503698495"/>
        <c:axId val="1503699455"/>
      </c:barChart>
      <c:catAx>
        <c:axId val="1503698495"/>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B4C36B"/>
                </a:solidFill>
                <a:latin typeface="Arial" panose="020B0604020202020204" pitchFamily="34" charset="0"/>
                <a:ea typeface="+mn-ea"/>
                <a:cs typeface="Arial" panose="020B0604020202020204" pitchFamily="34" charset="0"/>
              </a:defRPr>
            </a:pPr>
            <a:endParaRPr lang="en-US"/>
          </a:p>
        </c:txPr>
        <c:crossAx val="1503699455"/>
        <c:crosses val="autoZero"/>
        <c:auto val="1"/>
        <c:lblAlgn val="ctr"/>
        <c:lblOffset val="100"/>
        <c:noMultiLvlLbl val="0"/>
      </c:catAx>
      <c:valAx>
        <c:axId val="1503699455"/>
        <c:scaling>
          <c:orientation val="minMax"/>
        </c:scaling>
        <c:delete val="1"/>
        <c:axPos val="t"/>
        <c:numFmt formatCode="[&gt;=1000000]&quot;$&quot;0.0,&quot;M&quot;;[&gt;=1000]&quot;$&quot;0.0,&quot;K&quot;;0" sourceLinked="1"/>
        <c:majorTickMark val="none"/>
        <c:minorTickMark val="none"/>
        <c:tickLblPos val="nextTo"/>
        <c:crossAx val="1503698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DB.xlsx]Calculation!PivotTable4</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5702E">
              <a:alpha val="50000"/>
            </a:srgbClr>
          </a:solidFill>
          <a:ln w="19050">
            <a:noFill/>
          </a:ln>
          <a:effectLst/>
        </c:spPr>
        <c:dLbl>
          <c:idx val="0"/>
          <c:layout>
            <c:manualLayout>
              <c:x val="-0.14446793516560957"/>
              <c:y val="0.1017214397496086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5702E">
              <a:alpha val="22000"/>
            </a:srgbClr>
          </a:solidFill>
          <a:ln w="19050">
            <a:noFill/>
          </a:ln>
          <a:effectLst/>
        </c:spPr>
        <c:dLbl>
          <c:idx val="0"/>
          <c:layout>
            <c:manualLayout>
              <c:x val="-0.19027484143763213"/>
              <c:y val="-3.129890453834115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5702E">
              <a:alpha val="70000"/>
            </a:srgbClr>
          </a:solidFill>
          <a:ln w="19050">
            <a:noFill/>
          </a:ln>
          <a:effectLst/>
        </c:spPr>
        <c:dLbl>
          <c:idx val="0"/>
          <c:layout>
            <c:manualLayout>
              <c:x val="-0.13037350246652571"/>
              <c:y val="9.389671361502346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5702E"/>
          </a:solidFill>
          <a:ln w="19050">
            <a:noFill/>
          </a:ln>
          <a:effectLst/>
        </c:spPr>
        <c:dLbl>
          <c:idx val="0"/>
          <c:layout>
            <c:manualLayout>
              <c:x val="0.11627906976744179"/>
              <c:y val="-0.219092331768388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06412966878083"/>
                  <c:h val="0.12856025039123631"/>
                </c:manualLayout>
              </c15:layout>
            </c:ext>
          </c:extLst>
        </c:dLbl>
      </c:pivotFmt>
    </c:pivotFmts>
    <c:plotArea>
      <c:layout>
        <c:manualLayout>
          <c:layoutTarget val="inner"/>
          <c:xMode val="edge"/>
          <c:yMode val="edge"/>
          <c:x val="0.19173784421015166"/>
          <c:y val="0.23029629629629633"/>
          <c:w val="0.33866525423728816"/>
          <c:h val="0.71044444444444443"/>
        </c:manualLayout>
      </c:layout>
      <c:doughnutChart>
        <c:varyColors val="1"/>
        <c:ser>
          <c:idx val="0"/>
          <c:order val="0"/>
          <c:tx>
            <c:strRef>
              <c:f>Calculation!$H$65</c:f>
              <c:strCache>
                <c:ptCount val="1"/>
                <c:pt idx="0">
                  <c:v>Total</c:v>
                </c:pt>
              </c:strCache>
            </c:strRef>
          </c:tx>
          <c:spPr>
            <a:ln>
              <a:noFill/>
            </a:ln>
          </c:spPr>
          <c:dPt>
            <c:idx val="0"/>
            <c:bubble3D val="0"/>
            <c:spPr>
              <a:solidFill>
                <a:srgbClr val="65702E"/>
              </a:solidFill>
              <a:ln w="19050">
                <a:noFill/>
              </a:ln>
              <a:effectLst/>
            </c:spPr>
            <c:extLst>
              <c:ext xmlns:c16="http://schemas.microsoft.com/office/drawing/2014/chart" uri="{C3380CC4-5D6E-409C-BE32-E72D297353CC}">
                <c16:uniqueId val="{00000001-1BB3-4420-AA4E-F95FD93DD84A}"/>
              </c:ext>
            </c:extLst>
          </c:dPt>
          <c:dPt>
            <c:idx val="1"/>
            <c:bubble3D val="0"/>
            <c:spPr>
              <a:solidFill>
                <a:srgbClr val="65702E">
                  <a:alpha val="70000"/>
                </a:srgbClr>
              </a:solidFill>
              <a:ln w="19050">
                <a:noFill/>
              </a:ln>
              <a:effectLst/>
            </c:spPr>
            <c:extLst>
              <c:ext xmlns:c16="http://schemas.microsoft.com/office/drawing/2014/chart" uri="{C3380CC4-5D6E-409C-BE32-E72D297353CC}">
                <c16:uniqueId val="{00000003-1BB3-4420-AA4E-F95FD93DD84A}"/>
              </c:ext>
            </c:extLst>
          </c:dPt>
          <c:dPt>
            <c:idx val="2"/>
            <c:bubble3D val="0"/>
            <c:spPr>
              <a:solidFill>
                <a:srgbClr val="65702E">
                  <a:alpha val="50000"/>
                </a:srgbClr>
              </a:solidFill>
              <a:ln w="19050">
                <a:noFill/>
              </a:ln>
              <a:effectLst/>
            </c:spPr>
            <c:extLst>
              <c:ext xmlns:c16="http://schemas.microsoft.com/office/drawing/2014/chart" uri="{C3380CC4-5D6E-409C-BE32-E72D297353CC}">
                <c16:uniqueId val="{00000005-1BB3-4420-AA4E-F95FD93DD84A}"/>
              </c:ext>
            </c:extLst>
          </c:dPt>
          <c:dPt>
            <c:idx val="3"/>
            <c:bubble3D val="0"/>
            <c:spPr>
              <a:solidFill>
                <a:srgbClr val="65702E">
                  <a:alpha val="22000"/>
                </a:srgbClr>
              </a:solidFill>
              <a:ln w="19050">
                <a:noFill/>
              </a:ln>
              <a:effectLst/>
            </c:spPr>
            <c:extLst>
              <c:ext xmlns:c16="http://schemas.microsoft.com/office/drawing/2014/chart" uri="{C3380CC4-5D6E-409C-BE32-E72D297353CC}">
                <c16:uniqueId val="{00000007-1BB3-4420-AA4E-F95FD93DD84A}"/>
              </c:ext>
            </c:extLst>
          </c:dPt>
          <c:dLbls>
            <c:dLbl>
              <c:idx val="0"/>
              <c:layout>
                <c:manualLayout>
                  <c:x val="0.11627906976744179"/>
                  <c:y val="-0.2190923317683881"/>
                </c:manualLayout>
              </c:layout>
              <c:showLegendKey val="0"/>
              <c:showVal val="1"/>
              <c:showCatName val="0"/>
              <c:showSerName val="0"/>
              <c:showPercent val="0"/>
              <c:showBubbleSize val="0"/>
              <c:extLst>
                <c:ext xmlns:c15="http://schemas.microsoft.com/office/drawing/2012/chart" uri="{CE6537A1-D6FC-4f65-9D91-7224C49458BB}">
                  <c15:layout>
                    <c:manualLayout>
                      <c:w val="0.11106412966878083"/>
                      <c:h val="0.12856025039123631"/>
                    </c:manualLayout>
                  </c15:layout>
                </c:ext>
                <c:ext xmlns:c16="http://schemas.microsoft.com/office/drawing/2014/chart" uri="{C3380CC4-5D6E-409C-BE32-E72D297353CC}">
                  <c16:uniqueId val="{00000001-1BB3-4420-AA4E-F95FD93DD84A}"/>
                </c:ext>
              </c:extLst>
            </c:dLbl>
            <c:dLbl>
              <c:idx val="1"/>
              <c:layout>
                <c:manualLayout>
                  <c:x val="-0.13037350246652571"/>
                  <c:y val="9.3896713615023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BB3-4420-AA4E-F95FD93DD84A}"/>
                </c:ext>
              </c:extLst>
            </c:dLbl>
            <c:dLbl>
              <c:idx val="2"/>
              <c:layout>
                <c:manualLayout>
                  <c:x val="-0.14446793516560957"/>
                  <c:y val="0.10172143974960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BB3-4420-AA4E-F95FD93DD84A}"/>
                </c:ext>
              </c:extLst>
            </c:dLbl>
            <c:dLbl>
              <c:idx val="3"/>
              <c:layout>
                <c:manualLayout>
                  <c:x val="-0.19027484143763213"/>
                  <c:y val="-3.12989045383411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BB3-4420-AA4E-F95FD93DD84A}"/>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rgbClr val="B4C36B"/>
                  </a:solidFill>
                  <a:prstDash val="sysDot"/>
                  <a:round/>
                </a:ln>
                <a:effectLst/>
              </c:spPr>
            </c:leaderLines>
            <c:extLst>
              <c:ext xmlns:c15="http://schemas.microsoft.com/office/drawing/2012/chart" uri="{CE6537A1-D6FC-4f65-9D91-7224C49458BB}"/>
            </c:extLst>
          </c:dLbls>
          <c:cat>
            <c:strRef>
              <c:f>Calculation!$G$66:$G$70</c:f>
              <c:strCache>
                <c:ptCount val="4"/>
                <c:pt idx="0">
                  <c:v>Standard Class</c:v>
                </c:pt>
                <c:pt idx="1">
                  <c:v>Second Class</c:v>
                </c:pt>
                <c:pt idx="2">
                  <c:v>First Class</c:v>
                </c:pt>
                <c:pt idx="3">
                  <c:v>Same Day</c:v>
                </c:pt>
              </c:strCache>
            </c:strRef>
          </c:cat>
          <c:val>
            <c:numRef>
              <c:f>Calculation!$H$66:$H$70</c:f>
              <c:numCache>
                <c:formatCode>0%</c:formatCode>
                <c:ptCount val="4"/>
                <c:pt idx="0">
                  <c:v>0.58737410948177982</c:v>
                </c:pt>
                <c:pt idx="1">
                  <c:v>0.21063216646415675</c:v>
                </c:pt>
                <c:pt idx="2">
                  <c:v>0.14923255181658118</c:v>
                </c:pt>
                <c:pt idx="3">
                  <c:v>5.2761172237482369E-2</c:v>
                </c:pt>
              </c:numCache>
            </c:numRef>
          </c:val>
          <c:extLst>
            <c:ext xmlns:c16="http://schemas.microsoft.com/office/drawing/2014/chart" uri="{C3380CC4-5D6E-409C-BE32-E72D297353CC}">
              <c16:uniqueId val="{00000008-1BB3-4420-AA4E-F95FD93DD84A}"/>
            </c:ext>
          </c:extLst>
        </c:ser>
        <c:dLbls>
          <c:showLegendKey val="0"/>
          <c:showVal val="0"/>
          <c:showCatName val="0"/>
          <c:showSerName val="0"/>
          <c:showPercent val="0"/>
          <c:showBubbleSize val="0"/>
          <c:showLeaderLines val="1"/>
        </c:dLbls>
        <c:firstSliceAng val="341"/>
        <c:holeSize val="86"/>
      </c:doughnutChart>
      <c:spPr>
        <a:noFill/>
        <a:ln>
          <a:noFill/>
        </a:ln>
        <a:effectLst/>
      </c:spPr>
    </c:plotArea>
    <c:legend>
      <c:legendPos val="r"/>
      <c:layout>
        <c:manualLayout>
          <c:xMode val="edge"/>
          <c:yMode val="edge"/>
          <c:x val="0.6644112096050887"/>
          <c:y val="0.39947013665545322"/>
          <c:w val="0.31776360835330364"/>
          <c:h val="0.58273816125097044"/>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3297823066234369"/>
          <c:y val="8.4876543209876545E-2"/>
          <c:w val="0.76702181758530186"/>
          <c:h val="0.83024691358024694"/>
        </c:manualLayout>
      </c:layout>
      <c:barChart>
        <c:barDir val="bar"/>
        <c:grouping val="stacked"/>
        <c:varyColors val="0"/>
        <c:ser>
          <c:idx val="0"/>
          <c:order val="0"/>
          <c:spPr>
            <a:solidFill>
              <a:srgbClr val="B4C36B">
                <a:alpha val="70000"/>
              </a:srgbClr>
            </a:solidFill>
            <a:ln>
              <a:noFill/>
            </a:ln>
            <a:effectLst/>
          </c:spPr>
          <c:invertIfNegative val="0"/>
          <c:cat>
            <c:strRef>
              <c:f>Calculation!$I$55:$I$58</c:f>
              <c:strCache>
                <c:ptCount val="4"/>
                <c:pt idx="0">
                  <c:v>Chairs</c:v>
                </c:pt>
                <c:pt idx="1">
                  <c:v>Tables</c:v>
                </c:pt>
                <c:pt idx="2">
                  <c:v>Bookcases</c:v>
                </c:pt>
                <c:pt idx="3">
                  <c:v>Furnishings</c:v>
                </c:pt>
              </c:strCache>
            </c:strRef>
          </c:cat>
          <c:val>
            <c:numRef>
              <c:f>Calculation!$J$55:$J$58</c:f>
              <c:numCache>
                <c:formatCode>[&gt;=1000000]"$"0.0,"M";[&gt;=1000]"$"0.0,"K";0</c:formatCode>
                <c:ptCount val="4"/>
                <c:pt idx="0">
                  <c:v>328449.10300000076</c:v>
                </c:pt>
                <c:pt idx="1">
                  <c:v>206965.53200000009</c:v>
                </c:pt>
                <c:pt idx="2">
                  <c:v>114879.99629999997</c:v>
                </c:pt>
                <c:pt idx="3">
                  <c:v>91705.164000000048</c:v>
                </c:pt>
              </c:numCache>
            </c:numRef>
          </c:val>
          <c:extLst>
            <c:ext xmlns:c16="http://schemas.microsoft.com/office/drawing/2014/chart" uri="{C3380CC4-5D6E-409C-BE32-E72D297353CC}">
              <c16:uniqueId val="{00000000-1437-45C0-A4FD-A5C926816E90}"/>
            </c:ext>
          </c:extLst>
        </c:ser>
        <c:ser>
          <c:idx val="1"/>
          <c:order val="1"/>
          <c:spPr>
            <a:solidFill>
              <a:srgbClr val="DFDEC0">
                <a:alpha val="20000"/>
              </a:srgbClr>
            </a:solidFill>
            <a:ln>
              <a:noFill/>
            </a:ln>
            <a:effectLst/>
          </c:spPr>
          <c:invertIfNegative val="0"/>
          <c:dLbls>
            <c:dLbl>
              <c:idx val="0"/>
              <c:tx>
                <c:rich>
                  <a:bodyPr/>
                  <a:lstStyle/>
                  <a:p>
                    <a:fld id="{A022D7EB-0267-4196-9B5F-B9911E18D77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437-45C0-A4FD-A5C926816E90}"/>
                </c:ext>
              </c:extLst>
            </c:dLbl>
            <c:dLbl>
              <c:idx val="1"/>
              <c:tx>
                <c:rich>
                  <a:bodyPr/>
                  <a:lstStyle/>
                  <a:p>
                    <a:fld id="{DF11EE99-0069-4C0F-8306-D315FF00E02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437-45C0-A4FD-A5C926816E90}"/>
                </c:ext>
              </c:extLst>
            </c:dLbl>
            <c:dLbl>
              <c:idx val="2"/>
              <c:tx>
                <c:rich>
                  <a:bodyPr/>
                  <a:lstStyle/>
                  <a:p>
                    <a:fld id="{F74BD489-2E0E-4313-BC88-A47B3492E7E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437-45C0-A4FD-A5C926816E90}"/>
                </c:ext>
              </c:extLst>
            </c:dLbl>
            <c:dLbl>
              <c:idx val="3"/>
              <c:tx>
                <c:rich>
                  <a:bodyPr/>
                  <a:lstStyle/>
                  <a:p>
                    <a:fld id="{CA45D39E-2F56-4E6C-9A25-045F1FBFEA7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437-45C0-A4FD-A5C926816E90}"/>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Calculation!$I$55:$I$58</c:f>
              <c:strCache>
                <c:ptCount val="4"/>
                <c:pt idx="0">
                  <c:v>Chairs</c:v>
                </c:pt>
                <c:pt idx="1">
                  <c:v>Tables</c:v>
                </c:pt>
                <c:pt idx="2">
                  <c:v>Bookcases</c:v>
                </c:pt>
                <c:pt idx="3">
                  <c:v>Furnishings</c:v>
                </c:pt>
              </c:strCache>
            </c:strRef>
          </c:cat>
          <c:val>
            <c:numRef>
              <c:f>Calculation!$K$55:$K$58</c:f>
              <c:numCache>
                <c:formatCode>[&gt;=1000000]"$"0.0,"M";[&gt;=1000]"$"0.0,"K";0</c:formatCode>
                <c:ptCount val="4"/>
                <c:pt idx="0">
                  <c:v>131379.64120000025</c:v>
                </c:pt>
                <c:pt idx="1">
                  <c:v>252863.21220000091</c:v>
                </c:pt>
                <c:pt idx="2">
                  <c:v>344948.74790000101</c:v>
                </c:pt>
                <c:pt idx="3">
                  <c:v>368123.58020000096</c:v>
                </c:pt>
              </c:numCache>
            </c:numRef>
          </c:val>
          <c:extLst>
            <c:ext xmlns:c15="http://schemas.microsoft.com/office/drawing/2012/chart" uri="{02D57815-91ED-43cb-92C2-25804820EDAC}">
              <c15:datalabelsRange>
                <c15:f>Calculation!$J$55:$J$58</c15:f>
                <c15:dlblRangeCache>
                  <c:ptCount val="4"/>
                  <c:pt idx="0">
                    <c:v>$328.4K</c:v>
                  </c:pt>
                  <c:pt idx="1">
                    <c:v>$207.0K</c:v>
                  </c:pt>
                  <c:pt idx="2">
                    <c:v>$114.9K</c:v>
                  </c:pt>
                  <c:pt idx="3">
                    <c:v>$91.7K</c:v>
                  </c:pt>
                </c15:dlblRangeCache>
              </c15:datalabelsRange>
            </c:ext>
            <c:ext xmlns:c16="http://schemas.microsoft.com/office/drawing/2014/chart" uri="{C3380CC4-5D6E-409C-BE32-E72D297353CC}">
              <c16:uniqueId val="{00000005-1437-45C0-A4FD-A5C926816E90}"/>
            </c:ext>
          </c:extLst>
        </c:ser>
        <c:dLbls>
          <c:showLegendKey val="0"/>
          <c:showVal val="0"/>
          <c:showCatName val="0"/>
          <c:showSerName val="0"/>
          <c:showPercent val="0"/>
          <c:showBubbleSize val="0"/>
        </c:dLbls>
        <c:gapWidth val="115"/>
        <c:overlap val="100"/>
        <c:axId val="1731152255"/>
        <c:axId val="1731144575"/>
      </c:barChart>
      <c:catAx>
        <c:axId val="1731152255"/>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B4C36B"/>
                </a:solidFill>
                <a:latin typeface="Arial" panose="020B0604020202020204" pitchFamily="34" charset="0"/>
                <a:ea typeface="+mn-ea"/>
                <a:cs typeface="Arial" panose="020B0604020202020204" pitchFamily="34" charset="0"/>
              </a:defRPr>
            </a:pPr>
            <a:endParaRPr lang="en-US"/>
          </a:p>
        </c:txPr>
        <c:crossAx val="1731144575"/>
        <c:crosses val="autoZero"/>
        <c:auto val="1"/>
        <c:lblAlgn val="ctr"/>
        <c:lblOffset val="100"/>
        <c:noMultiLvlLbl val="0"/>
      </c:catAx>
      <c:valAx>
        <c:axId val="1731144575"/>
        <c:scaling>
          <c:orientation val="minMax"/>
        </c:scaling>
        <c:delete val="1"/>
        <c:axPos val="t"/>
        <c:numFmt formatCode="[&gt;=1000000]&quot;$&quot;0.0,&quot;M&quot;;[&gt;=1000]&quot;$&quot;0.0,&quot;K&quot;;0" sourceLinked="1"/>
        <c:majorTickMark val="none"/>
        <c:minorTickMark val="none"/>
        <c:tickLblPos val="nextTo"/>
        <c:crossAx val="17311522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DB.xlsx]Calculation!PivotTable8</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4C36B">
              <a:alpha val="70000"/>
            </a:srgbClr>
          </a:solidFill>
          <a:ln>
            <a:noFill/>
          </a:ln>
          <a:effectLst>
            <a:softEdge rad="0"/>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Calculation!$N$38</c:f>
              <c:strCache>
                <c:ptCount val="1"/>
                <c:pt idx="0">
                  <c:v>Total</c:v>
                </c:pt>
              </c:strCache>
            </c:strRef>
          </c:tx>
          <c:spPr>
            <a:solidFill>
              <a:srgbClr val="B4C36B">
                <a:alpha val="70000"/>
              </a:srgbClr>
            </a:solidFill>
            <a:ln>
              <a:noFill/>
            </a:ln>
            <a:effectLst>
              <a:softEdge rad="0"/>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Calculation!$M$39:$M$43</c:f>
              <c:strCache>
                <c:ptCount val="4"/>
                <c:pt idx="0">
                  <c:v>Qtr1</c:v>
                </c:pt>
                <c:pt idx="1">
                  <c:v>Qtr2</c:v>
                </c:pt>
                <c:pt idx="2">
                  <c:v>Qtr3</c:v>
                </c:pt>
                <c:pt idx="3">
                  <c:v>Qtr4</c:v>
                </c:pt>
              </c:strCache>
            </c:strRef>
          </c:cat>
          <c:val>
            <c:numRef>
              <c:f>Calculation!$N$39:$N$43</c:f>
              <c:numCache>
                <c:formatCode>0</c:formatCode>
                <c:ptCount val="4"/>
                <c:pt idx="0">
                  <c:v>153</c:v>
                </c:pt>
                <c:pt idx="1">
                  <c:v>246</c:v>
                </c:pt>
                <c:pt idx="2">
                  <c:v>301</c:v>
                </c:pt>
                <c:pt idx="3">
                  <c:v>457</c:v>
                </c:pt>
              </c:numCache>
            </c:numRef>
          </c:val>
          <c:extLst>
            <c:ext xmlns:c16="http://schemas.microsoft.com/office/drawing/2014/chart" uri="{C3380CC4-5D6E-409C-BE32-E72D297353CC}">
              <c16:uniqueId val="{00000000-FBF2-4B53-B22F-00BB4B1F6055}"/>
            </c:ext>
          </c:extLst>
        </c:ser>
        <c:dLbls>
          <c:dLblPos val="outEnd"/>
          <c:showLegendKey val="0"/>
          <c:showVal val="1"/>
          <c:showCatName val="0"/>
          <c:showSerName val="0"/>
          <c:showPercent val="0"/>
          <c:showBubbleSize val="0"/>
        </c:dLbls>
        <c:gapWidth val="300"/>
        <c:overlap val="-27"/>
        <c:axId val="1493934192"/>
        <c:axId val="1493934672"/>
      </c:barChart>
      <c:catAx>
        <c:axId val="14939341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934672"/>
        <c:crosses val="autoZero"/>
        <c:auto val="1"/>
        <c:lblAlgn val="ctr"/>
        <c:lblOffset val="100"/>
        <c:noMultiLvlLbl val="0"/>
      </c:catAx>
      <c:valAx>
        <c:axId val="1493934672"/>
        <c:scaling>
          <c:orientation val="minMax"/>
        </c:scaling>
        <c:delete val="1"/>
        <c:axPos val="l"/>
        <c:numFmt formatCode="0" sourceLinked="1"/>
        <c:majorTickMark val="none"/>
        <c:minorTickMark val="none"/>
        <c:tickLblPos val="nextTo"/>
        <c:crossAx val="1493934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DB.xlsx]Calculation!PivotTable9</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570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4C36B">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04146400501768"/>
          <c:y val="0.1146665077261266"/>
          <c:w val="0.82759345616289781"/>
          <c:h val="0.81460932954031151"/>
        </c:manualLayout>
      </c:layout>
      <c:barChart>
        <c:barDir val="col"/>
        <c:grouping val="clustered"/>
        <c:varyColors val="0"/>
        <c:ser>
          <c:idx val="0"/>
          <c:order val="0"/>
          <c:tx>
            <c:strRef>
              <c:f>Calculation!$N$52</c:f>
              <c:strCache>
                <c:ptCount val="1"/>
                <c:pt idx="0">
                  <c:v>Average of Profit Margin</c:v>
                </c:pt>
              </c:strCache>
            </c:strRef>
          </c:tx>
          <c:spPr>
            <a:solidFill>
              <a:srgbClr val="65702E"/>
            </a:solidFill>
            <a:ln>
              <a:noFill/>
            </a:ln>
            <a:effectLst/>
          </c:spPr>
          <c:invertIfNegative val="0"/>
          <c:cat>
            <c:strRef>
              <c:f>Calculation!$M$53:$M$65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Calculation!$N$53:$N$65</c:f>
              <c:numCache>
                <c:formatCode>[&gt;=1000000]"$"0.0,"M";[&gt;=1000]"$"0.0,"K";"$"0.00</c:formatCode>
                <c:ptCount val="12"/>
                <c:pt idx="0">
                  <c:v>2.4602194787379975E-2</c:v>
                </c:pt>
                <c:pt idx="1">
                  <c:v>2.9959465267588501E-2</c:v>
                </c:pt>
                <c:pt idx="2">
                  <c:v>3.8081966119781263E-2</c:v>
                </c:pt>
                <c:pt idx="3">
                  <c:v>6.7244902133009488E-2</c:v>
                </c:pt>
                <c:pt idx="4">
                  <c:v>6.0633138103726439E-3</c:v>
                </c:pt>
                <c:pt idx="5">
                  <c:v>1.9886796097749446E-2</c:v>
                </c:pt>
                <c:pt idx="6">
                  <c:v>6.2544678440481907E-2</c:v>
                </c:pt>
                <c:pt idx="7">
                  <c:v>2.9865432243278527E-2</c:v>
                </c:pt>
                <c:pt idx="8">
                  <c:v>7.2401917891592477E-2</c:v>
                </c:pt>
                <c:pt idx="9">
                  <c:v>-2.2926496801929466E-3</c:v>
                </c:pt>
                <c:pt idx="10">
                  <c:v>4.4184742102407568E-2</c:v>
                </c:pt>
                <c:pt idx="11">
                  <c:v>3.6375325167021716E-2</c:v>
                </c:pt>
              </c:numCache>
            </c:numRef>
          </c:val>
          <c:extLst>
            <c:ext xmlns:c16="http://schemas.microsoft.com/office/drawing/2014/chart" uri="{C3380CC4-5D6E-409C-BE32-E72D297353CC}">
              <c16:uniqueId val="{00000000-6723-43FA-ABEA-7F60B2BCAD4A}"/>
            </c:ext>
          </c:extLst>
        </c:ser>
        <c:ser>
          <c:idx val="1"/>
          <c:order val="1"/>
          <c:tx>
            <c:strRef>
              <c:f>Calculation!$O$52</c:f>
              <c:strCache>
                <c:ptCount val="1"/>
                <c:pt idx="0">
                  <c:v>Average of Profit Per Unit</c:v>
                </c:pt>
              </c:strCache>
            </c:strRef>
          </c:tx>
          <c:spPr>
            <a:solidFill>
              <a:srgbClr val="B4C36B">
                <a:alpha val="70000"/>
              </a:srgbClr>
            </a:solidFill>
            <a:ln>
              <a:noFill/>
            </a:ln>
            <a:effectLst/>
          </c:spPr>
          <c:invertIfNegative val="0"/>
          <c:cat>
            <c:strRef>
              <c:f>Calculation!$M$53:$M$65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Calculation!$O$53:$O$65</c:f>
              <c:numCache>
                <c:formatCode>[&gt;=1000000]"$"0.0,"M";[&gt;=1000]"$"0.0,"K";"$"0.00</c:formatCode>
                <c:ptCount val="12"/>
                <c:pt idx="0">
                  <c:v>-3.819260493827159</c:v>
                </c:pt>
                <c:pt idx="1">
                  <c:v>2.9048587301587294</c:v>
                </c:pt>
                <c:pt idx="2">
                  <c:v>-0.52322571428571341</c:v>
                </c:pt>
                <c:pt idx="3">
                  <c:v>1.162997101449275</c:v>
                </c:pt>
                <c:pt idx="4">
                  <c:v>3.2576946666666649</c:v>
                </c:pt>
                <c:pt idx="5">
                  <c:v>0.34505586206896532</c:v>
                </c:pt>
                <c:pt idx="6">
                  <c:v>3.4295189024390242</c:v>
                </c:pt>
                <c:pt idx="7">
                  <c:v>0.94484677419354757</c:v>
                </c:pt>
                <c:pt idx="8">
                  <c:v>4.5067134751773059</c:v>
                </c:pt>
                <c:pt idx="9">
                  <c:v>-3.6771465240641699</c:v>
                </c:pt>
                <c:pt idx="10">
                  <c:v>3.3061357366771156</c:v>
                </c:pt>
                <c:pt idx="11">
                  <c:v>3.9278564024390237</c:v>
                </c:pt>
              </c:numCache>
            </c:numRef>
          </c:val>
          <c:extLst>
            <c:ext xmlns:c16="http://schemas.microsoft.com/office/drawing/2014/chart" uri="{C3380CC4-5D6E-409C-BE32-E72D297353CC}">
              <c16:uniqueId val="{00000001-6723-43FA-ABEA-7F60B2BCAD4A}"/>
            </c:ext>
          </c:extLst>
        </c:ser>
        <c:dLbls>
          <c:showLegendKey val="0"/>
          <c:showVal val="0"/>
          <c:showCatName val="0"/>
          <c:showSerName val="0"/>
          <c:showPercent val="0"/>
          <c:showBubbleSize val="0"/>
        </c:dLbls>
        <c:gapWidth val="300"/>
        <c:overlap val="13"/>
        <c:axId val="1573720976"/>
        <c:axId val="1573717136"/>
      </c:barChart>
      <c:catAx>
        <c:axId val="15737209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crossAx val="1573717136"/>
        <c:crosses val="autoZero"/>
        <c:auto val="1"/>
        <c:lblAlgn val="ctr"/>
        <c:lblOffset val="100"/>
        <c:noMultiLvlLbl val="0"/>
      </c:catAx>
      <c:valAx>
        <c:axId val="1573717136"/>
        <c:scaling>
          <c:orientation val="minMax"/>
        </c:scaling>
        <c:delete val="0"/>
        <c:axPos val="l"/>
        <c:numFmt formatCode="[&gt;=1000000]&quot;$&quot;0.0,&quot;M&quot;;[&gt;=1000]&quot;$&quot;0.0,&quot;K&quot;;&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crossAx val="1573720976"/>
        <c:crosses val="autoZero"/>
        <c:crossBetween val="between"/>
      </c:valAx>
      <c:spPr>
        <a:noFill/>
        <a:ln>
          <a:noFill/>
        </a:ln>
        <a:effectLst/>
      </c:spPr>
    </c:plotArea>
    <c:legend>
      <c:legendPos val="t"/>
      <c:layout>
        <c:manualLayout>
          <c:xMode val="edge"/>
          <c:yMode val="edge"/>
          <c:x val="9.9171522299356607E-2"/>
          <c:y val="0.89761013367168796"/>
          <c:w val="0.86686022330783929"/>
          <c:h val="0.10231410018103058"/>
        </c:manualLayout>
      </c:layout>
      <c:overlay val="0"/>
      <c:spPr>
        <a:noFill/>
        <a:ln>
          <a:noFill/>
        </a:ln>
        <a:effectLst/>
      </c:spPr>
      <c:txPr>
        <a:bodyPr rot="0" spcFirstLastPara="1" vertOverflow="ellipsis" vert="horz" wrap="square" anchor="ctr" anchorCtr="1"/>
        <a:lstStyle/>
        <a:p>
          <a:pPr>
            <a:defRPr sz="8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DB.xlsx]Calculation!PivotTable10</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217852313632127E-2"/>
          <c:y val="0.12327104267572712"/>
          <c:w val="0.62557035997363408"/>
          <c:h val="0.70564049736138224"/>
        </c:manualLayout>
      </c:layout>
      <c:barChart>
        <c:barDir val="col"/>
        <c:grouping val="clustered"/>
        <c:varyColors val="0"/>
        <c:ser>
          <c:idx val="0"/>
          <c:order val="0"/>
          <c:tx>
            <c:strRef>
              <c:f>Calculation!$N$75</c:f>
              <c:strCache>
                <c:ptCount val="1"/>
                <c:pt idx="0">
                  <c:v>Count of Sales</c:v>
                </c:pt>
              </c:strCache>
            </c:strRef>
          </c:tx>
          <c:spPr>
            <a:solidFill>
              <a:schemeClr val="accent1"/>
            </a:solidFill>
            <a:ln>
              <a:noFill/>
            </a:ln>
            <a:effectLst/>
          </c:spPr>
          <c:invertIfNegative val="0"/>
          <c:cat>
            <c:strRef>
              <c:f>Calculation!$M$76:$M$88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Calculation!$N$76:$N$88</c:f>
              <c:numCache>
                <c:formatCode>[&gt;=1000000]"$"0.0,"M";[&gt;=1000]"$"0.0,"K";0</c:formatCode>
                <c:ptCount val="12"/>
                <c:pt idx="0">
                  <c:v>81</c:v>
                </c:pt>
                <c:pt idx="1">
                  <c:v>63</c:v>
                </c:pt>
                <c:pt idx="2">
                  <c:v>140</c:v>
                </c:pt>
                <c:pt idx="3">
                  <c:v>138</c:v>
                </c:pt>
                <c:pt idx="4">
                  <c:v>150</c:v>
                </c:pt>
                <c:pt idx="5">
                  <c:v>145</c:v>
                </c:pt>
                <c:pt idx="6">
                  <c:v>164</c:v>
                </c:pt>
                <c:pt idx="7">
                  <c:v>124</c:v>
                </c:pt>
                <c:pt idx="8">
                  <c:v>282</c:v>
                </c:pt>
                <c:pt idx="9">
                  <c:v>187</c:v>
                </c:pt>
                <c:pt idx="10">
                  <c:v>319</c:v>
                </c:pt>
                <c:pt idx="11">
                  <c:v>328</c:v>
                </c:pt>
              </c:numCache>
            </c:numRef>
          </c:val>
          <c:extLst>
            <c:ext xmlns:c16="http://schemas.microsoft.com/office/drawing/2014/chart" uri="{C3380CC4-5D6E-409C-BE32-E72D297353CC}">
              <c16:uniqueId val="{00000000-B637-46A9-A9E6-7F49C5243DA0}"/>
            </c:ext>
          </c:extLst>
        </c:ser>
        <c:ser>
          <c:idx val="1"/>
          <c:order val="1"/>
          <c:tx>
            <c:strRef>
              <c:f>Calculation!$O$75</c:f>
              <c:strCache>
                <c:ptCount val="1"/>
                <c:pt idx="0">
                  <c:v>Sum of Profit Margin</c:v>
                </c:pt>
              </c:strCache>
            </c:strRef>
          </c:tx>
          <c:spPr>
            <a:solidFill>
              <a:schemeClr val="accent2"/>
            </a:solidFill>
            <a:ln>
              <a:noFill/>
            </a:ln>
            <a:effectLst/>
          </c:spPr>
          <c:invertIfNegative val="0"/>
          <c:cat>
            <c:strRef>
              <c:f>Calculation!$M$76:$M$88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Calculation!$O$76:$O$88</c:f>
              <c:numCache>
                <c:formatCode>[&gt;=1000000]"$"0.0,"M";[&gt;=1000]"$"0.0,"K";0</c:formatCode>
                <c:ptCount val="12"/>
                <c:pt idx="0">
                  <c:v>1.992777777777778</c:v>
                </c:pt>
                <c:pt idx="1">
                  <c:v>1.8874463118580755</c:v>
                </c:pt>
                <c:pt idx="2">
                  <c:v>5.3314752567693766</c:v>
                </c:pt>
                <c:pt idx="3">
                  <c:v>9.2797964943553097</c:v>
                </c:pt>
                <c:pt idx="4">
                  <c:v>0.90949707155589654</c:v>
                </c:pt>
                <c:pt idx="5">
                  <c:v>2.8835854341736695</c:v>
                </c:pt>
                <c:pt idx="6">
                  <c:v>10.257327264239033</c:v>
                </c:pt>
                <c:pt idx="7">
                  <c:v>3.7033135981665373</c:v>
                </c:pt>
                <c:pt idx="8">
                  <c:v>20.417340845429077</c:v>
                </c:pt>
                <c:pt idx="9">
                  <c:v>-0.42872549019608097</c:v>
                </c:pt>
                <c:pt idx="10">
                  <c:v>14.094932730668015</c:v>
                </c:pt>
                <c:pt idx="11">
                  <c:v>11.931106654783122</c:v>
                </c:pt>
              </c:numCache>
            </c:numRef>
          </c:val>
          <c:extLst>
            <c:ext xmlns:c16="http://schemas.microsoft.com/office/drawing/2014/chart" uri="{C3380CC4-5D6E-409C-BE32-E72D297353CC}">
              <c16:uniqueId val="{00000001-B637-46A9-A9E6-7F49C5243DA0}"/>
            </c:ext>
          </c:extLst>
        </c:ser>
        <c:dLbls>
          <c:showLegendKey val="0"/>
          <c:showVal val="0"/>
          <c:showCatName val="0"/>
          <c:showSerName val="0"/>
          <c:showPercent val="0"/>
          <c:showBubbleSize val="0"/>
        </c:dLbls>
        <c:gapWidth val="219"/>
        <c:overlap val="-27"/>
        <c:axId val="1578599360"/>
        <c:axId val="1578587840"/>
      </c:barChart>
      <c:catAx>
        <c:axId val="157859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587840"/>
        <c:crosses val="autoZero"/>
        <c:auto val="1"/>
        <c:lblAlgn val="ctr"/>
        <c:lblOffset val="100"/>
        <c:noMultiLvlLbl val="0"/>
      </c:catAx>
      <c:valAx>
        <c:axId val="157858784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quot;$&quot;0.0,&quot;M&quot;;[&gt;=1000]&quot;$&quot;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59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DB.xlsx]Calculation!PivotTable4</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65702E">
              <a:alpha val="50000"/>
            </a:srgbClr>
          </a:solidFill>
          <a:ln w="19050">
            <a:noFill/>
          </a:ln>
          <a:effectLst/>
        </c:spPr>
        <c:dLbl>
          <c:idx val="0"/>
          <c:layout>
            <c:manualLayout>
              <c:x val="-0.14446793516560957"/>
              <c:y val="0.1017214397496086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65702E">
              <a:alpha val="22000"/>
            </a:srgbClr>
          </a:solidFill>
          <a:ln w="19050">
            <a:noFill/>
          </a:ln>
          <a:effectLst/>
        </c:spPr>
        <c:dLbl>
          <c:idx val="0"/>
          <c:layout>
            <c:manualLayout>
              <c:x val="-0.19027484143763213"/>
              <c:y val="-3.129890453834115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5702E">
              <a:alpha val="70000"/>
            </a:srgbClr>
          </a:solidFill>
          <a:ln w="19050">
            <a:noFill/>
          </a:ln>
          <a:effectLst/>
        </c:spPr>
        <c:dLbl>
          <c:idx val="0"/>
          <c:layout>
            <c:manualLayout>
              <c:x val="-0.13037350246652571"/>
              <c:y val="9.389671361502346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5702E"/>
          </a:solidFill>
          <a:ln w="19050">
            <a:noFill/>
          </a:ln>
          <a:effectLst/>
        </c:spPr>
        <c:dLbl>
          <c:idx val="0"/>
          <c:layout>
            <c:manualLayout>
              <c:x val="0.11627906976744179"/>
              <c:y val="-0.219092331768388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06412966878083"/>
                  <c:h val="0.12856025039123631"/>
                </c:manualLayout>
              </c15:layout>
            </c:ext>
          </c:extLst>
        </c:dLbl>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65702E"/>
          </a:solidFill>
          <a:ln w="19050">
            <a:noFill/>
          </a:ln>
          <a:effectLst/>
        </c:spPr>
        <c:dLbl>
          <c:idx val="0"/>
          <c:layout>
            <c:manualLayout>
              <c:x val="0.11627906976744179"/>
              <c:y val="-0.219092331768388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06412966878083"/>
                  <c:h val="0.12856025039123631"/>
                </c:manualLayout>
              </c15:layout>
            </c:ext>
          </c:extLst>
        </c:dLbl>
      </c:pivotFmt>
      <c:pivotFmt>
        <c:idx val="13"/>
        <c:spPr>
          <a:solidFill>
            <a:srgbClr val="65702E">
              <a:alpha val="70000"/>
            </a:srgbClr>
          </a:solidFill>
          <a:ln w="19050">
            <a:noFill/>
          </a:ln>
          <a:effectLst/>
        </c:spPr>
        <c:dLbl>
          <c:idx val="0"/>
          <c:layout>
            <c:manualLayout>
              <c:x val="-0.13037350246652571"/>
              <c:y val="9.389671361502346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65702E">
              <a:alpha val="50000"/>
            </a:srgbClr>
          </a:solidFill>
          <a:ln w="19050">
            <a:noFill/>
          </a:ln>
          <a:effectLst/>
        </c:spPr>
        <c:dLbl>
          <c:idx val="0"/>
          <c:layout>
            <c:manualLayout>
              <c:x val="-0.14446793516560957"/>
              <c:y val="0.1017214397496086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65702E">
              <a:alpha val="22000"/>
            </a:srgbClr>
          </a:solidFill>
          <a:ln w="19050">
            <a:noFill/>
          </a:ln>
          <a:effectLst/>
        </c:spPr>
        <c:dLbl>
          <c:idx val="0"/>
          <c:layout>
            <c:manualLayout>
              <c:x val="-0.19027484143763213"/>
              <c:y val="-3.129890453834115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65702E"/>
          </a:solidFill>
          <a:ln w="19050">
            <a:noFill/>
          </a:ln>
          <a:effectLst/>
        </c:spPr>
        <c:dLbl>
          <c:idx val="0"/>
          <c:layout>
            <c:manualLayout>
              <c:x val="0.11627906976744179"/>
              <c:y val="-0.2190923317683881"/>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106412966878083"/>
                  <c:h val="0.12856025039123631"/>
                </c:manualLayout>
              </c15:layout>
            </c:ext>
          </c:extLst>
        </c:dLbl>
      </c:pivotFmt>
      <c:pivotFmt>
        <c:idx val="18"/>
        <c:spPr>
          <a:solidFill>
            <a:srgbClr val="65702E">
              <a:alpha val="70000"/>
            </a:srgbClr>
          </a:solidFill>
          <a:ln w="19050">
            <a:noFill/>
          </a:ln>
          <a:effectLst/>
        </c:spPr>
        <c:dLbl>
          <c:idx val="0"/>
          <c:layout>
            <c:manualLayout>
              <c:x val="-0.13037350246652571"/>
              <c:y val="9.389671361502346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65702E">
              <a:alpha val="50000"/>
            </a:srgbClr>
          </a:solidFill>
          <a:ln w="19050">
            <a:noFill/>
          </a:ln>
          <a:effectLst/>
        </c:spPr>
        <c:dLbl>
          <c:idx val="0"/>
          <c:layout>
            <c:manualLayout>
              <c:x val="-0.14446793516560957"/>
              <c:y val="0.1017214397496086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65702E">
              <a:alpha val="22000"/>
            </a:srgbClr>
          </a:solidFill>
          <a:ln w="19050">
            <a:noFill/>
          </a:ln>
          <a:effectLst/>
        </c:spPr>
        <c:dLbl>
          <c:idx val="0"/>
          <c:layout>
            <c:manualLayout>
              <c:x val="-0.19027484143763213"/>
              <c:y val="-3.129890453834115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73784421015166"/>
          <c:y val="0.23029629629629633"/>
          <c:w val="0.33866525423728816"/>
          <c:h val="0.71044444444444443"/>
        </c:manualLayout>
      </c:layout>
      <c:doughnutChart>
        <c:varyColors val="1"/>
        <c:ser>
          <c:idx val="0"/>
          <c:order val="0"/>
          <c:tx>
            <c:strRef>
              <c:f>Calculation!$H$65</c:f>
              <c:strCache>
                <c:ptCount val="1"/>
                <c:pt idx="0">
                  <c:v>Total</c:v>
                </c:pt>
              </c:strCache>
            </c:strRef>
          </c:tx>
          <c:spPr>
            <a:ln>
              <a:noFill/>
            </a:ln>
          </c:spPr>
          <c:dPt>
            <c:idx val="0"/>
            <c:bubble3D val="0"/>
            <c:spPr>
              <a:solidFill>
                <a:srgbClr val="65702E"/>
              </a:solidFill>
              <a:ln w="19050">
                <a:noFill/>
              </a:ln>
              <a:effectLst/>
            </c:spPr>
            <c:extLst>
              <c:ext xmlns:c16="http://schemas.microsoft.com/office/drawing/2014/chart" uri="{C3380CC4-5D6E-409C-BE32-E72D297353CC}">
                <c16:uniqueId val="{00000001-8CCA-4618-851D-92854DF9461B}"/>
              </c:ext>
            </c:extLst>
          </c:dPt>
          <c:dPt>
            <c:idx val="1"/>
            <c:bubble3D val="0"/>
            <c:spPr>
              <a:solidFill>
                <a:srgbClr val="65702E">
                  <a:alpha val="70000"/>
                </a:srgbClr>
              </a:solidFill>
              <a:ln w="19050">
                <a:noFill/>
              </a:ln>
              <a:effectLst/>
            </c:spPr>
            <c:extLst>
              <c:ext xmlns:c16="http://schemas.microsoft.com/office/drawing/2014/chart" uri="{C3380CC4-5D6E-409C-BE32-E72D297353CC}">
                <c16:uniqueId val="{00000003-8CCA-4618-851D-92854DF9461B}"/>
              </c:ext>
            </c:extLst>
          </c:dPt>
          <c:dPt>
            <c:idx val="2"/>
            <c:bubble3D val="0"/>
            <c:spPr>
              <a:solidFill>
                <a:srgbClr val="65702E">
                  <a:alpha val="50000"/>
                </a:srgbClr>
              </a:solidFill>
              <a:ln w="19050">
                <a:noFill/>
              </a:ln>
              <a:effectLst/>
            </c:spPr>
            <c:extLst>
              <c:ext xmlns:c16="http://schemas.microsoft.com/office/drawing/2014/chart" uri="{C3380CC4-5D6E-409C-BE32-E72D297353CC}">
                <c16:uniqueId val="{00000005-8CCA-4618-851D-92854DF9461B}"/>
              </c:ext>
            </c:extLst>
          </c:dPt>
          <c:dPt>
            <c:idx val="3"/>
            <c:bubble3D val="0"/>
            <c:spPr>
              <a:solidFill>
                <a:srgbClr val="65702E">
                  <a:alpha val="22000"/>
                </a:srgbClr>
              </a:solidFill>
              <a:ln w="19050">
                <a:noFill/>
              </a:ln>
              <a:effectLst/>
            </c:spPr>
            <c:extLst>
              <c:ext xmlns:c16="http://schemas.microsoft.com/office/drawing/2014/chart" uri="{C3380CC4-5D6E-409C-BE32-E72D297353CC}">
                <c16:uniqueId val="{00000007-8CCA-4618-851D-92854DF9461B}"/>
              </c:ext>
            </c:extLst>
          </c:dPt>
          <c:dLbls>
            <c:dLbl>
              <c:idx val="0"/>
              <c:layout>
                <c:manualLayout>
                  <c:x val="0.11627906976744179"/>
                  <c:y val="-0.2190923317683881"/>
                </c:manualLayout>
              </c:layout>
              <c:showLegendKey val="0"/>
              <c:showVal val="1"/>
              <c:showCatName val="0"/>
              <c:showSerName val="0"/>
              <c:showPercent val="0"/>
              <c:showBubbleSize val="0"/>
              <c:extLst>
                <c:ext xmlns:c15="http://schemas.microsoft.com/office/drawing/2012/chart" uri="{CE6537A1-D6FC-4f65-9D91-7224C49458BB}">
                  <c15:layout>
                    <c:manualLayout>
                      <c:w val="0.11106412966878083"/>
                      <c:h val="0.12856025039123631"/>
                    </c:manualLayout>
                  </c15:layout>
                </c:ext>
                <c:ext xmlns:c16="http://schemas.microsoft.com/office/drawing/2014/chart" uri="{C3380CC4-5D6E-409C-BE32-E72D297353CC}">
                  <c16:uniqueId val="{00000001-8CCA-4618-851D-92854DF9461B}"/>
                </c:ext>
              </c:extLst>
            </c:dLbl>
            <c:dLbl>
              <c:idx val="1"/>
              <c:layout>
                <c:manualLayout>
                  <c:x val="-0.13037350246652571"/>
                  <c:y val="9.38967136150234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CA-4618-851D-92854DF9461B}"/>
                </c:ext>
              </c:extLst>
            </c:dLbl>
            <c:dLbl>
              <c:idx val="2"/>
              <c:layout>
                <c:manualLayout>
                  <c:x val="-0.14446793516560957"/>
                  <c:y val="0.10172143974960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CA-4618-851D-92854DF9461B}"/>
                </c:ext>
              </c:extLst>
            </c:dLbl>
            <c:dLbl>
              <c:idx val="3"/>
              <c:layout>
                <c:manualLayout>
                  <c:x val="-0.19027484143763213"/>
                  <c:y val="-3.12989045383411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CCA-4618-851D-92854DF9461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19050" cap="flat" cmpd="sng" algn="ctr">
                  <a:solidFill>
                    <a:srgbClr val="B4C36B"/>
                  </a:solidFill>
                  <a:prstDash val="sysDot"/>
                  <a:round/>
                </a:ln>
                <a:effectLst/>
              </c:spPr>
            </c:leaderLines>
            <c:extLst>
              <c:ext xmlns:c15="http://schemas.microsoft.com/office/drawing/2012/chart" uri="{CE6537A1-D6FC-4f65-9D91-7224C49458BB}"/>
            </c:extLst>
          </c:dLbls>
          <c:cat>
            <c:strRef>
              <c:f>Calculation!$G$66:$G$70</c:f>
              <c:strCache>
                <c:ptCount val="4"/>
                <c:pt idx="0">
                  <c:v>Standard Class</c:v>
                </c:pt>
                <c:pt idx="1">
                  <c:v>Second Class</c:v>
                </c:pt>
                <c:pt idx="2">
                  <c:v>First Class</c:v>
                </c:pt>
                <c:pt idx="3">
                  <c:v>Same Day</c:v>
                </c:pt>
              </c:strCache>
            </c:strRef>
          </c:cat>
          <c:val>
            <c:numRef>
              <c:f>Calculation!$H$66:$H$70</c:f>
              <c:numCache>
                <c:formatCode>0%</c:formatCode>
                <c:ptCount val="4"/>
                <c:pt idx="0">
                  <c:v>0.58737410948177982</c:v>
                </c:pt>
                <c:pt idx="1">
                  <c:v>0.21063216646415675</c:v>
                </c:pt>
                <c:pt idx="2">
                  <c:v>0.14923255181658118</c:v>
                </c:pt>
                <c:pt idx="3">
                  <c:v>5.2761172237482369E-2</c:v>
                </c:pt>
              </c:numCache>
            </c:numRef>
          </c:val>
          <c:extLst>
            <c:ext xmlns:c16="http://schemas.microsoft.com/office/drawing/2014/chart" uri="{C3380CC4-5D6E-409C-BE32-E72D297353CC}">
              <c16:uniqueId val="{00000008-8CCA-4618-851D-92854DF9461B}"/>
            </c:ext>
          </c:extLst>
        </c:ser>
        <c:dLbls>
          <c:showLegendKey val="0"/>
          <c:showVal val="0"/>
          <c:showCatName val="0"/>
          <c:showSerName val="0"/>
          <c:showPercent val="0"/>
          <c:showBubbleSize val="0"/>
          <c:showLeaderLines val="1"/>
        </c:dLbls>
        <c:firstSliceAng val="341"/>
        <c:holeSize val="86"/>
      </c:doughnutChart>
      <c:spPr>
        <a:noFill/>
        <a:ln>
          <a:noFill/>
        </a:ln>
        <a:effectLst/>
      </c:spPr>
    </c:plotArea>
    <c:legend>
      <c:legendPos val="r"/>
      <c:layout>
        <c:manualLayout>
          <c:xMode val="edge"/>
          <c:yMode val="edge"/>
          <c:x val="0.6644112096050887"/>
          <c:y val="0.39947013665545322"/>
          <c:w val="0.31776360835330364"/>
          <c:h val="0.58273816125097044"/>
        </c:manualLayout>
      </c:layout>
      <c:overlay val="0"/>
      <c:spPr>
        <a:noFill/>
        <a:ln>
          <a:noFill/>
        </a:ln>
        <a:effectLst/>
      </c:spPr>
      <c:txPr>
        <a:bodyPr rot="0" spcFirstLastPara="1" vertOverflow="ellipsis" vert="horz" wrap="square" anchor="ctr" anchorCtr="1"/>
        <a:lstStyle/>
        <a:p>
          <a:pPr>
            <a:defRPr sz="10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774019169391534"/>
          <c:y val="9.9258466478098023E-2"/>
          <c:w val="0.74908527495515564"/>
          <c:h val="0.86914075256721957"/>
        </c:manualLayout>
      </c:layout>
      <c:barChart>
        <c:barDir val="bar"/>
        <c:grouping val="stacked"/>
        <c:varyColors val="0"/>
        <c:ser>
          <c:idx val="0"/>
          <c:order val="0"/>
          <c:spPr>
            <a:solidFill>
              <a:srgbClr val="B4C36B">
                <a:alpha val="70000"/>
              </a:srgbClr>
            </a:solidFill>
            <a:ln>
              <a:noFill/>
            </a:ln>
            <a:effectLst/>
          </c:spPr>
          <c:invertIfNegative val="0"/>
          <c:cat>
            <c:strRef>
              <c:f>Calculation!$I$21:$I$25</c:f>
              <c:strCache>
                <c:ptCount val="5"/>
                <c:pt idx="0">
                  <c:v>New York City</c:v>
                </c:pt>
                <c:pt idx="1">
                  <c:v>Los Angeles</c:v>
                </c:pt>
                <c:pt idx="2">
                  <c:v>Seattle</c:v>
                </c:pt>
                <c:pt idx="3">
                  <c:v>Philadelphia</c:v>
                </c:pt>
                <c:pt idx="4">
                  <c:v>San Francisco</c:v>
                </c:pt>
              </c:strCache>
            </c:strRef>
          </c:cat>
          <c:val>
            <c:numRef>
              <c:f>Calculation!$J$21:$J$25</c:f>
              <c:numCache>
                <c:formatCode>[&gt;=1000000]"$"0.0,"M";[&gt;=1000]"$"0.0,"K";0</c:formatCode>
                <c:ptCount val="5"/>
                <c:pt idx="0">
                  <c:v>75691.049000000014</c:v>
                </c:pt>
                <c:pt idx="1">
                  <c:v>54000.040999999976</c:v>
                </c:pt>
                <c:pt idx="2">
                  <c:v>40995.877999999997</c:v>
                </c:pt>
                <c:pt idx="3">
                  <c:v>36495.541000000012</c:v>
                </c:pt>
                <c:pt idx="4">
                  <c:v>36357.307999999997</c:v>
                </c:pt>
              </c:numCache>
            </c:numRef>
          </c:val>
          <c:extLst>
            <c:ext xmlns:c16="http://schemas.microsoft.com/office/drawing/2014/chart" uri="{C3380CC4-5D6E-409C-BE32-E72D297353CC}">
              <c16:uniqueId val="{00000000-1410-4A35-AE4C-64FEEC651D7E}"/>
            </c:ext>
          </c:extLst>
        </c:ser>
        <c:ser>
          <c:idx val="1"/>
          <c:order val="1"/>
          <c:spPr>
            <a:solidFill>
              <a:srgbClr val="DFDEC0">
                <a:alpha val="20000"/>
              </a:srgbClr>
            </a:solidFill>
            <a:ln>
              <a:noFill/>
            </a:ln>
            <a:effectLst/>
          </c:spPr>
          <c:invertIfNegative val="0"/>
          <c:dLbls>
            <c:dLbl>
              <c:idx val="0"/>
              <c:tx>
                <c:rich>
                  <a:bodyPr/>
                  <a:lstStyle/>
                  <a:p>
                    <a:fld id="{CDF57F96-0153-4C19-B368-4D6A3AF4205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410-4A35-AE4C-64FEEC651D7E}"/>
                </c:ext>
              </c:extLst>
            </c:dLbl>
            <c:dLbl>
              <c:idx val="1"/>
              <c:tx>
                <c:rich>
                  <a:bodyPr/>
                  <a:lstStyle/>
                  <a:p>
                    <a:fld id="{10FB16EB-561C-4A61-AD62-2EC30BB38E8F}"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410-4A35-AE4C-64FEEC651D7E}"/>
                </c:ext>
              </c:extLst>
            </c:dLbl>
            <c:dLbl>
              <c:idx val="2"/>
              <c:tx>
                <c:rich>
                  <a:bodyPr/>
                  <a:lstStyle/>
                  <a:p>
                    <a:fld id="{2B07C690-550D-4171-87D3-8A37CC3EF3F5}"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410-4A35-AE4C-64FEEC651D7E}"/>
                </c:ext>
              </c:extLst>
            </c:dLbl>
            <c:dLbl>
              <c:idx val="3"/>
              <c:tx>
                <c:rich>
                  <a:bodyPr/>
                  <a:lstStyle/>
                  <a:p>
                    <a:fld id="{B42D8C18-BFC7-46A6-907E-3F6DDF0C885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410-4A35-AE4C-64FEEC651D7E}"/>
                </c:ext>
              </c:extLst>
            </c:dLbl>
            <c:dLbl>
              <c:idx val="4"/>
              <c:tx>
                <c:rich>
                  <a:bodyPr/>
                  <a:lstStyle/>
                  <a:p>
                    <a:fld id="{60AFA2E8-4CBF-4512-A3EC-382246816BA1}"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1410-4A35-AE4C-64FEEC651D7E}"/>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Calculation!$I$21:$I$25</c:f>
              <c:strCache>
                <c:ptCount val="5"/>
                <c:pt idx="0">
                  <c:v>New York City</c:v>
                </c:pt>
                <c:pt idx="1">
                  <c:v>Los Angeles</c:v>
                </c:pt>
                <c:pt idx="2">
                  <c:v>Seattle</c:v>
                </c:pt>
                <c:pt idx="3">
                  <c:v>Philadelphia</c:v>
                </c:pt>
                <c:pt idx="4">
                  <c:v>San Francisco</c:v>
                </c:pt>
              </c:strCache>
            </c:strRef>
          </c:cat>
          <c:val>
            <c:numRef>
              <c:f>Calculation!$K$21:$K$25</c:f>
              <c:numCache>
                <c:formatCode>[&gt;=1000000]"$"0.0,"M";[&gt;=1000]"$"0.0,"K";0</c:formatCode>
                <c:ptCount val="5"/>
                <c:pt idx="0">
                  <c:v>22707.314700000003</c:v>
                </c:pt>
                <c:pt idx="1">
                  <c:v>44398.322700000041</c:v>
                </c:pt>
                <c:pt idx="2">
                  <c:v>57402.485700000019</c:v>
                </c:pt>
                <c:pt idx="3">
                  <c:v>61902.822700000004</c:v>
                </c:pt>
                <c:pt idx="4">
                  <c:v>62041.055700000019</c:v>
                </c:pt>
              </c:numCache>
            </c:numRef>
          </c:val>
          <c:extLst>
            <c:ext xmlns:c15="http://schemas.microsoft.com/office/drawing/2012/chart" uri="{02D57815-91ED-43cb-92C2-25804820EDAC}">
              <c15:datalabelsRange>
                <c15:f>Calculation!$J$21:$J$25</c15:f>
                <c15:dlblRangeCache>
                  <c:ptCount val="5"/>
                  <c:pt idx="0">
                    <c:v>$75.7K</c:v>
                  </c:pt>
                  <c:pt idx="1">
                    <c:v>$54.0K</c:v>
                  </c:pt>
                  <c:pt idx="2">
                    <c:v>$41.0K</c:v>
                  </c:pt>
                  <c:pt idx="3">
                    <c:v>$36.5K</c:v>
                  </c:pt>
                  <c:pt idx="4">
                    <c:v>$36.4K</c:v>
                  </c:pt>
                </c15:dlblRangeCache>
              </c15:datalabelsRange>
            </c:ext>
            <c:ext xmlns:c16="http://schemas.microsoft.com/office/drawing/2014/chart" uri="{C3380CC4-5D6E-409C-BE32-E72D297353CC}">
              <c16:uniqueId val="{00000006-1410-4A35-AE4C-64FEEC651D7E}"/>
            </c:ext>
          </c:extLst>
        </c:ser>
        <c:dLbls>
          <c:showLegendKey val="0"/>
          <c:showVal val="0"/>
          <c:showCatName val="0"/>
          <c:showSerName val="0"/>
          <c:showPercent val="0"/>
          <c:showBubbleSize val="0"/>
        </c:dLbls>
        <c:gapWidth val="115"/>
        <c:overlap val="100"/>
        <c:axId val="1503698495"/>
        <c:axId val="1503699455"/>
      </c:barChart>
      <c:catAx>
        <c:axId val="1503698495"/>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B4C36B"/>
                </a:solidFill>
                <a:latin typeface="Arial" panose="020B0604020202020204" pitchFamily="34" charset="0"/>
                <a:ea typeface="+mn-ea"/>
                <a:cs typeface="Arial" panose="020B0604020202020204" pitchFamily="34" charset="0"/>
              </a:defRPr>
            </a:pPr>
            <a:endParaRPr lang="en-US"/>
          </a:p>
        </c:txPr>
        <c:crossAx val="1503699455"/>
        <c:crosses val="autoZero"/>
        <c:auto val="1"/>
        <c:lblAlgn val="ctr"/>
        <c:lblOffset val="100"/>
        <c:noMultiLvlLbl val="0"/>
      </c:catAx>
      <c:valAx>
        <c:axId val="1503699455"/>
        <c:scaling>
          <c:orientation val="minMax"/>
        </c:scaling>
        <c:delete val="1"/>
        <c:axPos val="t"/>
        <c:numFmt formatCode="[&gt;=1000000]&quot;$&quot;0.0,&quot;M&quot;;[&gt;=1000]&quot;$&quot;0.0,&quot;K&quot;;0" sourceLinked="1"/>
        <c:majorTickMark val="none"/>
        <c:minorTickMark val="none"/>
        <c:tickLblPos val="nextTo"/>
        <c:crossAx val="150369849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rgbClr val="B7C571"/>
            </a:solidFill>
            <a:ln>
              <a:noFill/>
            </a:ln>
            <a:effectLst/>
          </c:spPr>
          <c:invertIfNegative val="0"/>
          <c:dPt>
            <c:idx val="1"/>
            <c:invertIfNegative val="0"/>
            <c:bubble3D val="0"/>
            <c:spPr>
              <a:solidFill>
                <a:srgbClr val="B7C571">
                  <a:alpha val="90000"/>
                </a:srgbClr>
              </a:solidFill>
              <a:ln>
                <a:noFill/>
              </a:ln>
              <a:effectLst/>
            </c:spPr>
            <c:extLst>
              <c:ext xmlns:c16="http://schemas.microsoft.com/office/drawing/2014/chart" uri="{C3380CC4-5D6E-409C-BE32-E72D297353CC}">
                <c16:uniqueId val="{00000002-6B59-4694-9DD0-5D76F076C4A3}"/>
              </c:ext>
            </c:extLst>
          </c:dPt>
          <c:dPt>
            <c:idx val="2"/>
            <c:invertIfNegative val="0"/>
            <c:bubble3D val="0"/>
            <c:spPr>
              <a:solidFill>
                <a:srgbClr val="B7C571">
                  <a:alpha val="80000"/>
                </a:srgbClr>
              </a:solidFill>
              <a:ln>
                <a:noFill/>
              </a:ln>
              <a:effectLst/>
            </c:spPr>
            <c:extLst>
              <c:ext xmlns:c16="http://schemas.microsoft.com/office/drawing/2014/chart" uri="{C3380CC4-5D6E-409C-BE32-E72D297353CC}">
                <c16:uniqueId val="{00000003-6B59-4694-9DD0-5D76F076C4A3}"/>
              </c:ext>
            </c:extLst>
          </c:dPt>
          <c:dPt>
            <c:idx val="3"/>
            <c:invertIfNegative val="0"/>
            <c:bubble3D val="0"/>
            <c:spPr>
              <a:solidFill>
                <a:srgbClr val="B7C571">
                  <a:alpha val="70000"/>
                </a:srgbClr>
              </a:solidFill>
              <a:ln>
                <a:noFill/>
              </a:ln>
              <a:effectLst/>
            </c:spPr>
            <c:extLst>
              <c:ext xmlns:c16="http://schemas.microsoft.com/office/drawing/2014/chart" uri="{C3380CC4-5D6E-409C-BE32-E72D297353CC}">
                <c16:uniqueId val="{00000004-6B59-4694-9DD0-5D76F076C4A3}"/>
              </c:ext>
            </c:extLst>
          </c:dPt>
          <c:dPt>
            <c:idx val="4"/>
            <c:invertIfNegative val="0"/>
            <c:bubble3D val="0"/>
            <c:spPr>
              <a:solidFill>
                <a:srgbClr val="B7C571">
                  <a:alpha val="50000"/>
                </a:srgbClr>
              </a:solidFill>
              <a:ln>
                <a:noFill/>
              </a:ln>
              <a:effectLst/>
            </c:spPr>
            <c:extLst>
              <c:ext xmlns:c16="http://schemas.microsoft.com/office/drawing/2014/chart" uri="{C3380CC4-5D6E-409C-BE32-E72D297353CC}">
                <c16:uniqueId val="{00000005-6B59-4694-9DD0-5D76F076C4A3}"/>
              </c:ext>
            </c:extLst>
          </c:dPt>
          <c:cat>
            <c:strRef>
              <c:f>'Top Selling Cities'!$C$9:$C$13</c:f>
              <c:strCache>
                <c:ptCount val="5"/>
                <c:pt idx="0">
                  <c:v>New York City</c:v>
                </c:pt>
                <c:pt idx="1">
                  <c:v>Los Angeles</c:v>
                </c:pt>
                <c:pt idx="2">
                  <c:v>Seattle</c:v>
                </c:pt>
                <c:pt idx="3">
                  <c:v>Philadelphia</c:v>
                </c:pt>
                <c:pt idx="4">
                  <c:v>San Francisco</c:v>
                </c:pt>
              </c:strCache>
            </c:strRef>
          </c:cat>
          <c:val>
            <c:numRef>
              <c:f>'Top Selling Cities'!$D$9:$D$13</c:f>
              <c:numCache>
                <c:formatCode>[&gt;=1000000]"$"0.0,"M";[&gt;=1000]"$"0.0,"K";0</c:formatCode>
                <c:ptCount val="5"/>
                <c:pt idx="0">
                  <c:v>75691.049000000014</c:v>
                </c:pt>
                <c:pt idx="1">
                  <c:v>54000.040999999976</c:v>
                </c:pt>
                <c:pt idx="2">
                  <c:v>40995.877999999997</c:v>
                </c:pt>
                <c:pt idx="3">
                  <c:v>36495.541000000012</c:v>
                </c:pt>
                <c:pt idx="4">
                  <c:v>36357.307999999997</c:v>
                </c:pt>
              </c:numCache>
            </c:numRef>
          </c:val>
          <c:extLst>
            <c:ext xmlns:c16="http://schemas.microsoft.com/office/drawing/2014/chart" uri="{C3380CC4-5D6E-409C-BE32-E72D297353CC}">
              <c16:uniqueId val="{00000000-6B59-4694-9DD0-5D76F076C4A3}"/>
            </c:ext>
          </c:extLst>
        </c:ser>
        <c:ser>
          <c:idx val="1"/>
          <c:order val="1"/>
          <c:spPr>
            <a:solidFill>
              <a:srgbClr val="DFDEC0">
                <a:alpha val="20000"/>
              </a:srgbClr>
            </a:solidFill>
            <a:ln>
              <a:noFill/>
            </a:ln>
            <a:effectLst/>
          </c:spPr>
          <c:invertIfNegative val="0"/>
          <c:dLbls>
            <c:dLbl>
              <c:idx val="0"/>
              <c:tx>
                <c:rich>
                  <a:bodyPr/>
                  <a:lstStyle/>
                  <a:p>
                    <a:fld id="{36503338-1114-4FCB-BCDF-3F4D34CC6B66}"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B59-4694-9DD0-5D76F076C4A3}"/>
                </c:ext>
              </c:extLst>
            </c:dLbl>
            <c:dLbl>
              <c:idx val="1"/>
              <c:tx>
                <c:rich>
                  <a:bodyPr/>
                  <a:lstStyle/>
                  <a:p>
                    <a:fld id="{39680D53-B920-45CA-A9F3-0205F8F46FC7}"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B59-4694-9DD0-5D76F076C4A3}"/>
                </c:ext>
              </c:extLst>
            </c:dLbl>
            <c:dLbl>
              <c:idx val="2"/>
              <c:tx>
                <c:rich>
                  <a:bodyPr/>
                  <a:lstStyle/>
                  <a:p>
                    <a:fld id="{B3814E25-CC4B-4C82-A893-2BA6CB44D56D}"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B59-4694-9DD0-5D76F076C4A3}"/>
                </c:ext>
              </c:extLst>
            </c:dLbl>
            <c:dLbl>
              <c:idx val="3"/>
              <c:tx>
                <c:rich>
                  <a:bodyPr/>
                  <a:lstStyle/>
                  <a:p>
                    <a:fld id="{E8B7AC86-A3E6-48F5-82D9-6C53EE178D6E}"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B59-4694-9DD0-5D76F076C4A3}"/>
                </c:ext>
              </c:extLst>
            </c:dLbl>
            <c:dLbl>
              <c:idx val="4"/>
              <c:tx>
                <c:rich>
                  <a:bodyPr/>
                  <a:lstStyle/>
                  <a:p>
                    <a:fld id="{FE1E59C7-613B-44B1-BE30-2486EA61593A}"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B59-4694-9DD0-5D76F076C4A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'Top Selling Cities'!$C$9:$C$13</c:f>
              <c:strCache>
                <c:ptCount val="5"/>
                <c:pt idx="0">
                  <c:v>New York City</c:v>
                </c:pt>
                <c:pt idx="1">
                  <c:v>Los Angeles</c:v>
                </c:pt>
                <c:pt idx="2">
                  <c:v>Seattle</c:v>
                </c:pt>
                <c:pt idx="3">
                  <c:v>Philadelphia</c:v>
                </c:pt>
                <c:pt idx="4">
                  <c:v>San Francisco</c:v>
                </c:pt>
              </c:strCache>
            </c:strRef>
          </c:cat>
          <c:val>
            <c:numRef>
              <c:f>'Top Selling Cities'!$E$9:$E$13</c:f>
              <c:numCache>
                <c:formatCode>[&gt;=1000000]"$"0.0,"M";[&gt;=1000]"$"0.0,"K";0</c:formatCode>
                <c:ptCount val="5"/>
                <c:pt idx="0">
                  <c:v>22707.314700000003</c:v>
                </c:pt>
                <c:pt idx="1">
                  <c:v>44398.322700000041</c:v>
                </c:pt>
                <c:pt idx="2">
                  <c:v>57402.485700000019</c:v>
                </c:pt>
                <c:pt idx="3">
                  <c:v>61902.822700000004</c:v>
                </c:pt>
                <c:pt idx="4">
                  <c:v>62041.055700000019</c:v>
                </c:pt>
              </c:numCache>
            </c:numRef>
          </c:val>
          <c:extLst>
            <c:ext xmlns:c15="http://schemas.microsoft.com/office/drawing/2012/chart" uri="{02D57815-91ED-43cb-92C2-25804820EDAC}">
              <c15:datalabelsRange>
                <c15:f>'Top Selling Cities'!$D$9:$D$13</c15:f>
                <c15:dlblRangeCache>
                  <c:ptCount val="5"/>
                  <c:pt idx="0">
                    <c:v>$75.7K</c:v>
                  </c:pt>
                  <c:pt idx="1">
                    <c:v>$54.0K</c:v>
                  </c:pt>
                  <c:pt idx="2">
                    <c:v>$41.0K</c:v>
                  </c:pt>
                  <c:pt idx="3">
                    <c:v>$36.5K</c:v>
                  </c:pt>
                  <c:pt idx="4">
                    <c:v>$36.4K</c:v>
                  </c:pt>
                </c15:dlblRangeCache>
              </c15:datalabelsRange>
            </c:ext>
            <c:ext xmlns:c16="http://schemas.microsoft.com/office/drawing/2014/chart" uri="{C3380CC4-5D6E-409C-BE32-E72D297353CC}">
              <c16:uniqueId val="{00000001-6B59-4694-9DD0-5D76F076C4A3}"/>
            </c:ext>
          </c:extLst>
        </c:ser>
        <c:dLbls>
          <c:showLegendKey val="0"/>
          <c:showVal val="0"/>
          <c:showCatName val="0"/>
          <c:showSerName val="0"/>
          <c:showPercent val="0"/>
          <c:showBubbleSize val="0"/>
        </c:dLbls>
        <c:gapWidth val="115"/>
        <c:overlap val="100"/>
        <c:axId val="1795235248"/>
        <c:axId val="1795244848"/>
      </c:barChart>
      <c:catAx>
        <c:axId val="17952352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rgbClr val="B7C571"/>
                </a:solidFill>
                <a:latin typeface="+mn-lt"/>
                <a:ea typeface="+mn-ea"/>
                <a:cs typeface="+mn-cs"/>
              </a:defRPr>
            </a:pPr>
            <a:endParaRPr lang="en-US"/>
          </a:p>
        </c:txPr>
        <c:crossAx val="1795244848"/>
        <c:crosses val="autoZero"/>
        <c:auto val="1"/>
        <c:lblAlgn val="ctr"/>
        <c:lblOffset val="100"/>
        <c:noMultiLvlLbl val="0"/>
      </c:catAx>
      <c:valAx>
        <c:axId val="1795244848"/>
        <c:scaling>
          <c:orientation val="minMax"/>
        </c:scaling>
        <c:delete val="1"/>
        <c:axPos val="t"/>
        <c:numFmt formatCode="[&gt;=1000000]&quot;$&quot;0.0,&quot;M&quot;;[&gt;=1000]&quot;$&quot;0.0,&quot;K&quot;;0" sourceLinked="1"/>
        <c:majorTickMark val="none"/>
        <c:minorTickMark val="none"/>
        <c:tickLblPos val="nextTo"/>
        <c:crossAx val="17952352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DB.xlsx]Calculation!PivotTable7</c:name>
    <c:fmtId val="8"/>
  </c:pivotSource>
  <c:chart>
    <c:autoTitleDeleted val="1"/>
    <c:pivotFmts>
      <c:pivotFmt>
        <c:idx val="0"/>
        <c:spPr>
          <a:solidFill>
            <a:schemeClr val="accent1"/>
          </a:solidFill>
          <a:ln w="28575" cap="rnd">
            <a:noFill/>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964240102171137E-2"/>
          <c:y val="7.10594315245478E-2"/>
          <c:w val="0.97445721583652622"/>
          <c:h val="0.76766770432765674"/>
        </c:manualLayout>
      </c:layout>
      <c:lineChart>
        <c:grouping val="standard"/>
        <c:varyColors val="0"/>
        <c:ser>
          <c:idx val="0"/>
          <c:order val="0"/>
          <c:tx>
            <c:strRef>
              <c:f>Calculation!$H$38</c:f>
              <c:strCache>
                <c:ptCount val="1"/>
                <c:pt idx="0">
                  <c:v>Total</c:v>
                </c:pt>
              </c:strCache>
            </c:strRef>
          </c:tx>
          <c:spPr>
            <a:ln w="28575" cap="rnd">
              <a:noFill/>
              <a:round/>
            </a:ln>
            <a:effectLst/>
          </c:spPr>
          <c:marker>
            <c:symbol val="circle"/>
            <c:size val="8"/>
            <c:spPr>
              <a:solidFill>
                <a:srgbClr val="65702E"/>
              </a:solidFill>
              <a:ln w="9525">
                <a:solidFill>
                  <a:srgbClr val="65702E"/>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65702E"/>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Calculation!$G$39:$G$48</c:f>
              <c:strCache>
                <c:ptCount val="9"/>
                <c:pt idx="0">
                  <c:v>0-days</c:v>
                </c:pt>
                <c:pt idx="1">
                  <c:v>1-days</c:v>
                </c:pt>
                <c:pt idx="2">
                  <c:v>2-days</c:v>
                </c:pt>
                <c:pt idx="3">
                  <c:v>3-days</c:v>
                </c:pt>
                <c:pt idx="4">
                  <c:v>4-days</c:v>
                </c:pt>
                <c:pt idx="5">
                  <c:v>5-days</c:v>
                </c:pt>
                <c:pt idx="6">
                  <c:v>6-days</c:v>
                </c:pt>
                <c:pt idx="7">
                  <c:v>7-days</c:v>
                </c:pt>
                <c:pt idx="8">
                  <c:v>`</c:v>
                </c:pt>
              </c:strCache>
            </c:strRef>
          </c:cat>
          <c:val>
            <c:numRef>
              <c:f>Calculation!$H$39:$H$48</c:f>
              <c:numCache>
                <c:formatCode>0%</c:formatCode>
                <c:ptCount val="9"/>
                <c:pt idx="0">
                  <c:v>5.469118340405469E-2</c:v>
                </c:pt>
                <c:pt idx="1">
                  <c:v>3.6303630363036306E-2</c:v>
                </c:pt>
                <c:pt idx="2">
                  <c:v>0.14615747289014616</c:v>
                </c:pt>
                <c:pt idx="3">
                  <c:v>8.7694483734087697E-2</c:v>
                </c:pt>
                <c:pt idx="4">
                  <c:v>0.28335690711928335</c:v>
                </c:pt>
                <c:pt idx="5">
                  <c:v>0.2197076850542197</c:v>
                </c:pt>
                <c:pt idx="6">
                  <c:v>0.11126826968411127</c:v>
                </c:pt>
                <c:pt idx="7">
                  <c:v>6.0348892032060349E-2</c:v>
                </c:pt>
                <c:pt idx="8">
                  <c:v>4.7147571900047147E-4</c:v>
                </c:pt>
              </c:numCache>
            </c:numRef>
          </c:val>
          <c:smooth val="1"/>
          <c:extLst>
            <c:ext xmlns:c16="http://schemas.microsoft.com/office/drawing/2014/chart" uri="{C3380CC4-5D6E-409C-BE32-E72D297353CC}">
              <c16:uniqueId val="{00000000-717E-47BA-B717-97460582BCCC}"/>
            </c:ext>
          </c:extLst>
        </c:ser>
        <c:dLbls>
          <c:showLegendKey val="0"/>
          <c:showVal val="0"/>
          <c:showCatName val="0"/>
          <c:showSerName val="0"/>
          <c:showPercent val="0"/>
          <c:showBubbleSize val="0"/>
        </c:dLbls>
        <c:dropLines>
          <c:spPr>
            <a:ln w="22225" cap="flat" cmpd="sng" algn="ctr">
              <a:solidFill>
                <a:srgbClr val="B4C36B"/>
              </a:solidFill>
              <a:prstDash val="sysDot"/>
              <a:round/>
            </a:ln>
            <a:effectLst/>
          </c:spPr>
        </c:dropLines>
        <c:marker val="1"/>
        <c:smooth val="0"/>
        <c:axId val="1460661807"/>
        <c:axId val="1460660847"/>
      </c:lineChart>
      <c:catAx>
        <c:axId val="1460661807"/>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B4C36B"/>
                </a:solidFill>
                <a:latin typeface="Arial" panose="020B0604020202020204" pitchFamily="34" charset="0"/>
                <a:ea typeface="+mn-ea"/>
                <a:cs typeface="Arial" panose="020B0604020202020204" pitchFamily="34" charset="0"/>
              </a:defRPr>
            </a:pPr>
            <a:endParaRPr lang="en-US"/>
          </a:p>
        </c:txPr>
        <c:crossAx val="1460660847"/>
        <c:crosses val="autoZero"/>
        <c:auto val="1"/>
        <c:lblAlgn val="ctr"/>
        <c:lblOffset val="100"/>
        <c:noMultiLvlLbl val="0"/>
      </c:catAx>
      <c:valAx>
        <c:axId val="1460660847"/>
        <c:scaling>
          <c:orientation val="minMax"/>
        </c:scaling>
        <c:delete val="1"/>
        <c:axPos val="l"/>
        <c:numFmt formatCode="0%" sourceLinked="1"/>
        <c:majorTickMark val="none"/>
        <c:minorTickMark val="none"/>
        <c:tickLblPos val="nextTo"/>
        <c:crossAx val="14606618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Sales Overview DB.xlsx]Calculation!PivotTable3</c:name>
    <c:fmtId val="7"/>
  </c:pivotSource>
  <c:chart>
    <c:autoTitleDeleted val="1"/>
    <c:pivotFmts>
      <c:pivotFmt>
        <c:idx val="0"/>
        <c:spPr>
          <a:solidFill>
            <a:schemeClr val="accent1"/>
          </a:solidFill>
          <a:ln w="25400" cap="rnd">
            <a:solidFill>
              <a:srgbClr val="B4C36B"/>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cap="rnd">
            <a:solidFill>
              <a:srgbClr val="B4C36B"/>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rgbClr val="B4C36B"/>
            </a:solidFill>
            <a:prstDash val="sysDot"/>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B4C36B"/>
            </a:solidFill>
            <a:prstDash val="sysDot"/>
            <a:round/>
          </a:ln>
          <a:effectLst/>
        </c:spPr>
        <c:marker>
          <c:symbol val="circle"/>
          <c:size val="8"/>
          <c:spPr>
            <a:solidFill>
              <a:srgbClr val="65702E"/>
            </a:solidFill>
            <a:ln w="9525">
              <a:solidFill>
                <a:srgbClr val="65702E"/>
              </a:solidFill>
            </a:ln>
            <a:effectLst/>
          </c:spPr>
        </c:marker>
      </c:pivotFmt>
      <c:pivotFmt>
        <c:idx val="4"/>
        <c:spPr>
          <a:solidFill>
            <a:schemeClr val="accent1"/>
          </a:solidFill>
          <a:ln w="22225" cap="rnd">
            <a:solidFill>
              <a:srgbClr val="B4C36B"/>
            </a:solidFill>
            <a:prstDash val="sysDot"/>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rgbClr val="B4C36B"/>
            </a:solidFill>
            <a:prstDash val="sysDot"/>
            <a:round/>
          </a:ln>
          <a:effectLst/>
        </c:spPr>
        <c:marker>
          <c:symbol val="circle"/>
          <c:size val="8"/>
          <c:spPr>
            <a:solidFill>
              <a:srgbClr val="65702E"/>
            </a:solidFill>
            <a:ln w="9525">
              <a:solidFill>
                <a:srgbClr val="65702E"/>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28871391076118E-3"/>
          <c:y val="6.0053115890158E-2"/>
          <c:w val="0.98623600174978132"/>
          <c:h val="0.80842488562447479"/>
        </c:manualLayout>
      </c:layout>
      <c:lineChart>
        <c:grouping val="standard"/>
        <c:varyColors val="0"/>
        <c:ser>
          <c:idx val="0"/>
          <c:order val="0"/>
          <c:tx>
            <c:strRef>
              <c:f>Calculation!$B$20</c:f>
              <c:strCache>
                <c:ptCount val="1"/>
                <c:pt idx="0">
                  <c:v>Total</c:v>
                </c:pt>
              </c:strCache>
            </c:strRef>
          </c:tx>
          <c:spPr>
            <a:ln w="22225" cap="rnd">
              <a:solidFill>
                <a:srgbClr val="B4C36B"/>
              </a:solidFill>
              <a:prstDash val="sysDot"/>
              <a:round/>
            </a:ln>
            <a:effectLst/>
          </c:spPr>
          <c:marker>
            <c:symbol val="circle"/>
            <c:size val="8"/>
            <c:spPr>
              <a:solidFill>
                <a:srgbClr val="65702E"/>
              </a:solidFill>
              <a:ln w="9525">
                <a:solidFill>
                  <a:srgbClr val="65702E"/>
                </a:solidFill>
              </a:ln>
              <a:effectLst/>
            </c:spPr>
          </c:marker>
          <c:cat>
            <c:strRef>
              <c:f>Calculation!$A$21:$A$33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Calculation!$B$21:$B$33</c:f>
              <c:numCache>
                <c:formatCode>[&gt;=1000000]"$"0.0,"M";[&gt;=1000]"$"0.0,"K";0</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57A9-4D51-A7EB-FBE280663C4B}"/>
            </c:ext>
          </c:extLst>
        </c:ser>
        <c:dLbls>
          <c:showLegendKey val="0"/>
          <c:showVal val="0"/>
          <c:showCatName val="0"/>
          <c:showSerName val="0"/>
          <c:showPercent val="0"/>
          <c:showBubbleSize val="0"/>
        </c:dLbls>
        <c:marker val="1"/>
        <c:smooth val="0"/>
        <c:axId val="2000330000"/>
        <c:axId val="2000332400"/>
      </c:lineChart>
      <c:catAx>
        <c:axId val="20003300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rgbClr val="B4C36B"/>
                </a:solidFill>
                <a:latin typeface="Arial" panose="020B0604020202020204" pitchFamily="34" charset="0"/>
                <a:ea typeface="+mn-ea"/>
                <a:cs typeface="Arial" panose="020B0604020202020204" pitchFamily="34" charset="0"/>
              </a:defRPr>
            </a:pPr>
            <a:endParaRPr lang="en-US"/>
          </a:p>
        </c:txPr>
        <c:crossAx val="2000332400"/>
        <c:crosses val="autoZero"/>
        <c:auto val="1"/>
        <c:lblAlgn val="ctr"/>
        <c:lblOffset val="100"/>
        <c:noMultiLvlLbl val="0"/>
      </c:catAx>
      <c:valAx>
        <c:axId val="2000332400"/>
        <c:scaling>
          <c:orientation val="minMax"/>
        </c:scaling>
        <c:delete val="1"/>
        <c:axPos val="l"/>
        <c:numFmt formatCode="[&gt;=1000000]&quot;$&quot;0.0,&quot;M&quot;;[&gt;=1000]&quot;$&quot;0.0,&quot;K&quot;;0" sourceLinked="1"/>
        <c:majorTickMark val="none"/>
        <c:minorTickMark val="none"/>
        <c:tickLblPos val="nextTo"/>
        <c:crossAx val="2000330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cx:spPr>
        </cx:plotSurface>
        <cx:series layoutId="regionMap" uniqueId="{71EA3D50-6190-45D1-B198-62FD8B31050C}">
          <cx:tx>
            <cx:txData>
              <cx:f>_xlchart.v5.2</cx:f>
              <cx:v>Sales</cx:v>
            </cx:txData>
          </cx:tx>
          <cx:spPr>
            <a:solidFill>
              <a:schemeClr val="bg2">
                <a:lumMod val="90000"/>
              </a:schemeClr>
            </a:solidFill>
            <a:ln>
              <a:noFill/>
            </a:ln>
          </cx:spPr>
          <cx:dataId val="0"/>
          <cx:layoutPr>
            <cx:regionLabelLayout val="bestFitOnly"/>
            <cx:geography cultureLanguage="en-US" cultureRegion="NG" attribution="Powered by Bing">
              <cx:geoCache provider="{E9337A44-BEBE-4D9F-B70C-5C5E7DAFC167}">
                <cx:binary>1H1pb9tItvZfCfL5pbt2sgbTF2hq8RY7aTtJd+cLodhu7izu26+/Dy05bTNK7MH4voA8gxZiqcRT
9dTZnnOq/O+b/l83yd2mfNOnSVb966b/9W1Q1/m/fvmlugnu0k11lIY3panM3/XRjUl/MX//Hd7c
/XJbbrow839hhIpfboJNWd/1b//n3/g2/868MzebOjTZ781dOVzdVU1SVz95b+9bbza3aZgtw6ou
w5ua/vr2tzLeZNWmevvmLqvDevg45He/vn3yqbdvfpl/13fPfZNAtLq5xVgujhytHcKp1Pc/zts3
icn83duWZkeCayqldMj9j3x49uUmxfiXSHQvz+b2tryrKkzp/vXxyCfy442rt29uTJPV07r5WMJf
337Kwvru9s11vanvMPmwMovtBxZmmsSn6/tZ//J05f/n37NfYB1mv3kEznzRnnvrO2yO70zph5uH
5XkFaNiREg5zhKbbpadPoXH4kRCC24LsoOEPz95C8wKB9iPzbeAMmOPfDhKY35LN1036usDYSgnG
mD1DRB05gnDOCNsqk36KyAsk2Y/It4EzRH57d5CInMN6NTfx8LA6r6Ar9pFkNnOU3K38zIw58og5
tm1zyveasZdItB+af0bOsDn/6yCx+a0MR5O9praII6Y5Yw4VW6WYKQ2l9AjaJLWS6h4bmLmtd3vw
MM8KtB+ZbzOZAfPbl4MEZrFJwr9Nmb2qi7GPmBRKaar3uhhK9ZGiNrOpoFvwnmLzMpn2w/N47Ayh
xWE6moVJTLm5NQ9r9ApmzTlCcCYlEWw/PkQeSWE7XM18/0tE+QEs3yYxB+X9QarNH5sqQJBem+z1
YBH2kaCUS9ux95s0Ro6kRPBGxDZ0m5m0l8m0H5/HY2cI/XGYavPxrn/VjIYeCcUd4dD9YbPWRxwh
mrbtf0KFx/7mWXH247IbNoPk458HqTQf7rKsGpJ286reRhDkmnA2u3SFEKjF41zTto8c7jhAhmzV
CkHcY2ReKtV+gJ6OnuH04TBVZ2Gy7O6mDm+a+mGp/nunI+iRtCWVnMu9TsdmRzZHXkrZjAt4oTT7
4XkyeIbO4uNBatHyLtl0m/Lu9aDh+ogQx1aM79gaJJhPNEjC9jlKcApSZ/qZIfQSifbD88/IGTbL
1UFi8z4IXzFOg2UT4MiofmS5HuPiQGWI5jYX9lalZuHac9Lsx2Q7aobH+5ODxOOB5Hxj/n6D4LVJ
v75qnoM4miBOplzMFMY+IlQxjYBhqzB4/7HL+U/F2g/U/m+ZAbdcHCRw16apgzfLTWzqzcPavYIP
EqCdFRXS/kGETcgR4wTUqJoh9lJ59iP1dPQMoevlQSK0RlYa3r4iOMw5khrWTuy4tHkcB2snHNg6
5uw+MLN2LxBoPzrfBs6AWR8mDfpHWN2YrApfMzMVR4rD7XO1C6FnAYKjEbsxgKf3Q/MikfaD82jo
DJ4/Tg9Sb05vN8FrxgjiCE6G2OyBSptR1JQCO+BiO2QWtT0ryH5AdsNmYJwephE7TZIwM2H1ii6G
HFFgAe5sx0t/rypUOIpL559Y+3Fo8BKJfgDMt7nMsTlMO3aa3YabVy0Z6CMw0lo4D0VnOJAn4bRC
NYciMkCl7f5nrjDPC/QDZB4GzoG5PEwLZrpXdPuCHRFbKGkL8S2JeYyK5kcTYaAo2b2vHpR1W8g5
fUaaH0ByP2qOx2HSNeev3bzhINAS4DHBmN3/0Kd6oh24HELR3bEzYSi9PTZhz8uzH5OHcTNUzq8P
Ukv+uKvqN59DNG+8KtvJHbRvMNQI6I5nntU9HYLSGigBTXY89SxKfrFY+zGaDZ9B9cfng4TqKkC/
z5vTKtlktw9b+RWSTRSgmYOoeMcB6FlkZoMQpY5DpiL1/c8MqZdKtR+op6NnOF0dZuj8zjRh9cox
ATnSDjRFqV0lehauaYriAnXQZ7DLfGa8wItE2o/Qo6EzeN4dph/6iPIOevHu7l5Ph7hE6xMMHYGe
3P+wp67IUUdccDY1E3xzVY9d0YtE2g/Po6EzeD4eZth2sQmzV4RGSCz91GHzKAp4HLcpfcQouDYE
d3s50GfF2Q/LbtgMkovVQTqe93ECMuBVmwjRueFwgXh6qw9zEk2jo41MBNoDAwp791hhXiLRfmD+
GTnD5v35QWJzedduXpPeRJGNo3kD+vJPGfqxvlCqQNRI7tg7W4eo+zEyz8uzH5eHcTNULg8zVLvY
lMPrhmkIqDWaPGHFnroWW6G4hiCb6539moVnL5FkPyL/jJxhcnGYJNrFpqo2N0FT3dV19bBpXyF+
Zkdw62hEt3ek8iwNRfysiERftDPLP18sz4/geTKdOUaHGZtdhFU1/T/Pw9dDiKP+zNA48I3KnKkQ
ygLovmVoM9xFZzPq5oVC/QCmxzOag3R9kC7nIrwJQn/zuoUbBwqkQRdsg7BZDooGdmiXBue5e/87
hJ6X6EfwPIycY3N6kNhc3nVvLu768OYVazc4JSUYyBoqti3qBC7mSUhA1BFFtIb057tg4CXS7Efm
8Uxm2FxeHCQ2F+GUeL5up8CUWGrUoh/aCmfOR4sjqhFH4wTCgz3d0tEvkmU/MI+GznC5OMyMc9pp
Z3dldTc8rNErRAWor0EhUIve8ZszRsBGuRMOCYcntwZPzwibl8m0H6DHY2cIXZ4dqOZUlWnK14wJ
UBxQNipsux51MsNnOvmJA1M2ZTuAZkW2KSZ4TqL96PwzcobNxWEeMfh8V6Ymq19RdQQqbZLhfzM/
g9ZbpZjSCq7m/meGyQsk2Q/Jt4EzRD5/PExtARyvWpHGiQ/kL1OD5/7aJyWIoIWkTE0dho/ZgIvn
RdkPybeBM0guDhOSy7uv5aaKNw+r8woOBmUZnEzjtr0LyuYGTB+hYDCd8th/dP0lEu2H5p+RM2wu
D5PdnNzlySbNcVLqNbvVBT9SjkS95uEgwdyaTQcN0MyOIOFbzeCx6rxYrB+h9GRWc6gOs096WpO/
TBm/ohqxI1BnTEzH1u9/5ihJVEcJAY47em2Web5Eoh8DtJ3LHJu/DtLrXJoSrdCLTWnQq/aKhg61
NcnRGPiNkJ51Etj6iDrgo5XaGcI5Qi+W6wc4zcbP0VocJFrvyzv/VQ+FcuiRg9M3XO0SmhlHcH8o
FB4JB3YftHebiT4vyX5cHsbN8Hh/dZB4bFvv/w+0B7gQ1AbYw3nQmX1DH46jcYcK7iHY4jbTnpfL
tR+l+fgZWteHqT2f6k3wsIv/+1BuKrmhgIBYYFcNnYVy93dE2GjuYGqGznNy7MdkO2qGxKfDDKz/
DzrXUHqmzNGgB7YaMeOibXS2IaaWaGbfvg+Nehy3vUSi/bj8M3KGzeffDtKm/TEYXODlPyzPf68o
6MHFkoMC+MF1Xch3cPMARfGa7IrXD8/eupoXCLQfmW8DZ8D8cRih2s1P7xPbbt4tOk8++Z9epqbR
s4FrIXAp195QGlcPoBsXl3U8VKpnXMHsmrMfi7Ufo9nwJzP5/3SH2o/vV/t2Cd1yU29W97fXPbpi
7efv3k8Xd+rNhu6Mzl7ctmt3evvrWyawyt/uxJu+4omxmi3abNzdpqp/fWspdaRtztH7DvRQbCDw
Qh3ahn99i8L3ZCxR+EGWi6t0HNjKbIqXf32LsjdHrAe4d2flq+moJIagj4EzcEmagr7QuF3n26WB
H0wyICj9thq7f7/JmvSDCbO6woV9MLb59mPT7KYnUkY0WomZrRCAMgiQ32yuYHbwafr/EhqVGe1i
eedQr270iuUit5IFydtw/Cxlk8cbYZWyWmfFUA1iWbNeBv3CMh756melyKyFYX1sn+lADs0y1lZW
nHQ6TaqLRKa5Nbgm7mX+VcZ11Jsl1iqJ+MK3bUHv7N4MzVUS9HaycRyZezc85YW69FVY5NxNaVhB
FJHLMn0fUFJ32dJPZBnnrulkmr6j9lBAZD9N6XDOUp5Ff1tVazDmEaR7FgkB9pM1AsPAhEZTz3T9
BJYLO+LxGtk0DZtABc6d15ksKk7qVCTiJBFtVdonY+XXYbcYwxwXMCXEC5m3/vnjKcKXp8+fiHSO
HBu8Lc5H6On9RxiNEXcqRVR4G9GYx+GiNlzywNWaWUW0LvvOL+tlGdS+CFxLWGOefegEHyq2oGJU
HT+rVZBVsWtMwUt6iU7mAu/9XEhs4ccy2uA3Oc47wesj0Z+25VMZ+yC0WFBy61ZZZUvY0h9t3y7W
iSNqTtysrJX6Ekvi1ac/f+4Mm+m5QuMQA0I/hkLd/Ll5MxjbWNy59QfsOeW2JE+qPwPhscx3uyhs
wveZh+s6azcIDAJE9+eP199N28ZVMbhnUQuJANOeluURNL5sQ4v0Ab+17MQu+EJ2RMkNFMmqT80Y
2sllaFFDL3hcDM11XBEyBi6ItASL8p9KggYNhYZAdDBPCQt5KklgB14SDaS8FaqDyq0HqkYar2XZ
NZVYhY4n1JeywRIUbqUQS38xZGhLvWpDQ/LuGVRQSHi6GyTD/UW49XPqC0EdYrYbahWSaIgz78bT
YybLY1PkqTesLC+t9HA8OGWPLfLz+dOZJbOniBI9wpOi4qQkTq48XQBfj5HUeW19BU1pp9ZJXweT
QqS9CXAhaNNFYhSLMK0Glru9ZhwLIUMSNNdprqJhkVm0zK51GqRltiykKdlV2oZZ9fXnYk729JG9
tXHxE8EJKJD9uCQF2jKzJU3nOSUpxv5rX9YlNgFpYgJ8SN9xabl9yVvrOmdxMSlN3ZnpJcz95hl8
vlssdCHiMBYniMQFFzBtTxfLKVhVD5UyX7NEWrDhEazX2LntQOpBnnNPwu5XfoMLZdNIZrCoZZ6W
VJ44VmS1sVsEsLaT5R8CjMrCMWnPRR/nJn3GrNC5giGtRiLBUOtlQFipmX/qeZflOhv518pjykpX
UV3lSfOhGOswzxZdMRQQzrLTFu+ZoUjNsHTicbCuuzz3TitdJpG/SMeRDOdpUGS152aaKK9eNJJY
yZVKtT+mC8Z1D5PIrGig2RkZdYJvjUOvK4pn1JSioeDJBkDwjWuMtCK4AQwHduXMYmBnZkWbtfkX
WxoZyUVOUOUuXM9rtC4XdLQtmHZv2FrPpBF4r7k3Jzn1HLzVdzVXxbrp+PM6JOZWHAUoBCNSU8pA
Rn23LeI+rlIvMPmXvIQWFStexY64YDTgwzmvmgHLob02GT+nQT8MttsEZVcECxj8Tl35xehZJ2Uq
ovFzaTWVunRCNQUIvWjTRB/HjZzgMRXX2EJDa8v2Ki+jePw8JiruYpckyeS0Qqw+ADKZDvBLPuDK
yc9O2vfAjstowEs1Er92lrmseLVWdjNhF/d+iACjuH+8dnxr6FzH9BG+wiB4gOShlU2xQZ3LNN70
lcqKfK3bkrbXgpuxfleWsVe6SZKWLF1Yvpf2J76Ac/0rczJPfG5JS7HJbMdHnNEWmUGI8nPbMLea
WH0bDduI8YWt0Pgw2xrcGzKf6jz5MtK0Kn23Z8TOK7czkUlOeVN0MBQ/f+LcGrHpNCaj8NvoTdLf
PbEqSRV0Ke/+4mMzbcauEZP5Y5Udw3mrtpDqixfxEZuwY01d+Rc2DAv26c/FmK5+eqIUHDfiMhu+
Ag0dTCBKfmqORt42haVV+jkVWVpztzaNtO5MERSwRkFcZXRVerYJP7SV48Pi5IE0/sp3atYaFze3
dknr1swvzhPPUdc9LxNncKuOqvaqdiwSLgo59uYcm4gEbkSEF+au8BSdlD0g2IemDRBdnHpRXE+a
36K9+/10g28+uDwued8e/3zGc7vmoJ2VTHwUu79+ETnB0xnHyguyrqjsT22TEQSxsiwZgth2nPat
QJAlTgLa9di2faw5Xvz6PrK1VD5tad5EHfOuvV5NW5oV4ZiWJ2HO+GQii7EidF0kbV6Fx6McYmid
16VTTE0HJ4V22rSAGv18Smxm2RxEQA7cJqwaEARdOjPVBc/S0UQZ++TUAYdu1bk/CVBbvJlU916P
USoaIJsX9JOKw1ZOJqXMCzgaK6AI42kvp1+ZIkY1ONGRLU7CLpnWoRg6oy69osenwoBPUxz8VFXr
2LJLvs6dsuXVYoC/wHSfmdosysTUNC7/YWhmAXElEO89RavuY2onjRk+cb+dLFVdFthaYzKG5qYm
Tswyd6hNMX62WTb5x9QyFID0Kk38YTWmitb+WnOr6T4hSi2xHJ0dcew+3o6wJlloaWwx0SX5ZN0a
mM2TkOUdzFqNiAQPDGuP4F/IsSiWIvUFlqKu7cCqFzJpIqhEoFmEf23XZzKFUzH9W2L7YRujPE4V
ZzrqIFxAdGUz6SDtJN+FurQbhRpUYX1sU9vAOmzDWxY4fRsvkFkGfvacWZi5o+mRAtVfRuCWcH5y
nniRyCBqzXv7Y9VQ7JB6QGN6eAzfj/URUS6MXHmdZfrKVQkfsOBJ62UIWWD0sEpd2Sf1B1tVjhet
vVo4MAZQyPaqRHMmPEBqQfHrPoOj2sHmF12GpewTJ4OuQIsmOPy4n4CwopDiRQ+Rbq+ISQ0kkXEM
3xSrespTf77aQvOnNhGTn5wAjASu9kAUNM9sEA5Wlk/64WMQDCrx3LqJeb7wOuJFl4qNohxWRVCq
3HE1YzoK3LIswuKMJA3vpZsj2rHOSz+1xIWXBjZfFJ3p/RsSJuSk8xqhlrGdmeRWRMlYXqVGpfh7
BSNNuveipaQfl06UaZkvCsSPVbPuOum0l2UReL1xVUpS+o6TkupllpWaLqK+bkrPNb1TjJEbZG0p
+oXfxy2UoR3Lbkjc3pKRiNaa0UZcq6QehL8gPW265jjXXUA9xG+eX5/WgY3IbGGPSTeOSGuxFfPT
Ph68xi2qPFLrVts+X8rU6sePnTIs/NyIxPeWXNSMLgbkp2ZwlV9XeqlD1sULXyb+CY4g1MvCkG48
93RGyDHtaMDWvlU5AVnlsUnFp0G2fmx90ob0/ce+7nl9YVV1Zl3BY9jNrSyVKj+Ndutnxs2NoUH1
u+7HJD72QrAb69EIJzWujg1nwcIux6pwvtI0crLbgOWm7ZfYKkNxp5u668giTrqKRie1lxXSWSIP
kIk69lIrVpea2lYcH7cqZ1US3AVOxmusck+5U4qLkZsWW3qkZZUHv+Myn1qRVZaJPLdPG+2FQfIu
k31c+Kuo9euufddJzw/DtSfSrpFXXsZ4caoiEfjOGntF8djN25HArSeVE3ba9S2hinoZeOUYDaed
X1lBeNyFKbzNItadgIFt87CRfxqrUbI6xeboLG/RcYQt9LLJEXVptx6406v3CbNtvNTbX1phmOA9
3HYn8LjRVKL4OjaFZu1ZpMrcZye0tyzbXgyRjBv7uM8imiauFO3kF4m0QkzH5xJOZdN7A+4xWkQy
0NJ/P3R5l9sfIs+KumRtx9xi+WncDNpp36uIy1C7hdYTJ2GXtQziz7bvedZ4LkRSYaWsoYDJvoDV
LgJ5bnGvtJN3NCxCmnyIoi5yvFUXwRD4KxOicbVcwGRNIg2tlRC2In4whMWS5HFUOsusJpbM/mQ+
y/C8NEq0/tT4TlEsSqTeWFnmNCE8yIKqYPoSyI+QxS0KPcX0Iqgw+0Ue0IyrdRR004rxpI7xYqqg
tq6z1J5Mvmhr37EXuqsNNsCYId44rnWZ4nP5dqpBLUcsXxHhcnsbvqTy8LQkoEgyMxpO8NBcBEz+
QZN+WudM6AhcktVYJaCwstgJxF1RIKEp1mUYItJadA4d7GIROoFsLCAomqL5XEdZE2ZYLysYzXHQ
jIL2F05kTyKHQDofrxV2Fp7A8Vbx1bP6aYOpEn9BpD2Tg4XfJTqdlqZtKT4KF+sUHWRocQMW5rib
T1lyXnwF4Rbgd7LPjbqOpfA0X4hOgwByczugWIvd7vHGSuMr7ciaJufVw/1iNNg15WIX42o5yulf
vJLxBSdhaV3vltrafvxhkbefA1PA4gub5SkEoJkVtF/jUOVheRxmfMCkCzbiz8S4PuN+SK6RgPtG
u3ILlBnbGlsNmXdT+qcZ1YMnXRoH7aDe67QxWKWWpQk+wnJwbOUCNIfXajcmwxT0+in+fAF01PZJ
8VVvV9Dk0CDYte2cAhYiR1vkJlMdPRkaZ8rOyRba7fZQXpxgfZQIMWIl7WSafK+GAPvUp+X0mEAE
Cr8cTEHs4NNohaKpzzBTPi3vdiONzdBASkxy+hYalhXGobLBsbuqOphE3y6oNXYj/mESboS9sojM
4uh0xLUXfX7sE5BIZNWFjYFO68ifmI+qA75ha7PiK1V+hu1TSUSsmHzZIth9X4HLnr6QtdOLaH0H
L0lGJnVIRznJnzXKD7pPTeInfrjOfAffGxSc+vwkrgab1ud8u1fCqNK1fbxbch21JcTpQx7jS+AB
DB4e5WEMP9/SYlTkEyK3yGmXeWHVWbggle/h4TIKcO3+sk5ycJsJCANQNoApaE5t40/q3MC/4nfx
0KjIWccIFvvhjOsq6c1JLQxJ00WiRZK2rlf5oA2ppg0+H9RFhRcEjTK5TIsG/x3SDrydJB0FVVSA
y08u27j2QAp0ZYSn08A37WeVeT2yAG8Yp73faZjyaN3zgsHCOGWQNM4qSeFi01VvZZ6uTqWGq+r/
IqqPYG/8xJg4PtnRyVGdBGW0boIE+e7NICo0gp3kUYDlOOb3OlMYJ8GCVV4Xe+NnHjimqz8VvAs6
dVJvp95rv8IS8bwfY8wo9rtKrtRIKKxcXYpp+WifT7sGfNW0xbf8qVPFHVaANmyabx2GDC8lNjg+
X4RgHy03TEbwyujeiDPtgrIYVHrBc1riE2qgUw7byqbCvtqSLCOVSemtm6woPXbqe8WI7xi31JuH
tBysYSFFDIrSozFS3zRF7pQt6gTEhDxPYzXpUy26ECS8Hzs1TCVX3gCfVw2wNNEame20eE3IJ6qA
NU4MLj5KMh/DceAVs/yrQ3jmWWedV5VleKl5NJGUpoG7u7Bjj6v6dwEaa/BWvRdZQ7BWXS6Tagnq
ApdZujZIIPVF+JwiJYcz1AB/tMSIWaksndxGKr1pu5WspNh825WMagMmmock5O1ZN8rUs3+Px6az
rksE02AVxrzQ6gvsLfaX1eUjViASZJqDl2cWjD/Sy4mlSkLEq4isdWq6/IvSQ1DQr6JPVHKpVJEP
3lowU9XW311Io95bwaPxRLpVAv7bWjgJtcvPYCS7uP5I/CLy/YUnBx70V52N2Ka41W3YFuyvynNA
TRyXcdOmemGxsYo/j6JhwrgNvEOPZJ9Sg5jStqVuaINdnkaaLVr80rJb1+5QmeqXu5lssSzyCATx
Aiezh2la9+YmSdrJ/unBn6wJov9JecMqnT6R3bP3XsSm30lKLHxi8Ifpgx4HO5GukLlPtY0w8XKo
so9o0bsc64HmqwiKOmmlTqd3dlsWMSUskUZPK97aUvCTObX8RdkPJbddykrifGgC2++M25EMhL0Y
Rk+z067IJi33rXGiAyvUifAiEJbVp8VIsL8FQf3hErzlJHkcotL4ZfcgWWq4tAJbxbreZmxZGI12
7EZZ3ojf463BirdEY4H+M+wGKykmErIqVSnEMvXTwnhuUKjGum5CmWPOdYcqXnsWMn8K4wLR4xl2
m0xiNfcKZ5kYfsT1ZDMpec6mMuMy6/ppT9reyOLQlUGVpekqiBJo43q7IOCBJ6MXo00O3ysqakXn
AeOJ7TxDfM0SenA5sA/YwQzGTdHvaOWgRg0BfDW7DoxRkNr2/R7a0BmY2cISkwYlLYiXwG3DYpL9
mezuaW43PR5XauDyhukiVDx/Rr+XTW+srrJBVW1NYwQOGFIgD4Am/fxRMwId2kTQToBngbLCf9WU
1j+qUHVOXDgeQsmHPULi3phFkXtCvMeB0ml3axVMoDZhBISNKAUg2xnHn8vylEJAUwn2j4Or4R2F
cjj2OXsqi9dyBvo28q9xUAJmLJR0iserCtfBrkaD0Pm5df7+gejfB3GgHM1ALuoZrxgHJaFJSryr
os/gKPwYHv/UHmKYuZ1m/3yCdKLt/invTDOcLumWOPbkMNxkNycy+yQSflYn6mpnMbpgnEj7QfFB
ynUvKqddR7k3lr83HR+iZdpkkz3nJUyDVY0C/ugZiZ7udEiEVGq62ojbWqKxZ14WGzSxOnvgxVWy
VaoOcR10vG9iD3Y9dNoQEASiGaCZmsM5ILSwgkmQKOdFMy7aApn9WqbcSOL2MC3DAqa+wMehHx69
DAeOfHLRbetZ+dbM/nwScxgBHP4wGsEVNKBkKW6wf7pv4HeLmvVWexlU8WSZxvtAKK9k1vw+WE4j
cDPmy6kuiQIITuPgxu/7NpypL/rp8+we0Qhuimoud26v94MicomBZTVuWeFs93/2PFD+0w1hUAxc
gSC+Mwe888BEt2F0uXVLCJInNOw4gV5kVTE5jJ8/cLIvj7YpNgTKT9P5PPSjCDCaMz6zG8Y+LEcZ
n9iZVcZyYaepzb+oEgrznAp+/yhA56CChwuekGTOTV3qsXRofOWfbEORVoIdwT5iRYqXn89q14rx
aGLgCvGo+5s9caGEg37qp8gRgrqMHQbVcTkyElQrJvupG6HB3QWN+bsaM9TQF6bywa1qN/VGZItu
Lf2apufw1mjB8RcmzsH8vGMC3AP5kHrS983JgNhAmkuvD2PaDwuPoeT0V1UUKdKgMmIiK1Zp0oys
XhBDVJUunVKCanvHe2q4+qC39bxYIRnh770spUV/EftBq9Ey07QqpOBEIrRqnCDRsMN0mVhRDih2
AYptYVjgxtuwAhG6A2eh7s3YNtWIOwLT3QUpg+lGajiFAV3LLAS0hjnIEzLW4AMIsVRjX/IqmYI5
axvb5CiOQttJ7tAxdOOqTunoZlWps3CpcjuJGveB8ijgNgN3F8jcR1CorHVY37FwJiduFy2YJeQW
sWKr3DF4ZBojq2jPCKoVob9I+hSXVxyDz0+i5BNH2Kv5pRpqLfLTSBFrIgOqtgTPOmzzMN0NFS+W
QdykoF3BwNioMrhRUDvGW1iN8TuSugX+LIxkH3Shc7tb+QWUu/goB92O5iPqDVNFCzEgYerS1BWK
CB/DHGyzv0QTEtoJ1kFZUBotUoqg8+8BqWflnEnVd+wLlf1QO5egzbz890zrKGarKKssgkwYd831
9QKtXKilrzIzANtl17OxHFxigZloFwjNqHQWgxi87l2sq7oaXZSjuxDZtHZK1EXDgFTHgiR191WR
NB6CpScQcGduamdp+WcG5sVqXGdbctvZogL1cF+9c1LY7WidBYliDaLo+zgLxPcUJw5ZPTmd7dZI
7qPBzE5ipGylRkdM7rYlUSmFJfONDTFYHDO3i61Wf4QRN851nmkrWaeh9KUb+H53LYdQRssh7Lzj
ULT8JCR8PE3Lvj0Bk2Gu7FKxRa9lcGmHdULAGbflRw+b+kT40lQutC/4GpV58qdPQrPsNfWQiya8
PkayC0qJZfLcyckXE0Mdsy5X71QX5ktbBAHQJVa5juxerCITNu/HKKnJClF5vXIGwhPsWJXeBHlz
zajIz0th+edpW9UrWYGCRu+Lf9KaRi8D3Tm/23lQoK6fh7dhVXjLJMh9dxBZtpSeLs6ckaXrwctQ
Bc5yKfDVzpAtRJTZ6w5feeogH/ta9qY5Rt+Dd1voODmOe5qM7qAjuQ4iYq5zAW7eTUDRVK7Fjf+p
60dnk1iZRCrfpB87h4UrwmpyJogOQtdYFn8nQNOty7rC7QeR7f0O8jBEv1LN9S1FqQf5DM3pVcui
IFznQ2ataJXWV1UrQDjAFCyroW/OeFUOsSvTzll4tvYC58+wZXo4RQdCc1MxEdGVafIaaU6YBoPb
4ubqO6eWdrq0PKs8SzXaEZaC1tHvfctj5EmpOZdVTYuF5wRmQ6Iqf9fjfOt5pei0Qz051VD9tjvr
Ec5eEDtuT8F+W2dhzAO2dGD9bmnX8cwdR4cGSJtz668uL7q7wrL6BQvpuKmqyDB0FORoHxzHCjs3
SPLERcdU2SzzsYv7M9X4he8SmoeXA7VhiJFSLdqOJ/wMf0Atyc/KvijXLG/YuUzS3gXT+1l2ww1p
PO9SUKhPWzX1EtQiCV2/T1t7KQfDV8Kus8s8EOVfQ94jJiMob/uV28TogYgXdujL3LX+l70z660c
x7b0X2ncdzaoWQQaDbSkM9nHc9hhxwthR0RKogZKpEiR+vW9Tg6VkZlVN2+9F5DIRGT4+EwSufda
39o0UfwOZ1oWUdiPBwmhoAjpsDy4YOwedOOXruyWpX6eGz+/KjcNYTE740oeqEkUAq8PjmsOzQ03
nmu2Mnb5es9C3fTluFnxLoZpK2DyDC8YXj4X02SDBwYT4TSFKi+Novwqbsf4XeepOwvo/Ra2Q2zw
pHwpuCEzOlJTn9OcyLbog469K4KipspRn4kiEXq+T9e022OhT9OStVt2XALZ3IPTAduxNuo5lON0
sMYFBzHZ9F1F/HlFn/y8zcOWH+Yp9oWYh/q7xwdyaJbMmB3KQP+0KJbwQsUzHNuuXgraWHtKWTcd
ZtShQVFnmj2zcWEfkZuiT0Jx+WE3u303uMArm8nwJgZYcKDYKarZzcsT6ktSJOtoz0Tp7stG5XiI
+oCDzIKcfNt4GmMvc1iRqGhz6EFJlx4zGDPlpEdx6BKjnsF2RXj9NrwK6BjtRRrpN+hy8z0bG3UM
fM+ehkFt17UW885lWHLRBg/t7RjT5UqZeL0fNVefVJ7HX6POYnEIZ29vYz/g5oGmdRdEi7l2KltP
7eoiCd0mHw88HeIK7TEIS8ge7LQRxc+cN+phC/PmOYd08jZv+fIJG359xM2W3WwBWcAwpe2+Zzw5
w+EOonIZWF/lmx8jXO9q3G81kfcdJPj72slpLkGG0L1axfw2LSau0Vxv21mx2FwDVOqgDgzyUx1t
bMCaPbhdlHX5MYDnV9ppi+9yW0dQ5hX5RngIBu3sk3hrWekHh1q3ygwk7fzcJZHNlh1FhrRfip5N
/LySqb6HytLfktiPL/2i3vGYGkJvG7zoARWMMJm4dUwAv0ymoL1icgq/GMLNWvbNSm+A+pjnNrR2
PjRhH8Ula4LsOuZS5XtGh5FdDU0+VfBx462w8LurnG1DVohtYbYYIj7eSgK//9qTOcNnndJ1UeeZ
WRg9gVPBehrjebiLXEwespG1U5k61chdwyb1KOrWDjtYvr65HtpOthVRYwIIkfOAHDKr9fbo81GZ
5nApPWjFZodDLjt8anKtu6sOPbnqyyBD5VImg+H2BmqJ0GVkgvrTmm3Sl5L26Rm4Hg+qNUCJeL2g
EV9ekhbdn8I6oqYlSVE41SOwoqNd0uwqCR0dxact8jy0hXczZeYqxGJHT3kMR+Aw935UVWN1Yp4Y
qTsBAqfumSoU4XXflSRm7qmNQM0UYRP3D9IHZDusaDRFSbM5pOeVCTeWoYKOf5P1WE4rAHJbJaFs
XYlwaUuMW+2uFuKdFne9JynbInz8I3VDBZ1m6C6U1hQmw92yxCJfKp+KtA8hsGuJ+yGHvVmawIfD
Lg5M35y7Bu5sMYyQecttcfNYRIOH8ZMZ0R3HNk7kroZReNO1kEkr4Vp3jGocsVClOW0ySGJCBaeu
VhPsSJNkvghXuN/pEi63JGEuKwfBY11kcRdBioNm9xJMRH2zDKVJpCYfHqTkQbSrbROasEQJ1xBZ
wpsHirYWWZM+ehLLDIWZyX3bl1hJF/yApKTFPCgsQnOe7pqpn4qkngPHdt2QBVmzm0Ink+QmIDY1
zzBzB34Ucx6/19Z+2bamfq6b6UvNpkQUaBOGpxVsx47nXB0oNg+KRSJVsL+y7br3YX+rotbsbaNY
Oc3TNhUZMM2pGIZkeFJjn1ZKpb4weRtjfbXL8HWp+bbPZA8br3b8Bg5jTsvA6XWuNmw28T3TTfSU
ASBSVWuh9eB6wAVTgIdbvwVy6h6medT5TmdZfdZylE9m1ku9M662/ATVuM4KMjh2GqSYq3Cc+303
8+Rp7GiwY0sjrzuekJuwc/F1OMG0lLWGec3QFlVhyHEKpMnMYXNh2BeYS9IPFWV21rspSOUt+MF1
OU1q5QXTK3Xl3NWijFNtp4IFAwdDCiDSnHSKN7fzELmfNo7ziDh87/kg4K9VCjflWmy+U7fY5bH5
t2nXV61AfYGXwB+x67R7k7G0NOPUvIi2Dr5AeXN7QDvsICkb9tmUiXsiqCrtkDavdByeewESrEbj
ts9CLt7kGi6ySCIp3yLK1ZUJI+4KrpzIyxbi6BWfQrzpmkLhbp0t0exGdwJtyZVdg/Zr10TZl47X
wWsXROvZwrmtkmmWpwiS8QvE97C7rGluKiJB55uU8wh1KxbHy0UYf427SzPsx+Gya7tQf0ibk3bX
py2MUIjJMj2NydjKUqvWLfCaNgmxMFtFUEY91pEiJa1IbvpJhx9N0yxdEfZ4DYXosyYvO/zeEvIX
ronGT8lpSE2YVUsDkFOh1urqq2GSy+cJXVtTdlMU0S/YeFdVMJKv9kiWLq2WSZBjOyfh84Ub2Aeb
7UzRejLdJYkTH8bmE7YHdJ57aThoKMmT6AzrTl1PHlBJoWqUNGenzfTRhYtrSw2Z0Rat7d3XZfG4
V3BTok8zE1TMbxaulS3gyNndKGx0BZG6BjLVug3FPLDR75jnZfl+yJrlOvbo3wqCcmSpej6TZEfm
Acwv3Wzysui+f8sm68pOR7rqKZnprVmz4AnuWs5ABaGGK9JlbfrDiqLqCqvfuO7c3DQCpRxD6QmK
g8jbqFkDUhp+IfH8QJNppyaLhAGIFFxEZdwMjYg7u69tCitl6ErRoUhTu0sba0vu5zZETR2NfHsd
tRm7u1AGq67QVfAOSxpL5TaVKjB17w+EhmKM71IT8bzogrmN3ntgo2QsLcmd4HsYZp2jN10jU8lK
dNsungqzNYM2ZYYNN/FVA/8q7wsDmjv21Wg9H7prn/MwoqU2aMCm+95CHYoKB8ybmb0y09y+1nUX
y7pacavARkEaJxpVYd0s02Vfo1YbT6YxZPhJz9rZZNeAfxrGXTLDa3viNIT3cpgASi1jpXxMqLgX
ZurwPcQEuJQRIJnhAVhg7nj73wfCMorPUYvRV2xqXPKawGVqnn4Ra8l0MRyWnl2k0TDgbrpGuPFi
3YMXuPgguA+37Fsdc+rSA7jqDffbHGjWvplpbUhTjDmELoLOlos1xRaB5Xh5MQ0Ehfy8oKB0t1Qw
6uPS1NrM3WGDu4VvC1uekOIjys1ohyrpF+PH68jg7W1FK0FZ6BLQSzTwp2hJpjbdpQBV2+iKGjN7
CQ6pXVDjoHeo5/005QLrMVlk1YFCugkBc6F0nxhWTM9aFFF5fGiXbPB+ggproaS2JZAq06/xrh5d
3Pa7aQVxw6AdjDI/byj98h0nfcrhglnOJlME8cziXea3KD7A9xteptz0zwR0zVKEEuGzIja4d3ag
TYZvdOxQZYF+b1S3k6lmTWUVOBVXbOEM83FLjf+Zsr9ibW3vIZbaI3Tg9iwpj8ouTM2NCLwfdlM0
ANayDEbwRPonwdyanWaUcFkRjZOPCzeu3XhQCwXF6PJpHRHOsd23aaO8w9IaD7xIsY+aaok2/6hb
sjoUCKTfoQJFh8jFlCQHlcbLUPEhdx9k485PRVCvc/CYd22XVCsmBn5VGHypCi0sWoNxIxbdiBJB
s0M5ofTRNElnv9XEXRQXVNThWG5dU++R07Kc7AcT5IBzwpmNJaexlLvYU30MtMzeetvHgS4zHtay
hKDYJuhQM69vhzylpgppYpZXoA/AJsCwgrIrwXTMFgVSEIIrgrh1W6PzHop4Rh1+42C4uWKNumyX
dWl/RWotgbKbBOEKsHXTAHQj9EZX+ZgwWFJkaQ7ILeCLyVxNighs3XGe+lmUBoLZxwZgAdcGZw+G
UIn3uU37NJjcvceXXcWM52wnwFZ8J4CXIB6KqT4TLMP6C5rLtXnIxKAuVVcUtkdUMOmVirOk/cAS
GflDZGPxKNeI3wCTrL/VKsAnn6+bA67GDZSRbWtdMbV0fc5dYu5X1Td4C4ixwR3OBonVNBsQVugS
9hhAPswqJuR6CiBatNUKNubzGsXIESadjo9jLATwRJU8zbyW+yUc6WuqdFCwDBxio/oNhL7efIHI
kb9FpjJsq9Boi1BXPwKQZ61l9lSnCnSaHjfgoDVfHV4u6y9oBLrhchozH+7hEMFnpRGChVVtI4ul
lyDv0BbLlAEvjGo9oygYvb6JzGTOdRjYvKJJPWV7gBDTp9VlC6jjZcS7BA2QfYlVk9fFgAL8biaX
ilfjZPGxQE3t2yLtOAOO0s1tU2FDFyCvIJfcbwMUgGJLpynddRaAXRXRod1ts8Nj6gQ4HbCRYaps
NP206mbchVy7cl0S/5ZhtbDXbhnVVPWzzR91ohaDp0uSGQ1BCxVoCOVN1PPwOm/6LgMmxP1QqICz
a0Ka8MP3bXflyKTvweqJEgxY+I5UjBnhM2TMl22ihSqzNW59ZVYvdNGrfOE707R5j/VXRf21CEKf
7Jd0TV4IbyZ3C+WqiyAGyMEX/TQEby0D8VAMADFuJQgTusvWxKMpYCFSDTOnybAbAtF86hKn1hL7
Jqo61OdVE6k5v3xu6d0arZCho1Dy27wfotcZlEVdWNO/RXqQr2qRsmhw5ttjBqISoFRtccn36q0m
K61RWzlSElQeN8og3qOhu3wZa0NOSuCmrlTbZXeLWeTVkszIeqisO0MXyI6E0/wFinGb4TKo048p
3KKdi6l+tMqHpw7DScNS2Hy9VGt0ADozQuLJtM6POmrGtNoYQeE0tMwdxiS0/SPSsm2lIG5VCpd6
XM5RYnYoX4Lr0csGbOAavDbcu1fGl6CYtKGITibdbsh7/hOwYlrFSbw85yj3D0HMgw8JAv2V4iFJ
QRw+OCD/r8jc5DcOJv9hsgvuuty8A1Be7idDPS/yRdIA98F2z2rSoaIJ4uGA/UCNaDN0VOUZ4BQ8
+rzOofosIHZUuUOjMiNTvBWuCeQLyfv4STRRPJQxVP3TNI0BrDCQll0UffUG6r/adRP0IPWBDaob
bAUPHCmmV3S0cpgeVaxlnNwtopmxymsc4w42Sc3IPwMScF4MM7wGGI7yLvZAafxhDZHVCKtIUrc0
J2qaQWwngNx+eeatW5OvyRjL7ihkPixxyWNFF1LlNolXhcWrA80CTwt8hGBBm9IK4F2woWzMqW9L
1aWKupPxDipmkYYu2cfxuOZf0nFcsKjMU9e7HutY0tCkQp0HTqEiPq1rAC0xGCvgyCjjQVV5ZKFx
0wBjjxOgoM0kv9OZ+ExXMDQB6u30tPqugWPZ1h1ooanmF4gc1+AMG6QW9UbnBxvlC1qYNnKpUi8y
X7kVFYzYHH0fIkOtE7dCSG1kpVcMEAp2dIqMnj9Mt9nAF/gtU+vLVcYoyYptarAyHDlikoKVUKwv
7yROa8r6Q1M7m82fDam3MClannf4O7DwWequyaLRMF8Lr3mflo6yPLP7v7Hn/hgQgfmHADWO5UON
CVc6BfjwR3NupOg5hJvYVyqQIvnV9Q7TLoH9pKKhBu255nYcSjrEKsyKTPUIIhU9fBRdLtHosmfx
s9H137+uP7rLeFmYuJAiropZszAP4RX98WW1iUc0qW6zb52cLtmm4RfwY+hYjwuRSNhlf2NU/tGT
vzwjYtz4NC7ZYVi+lxEDPzIZEA3zhSIv8X345RntL1RNlIwK1rzOmtgAgrPUEUQ+WgGz8pev4tf5
Cb+GOX6ZA/BVTkjW1M3ypz/+309ywD//5/KYf/zMz6MSfv8TBpUrqeVPy3/7U4fv8jIeRP/5h/7w
m/Hsv766ywyFP/zhL+Mc/sXAhsfv2vTLv/jLP0xz+MOUkd9GmPwyzQEX3w9Xx1/mOfx4lPoPD/h1
kENOMa0hxrjBEEJGcJlN/NsgB5LHGBeJdO+PMx5+neQQBxj/kGDuahRgRFGKh/3X/4KTfBnmgEMp
IjQ5AUK4IdQ2QAD/zjCH4I9XchJjoA7OsEqAn0Q5TifN/3RdIQsD7WtMkpN1dOJVKLbuEY4KvwIZ
YksgKPozgMNtPyFSuQ9Wx6/yfpnesEO752TMp7c4FfozjUb9+YKu7n74JP9JgOhyH/3gzV9eXQiA
E3NpkxA33M9jDn4gkRgafB6gsz8JG8v3pInd/Uyb8ZJVIG0xt2h92URtqSfZxX9zxwE5+dOzI3GX
IKkP4ZVecvLRn+5yDuUZDWU7n3jNX4cZvQySJy276ZiSKTafJDvjDIQxxceUZtcuZu0zoLX2i9vG
7VuG9Rbg7+ajK1DFetelpj8svTLdTqE5foDMMvnSmSw58XVYzsEUTfuYTnGxKcML4QakNzAvAnMs
Qk+nMgtsUFIEAnyxBllWGVQpvshNQ+YiWlJXWJGGb3U+IryqEe3ZdC6vM/RWO0wPNI+Y5jDuJYxL
W5Alyrt9jWhDU8L1E2XUxvQzUYrs8i77ZLDNY4TGBtkNQuM03oKLRNihIastlIzsEaQALzsC5Rdq
u/HoNVaLsCGHFDQ1Y1MOoJVfR5EPKDc0C87JKji4fb98xj6V6aKlPYohGjRo6/EFpMc86vweekp6
QMi+RVUarjCAwdg9MkPEA9VtG1QCOvdbD1ICanRGVZU3kFtBxqp2b9Hn+AIdQ/roeF5DhJvntC+2
uFk+BUY2WE2y1ZxYzvq6GsNxeXQtQPcSupvmRYuFdz8EHZSTkS8ITBVJOgVkF9dbdD26i5JY1wgF
FV3DTCHUFuNrFSQ+JjYMSdHHqSrWJHnNhM93TZKO992o3F7XKI3QNDdbESuEHYoayaU9FULBtl2T
e9+H5AC3p/42N6Hdd7Tds8XaCncqOyEDOjxuobc/51rF1SZyUeXJkr032TIdt4FuO4bk39G3Sm5o
fxb0k5kIfVrONgZkgLCxPuSLCK45BKArHHTHXyIRmiPauHUqetQp3+OV2jtMmkD0qx2z4TuSv50s
wm2OQBW2YCZYUM8tapQtiYo0U6mocO89NTUR0a3pEOaZCsGHdH0K1NBCqJyRDoNyFfG5RrqLj0GR
T0v3bRQNb/NiUeIQUrl+6zoLksB2zWCbYhonS2/0zFT7btu+n45stHF4p7XiV5vZolNPI2FfU9fW
DAZUKN83Akut5Mw4tB3BTJavIzcCJTpbECxPFxm3O0TLYHpLnvsbi3y+LzVFH7Yzlmztk4+k90cP
bNiUBGQNQmijGuoKhk49fYkZOtOig/0+Fsxjfy3rtaPHba4bbAXLeFbNhTSYaSTf0fJHpwCY9qWy
pvLkEUF9xBiHy2LY4P13WzveiQ0ADVii+cIlMzyburw34ADJk+JbsO7mRHNdNDbWn5cWYmmhWotX
7+psO87SbccW6DQI50S+gdBh6F4TO9mqWXEj7zQ1jhSGOvNBhTL0RrTgiG4ZXyMDXWqS70r3DDUp
6TfkSbGUM7zzBoyCCXeLgGiM97rYW9eG20uvIwLNGBD91umD4yHvtwo7QeDfEwNzeboC/Efxn67G
acq4jnxQx6KQwbba17F2fYv2GDmmd+OXAZcOlNBrqbb0dtYBXrGVCCTvV7O0oohhcR2QSOjv/NhY
V6SyRY+LdJt7MG0d3kFXwY2FirO/U0mPlgvNFXCD3MM1djJbwoKicRnOA1oxGF14Bbh2hylGSCaA
NIK2woliixJuKpBJ2RdixxXOdKs6Vvb1NgaVzFMPhLXBbBGgytn6JgPItk3qGVisVMiCY5T9qQ5d
uOtWLT90sDxHbk1PFlhPcggWtj4YpEj7inQxt4ccXE8M875FLgMaGi/jBMprYGh300SWQ3Emfjw3
/ao+hZ1xKfwlg6bEjqkAWxE0e7l2OxFKspU9MKJz3At5zRvbnE22KV0sc96f3JxPyS53KriOSL+c
EOSEeoYLiMArxvvCW2Yefe3cyyKYhyy8CI86Ly5jXGA2LdnoDyM4Uqx+Fu5ZhXW8LgHtxHvHseDr
IdKff97D/1M4/tPher+P8wKkfcm7/wMi/Uvh+Nuhxn95yK+lIw4SwQGxyCMgaRLHCLmC0/5lBhgJ
KI7GTmLURhCHLsP3ULr8VjqiWP2tVMQQscsBMTlF8QTkKw7+rVLxT6M+QJ5jJjAqIcx8QNsT/oVx
nfmSYzSKS6+HEOQfovhZsFZpsPoVrq4m0wIFMtzg4QM7jKDCyNEHUCoxNUWxaoPCHTz1QInJcKWh
ISq3I5tTMT/m3ASw4iKbwNeY+226RRIA7ud+UHaI19uFdm3jCvRcK3wTTVIk42HTDOnZxrP+inDQ
wxK3GS8D2AkwVtJs32O0tN8jpVlBj/FPJN+2AEJ4A6N/ZsFIZ6BuqHUPIfReeh5BZCWl0FQRdJA4
LevYz7mZ7wXhHfIunL3pfouaUunZBKVSVkzX6aiaS/6YvRKM7JF4Cp9uO8f6EJIKjs+GlQ13bhfJ
Nr/r5jF9mzFzoiJMrl9aKKX3G3ZzOF8+KVvVqKUAguKWQkYNwVYpyXTokDw8CbjkX1KdzK+hhrJV
QBhlXyXLv/bO3+YQrVtspIM/4V/8xpo0umsxoejIWBZgcY9Y6S5KIZYXNj8YMcI9pN7Tallr2xYx
etcBXrPECBOMtrgUllDuR7IN90jI6BfXDPwUKr8eti3zD0yH/oowMavCt2CrMYCGtMemF+03XA/J
g0B0O9pZGZK7ZhjzA2LC6qilC84rX8ZPzZZhtERu5L3c4qy0IKRlGWMex02MSuozkb2Ooe7DJJVx
beDu9LIc0BefLLiv6x5ipq1aE5tdEI4G9agFgEi420fYrDBZDaPiSo941hcC3muftz05INu+nZBV
3b7SIcxODfagJ6jj/BYYlDxLUpvhEGN6xp0zW2qDYO9svEBcKH7779KFsW1uSBJOkylbOmRArmbL
4lFdiUnX63g1cL32ssoWPgu2DxV5zElwEftAmuh120F2C+jX/6yoP89n/LsVlV6OwfrXC+r/698/
3n8/MvXSjAc/P+S3XhwNN8sxiyNFCYDl8PehiiTHwfZIYETop3/rqn9bUDEMHWeiJhkG0F5OtUXA
5fcFlv7vEDP2GIDIFHwAJNh/Z4H9M/aO33KJggSYZ4PZFX8RlUQwhbGOYnJkhKCoaoXfjobF+tMP
n8k/6an/3PFfniaDaXE504XmOL76j0rSFoD6BFdHjsiOBJ8wxABugqH53bBiINbf9NAXee7H/h3P
hcFQEeagQLMAQ33psH/o3/FdIDBrI370gWR3NFX2BiIfOMyNuvspHdq/SylEfxE0EFK7jDxMKEau
4KiOyym3Pz6l67BYIjPIj61XHMTbLJcz2NAa5B1otwS6/8peKIIt4Z4aODpwazEE75AC5xgPc1Kb
MrE2XgvjRizkqBePTF7EBs8U/RiRgQBFptkBthM7rJtqD0PqwxIB2vEKfsPw0HeYW9UTtTwHSzpe
YVrUtMcQu/aW+6W9jWvMRquiemwOfoYb0NYaMzkWPTyEiGR+B2u9vTRdrF6yqb6hxre7NevH0oDj
O25h1N3EMWITZSMi8xBqM/y0RZu826JVPIcUVfVIeb9P5maETzPY0shxPVLJMeRqm8NDbinCKJiK
s0Pzjep9ifR1FizyFm4iUqpQ5t9pX5Njn15IIUXW4+whSRexYzyFMhzKrzrHFM10Gxyo060xBZ1X
2Fkqj/dUh+qt7Qhbu8o1KtOoBvyK4O7bRd/x+tyMk9hnYwbbdOW4zkvaYI4gvLVh/DAqm94EBh58
FqwLHxnE56ZcqWbfRI4JHgWSvhkI4tDLDiGE1u2VzWHaIFvVfHRNn2MXHeP+jvagSkqA+vKcQau5
9oAHXnK/YT4TbxXYowsDLDZQuzHolztkbh8b19KSO+EfGwRadzqg6g3TauxeOrrsc5uSpHAYdfJN
DUNzgL7x1SsxVTXSgtc1yw3c5S1php3Gh9OMvL+Z+2H7DPGOPESYcnemG5KphXZBB3DKUlJ1reC0
IBIRzLSF+BODUrXrqHeRb7szFbX5Vut0+egCL/rdVm/puCNLy67wEWgM2Ei/zktfrqBtbseegozI
+m8UfQlMsBjd/uKKrqufmYa1M/OpP5AphxoEXAue1joiBx9TyD4t2o9puRZExQA6lhoJLZqLd4TB
OH44+xJxE1WNTD2g13R+5GsfntNG3yduXdHX42hJXNq4exwsK4yqjJFyCOx3N2Rknyiy3GC+0fax
YFpriW82+ZiASN/B40MCbFuWxxnTOEpEDh6R9m13JtleiVHRbbg14S70m74l2bbtVgZtYRyZKeuA
2b0f4odxHT5nEZfhsQUmZuNigXzpv45pizwCtwaOR2qQH+kLn09oeDZ4/FVXDx3S46HxXen7Od3O
+dp7d+oZxQjQsoGyRAtO4HG8dHrFhIDCwStea3wQcq6Mt1p8ipHjr5e+QH+a2/VT5pdmxwKd1VUC
mghsJUfSq0hmmhZsycfxsFrEcl4diTExBfHBEBBVvmpaoTDx+V4L3aJZrIcF8flu3epH2yWX2SpT
a+vbdIYUUUikUNb7GhBWHhVTOuvmmnFiwW0jOZ+8hRPQXETMRk6a3aognb0I5LOTPSCkJPuWOfBH
SARg+MdV5zEPUj2hRgTXdQiY7t5IMnVPzA7tQdERy7AcsuRo6dK/ZNyTS2A55CgIUVFeJc5KWqyb
XU2RkIYdkiUCYBXy+Rw4lxzDgdAMvr2HATxsLPgUNrIWhZ4v/zvjKX/y3qxf03C8SGzBCJkTFuBJ
9gizFCYGydOZPj5Nmo5X8OnYbhnMNpYQXAF9gCeT13McAxzNbBbsg1TLqlctEKKJLeWoae4KhCxg
yXLOvgDiHcp5IePTpjH1qEhGYuCL23V4cFE8fY9h6pzxQtp6j9pOAjVjw1Zh/EPf7FDoyhMAfHbX
J2363g9w4TFExWL2mM6GB7J2GeB9jJYYS4xUw98lZBl+Ahjdv0R0cfd9J1LMQNoG+VQP6DSKy3F2
ARYPSL+4b/vqP1Xg/6QKBNyKMuNfV4EYDSLV+7d/HMZ6KQN/ecyvZeDPzTPUfJRt0WWK9eUE1X/0
1RiYjhmWKEJg7oVwZn7vqwOMUg9xFniKgBFKx8tAwh/7bIzkRkYZswCygLJ/qwz8cyD4csw7jA+c
zIunw6TiPxVodGgmijFD5BoUxaWpwFzv3JtX9Wvf8UsX0rE8b8Qh0xicm5wj1g+IsQ0YOZwtRQKd
f6qvLjxPF92MBAYXmjuwQTUVQHJw9+jD/2fvvJYkN5Zs+0UYgxaPk0DqytKyX2BVLSAiAAS0+PpZ
aJJzyOK9zTnvx4zWZuzqSmQiAUS4+95r9yLvpngvfOrF7MpJaOGzSvC3cX+giuJYT8i4xnpJNpRJ
/ZReGUOBIgPDgu9pm9TXxhB1M9LmE7ZKWo3CGmU2I9WIB/3NLJsVx+l2aKwfgAuyR9z6djJ6d7Tt
+zS4ybJuOyJJwtRV+JgOQ6cv8f3IvqEeY9/A4xQGV0Wz67cd6X+6Uf9UO/HV/+qu+W/md9W/MqR+
1k4/f+V/bxruDBu/MSNo6/eO0x83jbEOMm33Nw97wK3xvzeNRYrh+ls+XnIMxH+5aYDV4yNFaMfg
EVbivzXGNM2/MgvoTfns+8nd9U3d4O19dtEXNYqaSbgjQCmFV9RFytUVstz4jlvp50oNPoTWvPa6
pd8LiEmF/oLjEWWEKFXRPpqF3S0NzVuLGaZsMB6OOQsOvFf/IXNRjLngf/MyM+ipjxMScBvKMD3p
MpgPuTaOGkI+eAzFcESHWbQDai0UUp26lHLOSxagjE1g4KvyykHPcKIUGfRjnrnzZbbj+DG3aoXF
033V2mrYj9XgraA7YHROrq7yAuFHkU+sJY4jzMfUzViCspTFfhMUI11bOJbMwhAajyyNC6WOK93p
fkFG+64rk1UU0P9wgVyNvNhMO9bxZuizBXthost9OQ1yPw0AUCMnqLKjWyS1dx0wjcrDdtbZRmoa
0ilXzd2+a8TQb7SVdZwWtjiouBl3+dJ4jJ+0khdGmBdP6CHi4cZ04vKtG2fjfgQmP+yrLgcQ17bs
rxKsF+xHk3nZtKJootyph1e4PvNzvFSeGzZJrSba/AA3kH06fFAku735Cq+8Bk1nyH1rus3WNsSw
dRNVGwwOmqsRvt5qAcXRq+M6VptMjM7RZfV+DvJ5ujK7MWj3WQ7+ape2DZZc2u52BGx01u9qV2xN
Ng7F3upkHDJrmHAW5Z0H3SXPNapCjIAbxsRNFek92h18DQXjmTiNcEX0/s4cx5FnWk7XKjGHZDfj
2OREJ0o5odHK8YcXZ/r7AsBiJ5x1mr6WJFuYLfN7wSPe3IFhc/Z9NakHg97iGfCffK2weG9ifTDG
UGlJB62Sh3hkNt4NoKEm6k16kPiWoKsh4jG4aIzJGLZJIuvdPGCPSL0muJmcmlFL3PRhjxbplAbx
5NFpLARMRYshnpP2lBC5Vh0hbZjHrsDhSTJF/IW7Af8gPL3gIy4GgyK47QaxT7rafIxl1h/HpvB2
GAc8ogXKuH1Aa/hVHx0tGmZ/ieCWoyTkDsiOlaesAuvhNARhQq/6qnClfRKp47+tpfh+aFM3ZozB
ShHRDWQQwa7Sitq4fsRV21zXvr58yK6IIyhi83OfqeIQL2xnQ03Tg3yjGEdvB6W1N3M1lde1A4CP
NmpOf9Qcsjh0cJVERhpXT25SdzQOg/KI7St56SjX0H12sbwXtjLDdsGQiIdm3zEeonaJbTa9ttDv
nLTuwxmbf7CrSibUPFliIz7/VGv3TqdumiIOYNLo8ntpiPlIl6AKpxUCMUxzsI6Wv+Z6ZkcAz8bQ
watzWBl/YWWb79M4v0CZcsKSsdoUBYPpNSJC9sf3CLi4TlXv3o4tJi4OC2Sqn5v/rIq/TVX+cVV0
fjmi+W8QsWX73v5ZEISIh9/5o6X4M4WXJA3GnS4JVn9qKTK+cQ2o7S4EXGINnDVu/PcZjeUS2wOX
DD0XvT7Ce/60l7TYZhr8a0B9tBzXdJU/5Eu/9/Z+ldXi+Ky9f+7AwVTmPzgoq87I+Tu1nxa4yWXd
20dH+viDHYgoTdkN+wWe8kkmtXOgyCXLoBrH+RvGe+/KETYeFt8wxvuq6hmQtkp7l57EPcJu9XqB
K/XocmMlrAgu8Sqt7V2ncmjv53zIHovWweHeD9mxSFzjS6Vi2HG5l5/ou27JD6g/qKbzw6T5TUaL
c5yQ4feKDr0SWpjFCVSAeBLmA1MYcUIqW55jz5L73mpRs3flpXJQiAQyRl2ZF+nJGFqsnFkBEa/Q
XCsytcQ7gb7DEh7L6aZSvtwr6aMcaJMhR88ymXeT1gdQB4R+MeYMqyl0r2EzVFa9Mz1WFqMyk1cj
yIJrQxO3xoR7ITaNRwYHVWS4aL7LGtcSjS9l/bDmGbl4gezCN4bSDJui6SB3GIyBc0AsxCigLG94
Uu4dqatvI2v0zmqAp9ZZw8LbV+KptnMXYjcDjL0qpvwA9AEEnz3iifNmI+wMs3+p/CxGfJwy56qy
5Wswjwhsmt66S8ANHLBvNteuxeDccTk54NayHW68/ozJpf4orH6K8B15OzXIYe8Zgo+RTNPGFqWE
lTliQBd2/00LrA3KgTm0AnUmCeVoQ9zc9rB/gUlWZdQ68aUQqjhqvnZEJy4iZLo0uoam3tf14PxI
kOtjqegyrKz2uIeYyfCIbIxbAgoWVjctF6cUrai2tZa8Pyt7zp+TOQvevNqFQA4SE8ccDR9F1fEY
xHZ2WXRXv9AzQSdEdyh7AcjcXuW9Lh/sylZ7FMxmsBkB9B6cSSICENKy7pbZyy5JYi+72fNwQNL+
8u4JxDBYyJigR1lrDSsrQr8NGq6VKuncOMwXW37tYfhcx6QNHYAjWGe3o3lWKBdvkO9lrzVw1esy
Uc4dOuvlMKUzXiBtsM7m6KzAtiq5Ac3YPuYM4EOYJfJYaP1RlfHqYywd/9qslflWBoZ7qRNbHKHE
qkOeS7weBb6+3Winzo1U49lMR5vLsW4Omt6hok8IRuwRIeP4FcbWVLH3jq/8u1NPxTGZFW7nuXCO
VR3bO89XfjR7pfls2eLrPFoqCbXENt88v3ysBmt5bls14xAp9bsqdd0SqTZgQbDROBvXfJTrdDAc
Ixzh971ja89vvUTUiIEtK/iKFCPdlwO/lCyZfPIZh4WDpbGFYfh4zhO+xNGy2D72OFJ96JQPntV2
eKJogW86YTx2VYmaYnRPFcL0EohVSIesKKHh5eIOOry8d2J5cOexO7nxUh7RhKNfVr1Acx5Yb10V
ZEcPEOEOh1wdUfki9Cqn/J7Gkf19wXEWWiJPwyUFapErR7xClZmevFJpd8osKpRByoNymArwAbhe
bjVUWqN063NNMzkPg2DndHmxZ6CnX1CbS/zUdwPl7KtGiBMcZsu4y3WQoCUD9zZEwzZcl/rQfLU6
DDe0caNRn7w9Jr1pO0ij19h8Wf5rR+KU2ih9kRny8LmCEjgnN0tbib02deBz5tnxwmaY3FV7jYgl
IfWmL5eWEqLqez8KguEpWWYmQlIEmDjYG/OYazO5wauun9n9qstcxvrWMLTX3BSNj16N3VAmA7py
bk23t0GjKLXshZapjp4KdwX7Skbguag+JITKc1ylwZ2DR+nYts5UbOAIdHdZpwmAN2XoUP+8u/BU
9jml3q3eukUXKvyn14Nf6aEfF4vcgBZ1t4z9g+eAVeMa8V36wlgguyqW4UsAf/3AiriE+EOG6zax
My6lMb9qcxdY5qwFV0VvN7ddHteXXB9rbCKZxApcqG1ltAk9EDyGi5mqrdPW1osYC/PgdnzKJvar
XTrl5nfSo/rLSJ7Pu23V6+ICA+I1LWT2BON7kBtaxMHOyoNkj+8RH9uc0MEw4vTWMOjlITJ1NkNS
Tw96z6kvU2eJ5rlT23Yy/bO/auOjSVbpjeXlIxcaG/JAsx0IHHq/7OfE6vclRtujCBb1JHugN4bK
tyDIl1sxWPZWDcRMob/RF7xYWmljGJ92bl0N18aQmCekduILZgoRjcx3NoPBcptxi5/JsFEHppYg
1EXdBG/CdbOoKEf9VcYMuXgypce4M6PZdJ3bpc+1rwpI2UmRYbHDpt3eGFkpj46tQfsE/3gn59F/
SkYfYZJe6w8pci4O5+GqnrHz7ywKhutmrj9KzFNf9aXn8d833YKpZ7KTPdk6RrTAJNuYrXZ2St3E
OlfiMAbiWI3w1TdG2UNNKUSm363VA2t/niePvcNGZJP3EArC0gq6uzqp5aFKuaU3k/KEoFHf4Pbz
Yr/+EWDnPw4yNZk7jdpVBi0A2kJxOwylOHRO/4blk5lUtTqvfKY8H6Jz3wAnvOtx/8OTyxsZLvel
gYkHlrDieHVxbDBzobvNHs06USeVet7joIT5LPKx/Mo8cXpBiveGk8DVuNSzmTr3pBI+RX9SNULe
bk9FDX3jwlYLIRrGR9jr28ysOhsvZ5ZeTTQTsT9NvX9bd/XsvrZu/KMHdOdTs418cfSoTSaBTF7D
uNL34JDVsqfVV10yVWvVm+IByt4rGCIDJdauFiRVnHxNNFg4chO6giXORjKXp77JvDdnduovuhcn
+W08pfLspY7RPGLoS+O9XISkQYDdHzsnISBO/o2uW6s9OXU8OYz+SDxgGArY4lh7mRWVmj7vm6Aq
d4PbvjDSGDfNlMiI2A1sbon9gqdgPLiZArFedP01/3LaBQA2Q8Qpp6yxr/oAHSsMq8rZCHAiz5h6
tQN7kadySeU2Rc16YgWBqaxlCUQgaYRJaczX1LL1dcO3eVo6qrU0G99Xku6pCVxt09pavzfKacYb
uW63SJTpET5azTnLjiLeAWQEKV/F3QEqlB2K2s/2LUN6RCD2XbGkbZTXWnJcbPIBAPvEp6Yws1On
w74xJGmFAJKuGKaBqEi8+ktvuTLEljjvs3rIsO61wRbKDsV1JqvtGNtqIhNIsJDFCqYHX/Ohp7XC
zNQs9mTU6T/sHqdRqISCDEGnxzK+0Rx1/Rf0maXXfu1trxbOU1xjlu7CrJYZbOz/DAT+LwMBg6vr
l7qQq6rP2uz9c3fz52/9Ucf5tDBdMIDMBWxCNNYe5u/tTeo43fZ8SiiMUrQsVxPCH3UcxRrUTpxJ
PtcwnOl/SUNMXpDWPe1NepWIUP49aYj1SRsCwnLVUNh4RZhM4AxZf/4nIQVahrHHE9scnTL2/IiG
lHGvp/VyQY+rdlUNawWQjqd/tJoXP3pp0BznooxPWpPFp7Yxh5CwQQNDtlvuMXMPockSUzDHFdqj
TwM08lLlZGwLuiA00ny6MRicfc8b07ia0kQ+Y57vtuB+gFgjCrtUOk7cqDQ9WBs1aBUj0Ztx32Go
P1R14T70ZT/9A5T2k5SEM2BTYduIHpGSMBhZf/6nM4C4vkE+rMj1aIzplqZesE/mPgjNrls/F+/7
T+3v30vp/392jfPzeMgdLZtZj89M59MUxkSDOSVCqOOoNUzIE/kBKX6gROUc/PpIf7V2/TwSXFvD
Q6hJHxyp5l8/2dK7BiAzVx7HuG5x4OTzqjvX9rghs4fBlPZ+TvP4/tcH/aQCWj/e6ibT0XLi+tH1
9ed/Pp262Y5FSZXSu+t+mfE7E1tyU5yonxyAhP/+0RwopQh+1pCaz345dBLY7gm1OBp0B8UFtf2y
w7pojDe9DB5/fSzj0/xs/WiYp9YhmqUHf09emtBBpwV+imOdTtIKrTRuZQR3s4KwiUE4ndPppm96
ZImtGA6LxFGxzVq3/bc/MyRd4i1sHckYTedPX6tEHDAXvZUf614UNInbGYsnASKPgauYp//6Q//9
GkLwZDBh8Jm1oAFaz8mfvs6mDkAj4tA4KmNZ7iq/aaNO4w5WqRLpcW4ztq9wroT/D8f9+2Xk6DgT
GYm6Lgov/dNzCTLPmCXYcI8kk8HnGfg28R2Ma8Aj7I5ff8ZPx2KLzetjV8MJylPwbxZIG9qDQeZa
RumMrhfvO0ZPpTfzOaHSffr1sT49b38eywFiZts+QLi/+U5zdBlaQwrccZkXtrxV7BUnCQrfiH59
nE9jq9+OgzibNuHPy9X86/eGfQBkejVlRxzuWHinkQCUDcy0VcxiOQ9plhXdZsK6nmELU3m81Ysk
vfz6PXy6dtb3wOCMBx1QUNPFqPjX94A/RoDp6XgPQ4te2sAXQ4mvJZfYmgsaJL4TIdee/+F5/tO6
+0kbuDZAXZdygTX0s/NwSNyhWmIvO6Z+bL00uVucMEXP1wqZ8r6xVInjgaCucjPOOGFIsUKIcxzd
cvpmuPDfv6ohKE4C9OYhWSXlcRbzx5Jrd78+O/+v98l4ka0BM3n6tZ/JzuDt4pGITe2gW577gZTF
hglVy4CvCJ2ci146V95mzjWPuBIsHBd9MMkZANwTH3tR2eegoxM2QTC7DjS39XbukFZ5RMUN+ubX
7/XvVy0aVcoqBqrsSP4m0NehJ1ZMmui9wqhBq5IwP0MiA9n018f5+52I84WvzPNAWnODfFobyW3m
pNCCOFZjtdwBiUQfWYrKOSPhdh5+fazPj3MuT1/30EKwOq5dcf/T5Tn7rdPaU87jHMJglPjxEAHx
7EO6ymJHdZyEigHK2egn700rSorUyun+4cQaurPeiX+9XLGD6h74fTYFvJ1Pn1k2CtRwbcYHhIXN
fFz5XAj1g8lSx4RS7g4XgP7h4HQLs6wvkMirFKQUNC76MYSfOWca0PEp6Pv5FgIOtUxb56oJa1hB
WWiKYrnItI1PKQ17UgKt+Mcw9RLtolwui2yQ9wV14z549SROZoH2cIBNhMSoGM17pxfuA0B+HVQn
o7WUkWIf6SrTHjVvXO7mhPQJsCfpcFPAPHiX8ax/IAiML3g2mMAGUxn/KHwUYSfkYQUk50HFhJQb
dgtEN0WJZnkrKJaABptsYQYK74wQja9kyFtPtPwU7et4KDT0hbH9Qw6dPUYFg7J02/p5ekks7mzb
4dECjDT76FMe3uC0aRhXmo9ytmDbiH5W95NwzIKk3+mpa+9HGxxuBGOo/eZ7ONUIUffeyHdq/PvK
yLneuPsTsRNVwOGVarQ731yd/3rbe2+LHTsRIZjJxVt/t3Uq3saMtmFbZ2ML2A8R3mNQWfOFdUY+
1yhib36e3tgdu61ZpvqdsupUnKrFk/RXjAQZnIkwBwA3qUvbeklztfV+Pq3AGZ5pkPCE8o1J+1LC
AgcIjtdTD6U0UHBninM3M/Frw0bX00d7yuwXvHRSC81EL28tYXpllOOxO49pll5oUyZRS2X+AaWI
nkjcNHOyDwgYxkkK7/4hTyzryScvz9xoJue2AMfzIZPC3BlNZb8zS9ckGUgtqLY4K5Y7xuc4QjvR
TLf6UE832YypgTG5kX2RbsejCdraszHrttxa63UIPA6Xd5+PSTinfpfBDDTYwBgFTtOSxI5+4xXd
cklI6ItBymbtvEFesNwVjqbrIa7kNoKYhbk55wO0G3glSxy2XGBbomPVezom+oHUP65eRk3TbcMk
amURUTG4TqU9uqnghOmJPV8STeYn4cttsNCKxCvERIekkV2Xe8Yhob2xrXFFhrNWNXcJ/YOjDhDu
jOZ4Te2WsMjNliGPVS6nHmHmgTlc/Jh03haCnniv3VJcZo4WxrHDPH3x9kQz4g9Cy71HS229+T63
nYJ8olcQuDSBIpaO8hKa1HyhgQFoF0zEV9swGEXIWTWfwQrdZNCATozMdykRUpgd0+oUcJNsUpSI
K4+dULmCjyWFTwyKgEs4DwB5zBZ4Y+fYb4h8rUtSZDfN1NGZw9u8DtNtAp9MC2V39uQCj93OrTLP
0qGP0cPiV1057kVQgBtc4CanDE7wz8DsyoL0HujwR6DMd9Vr7TbXCgsop13i8x3Mo6b7r7Xb0g8a
LCXDefJZ1XpQrIVln+jzYdM1MyyR2RgJ230chviM+zp57XBVbVN7nk6pLHgA2+seCXX2tZtZ1oV2
YX1nZLI9abD7o2Vxr4RXI8jd2EXutQF6lNpM2u+1LtTqDAAXX0LWApOXWPnJqOzKQI6beFckWPGG
KmmDOhxmc3lyFtvaTaOM+22HE/ZMpk99w0bJTqMRgSz5lLp8QnOWPPWmPj7MiDhodbWK7hRxhfNF
eLSMsSx7SFA7/1teZM1xorN3RPuNJzlmF31pEv3ed8bx3hvnmVkV/OJ1/VlV4GpIQ7p1xW3beUvo
cafJow3D0NyYArh8M7MXEehRS1G6EN90L+NRVOIft2NWBC8JPIKwKH1wMYmoYJu3Cxbd3vcImUH5
MaS4afXumRZmHRljtppYFwYTK7w/jzrk3fnOyc3iDItJ7MpcOLd4f3+mWScvXZ6MEOemqIPse8rH
XgfkBs7qC3NBTO5OabYZfNpGQ/bQpCerZt++MUe/PSxDwYWZs3egRJAaHeLG2yIueYUd5+z0ohve
EOn6PzrS2gnJLA0TtZTjvUzjEix73cloHdP43MRVz36snOoD8QDB9aTV7h00FgaKVaVCrau9AxV0
cAgmw+w2yuib7wqBGDyyfD7VnXWB06tfAgRF0AfABtiQktjClN6+92RwB6gRJBnmcoviP09t2hSN
8ahlaJUNiH8nvtTgAa4YfmW0tnSltcH+OhF1dAcajq4BhvjIr2ow4y6XgEuW0YbsUGc/enDrXb8b
tiOijCcxt9Vt0rUWuHIjJ925Ni+cwSyysFPUQ2zsB8fhwg7KC/QOnAOguW5pZjsHp/asKxCnDHzV
4jzETm1ESL6rvdTBrEl4DO99x0fiQVOHjK0zKwSzxKACVqq/TxkfE6Y4GnRs2zh5BqmLyV73qxsM
BGz7A6tyN6rV8nI7C62ymZ2j2pKi9N6gWtPEqerkTF6qX0VxbMsjI5X5e0c5ftVZY3/X2dDsNpYK
hjbURMmavtrcQ/z6zjUVO25DrHYUAEZ1ksbccXehXRvzQuLScbobv50g76JAD4ha9w8FiIjj6Jca
g4rYP1c1kNmcWJo9cPfiQ5S1B6dMBfULLH8ywd1c/AicAhmO8lR11BDGbVUuMbm06kvBS9OZr2wZ
EqxoyrCNlwHZmo2Ahz2mdkzUqtv3Db0L8bUAnMdPfwbyzaS7yrd84xnUXfMrkh6FP1ChdgPZ1m7L
JJkvXtBXHx5BKadlyoE9BayBdWoxsHHmOLJ90d0a+tASNCB4Zv/WlCWhDzx5OPzWsEXDtbZvXZta
kVCCckp/pBr4sC6DxcqNjSQhtkgvq5G4XSZHmdfZ6PRPQJuHD7vJ/LekZ/y2QSioyWjSF3/VWxE7
6RU4VoryoLn2fMKaHSTbwh1e5s7IrnUB20rzGSJCUmeono0CaiuyvOvZnMGwypquhlnHRwcNPeRv
u5sONskjF2LmZCRx709RZQJcDGXfQ3Hn4YRTx8jr6WDETFeNplAgFMld43E2L8mDDxoCFolj9uDJ
JpYRg+4Q1yVh2mHSLtojs0R9F4iK741FYQ99uDupJeu/KmojKoxUMkUoOAuNn30B5sqlTEdJv6Se
guzqmc10cHUrfobfYL2Tsqr9MN1+vALPkDw6JSMxo+JlJ3xGT0aZYZ/vneZLrOyM7SR5rZCvntgY
x9sudok5FPW9az0z5CRCe+HxGsuYi6p4ZjQDV8TX7r0B3WDulQttfn+HxdOFhNnNYOOI/kB/TLvT
g7CFzA6hCzX2prTsKgym7ENIE++URp0MGAACJwSvA1ZXc9e743fmjcGeWh4kW2MGO0HsUCgK92S2
BRK/bDA2hdPv/CTAUY+omdQyLmc9n6CQOwVTR+N9UbxwWvX+3pxrMr+LWe7tLpseapf4X7P3k0te
Dj80pcPgWJiNu8Ngnpi86FumXRPDllkeAp32gDkN5MyrhiTktNMZgREHQ43PqsNG6GT3FVCoICNJ
duzaK72b8itSaPaCnMuNxYYrpKgG0TtON6ML6Q2wjntwyLGFozX4lCbMmSGksEBU8e1ktMS3yRxX
bdd+7xqt2iqtWvaGm1Wbog6+NBBhds2s3HOn6B0sCdLWsb3rLe09c+0dEsmZfUpwXRbtqdDqt7FY
bsiSOpFB+6Sa+MIjl4aRzLqz2yw/8jp5Rg957+HHA+vDAC+X74Ge4UIWNCk9AgJw/7Xh0qwuYc1w
niq5Cikr8wNILRsrLeEhn5pH6YJPgy+0y3t1nlIPT1/ifi2GQAGKoKuNf4OKIBn7/gUX3dcJzZKb
9+au9mQ2hnMwJy86Jl9AnY0vTnaD1GKe4cxUmbU3lu1QZ6/Q9MCFdumVUz/p/tA/EmoTbNM2Q/uQ
pAdvDETY1EP/qpmNv53GoTsM1DBXsDS0A4CK9Taf9ZNjZd6r29rlPitqQmHadGyOpP3SHh3ztZzw
gnTaV/CEt8TNQjpaDExM3eAQc5IW0/1Kkvqmu8jmT5qSNHQ2Imh9fW8O5midOx8OPWxiKBu30iQx
GQ9YLfL3maYzacS5QQ4oRiSuaG8EyLehq2nnEFFzid2mxaW9EeyHDp7Ve9o1CEQvi+Abox8AJE+M
ejtScooARl5vxm9+IoAQxi43IEdlxOBA8GjYilBIkWFcURYlXPZ9VPF4oc+0zjRmANBveP80ILU1
NUZlOmeMkNN1zRr37NfxfGHUTpWceRoastrVr3PyToZtF8yUHT3pA2pscwuW6lqdGFB+v+eLOd7k
7mxc6YaAXJUw0E3FGL8Rb06TO8GHe2+0Trd1nYZKJFkG/aOqRte5dOmwlrxBh3ctdVT7UpcDWwep
EYajDKs5srfnpTUXREtaUaDjAEvArRse9dXodl9cWZhR1rD929ipunWaJRSow46lgmO+sOQfTULl
QoRI8clKHZoC0AUuPiSo889Jzc/jDcrWgJu7zTF2LWY2Au0WfLji9ec/CfzCvNddyv7Ky4M9+sPl
gDtUvbdFRw0GLJkugU/6xLiw7dEoNpn1LKX7EAhOJsABuLekxe5+NorRyzNGQWwd9YK+sSwyRURl
htELTVhM0MIoTu7SlXu3cNqXKuv4AFnOK/IcWe5aGi+3TiaN1wIIDVt7ofOe0fUdG6ecbsXEfnfR
Uuyrol8A2iKqgBXI57ILeuHKoeyrVwpi6Mx5vWerRm3f99JrokGsGRXZQleE5iUPg96gOtFhSVT2
4NQMgfWi4PrXF+0KeYh6p/mXEQ+S01H0l3PQEAq1MWRAbAFrB5DLMllAxYpxtK9k3enXjjE65ypf
mJAtDs2reBGnn9edBsVyN+R8A9aCI06Ck72Dlof0aSBqnPeXqviHVq7qdI0y60726zmRPVM2g//l
u5quSQ3gtNGkDG1DLRcT49u+WltxsLyXizfH4w1x9X5UoehDmsEV0NnECmyCYX1BmbsPiRlo2yCF
JwsKgX6+h7hrgn31Wuirery0m6NXrj+tOs6W4a5mSxzR82XghbbzQt5KVI+a/poajp1HohPBPmu5
7lON7bXh0WeNfjaeDM2MfyyGTVMp52qyFl40n7TqnVYiVHqW8wENzWRcBcYYnwZU1O9xioF7Bk5D
VEXKLYwDiNkkPHQ0fEb1LlBnHUnF0Cwk48PqUm1kbNxTHPAJSxMr5iYGHM4OOB7LPbFh5hV1S/PS
YX1HPaJLccK6vFyGtjLviX7N2Wnxxs1WpN+KpVDvTPs59ATR9yRhwR87Wq4FOjHUG8irwkSnI9fV
/B5cKXHm4fvRO+0QpkZG6dGpr6XuB6TbxP6eAI/4pHd8O10Xc7NPzErjfg7oWJTBviNPYZtgg71Y
tMAvCmPDWwOZ1kG7thhnCe/3hsh1cHkSctKmo/JxopLH4V7HSgbFrOErdtarYASZcuUo/LPoyUHr
Cb+jJhyDnqvEW/SP1Zv1ziiSeAlmsdzTVePEBJxId9frPB8DmzNFKJ72uFAQYCZQfGCsplyDjT5z
5TlA+7LEhC/lW5ADNA/tmOd7lH2+mw7ffZc6OaTAmF7bKpu+TKt2a9OyIScNm0Vmm7KtYGVUObbO
diivwUv1j9Ca/W9qsOMfWTUFp8FJJfjQkZXJzkY8Bo43J8gbuQKGoI7fcteBmtU2VhNHXkWDO5Iq
q+bf2s//8XD9g1odF9Uv1erRd/k+vjff/6xW/+13flc5eKAsMBQyIOBuoR52/0UU4kdcDK7jA2z4
3d34h8gh+C+MUMiXAuTKnk5M9L+Mj1AzbMaOOvQLlhMTPMe/IVY3AlQbf+2x471E/G5Dt6TT//dR
Sz6kuUEG+WEmXv4Vu1CpwCxSv24mXLXh5DVFt1P1fCsrc1mTgoYQdEewdo/VDvV5uRK/FuM1pgPP
474ULuWqPn6fmOZB+gV1yKgJOmzS3Za+tiaDyy9wyHwAGKgoygR30GzpxDNOAYZJTmJ2iAuHjms3
llcTas1rmTtIlfxeXw4evUcwwiDRT66hi6iviP8gU5ncsjVeAlFZcyZoLKf7T+ScNjn5fuTNmRur
cdXRW7L4WGlNd18GiX1C7v4l92rtNZOF9pjAC9rYZBrsUVYlW5UoDOBwEG6WqfWjYmrvBriBjib4
kDDkN0Zq3tnmLHZBINKIRjdJrGTK7vVE/FAop8eNznYmKvWFjDvF4oGaQ+3qhaOD0blzrYkF3+su
XVVbm9407zLDf8RNfwECXm7SqXzACIoSZITEQMuB+gzvPX8UV9VcXNm+eo3ZP4aL0U14zZMvgUtK
DNrGzSrIppv7pWa4ufGq6oEqfHkTstQjZaVpJHzV83jj8ZVl6Ey94HGy4m3sYXqC6L2+BUIrHV6a
tcTae4un31hC03a4kDBZt4F8rpjHPRsTWySrlDRvmXWAtF97cF1Xb1Kd4IlF/Q97Z7IcN65t0S9i
BRuQIKfJbNX3lj1hSLbFvgX7r3+LctUNOeUnRd3xHZQjqkoWM0kABM7Ze+0rshtnAMfaSSum+qkU
aOVwj/fgwIm38Cl9UvwxybcY7H3gzu4K1GJ9CZy5eRSpe+eouCTKDdaHoSb0YwE4/ll6xt5js05O
lHsPswoMp7CGe0p9OG9zjBS+DBeshxd03zWdAHpf1rp13YKguMjjOiL3yYyoyZSoeDYZXEVLM0jg
arB+rc3SulFZi53IDaCFWJFDXKNDNSDu43WUaT2hNGPt7dDeIJUMK4P0tHgCrk145KqFWVFemMbY
nYbIeLvt0Gj2vaQ2cCpyR4dv2PZrBYzEz+MELL7NvSy3BqTVBovFpJ8OE93gQ4nWF79h0k7sdOwZ
OUpDVtLL5MnhnFMEEO6wEOkmQ0GIbzKjCJwnxq/e3/8W+k8Weonz502X9B05zi+L4uf3Nv7etW/X
+l9/7Z+13mBBJ7OXnj5bk1+ytb8VbdL6S7Ke60sfUxi/XgP/0ONeuXJ0N8Hd/m0/+sflLvS/WJR5
Q1gLLRiv07+DHb0Sq982VNE7WJy+UR8BxFz4yL/LDmxgpWTYxP2+LEJjbUbElkRz4fl22z5OTvrs
6qwZVcmShZjM84ErqNU4TumJa1AU0Fv3zu05lwNBTM9plZ717pL0pTkYLRBsZbpG4Slh48UCgcGP
TTee3Vxfo/+1sK/X3rbyNKxEDhoypH3XFb51+Ka0QhLqghujluMqNLgmMtDeT8BW8K6p9XWSqsdF
5tLZVD/qqlwAi8mzQ8mGkxM/nhqo6zDwNoeqbx4NN6r82Ybjmsy2tskD+UDawE1iGc99w+Udu3rM
yvgFUSgiM3KIfemY10aEW9gs+D5ONRKt19SPjpF4q3aB4Lzq0QpSQnCZsI72mjxQoDiw3rebQHFr
ei/YhG1urWbqrmaqwdZ0uJWvZz295pdmPbdAAInhK3AbdPeQx0qtA7h2q56mBX0Cjj4RgVqcdMxy
n1D72JYZkmCndvi/qbge3I5DN38zEUA9Yg+xz2wu1pCJW1ChRdrYrTFfh2V27U1Zv8kUlwRPaZ/a
gncMBEpz09WcNq3KSdf6HN5zJKaHsGxa0Re/TEVd7lEWkskWTIji0wlPKPje70GmGdwH7w7RZbt5
XfMVUF3cyJBNReuyoKK/8JvEU3cEqqXQmvD3vMJPSZGZ94PL4LAUFx1seXAN7e51kMS0p9YTNMF1
JRkHxmRdUwijpqEjaMLbRQ2VP2jjX/cxHypMUnHA+wKcISF9pSQ88UR6rYkFdRlFLT+LiOkiVgY+
zlKZG7lsPujcjdwmBhYe8cpnZ3HBeH4ZvRQ9Pa2QFeetZwhhPPuZf0sCG6qzoRXroXXJlOlpo+Q5
d0kZnARNyamSHrnng5N9fH3eeUiQSI/Rw28HYK9hxJCBTs+jr5HKd46bnehG+MIkZ1SjTqb2yeh0
JUOlXOYCztjpHu0ctF+XMCODD8LMowlZpfFFx+2SQt5NM09+qJknUnIaHOChUOZldnhSPUoC/XxH
8oTdjsHkMhtfb0ZRMSkGjR+t0vw5h7W1CXRZn2SmsjciYNBmKcf8CXvUDSEjlW/SFVqhswBB3lbV
ds5Nc9Okpb7OG8EtBf26GcJInbpKGzkVIVO1aqQXdTsDayUq1EcSdhYPYJcx2THKIL740I/Sc17z
+pKeQuJpjzad3Uq20ZknkKPi6z6yL16nF5jcea8baAdGgS2+w4gOJ5FSvJ7zuEXkpSch56XdiCp/
Q2wa0zB1S//12Wo5Xx+s8JnTsyEMDYZAUcH+JTy1ImyG5zdLKlJl1Xg7jDDphm6At8Wvnq1JMqr8
1wGwjHCm+HUsZnY2E8uY1zO/BS23/etjbjuSZVsK+T5uyXbTU8V7qmJb279KUCi4UDftDG0feBar
lx0/Y0XgERjpC44uC7MXs0fXmM25hXSW6gSH4KYrzmSsjxf2aO/cIXnW2FWwpWXzG6Tm8q5nRnSz
ru1Dm3la4mU/m9Aab6XDICtyqzgD+B37c8HyRVYQ1loWB4MyfTyKnRdlnIe1kV9mIKQFdef4stWt
ddPA/axNRUvJYXv7WtMY41wHXGZbGy0LWRRDg8Vt4NFpkrN10JnXkeW5uxm0865qWUwq0fc+4LPK
D3o+wtDRSGOKlHvwIvwhyVx5XZtMD5zv66QlFLDHHcdu22gjqnQMicYW1+a00OCgZq9sHGe8dgYG
Uz1WWLuBh6Yl8SpRrXMccMR40Uk6W4LsFZI3ufJyr6HZp+s051d21J62ooArAJGbKpxrswQKLEN0
WYMr05hx2Zd1tnOD+qWW/Oe8SzZMeqqRMeuJ0LIYRUfz3dVJqCs03P1lLR9y2uObVIuutKG7kDAV
VhYEtpMpHmEuaZnKDAhYE3HX6cD5vhg14ENzNn8jSwwuMdpc4WzAgSuNkOUmeTaTclxjVfIgqOnm
nR0iSFAuG/3ziYSzk3jQeYTkGxKmR1Yh9M1Ex9IeUQW8ikLhQNjDToG5tFEjuIgpJWgbu3ujNhjA
KsN36lo7qYLuSSN95wcswO8i1stuFVpj+uLWljZD6tDmWflMjGFPTFG5JQtvpEbfaLS5KjQk6zwR
vbYOeRWtUYkF5x6qM22bWcWgLlIzciU9baHyfTvNrfY4hVRXItB+2VkQeVZL+T4z4KJPpCpd2L1j
TpsQApR2U3RsHyLp3L3Ziv1BOL4IwY72NWLRNIKKpFzjWUeSzszTzFmUTbeX8YSvZo5e4pSXi1W4
d11TWgwrZp2IGekfX/dIII9QFTwlDV3dJPwU6fPRfspDfzJ5bdXtKdItix1z0Iqhrw8aQNMqffn4
ascSwNerofxFkm940FeOrjYPIeFRc9Hts4kBsuwEKC1rmxAr6a/v9b9DwCeHgMW3z9j5/0FXWzhX
8Y+ntyeAv//OP6YW/S9+hY6Gje08G36X6tHfRwBX/sWhwLGRU5vwql4JBP/UewBd6QZSV4sPgOJ/
8aL8DboyIVJzmgBLQDPpNZfk39R7jieK5yDMWTwtNrUQS1/qSm816+GwtMOrstubZkfDHXcrLn5B
Eu2Z6Cxqp+TTFmew0+Ji/VoFf3Ov/jBNjwawvRw8OBVxfwircthe/X71ug5nr5/Hdjd0Zr9Bqu9s
jNhEjSXjfP9fXApAEbUo9OQsCr9fqrGS3jByRKnUHeJdZhoDO1CsrLTS608WgT99K26lZzl4QjnD
HZkOZmNMyVEU2BXHMcauiZKoacmcb0fZHT7+VkfS9dcbaPGdBJVs/DjHno4R1Vqa2dxAyujeIs+6
BkngvIy9sw6LAHpSSRlqYfj5lU53/eOLMwbfLrJ/X5yt0DKKIXIcfc8W33pgVW1L1pJwkDaMhHwY
oj77+Crv76YNTsrESoL1iKSno6sowIuqr4MOd6RwGsZmobBZjbXsN0mVA5/5+HJHQny+lM37a6G1
c7ymJLV86TcmDhhIphUZbYexyWmROTQ/pWW+uGGZU2DJT5E9/U1DI58p/AlHO5vCsnhrcnp/G7GM
QDq3F4q88a7gGkRsb1yr7BZjN80B9G88LK/cfPy9ltv05o34+r1MgYLeRT69SFR//144Iw0iDdNu
Z8WLaEHTznhNXE4GKspRJyXm46v96S6+vdrRQwP7HNahnXXQbgckfTgnECXR9UnSimOOx34gTZ8/
vuTC9X/3DcH2LVx8sC7O8VI2Ranj0lZsd0bkiEvoFNlDSNPmQEYvRtEypDpco0qZXPTeQv1wWt09
qWxr34VNues7r990I2yfZpDV93G0tAMSTW9lBm19O2PGIpM59I20nj9ZmIw/PH+yxF5dYC6aluMR
5yqOTmXLNIoHIvhWYmFcUmSx+42mobnk/ApYyi2HtcXd25h4wL/pM31uElCrC1hqlh9WoXcJNi38
ZC7Yf/xorM/LDLf552gyJF7mpLOdtbsR0qoZRDYtdXQrBK7TQq1DdT/GFrH1g+Nl6xK/88lYJM2Z
glOFtHKkttuD4E/FInwgd3FlGaRbBYXLltgMsQx1ZnNhOrN2mNknr2sOV+uBFhonyMZ76IZYe2gJ
Rvc9K679Rmhya6GyRiWLjANE1wlqakUlJuv8NrA98C32aSTS+45d10UqJtqeJKhsG/oKHOraS1ph
RLnEUNImwUlkRLF0phMn/EVDHbJLCtg3gT29pJN105LsR4ppiNXdidpLfnOx/Xi0vp8grg2s3GTW
Y7/Bw/H7dCS92e5o1fLQVXSBqhkRmKsfUE3cdXNQbboOJex/cUWbxdrGRbusN79fEdVdT5R52u4a
PDGGEhtQZd+9Qpw1VoF123MeP77e+3UbGiCrDbY0z2Prc7Q5VaFHfg5N+V0yZbQ0wXkfQpJpN67Z
TOuPL/V+mOK4o2ENvMLTLZIefv9qYUdnY+hL3oJuj5hAqw1MMZ385Ab+8SrCWWjtFqFkx48shwea
t/TBd5rT6M2qlp62B4TmXn38ZYz369jiH6QFx26RUNxXE8ybN1AaayiLKtpg42iUa8gbydYZSUZy
VFGC4FOSLQUDn+NHeNK4Xxoz3JUijT9blqx3yylOWOCLpK8RmEc/8vebWqMGneNeqp2A60Oxycu2
wZC0WzG0sUuBZBYHyADeptHLn1k5yBsUAsMutPX+PJ9niMWosT95AsdhcLzE+ExSgqtxMXPbxzuO
UGga0bWW2hEKWxz0xt54OkknM1ChiwBKjR/Jrvqa2UzljDzPy25J2HQ4U689tyAgosh+ZsbYX6AP
RxE/fAPVYfp13Fa3U9HFiBJiJMRhNJwUU3YB+eezzcWfv8ArjZ8tPfN/efZvnm1gNF4+uQM3NZpu
Qqjc224Q4X3EKuZXtUzWgUKclUun5Y3V5ARUzU9uLO9U43gHdLWBP2LBRiZQetf4Yso7F2D9DOPx
xHKpAQ1VOFGnRWVrEXy8bWIilD8Znctj/30fwSN48w2OlpGhJeE8LCeatFoS4vXzCsJ4R7wzGokm
ccMi39G2TRL9QMDXEgoIW+njj2D9cWRy2qVRjSNNHk930qfEMNmd2iVa1FbUcV37mW3VlRQKeq2n
/yjR/nyRphF9V+Rxdj1JaKVJo5OoX/Ayamvq8KsbR8jVEBtDjja2q/yICxKXQhlbJKHxcyLCiqVS
IiJMN7aewDTXvC+VmzR7o7f1M802sv1clk+Uqm+diQuF4hVM6in7k3v+futGLjlRCgKfOELQ42IG
XX+ZBtTSd3WSfSmCnewJWtNmcFFU/6xP9ol/WLaxn9qcPAXGwne2QpWleGpYdHZVWLx4sRvw1qaK
LMbZ++RKy4nraCRxJQjPHlABiYP597lAeENHfLfNSGrCu9Swwi9JNi8s4onThD2lcMN0R3NPAgc7
zcdD6A9vX2zMZCNZEB3IcFo+2ptp2IYY/IJEh8Asp68kKl2Nsr7REdjgQ3/myOt88oJ63Xu++642
dGqD5F8bocbvF/R6TY1YEtWOY3hx01nse6YAExB+QN/q5596QOhrnI3rcKrY3AhqvPiAG/Bz8ydf
/Y+DCbo2bxaY0O86fnGHYjXqmb+DW7YYFCUihwhTB5FzKKaj5OXjO/2HlyZgRlqfwIVxqR+v2I6X
AP7vRh7y1NAkqIzAnxE1f3JG/OP9NahkMJK4ve8SVBNlhKUhKrXjjNz4bj9G4PYIUnYCQHmDgo4R
9qIjDLpGZRCEUIhBb2zGXjvFGPXZGvn+UA6khFMhh3KYJfbxfB2mzgZ9Q3af1VOJjUIZblUzn0/9
IorLDc2vkLXtCJHEVpV2+ifT6jh8ZXlJsi6ibAWDDuzheKwRxoCeotCbHQjE6LmSKA/o4oTtpYoN
O18NTokdoewWaaw20XJa9Q7WmTXSN+IbYDhjxhu0aTjvI4uCs9m2nbGE06kfH4+MPyw0i+Meyz3O
YgMp1O9TgoitmGBHp945Y9Dgxpr7jSCCEnsBDJR/fSma8EJ6AIV0l7vz+6XixFBV3UiUrXOQvwhr
ktdzEaH8Q078X3wt9qA28q2lpPZuVSNKc24rV9Q7GJnNNRhTh8RXGZwmTfv08bf6wyLGlSiLsEWE
bXF8biTkLUzKjivFyKXWpHtVt0Cjye7Q1bzSx1yA54r+JURkGVwelUxKLYaDGNU7emohZtnWi+x6
N8Fzo3uKkjJOkFo3uvkZu8N7TSY6WjXZaeiL618iuzvecbspofXhbDBERKPjYUK23MDcFgP+MmI0
Mt9plLl22JNnfm31g7bl5NiNm3mUVg4i0mZyxRY1xkOgpuzBBL4ZrZsidTvUvJmDVDSooyeYadp5
SpSMolubLaEZxQKjK/hKFkqA0qUb3tuDsR0wpU+nr+kbsIDkvClFE6GKTSPjzunM2VhnAv/ONjHy
0dmA8IzMR28gA+ink1Aswf7ICSbCBdFYwRpJbBPdq6w0pkNWUF3bRbGRi42mV8ZJPo+jtlNd2qsL
O6dHci7abgquHWVkxZZ/1wZMJY1K6WILLy3WRdqL8NyVxQJAs60y2Xb4Im973AFAtwqt3BtNWgSY
OxsCcb0ofsgVoAfEu6JMDtDGQnrQXVmm2ymNJ2xQ1VQ0Zwn+K/okjlcNwL4VRor12NsTxqZ+CvTT
XFOBTt0hr8x1ldvL5ioGpvskoVaSHxC0oz+7dGFuoRppQBlblUxXpA/3t0UsmnYzabUnb/Qyd8MN
XImwO7CJHbe1O3oxPTuQJisiFObZxznh7QqkGuUmC5byn06GK/xWZbv3SVRn/pjlpeUrATkT6mRl
03Dsrqnzbrverr4ElZk9Zpqr37SFg1MJjPteW3J9rNqDfTNti1pt8aYUN4GkiCqicJPOBE+ZIsVy
66X5Nuz6E6ufBlri6ilJHciB+CzWXTJa29yyfghLGzZ9MdFBE43cOdArN56InZ3w5hJFAS7gBInh
qQJh9ixbEPGim+jWyv5prh0yX6yFcw5mDQ3/g647Gwf455Xt5c3GIBnmilyH2YfpZ5y6eRadWwPP
g9MCITRx8DASsLqzNeMauwAO52kMDoEnUn9M0o5NBSK4jLfEWim5qOLHQ92KFkX/ROLwnF6mVJfG
QTQn6Tia61lP683Ykr1LXjD6aAlVdLCiNZo39ypwxU2uRePGGNxoS+cSkiTatnVgTuZuZut6E4RZ
9Y3GM2mOEYSsqa0d/HZt8+JoNY6utq/WLgVrdNWlfWgyD2A9Ru+DpcfmQU0SHd/Yn6Ca28Z2ZUBo
n5DZd/VjEUN8sMVt3E2PNpnGmwFTPsJRAsEJ5mmYgbl76DsJPE+rgzUinzuiOXAUBBb+87B0URcI
UqIRUK5E4s3riHPDTdxo/VUdAjNQHbjNwVJnqNglkMUFCKoVP1U9VHvXauN9rPJ8X+Ru/yIUPvEp
JoiHBnMft/NEvlddzBZHc1NvQtIoY68l0c0lc9pk8HzJUeyOa4kxNeVlyiJBuNTwFQFoelEPjLJk
QsbhpsaBJLQJeElbop2cMXTSrN2MTIhN8Cu6y/0V5EXSkVTYtM1AEPI1K7P5qhkWodYhBmvN5DPv
5BISNkoo6nsLM12HBbaRGKdK+FdnmubQr06li+8um7AvnVCe1RVF2jreNw13ClBska1nN+/vIqr6
V2aWgJrPizQ+DAnEfxtP24UxmO4W5dgwr6C+4kGPlf7s6AH7Seq7gBlmPTuteMl+b5UbOjTnw9JP
Bju2EPEq51bgLHnxKO6T9VYQQrd61X7NkzveR72bvzRVg5RpypXxrUBzvOaIZl+SXVV9JcFqwJ2l
pl3LjuXOhcr6tVf8nknLxk3ZmvXJDKHAj8dCHExhqS9U4RY1ropI6e47RgK6hfoxCt36e10JABb4
pB9lbcb7hMiU7ADkOt3Gk66+kH4CPV8C5l47gZ23625WTA5iw20/1VHBhI5DaCkbrkNXozmQlJA3
nEq9Zptybsr3OdL+bNXGYf9QB0M4b1wbXe/KC5f+MAQ3NCk5rUEYxZj4GYPacALDObqFc5GtStlg
hVPcTu2B7jpfUVapF52G5sxHddL+gbzSbjgHaBVexi5g5RLPxXmJAutMRILfSpTVTuixc9u3pj2v
2InU+GGi6BJvYPWN0p25oXBmX4YNU3VTlItPqBvT7VCOIBeklOElceC99CsbMjKTqGZS8XQpwtcn
KVE3l3g4q+emD5trMeMFVzH3O05SAMcTshAsgPGeeLPpVGNoXld2Uz1jlSbPu3BmwqjTOokRetjx
HuItv1bDx2Q0oj6pkNqdzb2qntupah77iPs6S1l/L3GR1YTkRNzWmtjwk5BqBBLtVv3wBmVfirnW
BtDNXng5EqtTsd/F6vZjTiyBfqgyB0vABRrwLp8ZvJar9eCBiNEQI9aIaSNyQtyuC9DClLpxVxmT
TZhrGdxXThSCxujKb06Ibq1dKJ8rU5sD6AyQiH/YHfqXsHVrAgj1YB1qXX+6wC73YNLGexc80bci
DOL9q9Su0rXwskO4DAjNtdmB44ShY2FBMmjSAPNI61HEWZOcAYsmb/kB9DQuROEha9fJXKHdmJnn
lLEK9QV08fTiyl79kKGw4WhMEN4avOYrqDFVR8/FtG/jPOofRNl20h9KPmRm6+mN2zbVk5VEzq3m
zRCmq2KILicnJzMdG2TzmNXzeOU6qnvQqzG9iZfHbcL6PbMROt3UoudCqTZtqdjpJl5/wLxCcdcA
zkxXeqhNL/pcxhCWBX4UivbBjYmK5FATYH/mWAO/sZzTG7bs472n05EB7Yc6nDhHFW20PJpeJIlp
BUYgzE4r6i2qWYGGJT7P0Uo0mHjQgdbEmhPcCEK851XVqXo65H3vgN/oGEmzVjcsvY5gpLFmRZek
g5WGnxtzeaVZCUXcHnwKpVTlRv3BsUq38EG/v5T4EgAR63ni1/lQv2C0NB5EWA3rflDGT4ScXecz
9eprVov5pTQXiBDRaljkm8TufppuN9s8M6wLWlVxWxze5GqnYyFvVng/ANmbmXbjtTqrmXSI7Kvc
+roNCgr/tVldtP1UfR3BMF8brRteBk4d71oPtReCFevAOuY1G3Ak1qEgjuRLjWxfv240V7HGl+nC
IZ9Kbh5xQOeciYNt1QUNixj0TOqmLebMOrDcb7AQ2osgr8Jdn2X9Xjg5j4bX5pmFuo+8DRnGV45Q
1bZCAwvPow9Wi46mDUv+k6qqah30lfVse6G9FVU2AyABzm9aIx6C3nJ2BvdrRUdTYHprmIetlU83
Ro75n00IVmMyah7MLASqopW3pFCdA0BGMqPrMWeZplkPnZdc1NR/9C7qT5K8arhs6lzqQ25cRJLQ
PMeaaa/rsXY+Iv29LCY7uHUCszxgIu9CFl0wSkZBs7HGPXOw4/akn3CKxszNcz3EAQyQv0BDWEwr
tvpsAT3af5RQnzxyRg6pLMabFGD7j56UlDrWDZY0DPKzpepNAbvcH1txOo6J+MJ+W19N+lg+e8PS
ZyqJtqGyfKiDUtItg+q575Ny+gLKJrzRCYDeyrHaO2VWr70BHO8qRmjrDvMT9b/8KxSImcy+kptE
HmnIQs8Jx5fTJCI/SVN1SDXdWvWBpl+muUAT13U0vowlYo9YkyuE0/rOShJ129V47q3BC286xUU6
O5BXHXyyFYVpSPbEqjx5sec8OKrN9nEsH8ZExyLfhxH7QLZyq3zxM5TxEJ3HLoWb0jAPAe6Z50gP
hm3vavquRUG3dmOgPMMrfAof/GpIKRWG0+ScsrkQXxJh7wp7LKGYJCzAZcLpNHQwTnhEr7z0aWd+
GSthXHi5N6NayMVdBUrcH9nDLqQV+5R0Z9BItpTXU89Tsns11lvJvnDVtE24IUah+jnTajL9KiTd
tU4YBvC2wxi/T0EGRVWRDwH0RvkjSjYiCsHsz9hZOumwoScM9olcIrSkQ7FvAe2TVyg0PDVEOcy6
+aWN8dUzFbcxiQlLlJXNhkx2F7mwg/ssLdlmiB4QstQRygNqunH1ZkZ7aLmnasJPE+jRJrKzdJVa
jX2ZV3ZZ+tHgGTQtsvkwTeWSxgtRhD0aSReOIK62CsfkMkssTN91MsN3apqCY2lG5iqyxHLoAbS0
yWNuCmdnGxTgKa2VvLHmipJGF2vjlRdY9dlEMXtRFvcx8P6G4AePwIUbm9DQBoz8Pujha7gqPScx
rjxVxSBZ9UsyO2nwoA1XLWFzUFAdleyNUfMewfJgrtGemrLo/Bw0u1+TvuRDeIgWRFJrPI4TbtjS
lM/G7PwMmrL+xo41+5apvGTRgn0tM1vbWn0XblrZ5deTw44F0o1B09trZz8cA6SjuT7ue0K84hPN
Kgex7qWu5F6mBq6tQjjlpTaExG0VkywvKd+grzTdhLitLstYhErDTr7leVJcm7WbX0MRT7NVPLGA
Jngpf2TKJEBYJdGPOoAI45sav7BGBXBiN0l5i3zPHR4bdjw8t5hDTg4SlreE5liHrHJ5o3hj9ZW3
JbWzOTNMQlEpSB7KIDbv2B9zMoUyKk7CFGJaDqnjh+oURQQ1ERKciiXiU81t8E1XiUFiLmFFqxJ+
05Wqx+AboQEcwkUQa55fzYH6AQuOLGgQUR5Op9QubrN6ZGFQ0TiUWxm2fbkV3kBFo4OjgBwUcgUC
6SIrbyPiV232mGXwzTZs/o5XjVmzxqWegm4pdIZRYU1tuu4Vn3KT4C101wUqLczygDZyPE6iUKfx
bLecG/WiN8gBroAVbdm88ptnDRT+QQyUH9eR8CZtp03LFqClQxogV8+9sySC07J2GpJP/Cwg/m2l
zbzq/Gzsgm9900P+CLt4cRuENvmdXcdVu9qacGQJy/v262baPfHwK4v2JHpmhdEca/cMhJ/zRLmz
PDv0rdpRqU8tiFtvGaK4tdGPFbsMa/zDoiyIOWCmIxFpBlWgS7O2R2Pb2jggJnCet/aAooJHSL+V
NOR6ySOVNvWQpsLAfqpQMfQ76CAyOkf43b/0DrXRVWfaFYA4zYju0qk3CZApii+Eh8nrVGK/9avK
1e+QmatpP1KGDy5Fx5fem73OZ2RXzqeOIW1xypvGQqP/V0IQ45kwd6n9R9Oaugx3sddafn4GGfUj
5vQSr/iwS4JOr37GiUqyndc1NQ0MDwMZfvuYKLdMZ/6sBh7nvC+o/50MsdJIjilbdnR2JCDE4vmn
iNLQW0FHX8d2w1QXHLh5CfP+8qEHLEF1GHVy35zHObuMevhK9bKFzIg0adFOm9G9kRDQV2elfkJP
utkPEHavEcSPaH3T+GGeo+F+MBEAv9Y7/6dB/USDatNvfVMZfm9Ee8rwJjVFTP34V+DWEhz562/9
LUKlff+XAVSdicxZd8nB+o8I1UBPSjgkRSWx1HVRoP2HrC7woVERQMmMvNhbVHH/EaFa5l+2tVDa
QY+yj/yXPrRjyYNOHRkJLLhUJNN05JaUzN/6cZRPqpod+wWeJG/TD8s4Li3YolSghv6a+O/pJBmJ
ntjoetqSQiP6e2RFJF4or6i/vLl7V7/qy2/1eMZRYX35NALYLKdboaNPdY6a9IQhL6fsrsfEVhgX
IbVAFjVZOpGP3rKkQjiI7qvsF0hGk7ttzfyAVrUKZiWF73qy+OG1LZszL4q6tQmA8p6KFDvHybGD
n8aExXT78Sd+1WG9KZS/fmLEwEsvFUshIN/f75+IZcSzndoLaySvbu0wc+97gYhi25J2w1FmGg3O
kyR74HtxJspbqW7t8r5hvYXo3v4gmkIZnKUq1vs2xjTc5hHACNnYKTusMomu0g68m/IWbBNs6AcV
1acpVt0RarfmLDSTPt99/K3ePwaJSx7bHycT4734DJBOOEDSURdFG3gPIJDZAAisBgT5YEa8gm7i
3VaBkT1+fNmjvhQtItpRKOtBOerLH8vHetMbtiHO00gMi4vCnY0LI426i4LuPp3w6OHjKy1tp7dP
bbkS2XMIkukX0uE4Gmecq6a5JjjywkWc+1QPVIp2NKMnc5VW0UavO/Yzlj7haUose8g/GzRHSg6+
KAOF3hHyb4dQhePLI7OJo7DI44slFOMpTzr7KUXtnu3sOVcbB6cxZxoe/W7I6teAslL+BPKnDgM2
B6w3VqPjp0rKdNkD5vdWU5mk1bvT9LPSKPTq2pxLnzBT0exty5m7TxrZx33O5fPjfTANtPCk+0mx
tGHfPCjd6ezCtgPt3OiC/CluWhWuSItryfUhEq4ITyC5ps+h61Vn41xHW6eE+urTtpIvkCPnErAq
wFj6H/3PuLHkD1oFkTz5+BEL+91DJlqQQYQyjbWV2bmIWd58SgcYm95ErXWeiLoKPHdN+2xGT7lk
WFKM7PxmrPXrPkfQsoqiiBQqKCgUdatdJojCTLM6v6kyOx9xLA3hF3CAJSj5Fi2tXVf37H7cdQAt
lSr0krMZt9aC7EtUcTFU6HvrJZIzDA3SOalVLW/1Psr3NqmmN2YSXhFlY40EPsv6glbYXfua9+ks
0Z9GTINv3Yhuppc4uMlZFtnuV/JfxUm0RIfOrymigx6JnCzwKSaRbskZHZbIUYg+2npOxu+Vqtvb
TtdIJh3yVhLhXndE2pnmHdb7Id0FUiPPlCCo4BkvHCmncVFr37qc6NOqUuYhLYvqYKA8+wFohm4Q
8aXpbfyanNovIaq45an6ch92Bsrny3rIx40YmnprGCMJrBn6utDvB+q8VGsIac0RAqy7yrskcI0E
V8Mo2z2vGnNg/wXtwG1l9jjmegSrxqtubaslCtbjII/tLEeH5ZTNRukjHleMhuFWG0f9yVxCZVVI
zwnjYUvWbBGa5M6OSwQtbZphM4VLLm2zRNRmlED2BT+64gVEgq3zmmbLZo5kWxlw/pKgUulQLNG3
4AxJwW3wrYW0ivTrgd0t5R8gUmirBNm5Vrvk6I6WHM/Q6HJKvO6Gus1zmhP44JofaDpMc/6qBm2U
0Cm8hqW8/G5OedJanBLbrqv0izZt8XmdUBubd73XwSHOm5jTQWJyitClRrFpstjBdzwDmoe1vhgn
o5yOKGB13octnMN646TQhP0ma9nsYstzZLlPJzkAwRgBP51RXrAYUUOAqmjAusgZ0NEI04AZi3ci
RE28oGENK1X5FgBd462ympdXgDwjdjiuoy+1wYQS0uuXSItzP/K6ISA1Tmb5RgXsCrbEQeWz7yJV
BoRopmI5oDYAmHtQEepKcYTPN2UYuy+UfjBXruHUobwVbude2CS6BifF/7F3JstxI1kW/ZX6Acjg
cIzbQMzBMThzA5MoCfM8OfD1fcDMbFNSVVJnr8uqFmlGkRGBcDiev3fvudLpHCvxC9XW87RvkbQ0
EcwP+kz4uYe5Jhi4LeLtlNn5tNfbFs8n5vkMVyR5RdkOpR0IVr5W40mrcoY8Utop1sI01zWO8rqG
i7fjnJDgHc4PsvE6bK9RZ58x8kq5JfbXEKdojFr6mk5EPPQOI3hV3PEwlsckJOlq21e8A8YbGLg3
rkCO5bvJVI2XuTuxtDVulWYdCNEfG9gB2RoGB2g+fJx8nbHTLidmeuDztyzFCASEs8vyNdECNLoE
ibj7MHYAtRgpvtQ1cD2GaH3ASU8bm8q7SRB+mj4q7GRe5VUyayc9yMwtau7Q4u16TrURKBXLAyPs
keGpZ0Ywm/l3qyXCs2D5hHKZMqJsXXUq1l6bgg6ltoq5j4wrvKkxEzeX5q+8n7LR6K+Qv9JLLLy6
uySTnkdSCFacX/AYtsptEEeieAGYXURHxjOZ2rajNccn0YXdvclZ5TNDQo5QLg5yue0ZH8lNa89k
bee9SPJ1Juu09d0x2MQirl+ycaSySMJkuGste/xSNZHcD87ILM9NEURwHgr4O1ZWJmpbNIO4mlUl
zdu2s8S96DT+xUhimet3YnKIHaTJzSBNGQahqOBHjGuG3x4s2XpZnEnCoc3JGF/d0C7pXF+vl/Dw
aCx4Y2XLpnviCeY9Shdc3CZnl2zWrgBxfSANKzBukqZP07PhMg46KPCs/WXHsIrik7nvDbpXmwnY
mPPSZTnPw0oZUMI5HjrLh1/e+sj+xPuq6KHSledTMLbiUkVpmc6+lw7cOlVG5ho+ImfpPNFb/Bzy
M/ZUoyui61qYEyhVWSFBPUBIVP0lI+GqXZHSVqutAt4vNxOM/mXT4Gby+URsIEAhlzq5K/JHZmXe
kcSkGMJLZKWsiym0P4+F5G2oJpnOslN6ewopcxMy44s0uXN5WuzaQhdXtRfWL6jaSGuNzCg2jiWk
z/4URGU4rNFk1IiBnUnuKuagKeDRenpLs9S6AVKmwzIAcpM+MRAK231Or+L7BNCdPYQkMHgvEGsI
bDSmqN1Wdu49aYjyUFlUIa5gk22O+KeIkUXXnjDHJtbaMpBes+2huV8NkeE9Nok2hJvMKLhNZi2Q
3sEsSlF/y9mQJ4gZLKnNuOzYdFw0rqga0DzxkBnrk2DQB1/Gy7qBJ60cdErvOnltvMG71ybK9OPs
dY342rWIDFa5EM5wiEcoBhuVi2j2zREq2TLui8hTRMu/nUtacpfEs2R3ycC42HXavZmj3tjPI+Q3
hpeinUnlBTtzWdjKvNA6DGKbiJHasGS5VJGPICaP7qlE2q80jdlG2DrbYZVG7diuvHFwa54CU31H
gLGIn0U5S3dYzVRg00PVSQ0EJ3CmhgBOLQ2PWlCNX4hNB5uTOZAfDjChxC2BeMG8a/q6jTfx3LNI
Y6NL5I0iPM+6ym1UOuA9Bt2+NEVkKn+iumk3NFf41kAf09RuZiYBKxfK5QYAkQJYmBlus5vdmtUP
2T501hNRC61PZJxdP43WJO6T984bTzrvkbWetzcF8DQ2WKPykq1Ly29EF/PCEGeEvZ6mg/NgGQWa
jdEKO/PSDDJ3ONdkXzGECVnRm4rWcL3l4EC8fSy7tLxwmiqSN4bSM/sQqBKdQ4ygJ7xMG40hUo5s
BohikffdZUaKMsdIL0UjGLmAozBk6oepNrnvJ9t2YhT/kfNH2Mx/Oym/6aQgFnd/2Uq5LIvuQ0Td
n7/zVyNFJ4gO9y0nbY65FB6U83+6eYWwF7AbQB802pzpDDS+fwF9PNy8Oj/CFc7Ay/6hkWKan/Cr
YGpYPMKWTUPwn7h5zXcDwY9nSlQ2nOX4v8QR4/4khK3mMjUYAUfXTlV5grZersHwiAzLt2o7nfZO
mcpi26dwSTgtyOoyZBLpZ3EYfYUTgVjJCXODqQG5dgD55xr8MRgt+21uDG+TFzEAbhNx2EVZp032
FM/YPct21r8mMlTeSvSp6hn6CWda59owyB3j2fLB6ToHgU/tDcNRybgZLxtSyzdRlyokHgY0wxTY
0GWFIdrnMIe9c9Iu9H6quDOoDX2RFDN5wVPzOvRGszGMCOT/oPSJJFuXeayl91SIMjS3qH4isCZj
YUW+aUfxZTaU46HnhIMKoQeQWOb4N5u4ULdDre0MUMNQur2nsQBtFoExIsI8XPKOpmlOnpTVggLp
ZbXuubUjT8TNPplFI+hSpxB7YZJkcOlXDqOdjlEjVa5RZg1YZC0gBGLFN89V1ude3MRGbB2ZWFON
QlWxTyM8pjeuyHSCRpIEzT0y5PnQNWarmSenCVW6SRqxqszRVtWucSs4KQb2xMsyMbPYzPZONiGd
LLb2otMhLZqo307uk1hFZa18EETooU5oOYqGwF/RMj1RbJxpn0QDkwHKk+Eg8lR4wylDARHjdVUC
0zkkM1dznGpd4RF4GYjMO7ctpUVWe5r66hVOlXz30NN+pyBHS3GFG9fKxZ0DqH9rd7HDHApRv/OM
YrA3CdnwhgvGNeA1i54iwUHeEPlT1ieH2PQKkoOz9JZjGOTopf9N+3i8Rqk5rPQ45lCUKXLSacah
zzCEOLpEJXOY1dGoEOmzA6hOsG6lzp3dmwyNmQCuY68BHQ5YNjy6HOdM36RDQV2buMGewG2INZmc
rEOu9GYLxqX9XBpV9mZ0NQoqL21ta9WQK7PqXIDJpLYmDZik1hPHluMW068wYxCNnBjSe/8aQcTo
/Lk0rRuNK2gxy6nC17AxyYNOTEoHRX4gZ5xi7fByl5ktOadiDr8tyk7sAPq6yTXzAQfNtTv2q9TQ
gaSKkBJmNNph7SKTOQyjbl3FXZAYK9Vl5gVMoPlYBLMOV0qf1vgGP/MeeWrpudj2GRKVCNXoujft
C1TX7XOk0uA1arAGIe0ZdhUqmA0uYAJshVM9MIq9sgrHul1W9nUAYpzmniw2di0u58SZQPNVne/K
ytq6cWU0XIFK/45iVb8uaQw+h6jYTk1tjhflkGb7NuOMPsV2uEuSgdN9TOZFUFM+GCNi+MqmX4eD
y1oB7jAu3NR5nA0dcGtS+44WEE8yD9ZFFdfanuH1+GTV5RitklSNF7hMjZcc4Sly12kuOUtmujxD
xeg3omjld81xo5xwnT7apnNC1GyXvaGMh8oUByA+tH6qvVU62OYdHEsF4x2M05v5zr1PzFBHNNFY
X7ocrUrhtS1/o9IOmctAWcoK+3yP0GXU7RKJZJ1z6kqSTTBwFpBF6O6VZQeIBmAAA3dSCdOlEOqN
03ecR2gi38OhTP2M63NPuxqJZlKeXWO68MZI86008GDERhWlsKydo4vE1Vt50I6+KruIbrzMjfdD
UBZfObR660yfDNL28kUgOpXmIjkQkKmTMxBb9wBaSGFxmqw7oZUVbvVxMvZeLwN/7OYHV08E53Er
pMvgwGBJsoGdvdflK0yxcZVHvUbwnQBRrFC2v1iklqyx685niLOQUpxmfKLwQzogk/LSyKq0pRxU
b0zYB048soNoNGp+asFRLMnQIkbAkM9GMefXs4i960G5881UWDAOF/Cn0TTVKQDCdueIZk79tm5S
QNgkUm3astY/u1XfrE3Vl2ckZ2UHSCqSfpT02srkkPddQbffFwOxGxJFJb0mltZmZsvxo24aaORg
4VsXkMQPLtzFleMO9qVRzyHpCprcmqEwHsLaq07uaEXH0muqm5pA5nUH0oor60XTN/Td3Z1FFDkK
IHzPDEGnjCOHaHM/UDWwAzEYB1zhUw+QgAo/jyX1J7MBMA3lpUqqxNdk3VzMRTneZhDTic/wLuvB
sJhITnEUHKStpZeRDnxCGFT6WTsY90mbVZdO5U53+ihaQKZ25J1NTwGsdzt1KFUQm6sS3ac/RLF+
TYcgfcq9sn6COdbcFH0WPFZpEJ96VSuOlO78gJZuWtyCCSarYdoEKHIxVZEVsTb5tNBcO0PvDigR
BpQFTv9gmroOXR8j3VqLLZRWFocCBFv6Td06odw4blAeodmYnZ+nI2L4ZMqJXWrQEbqlKbmO3fhs
Kgdq5RDZu0nlpPUkdTAfRSzsN4O/r/llgKSZhITRtxPde5pmq93r5syD3i30ntissI23JMXbgLCq
6h7BOFJVDVdWugpJfjXX7qguepLotrgLEYi9t2z/Wxz/pjj2hGRC8J9JN3QX0Wm9df8qv/+Llm6f
f/n7wPGP3/+zTnbsTwCJqBcYbbxzL5my/AW+dD5xPGUMtji16YnrWEj+ot64n5Z4RwiXkmEj3gJ+
9Cf1RhLljA524VfYi32dH/0TyvHit/uhTF7KdEunemb6wexBLp/8x678BAtD0DHR96kqqfi+Z6F2
rUCYJ0trEyFQHuvHluRxwLHPaBxXiWx/YwlcYKI/vQX4VFTqfGYDe9zf30LJYaBy3SWGrZn0q8B8
nhhUtEO6KfAbpFDA9a4mWwMb5srMgsuK4IKdY5iI340XE7riHIG040wJeX8Vl+62wxFRObRIIh5I
pjWsAIqtaUhEK716MxG4xyX8wQKnX/qaQENc/nMyKefj6aGdy12ct6sWZL3l7RGKwioMuQHZEVHH
zXqH5FRrWkn4WkrLXRaPkwvznDWByMFd5TJEOSIhOtDFjpP51uzaauVmUCld7RKALfiyjjygNr0g
Uf4W0m6/UQXVsuZ1t7b3IqS2aUPn84xKaAPClga5pH53fJJNCEmIwD1k60HlPt2vs9KC+6Qemw0N
4w0RSa/wmfVdnPU3dAlPiSi+zCFIiCT1axufhD3zNsauW9JAi7dcmfouTVz0b/r4VpghCu6+vSjo
IIIrrfzKbnmxeRun8jrMUQb/d3P5P8XDG7qONfQ/7y67b2UT/n1DEX/8zp87iqt/WpjknomQSHCu
ldwvf3G0rE82TBsGqXBKFuYSP/prR2Hf+WsH0T8BbTBB/1lAKTgd/5MNhL3n4+27IHv5Yxy3TRM4
ygfJgmeUtIVLN9tLN3wZ00itupbjie3oz4Vm3zWDtudhVj+7uXhGlkl17kxb+HzHbvG5oEw2DnLM
p0O7uGAKRmYHUggYJEx6tXYWtwwBpQ2nLEhOZYSXplxcNdrir8EWr5+1d8/N4r6RGd6gyo3jbaAV
atOHzhkKu3szzjFo7y4/FSNJOowaF9l7XW9azTDW04jjB2OOXw/59dQaFuwDXEEJ9qBm8QlZRDqu
S2d0fDGN/b0Rk6ETLs4iwjFxZWE2GhfXUduFT7ZJA8tYHEnO4k3qFpdSsviV9MW5JOwWw8jiZnKl
szGxN/XYnPrF7zQtzqccC1RJV3414N9j3og/Kl6cUunimZKLe6rKamSOi6OqWbxV4+KyGk2cHnDN
v3YJDixz8WJRLpgLuvazgQp2sRodUbtxCItp3CWLm4vwlHCD05BuiFOc87rddli/cIpcB4sXrNdI
5qokviLllOLsLZ6xjpHwE2yRbe6Nt4DV83MKueMiztymXyW48omt7DOaGTIcN4Y7oJQq6vS5R/V+
C2wAOm2rdRwiCqS8VTg0d7XUgjtgftbJTCd0eVpuNfuws2uUU1V81ZTZ+Bx4SL6AbXmPKpcpRXrZ
Yz4pce5ExK1u2hHqLdIA99YZSWYpMkn3PzNo7HbSrV6cOEFllzhD9kgAIqTfjAgZ3cho9xfvqkWR
YfIjmqO5wPBCbkksBRePLFwCqHo8EK1RFZDwgwCYcKkXRybIKG1rt3DqVcy4j5lOiWaAJ0J5mjBt
bo3RSV4dA43kWgVhscH3Gjy+DxBdGeT0p+PyTqSluJKEo5zMRcWGZDd5raoAAY0nHGR3Md2SbZ5o
atNhlrqZrAHWLWONgrQoU9Ggb/n+xrzZcwyHEEDs0LRuahfRhC6zxwmrzpemd+RBY1i5pKV1XNWm
5N9Eg7rhAmr+oCa6y5QF4h6/C6Cijj8J92EJ6S3C6cYIWZpWD+d4b7UDH76ewunsQLAmCoUk2TMM
PFSyPLVTX058D5Wb8QeB7Uf1JqOhxNAjn9aqy6uXiPtvF9uYg8E4odoPFMn2zMlIsalIVruiu4uo
jwb1TtBb+mYpNPFBX1bX7+8sgTDmbode8Oczw3Buw5mjIlI9y/ZJDXNvTbXYe7Qu/54tYtPCKvr7
NuFQQEIKzu54+eDvYnt86N2Do3L+YUYH4WANbCJrUGPThkxYkEejmby+rzQCFXi1OfQGkpsmNNex
Gr0NJ+jyeqyQMa0QmOLTwiTyiOTUoF22eDG73HRuGys0D+RIqbNAl7puGpTVRtg75p6wT3a93iyO
MIf51gzYsdsMIcDXzoniq0Iv7WtX2NOpDoRxDvTEPY+1lm8iVmS6IsMlePUMvD6jlUdYZALFHxpc
XtGZGPlmYaTdlTPkptlGuVtzoNuV4Po3799WPublXRxOTOVa4sk7X0CS8kvKO2C5pnUh6iXqFRgz
xz475M/3I+Z8J1OselIKKVvcF5ezk2/UZey3yXzVFtHVUE83BLjeDzV648EqX+mHrsLcnnzPvTS6
Hm9CeBMNOukWXbTPk+a7NXonUiNxgKHqLQznrFqJAjradfb8GDatvWZs4F7YmBQxwFmUNBrpL1Pp
u0ZRnjueY6TSSthwy/HpjILzoRWJuEKiYayJvkPq5VTSFw6z8TifrmLlMUBI1i2nNFk4wQ3jSXUt
lEGHqAxxnI7E0OzsMgUL7Q3mht4axhC88fthgHrcuWkdkVQlvhah8hnifSMGqzzVtIFOBD6S52jk
4gAq7K0R3b5wrVvcTZmfDr1EWxsGL6S+Pbea+zb14PJIvcq32UAMaD7RJSD0dlrTcUIKz+BsoNKy
y7ueUCkOs8n8NR8sJKd4iBd2wrbq1F2R9NXRc1LMDF3kk67FFxzbYqvqPlgl45TCpRQP9sQsBeHt
IVVTTvawIfcjm/Bad/uKGjMNiN3okdQT/6mV5UuNgmWlilK/QALnHOnbLg5MW19bhArpIq990NGr
Xkzf5VSdq9h1vsUGPh4GgPqrg/FoLdL0vgPK9HmaNLnhXmf2KWsGuX2BiRKz3hHtglmvhnlmP5BD
tg+TWSLARWZJt3BNGMVdnbdfo6kjUrRwpysM4SMgyhA7qV9wIJ8Y1Tf9hmzg4qIU9lXGnn/LsqJL
agfiRs6TySGgLzi59FqyT4u0WtM3HmCSG9W31oISDav7MOVlyqC2+tyT1LKu3dZbJ2J41on2JLWT
p72HHhqYVf+mm/oLiZw7faqDh1FU8AFlOtDrYYZKe1O7bEzrIYDg5tvchqjDi/AZ8UFL6KRcdyAX
LkYXUT9FgvvVdKzh7KATf0iJsKCGINLGb017OhJMRZE9GIGroHEkD4nTI/xvzfxbS9jINzw/2dFr
cgcJTUvo0qBhq7DNcZu2/G6YM1aeyQtzgqS8RTgCKiWqqawkDcWxatyraqjG14I+zevIyPnK7uBd
opqbVo0dz+uMu4idvItxwBFgWvsBnmFvRccuvBiYoNPiNQJB16SdCS/w6iVCsiaEE//VY2cr7doW
jeunEtMXX2JJ5mwTapshTfoLx2pMVkwBhrmsrQqR4jzyGKR7dUWgpnM0GbBvAsbsKEnq4NGDN0Wc
1hwnm7mti2LVeQWRfqFrHagU0p3Qy3oTKzRAyCtJkIwa9b0AvX4t8rB7GJt43KNTq5/susNazl64
RtqOPt8ZwVubFYmsznxIc6ownHDaUSfbzK/oMe1LWDt+1XQJftUpwLsrXN5WBsrBzL44LaektgnG
a4Js9csmIFg7k2Wzqw0QNf2YBj41w6WCLACEaxcaIVp+d35Jmqas1uRlYsIf68afRSpWcdRmW4KE
O79sUnM3l2TOxREcZmy5K6MnHcai33Uzp9R46VC2PLkG93oaIRbUtH73LvkyL7Lzrgh8aL+NTkwB
Yk/d1qvskC53QN6ZrJn9olVa983MLQ4YcPFhnnmCltcE1mN79Ppp1eqj9SgrtVOjIs9dzneTLZ0r
FRvkF7guXbFC7Gxk8n4mmk05lOG3Wk072fHIG+oy2wxxwklVV6R+DqL1+6QNDnD3L+KwPpNvbxEv
6iaHabbVKUggcGHP1KJUbLCmnb2U3VWcnB7C+8IqjTKxRPyOSXgrbVInuYXbMcSWPJoDuQqaFvJI
CGsdxb6nhwTHOmM2KaKx8YleWJQqCC3DPLXIHU+GtXIrA6sSA7ckW/Hc7st1Ts/MoHs2RNNblJIO
ZNJqD0pjz9PwCT/AraZ7w5ZEtcW20o93ASpIhDtzexUmdGaTwTIvMUc817OMaafa59grNT+ZOxKK
cF6vM89Krmunsr60S8xdQnv3C5Ol7nLMHW0bi+FbE04Yii1juHQZ/q0JuzKPpuL0g/2gvcGsYlxg
GqnPS5jbxgiwjU2a8wquN2BU1Cefxy6cUCE3JmOXgNRDLbZXYUKYYlq3hT8MsWKOTyRqRfAaGkoz
3hEhd+9pnVoRY3+aJYU21oavjkE0klnnzZUtlu67+RaRcoCvMPaO5EQye0zEUvSHtHm/6CbGICe1
kotxLFrq+NbcSzsGUJB4dzpgUH3RINBmTocuPRD8BtR7ns3pwoQgcIsUYX7K0OVdtlH+xgE0RGpm
1D1GjG7xmRRBuY6L6K3Oc576Wp1/dQb07Mjhug5tUjxsG6E3L5QvNoNNyTQrYGBHDXSWcWJdE4IQ
tithZPLI8LleO9PMndYX46Pdj/2pruD9z9ngAs2cuux6iX1GiejK6AtQCx1dEBPBLRIRHgW6tySX
cDQsqQMyz/1K84mNYwgtccYv6T6RbFK9zDKngRJhJMdiKE2NLd9ZJFz6WNwXC5LAWuAEwYIpaNkY
kaLNh3hBGFQLzIAcxfQqpg30IhbUgf1OPbCKiBCPJBlLrFolSyikKEneCQnFAktgNL6AEwi+euco
UD0vWAX1B2RBLsCFpm6H79ECYXAWHEOzgBkUhIZ0QTW0C7RhkO1F2vQ55yyADnauDzfhAnmQC+4B
kSLVLaOElRUCg2gWLESyACJ4Yw8c/MjJ86JyqyVgJLJ3osR/uz7/l64PQ1mPFu5/7vpcxm9RHH4u
fjSu/PlLf7V9jE+mMDiWCwORBP5XOrl/tn08HeMK2jdYdXQ8kFXQovmz7WO6n0iv0w0aNKgxJJCl
/20DmeLT0rX5K3XJdax/0gf66BUBBUoDl5gmm02K4cVH1jfpmqqrs1acCsIvkLgNYR6rfcMBdkc8
J2ALssUoxC6SVGjjwzuSgvjViITf1qusz05M5DyDOT2RA3tYYs8TJnczMxMgDzVPSy8oON/XOBDa
39gruAQ/9p8Rh/CGXS4tNbG1EOX/3n92237MgmZuTjLkeCuignnku8VscPQrAGCc2H74am/+6K7/
6KthivvTS9LBE5yvIO7ZfJsLLO4HLbwWZ8xTITGfbNu7IDBVS/xsQFezS0yTB98qrbV6Lxpc8d5Y
e8gYenPgIEk81BBs4XKK8hA4MSfyeXC4KoUd9PPOYBe6QQuGyBNnqrqJoN3fw3dH92gGRXlKWoEK
LSRNlpZ4GjT2qm5q1MIUaBwjwxEj+kmzB3XOZuyo+Jmtz6C00DEktbs0KODgEEZI2ZkjAOOk+qfY
k74W6sa8a/seXbs2XU52bNw3QrIIRplZnxuJRX0yNWRiEMHEVeOW6RKisuCVxthDCyiWd46CHmtm
HYXGvRAap/A/xLptk9Qv2iLqDG0s4itlxC7JdJZRvRgD1aNv85CJrlWU8468yZIUISJSD01tReyJ
NYKJeyNhYHkySkCPVxCWeUaTTm1Xz4ak93/smpb1FxJ7jLpiKdrnpjDuNZkZ6omYVKW9MlzlysWt
4lpPXYkGFTUO+usB/+DsB1ggjRVWWX5a9RBVN0Yy4DBQM0ODlUYeVHQTUDTZK7xrOQPHUfL5E5pS
nxO0tY/9RItr6BfnFJCsJl/XsX2Lc5U/rcNx4DgxmXwLttl16BjGYqj25owHlEFjiqIUkAyXJdbw
pqyV1dWUdjMaB58RKxpaSuIsOs7LV+IsF4eiGzn2WMny5AGGFes46zTHn4dhvIzCcb6FDkULN1Hc
vOiIhLuu65i4m5ZYdXAvnuBdNjb9UM4lRkZakhOuM6umb2mMarq3O6O70ixPMbFIAtK9ZqsvP4dJ
Z11OqFsftYHBzDhU2Q0Hq/CzMZrxnlrYdH3cqs7nIkyHp0qSUr9FDF0iBCfYdxgH5MFRMnLF8yxI
p6OhbPxWFkHkjzRU2+7WiGe6bha6TOhRjcPlHePcbq71Tlly21qhBiMtx1YrFuY1RCK5TliRxhtG
Cb475F/m+J2oHZi5/GeefK+ok+F80CRL7AxxexmyRlqjQDAalZ64R3/A15OlGiNwLRj5btNxRosJ
ibZ64cpwc5FozE2ZViUS/VbXqvaZVrI6Mw/kRtBmhwscG5Vh79JML08WR/5qFaiWhh2IhBSnvaFu
TGnVewgriK5kgVYNYwRhXRtbpShrBXebt6GDyHXhbIlquLea8kTer9Hc44TQtEetd+b6ojMarbmZ
lMc7ySbIOg9zPk7eQ2zqeXpGwdHsVa41HAUHKQ8zkc/IV6eca9mQ1rCgKEZEr54XciEqneYjwk+0
5ia7SnSsavia8IxYyNCD+OJKzeM+toflpkDGxV9Ro2QPLczSuI97EE2+SxCd/awytzeuk8Bjo3BD
OqNvjhwhWiDtCRmZEfzNhC4EUeYEYYMEWDTA2Sj0w+6rDNwufWrYITBkq2C2musyLwoGcCrEJ7Fx
GGMij0sFf0lnOR3b2uE777JGXCWA4tWT2wd1+s3CymsQlTnRs9lQKnG4zHn+zDWHsyREsloQKwqc
sgRLe4gMOTcrJH0zQdtxqL/GaqblEYfuVSF179kaetAQMxqwIVSjL/Kyf1jU/Zu0Q2bAwmiR0IXR
QWZesJZBAI0gBxu1EhK4zjpycmuvtaONhshMSKZ+CiOzbyGKWDZJsmW1lJZZVR4WW/Vjy/Hal7n+
quFrWHXFglWYCmhm0ajcvUiN8EtGM+GbCmXAUKUprrvMvuixBE2bNGvULX308NWSQ7Eh+M1clzQw
zmTbF6+gMvOtUehh4DtzTjJ75zQ3XsiZC+QSWV3GnGaXcRVmD0bSYqjX2247L+cObVDKLxpMGQNa
8eshm/MLyxz6DaPQ7JZtvXpNvD66G8zsZnRwD+0oZs1tPSHRgCpc7AbsFsSo2tnDmJttuG3wiVx4
PMDWGWEDx0zz0q0rTTCd4MLIDXTQBMeDLO956FTPhZVXEQOOtkCipZdPEbAQLm2OjohBOuII28FW
W9mK6K14yLGFOO33uAGohT7P3BtzEuKkMYwri+GpuY50i3mvmigH1i1dulMNvGHnZvWU+Qn9gIMD
iGnLieE2Ccpqpyscrg2f8TlJG3AvqArtQzEFmK+mHEgGqLngDg6ivdNaUPwWOEJfI33W3YIHsa8A
ZdUnNmwcNUUxHUZNeIe5SzFNtQ3gZvRdfg0nbx8VrX0/xMP8Vdez5IR+ANkZwsbsNzP5D45TSiJM
j/wPM6bnEV32YSRfl1A7kowIb9VVDX21IPP1UfIQMpd84kSnF4pEv9n/ui5aqp4ftAjvr2oxlDQQ
/xrYGJeq6YeqyAzmyIlGyzviqIcHZMZsDFVn0Lr+9et8MLa+v469BEx4VHt/zFZ/fJ0hKpl0e5id
zHSxAzl6w55dwLPALcOG8c9fbFFIczmxlnofCcuCe1gLKQKPLvLSTVkyDGthafha3P+OI/1zIct0
llkEtbiOJfQjYrgO8R9pqNaO0p7EVdFTetN2z3z4RkxsnPIfZnxxHSHiY0lmmWCap2379+9LcISF
spFbx5kAnMc/HkFFBIIBkB3IwHULc+R3l3NZeX9fI3w4vPY8VNBR/FSsT3lowpTrQLfYqFhJWF3m
UmyoPIELPD4IPpDhSHrXA/+tawmPj19/nz8vUpcZ95Ix5qC+sfQPH7oszFpXsMGPfY8IehyxBiox
lqf/x6sw1PDQxVgo7D/cgFlgjIREtvYRdVizB5/DjA7s4W/W5r/7LBwokeLjyuXG+/AqNnbEmtxu
++jVqEPtmBGGoUjz/PVn+TfL0oLJB6GX0w7HzQ9XLK3zOq7i0joaAYFTGORZFIymsexMQSeuugr7
z2+OdD/vX+zp7GF8LJyTvOzfVybNpGAaM9s8amVgP4ueSMJZHyhFmAB4G0YNjErsdmaJ/Pqj/ryz
LOQBQiLeHfM/3RFgs2JgOpZxTHvu7oA+6qmjo4sH2HZ/Q/r+Nx+RxYHOgxp8EXN82CzxQDe8VG4c
VYPkd8pFeZrbjswHkwWDTc1dq2XV/PPPh16YeCa0FaANP7zooMeFjEBYHDObUVmRQ17LdDfacdD5
7Z3+zr3++60O1RmaqQmvGnr4T3da5DYujDAdEF4L9A+YsDVCY9OzM03I5qpMUE+tgokyWY3UdSO1
VstkclABnfnW5HBRWp+zEBGBiBBs4YotsugGNTkt019flp9XOFg+6RAlQ/4XDZrlPvvhwVXE1hhP
WsAKX2yZfhzE1UuiNJ6XQ4JHb0Vkwe+elR/Dkth8GZtzV/F4Bl8BAODvrxkiWzYCnnFHDUZfAx9V
cn7olOq+uo3gkRlVwbLekxghXJ/VL8Ng0YeUkIbOdWvUYHPDHrMWVRJIvUng+/vn14SdkrUiJN/d
RxKHXgMZHVzu+nx2Kbp1aFQi1OSxJSkzXo21/rs2zk/3nr0E95liAZW4KJE+bDN13C5F/zQfBxOe
WwsGNkFZA5WHJzun8V9/un/3YvSNpE6Dhq3m49p0Z4PJBKaVo0LCcUNkkncBO5FTjqVXnJJ+/WI/
bdN8MhcZqNCZ3rCdfbjr8lQTFU656QgflINlGHesLG5ETom/fqGPyWHw8tkul+LB4sPBfvmwkDMZ
xcqunJEKomFOoXOG6314il36EGjl3J7+h70z2W4bWbf0u9S4kCsCPQY1IdiToijKsixNsGTLRt/3
ePr6Qs6sm+lz78nK+Zlkei1bDUkAEbH/vb9dJQNKiBmamHDGCBZDVpH5WdWZWgbJ29wgTaATaASt
GHbKBRndaZo93b5IWahe4Hnx6XA8p4Bt2Y06hpOugBP4d9Uo//r5WJLtHYKpZxniX7ZCcTG7lZO3
7VEHVbgeqV0+5VAwdqGY//Guy7Yk14BJ0A1JjzjyX2/ELhR6R81Cc2zIyh/I6vL66xJ+v6Yrm09B
vdbfrDJq9frTg9FkWXMY39PZzf6LkfQvnxJZAkPWjWUe7Xoyv9u2PhwbEzLMhyBiOy2qTr1k1lMJ
yPpvnnT6r5cIoCMdb6GNY5j4Hzsh468vFwduF5tjnBylRElaaEtwbUItM1wTQ/fHKXC/MmpKwdWV
rWwvsNe4Aw0sj3u9Ywa00nWSzaLPURGXjzR23aislNk3PK4WRVpoKK5Pdj3f/+p04Kf5TiN1RJ4W
4taQKbadBwv7xOdGXV6ZxmKwA4cvqyMUH6JVut0SACde3PttkKL7pQhHAWTJgQisG456emcJjVSp
kGn+MKI2XBq70whqxPa1nKW27ICqMpAfugLkB+YwLBIiEYXfOlbvEbduqnOXmo7EJlMt47qc64UD
9BIfRzeWPjRYC4thL6MawmQPW6xD+xbDWL4pcGLJPSPpd/H7SmbyfWxcYrKJlnC/gNRTYugMR/8K
qIg/439cSnr7kCh3XuMF0d4eUk5FRb3wtwtDpZ+bTxDSKC9epvY1dcW9FhUZMFzUchyPqQIF0wHX
UO2uQm3TrZqWPLoaeZmV5zSkbu6hNVo+EJ3EGtNfmVfpraSfHu5J30kS78LG9yV09wzluYRUW8n2
fWoFr2I0Emv5bpBqM++aWiopasz4mKGR8oW8dBgE2FCWR5Vp9DapnpjngXcTQGsFnx/DG9nHrV3N
/Hh0EJSrbokQwt2cAfVmwDiX+70dBfLrMhrFoZ6SXnucaIiBupgurFqegNtGIiUzAAwU42B1Nxlr
0JlSLhd6qVGbG7ybzlj5mhabh2HA10kwrBs0f6GkAkuhziPcWkKuoKIYOEjozhg7Z3OgGfwQTRrp
/w6KSnwBCYSmRSSHwPiUcYZdYQdFZQx7MTWfZGHBZ3BjXCd3kCBt/aLF+Nl+7gPQ7Ln6ltBGaojs
Et1M2g4dCgFCiAvFeS6nH5Afg6u7YNT7KcHRGskvY0ST/MlyiIMIvkXLrLza/7ytbJ1nywedZHSM
xH0roObDi1XRbrgvUbxH7UWb1zuTx3hjW1xFNBZyMovg6IDAaZVmbiRt/3WOoWlupxgd/udoRuIp
DCxDbSRohUePKx3zLZeJUmIb5HmoFhx/JilQ4D+WP8fuERkjtCvnbDnMI1apiImBlVBY21Puhdym
eaUpw9ps8saawWDC+/DwGz60Rc0vIgXaybZiPn0r6LqYXvvJMTDzZI4F6cEtvam/s6aMiokkwebV
N0E8f4cVyiWbuLVuPsyyQgWOiPrTRt/LERvuymIMAD40Qq7gWjGZ5qTcwZ3hPLMxT7twBfmvrKhC
B6xDQDgIlhxtXsus5Eh+FbV+zhAltyhoi4skkZgM44WYkNpQyDsXgWzp6dz7ueL/J3rzN9EbyVOT
BeV/npMe3t+i8s9D0t+/4vchqZSS6DljSLaBam+mGH6/D0lZm3/TDZYtIia2Gnb+vxHpv8mkS2I4
nMHVSmeBrBLGPxmRIqL9deEW6juQSWTLCKQINeiXrQJJ6brn3rAvMCi1QxgUU30q4BlDygfRAmga
3TAnln6ciBRlj0tcWd5XpLLvEf1mj6aTGpYvS+MTosH0nDpafLKAaMCi1F0eUhX6dw7Rt/XKtYY3
rrsRBIbZwVhnrJ9EUQfaCrU4M/JT6sXtDqdjklwcPfKwltaZu43bqDjkwUzZS9Iz0ptluC7yzIQP
5VpbkDa6vkHCfUgrEByrRIzBmTkmWZ0eiNBsD/VR95rxHR7Nq5l3OOC8VgCVKZ2dqOLqtclT4eMB
sw+20b4ZTSJ5vXA+E2rnmui0zNG0F1Vpbtnfa5ci0QKQ5c6wjZh9N4Hf8KgYGlToXubD1moz7BB6
PCb3WhTpz6yXqqi7WtMcWvltHInbTE3kretrNhCdeM6s2HuarGm+n1TEvSLrPk2uvRkIzwfGkD+Y
CTNXtiH6pcnz5tBj2vZFEsfnXCXnLZWh97TsjWkFVlQWjo1V2empzlNvl5Xa8LVNneAw88zcpoXM
YJ3EzDsTUvmG1OFuuW1T7j09/t6r5D4E4umLJd2xYDuP5lirdH+dZ+6rrvfU7DlJxHtTPudx/lxr
/OiirtiMRONAS5tmbTDIlRu6LuHKsc8FlcRYEEkc7yhh+9jLH51lojwO5nJ1UFfkU83CtoVdDXkX
p366x/Fdx6vIcSjnLgdnXXxACgS88plKoIkYts2+4WamMr3Oc7vcB2Mk/EhhDiJDh+IUi8nipxgl
UQLH3JlJRtVNrhnx42i32Rk1fj5HrOF3nJrp7YyC8cr0odkWbTt961wzK3jgG53fp1r1g7Bx0q/C
0ZS73EnGM1a2mEBx0Z67DxbDZI/he/QBaKhgiFNLTWaKaZ1zkriyS2hvalRfzGJlk/LPVgxw2a/V
9uCtQub7n41p7sdVbcw6bRRpjadGOPFaD6NhC7CGBosPOkSZ695pyHNsz12l8pQ435qtR8YS4NNI
TMCuju0yt08h/qF8NYBg/FGScdi4bubtHZXTbCzt3V4syh+jKAE1F4Ss4I0GNZCobu4bgGm2jsp6
YtxP1ajyVKkMKCCxCCO3Jb4Otsy2uoqIpiosunzkRm0VISXASyhfxUohCRpX1j2HVjw32PagOEO/
UCnU8iOQ6qpsKrvysVoD94k2M5VMV4SWkh0jDibbpqUS7B4gClDLtwwcB4ONsf9Ms0VJMLugKysJ
yPo5XhiftApEupV7LoFvj5cEPJDaYh38Ie2cI1uXhjitXIYEG1owb2IVth1U7HYYa7mNLAEZ2Zv5
SJiA3EUqnmvbRH0Dt/nEUdG+eUa/bwpjuR9xVvnl5BytntuaBI4+HeIgxwQ52uWVai1tIz/CwK7K
BacqIZy3ZIUZ4CWvscoPazYmZ2ZcpJ0/ksUFJ6jHKal138NaaUyVuMOfh9WYKHJoEkqeVTyZh6e4
YF4ofOIQkQ8Hkn2nqL11aIzisNTynUySfanMujjoKu2ct729ilUCGqo6OXQ+5F2jstHIPp80h0Ed
KA+je8SMOn/PRVVBwXDmPTtc88GZ6xyWhwpZc9aPfBlb6Y7BVLWOAx7kQl+6Uxz101ORCWZjVRH6
tgpts+PQGEPyIPJUpDugnuDFKEW0n1XYWwMvRyiIwxK+cst+YRFc9sRLte+SSSLzV0Ljs232PxJO
8eCu4vLW1rb0GXWvMJuJt3DJw00ts2ytg0vauUOrNX5FJ9iLvoTducmzW0t65Ij2V/iGyqxTWNBd
F5VjZ+C4XIXKtrck/OtV1wcLCoHd7HITxy1OPncNnHFY905kfg+VAx7t91tP4sBPeWZmqyAdI7U9
1c6Rhl+8rKzxufpI26vcPV3mHjGO0n6hLpF7w7Ario1cKjfidGKnTV4feBGsCCs2X1OV5ndVrl8G
RbFbRCnfRmYG5FGWJ2yWga8rGoA12IABBJLdYxzLaV2JxT3kXnZbAAmwexArrzGkvUmFAg0UOLLW
GJQeRggcz9pk0ZrYExKdFZogydq5WGl1OH4WoV0fPQN+QehGoAy4HL09z03Nbztxbjnb3palv/YI
OCgmtALR3ZL6Ftfep2TWc1U/tOKWUPAFSTHIwqzYc7VbSsoGT3FTkh01gtCnEMzdo9P029CFntca
fe4LN8BZVaW7kpaSg4qQYJ2nQGKsKLPghoq2vaI6hF2PUQMjLXphkJ9D/AIsRcH4Roq+2mnwpU7L
0DrfpJNlX5u20i5W23A4zK1HCsyexGxSKO4FNQZRwzk0HWdlt3f6TW05wxO75f5Ib8NbotATUULb
Y53GqlGeLFG/ZI69Av3UHmP8rgTgQvMGXLa8LqouyGXlGgA6PlCWob9QbTKeQfcPESzzYHiWcazt
ieZb57xCeYAgswWKXPuojri0zc+TNporQSPYBn06WDnhkH3y3LDa9fTQ3FNGIP2prdCe6uC7S5jK
J+kS7cgB4E3Fob1vqWw/R6Y5nipF8xi8FjhBO5TraqGZwrSt5Qclcp8iLAa+nibOI2wBa9vJlEwb
/TkrOzHuBp6qmyqSr0GLvTIvTaqFqvKcYSCjlWM6Mws2nzJFHKkVe4RB6qBmId42VmSSBq7Ozpzi
5hU3JxKfx/gAG8lwcMak32Z2+zpKniueopuEWHpT5a7NgJ5ovUW6azbgpCkiiufNKxxh2WnqToCa
TTz4ZT5czIxOU3p9aVwQTvaUaHbxyKYqPRW1Iq5YCr4Sf3BYyhIki+eE1YVGkm1ug2pxFbSFtiDK
9SZALtBe8q2I9PCMw4XHDuigfYi7lkQDhJkrxn94SWZGPMWFXTEniUVKcXxtJc9aepysaocNermv
SMuByWjkscRvtYWzMb31H7QZwJNsUj4YNClItWJlkxNbW+UyfSvSqHq1aVMWClmThxgp+EV+5H1e
bxP83KBsC60BCytc/Eeptg+XBpojXN8c6chMi7tq0smtpaa9GYe8jnx6Rd6DrtFpA1hGljQbELzl
4QNM0+Sefa/fxSLbjrq9bEVQsYKOAQg6ReJhEa6g/LpiHxia+OEywlh1CtnTd8S/SrtDylEsH7Ye
0FLB+1gYR4wVAA0s8kGrIpI6HHo+6ld4oOFen4Jg43zQgYhrpUQP+9Yn29Wu658IIUUTqiPReFvZ
O6qzTjwgxAz48OYwucixk9+mysnuqUzkgYA7i5Rcqm+DYqFW8dGdgj4JqKpxo/Jb3OcDKdG8yLz8
kzNF6HXHwHLj9NRNrld+GoGH+A447EnT5pVXsFNeJY0tF+LtmXQGvwCuv6b+LIUqBzt5rUHm6aiU
nqfvyE/R++jxG7JHsL7wNeUrAOtgO+tDdSBwMTUrOdA7jmAeH3voeXd1xb8uW7t8MbjzjHRutvxE
uig9jN49Vvpd7FhVuQqrqXhvAiHvynhyD4ymF+5gYs8Xp7c/LRRwYWm07HczQy9HTFxgq1jeuCEx
1dyaHBEssfOGFF6VP4gxitY0Hc2EVaKx35tZRzqeMrU1uz5YWCZbGH1sc8qm4nRvN5mJq8jST6Jo
GT4LdPgYc+2G4Ny0tuw5N5hF8/MEhq+nKR7M55aCiIlewoogTys1hDmRQWLknbuNjEp9jHfzC0bK
+zBxeVtF5k2PhA3D9ZCEceB3/SLu5irU/aRr23VjZArybrl2T1NE5d67rMKEhcmAUSlCj9OqZcpx
nPIk+RS6GWh4tp6cmdrhMhdL+JhbS7t11Zsd5FGyAzfA6cvS8+iiBcPYUJcxDRu7r0DuJW39GAS5
6OCf8k97AoiHtG2KWxd6VAzWsv7coAF9kXQ1fSnK8HOQO+Js6vRiEHUT2t7QK+q2Cg/nfD+Ik+Pl
1SO9ZaBUgqAqnDtqOsyHIqrfnAXs1apaJtgMWiQA19JnGPvxEpo0JtGWcZ9mc/acCOJ+bjIGO1y8
gIznXupgo4buCaP7+I7TzPAr+mtObR5W4G7CYps0mOzXE6oNbsXOIvtU0/zU1XGtr4PIGr8u7Ppw
VWlWu2rKab7WjmIOFl4W35qQpiRRLyQu6bfSN62ryY3uUJ5K4jiGBbckZysa4kNueM6FJhcOsJPN
xSS0r5lbLk8oZgFwJ2nz4gjPlRthpfNzyqMCkWsYhQ9SarnX5pI0FlX2u04fshv8aXeNwcyG5Egk
TdaCUnmdUQkzXlKvJFD2RRJIfKM0PHP+VBtZaTVny2BzTe+V6jNZyHXP9QhluqWLtv5SdqOb38s0
aQ1qBxH178D7sHtHmo9cv49sYkEr/OTLu0ambbxKjxSdHTGNiYtBm587RmfTp2XUCMiutI4Db3ft
RcskdNP3ju5gCjSaaTzxljQuJYghyA3faGVJnu1/5+bQorRp0wVE9i7QnPpTluXT5z/JP/+Nl/qD
DvKnYQheEKZvFDkQoRGoO7+aXqp6GvFjyfESaq211jw9IiSCMWTKIXETOQ5fGcruhkQ/Gqm11cxm
a0Vy4zqARPoFyFK34aXuvCWhgu8fjst//m62LiSEDqwIv86FcznUhcDKcamq5uJU7BWDfTxc/v07
8Muo6+OHQF5QDRRqJPzrG2Al3cShdxgvsS6ghnIE1rJt4ZQ/Z4P/kST/VpLEbfSnT+RfWkcO+H+L
Mm7/qkp+fNEf0Q3nN+K/uuHi55HQMpTP5o/ohvzNwkrBAB+vns5F/JfSEZgadEybjAJUqAI1kaWs
i/7P/zKACtmO42Ibs3XiHWRB/gEDiLnuX3VJZvS6Q0sQZE5CqQZui7/O9GIbYTuTbXScaigEpEhp
ygBoZZ8w9yL1zBPIdbMnBIYDlHpEVUyONja4FtnTlgPkvpF5EPhumdnHZXHMYANtchlXHUr5A8nm
3NxJKHraQ+olzXNNeZXlD7AiEp9wBai8AcwfO+WcSUgWcFpZ9blYgFjQzX72EjDqq3ZslsMil85c
FQkWHk4TRrMZKGWNfGMsabhtg4qkm6vVX71kdr59BNo716O0Y4Hkt4KU27X+7Fq6tZYITfrZ0ztw
Zl5u340mgIJ86G8tdaZbPMUsx2zkhMHCLuPHKknmhykS3QWDZ35TdIZi40ylBtDLnUJrVVgi5LSX
VLfMqmAZhDCSWZHnfTji+9OrBgJe5O4IW8Jgi8q4BNMOw0BvIyq5OgaSEuM+xWpm5+jPmUd0MTaa
7BFQpb3xIvM1HObq3ipnb00szLj2eqL4nTMmValfI3tp1xTHOhsN4uBqqjS89Y6WXYxivFmCPa2V
ZVSEVpMTfaMUsNqZDhXRKFjpiXEdLYD2VN+Ghof6qiejdMe207yMUWHwu/VLfxbjptbL8hJUTf4j
GWwP6L8JwcWKXR8hrL1hiflmBaT7ZEA3HkT7Gm8V/6EZ7ZmJi1w1KJTAtK0jM1Dmg4DQH5MGv7Ex
edPJwG5wjVtRP1Rp9JUxaPRmlfbIrGw6IU3Na4vKthWTLpOVvNIehnLKH7MmzVG8qETRjRT6Pu8I
zOj0ockS4gcTZCa8xO0TqTgMga0+XWaKi9fVZOkbafGbagxX12IIwk+L61C4lTE/6pljlZy0IZOT
L68qeTKiWhxn0b9n/HumfGb24Ax4iMAHBt7NoZr5wdVNvPJNkCC/U9B9MTUkzaRiRUnFVO4WrS9u
QueKZjzWnfXUNE9zpq+qxoAaz2V/V07G8oIOaMUbresiyKiRXFPFC2TPMAZzXafpuGPjTstC3Z8w
irRHEdl3AyhrmtfsQnkN3AQW48S+q8iGlD0iJZ+ToIOiD4Cu2Ev3WWNFIM99c+GDbAPnZA7UFxC5
JjXeJ+SEmnutyz7LufHWXmbe2HtkmOSqb23lOIc8KT/PBlYrBnOvudNkWzq2utnPY/1kmahPIBJO
2fyuhcSRS9lVTMTEs9l7gBNmL9hX46Ddja6HH66vQszD5gsPw/Zer/Jpq6GKE6MILUjPrfnZpNWU
um6nRbhsaEojzGwn2tFhy7aiWu6FZsx60zt5s8uYy7PxPS5dfO7yLlrVHdEOmCJFwBECvxyULjNf
o+UCyB6reJuOyeSbbIVuQOyzh8q1wsOQ8DbPnMoOnmdPD/mULbuiSylxZ8HeLelk35nNQKugMR6a
2QzSNQLk+DCa3WfACNpeq2frgmgdQebn/GKOAlaDZmbeupaci69zMBr5GRvaJW/cr2VdWhvbXrxP
CbvCraljMojcOLjOhhvfkwt+K8wKtQa/5GqJ5ZtdMcxeRY3oXtuGl0wTcrVumI+ewgw0mtAtLmkR
Zv6Qmxn7uyi7zjx2V9HE847+GvoVnWJ+XXoPy3zA85lsdHeO52l+9eYpDkkfiPqxbgBMCDDyoBNz
UhSRSa+Tx770GhLyOhgVZyKmJSabvcwCx94uCRmEFBgnm8QuWwOm925d4vyoSvTbUJ/kdozcDFHB
pVMAciPHKhjHeRn4Zpz3Ewfn3kLsr2JbI+RDE7Wrd/l2jqj+4+GOnDn1n6NsbqW5n4eiO+aFiHrW
Fq3+lmqUhzK+TXqxmSIO5fdp45YQiEpCD2mPAHKezMZ+wPlYPhpNwC2Sjlx6KFWD9aWF7XqMlhxu
PBEQOKdc/TGY5TpEh9UCxyTQVjk3vEwuhwSyyMdSF+6xngMNplxShPug7g5zbIT3UdZnj3QZG86q
GTRnR3ELF663jNFL5ZotIFAz30tY0m/4uoS3onY8Acczd+Y5NBqqXhyzQg5bxj44DBUn3dEYhmEF
DIocNY/2H0VqsjXHAj3edUPbEt7Ra5i09szheQEGQFqeouVpZU5L/ywCo36rGxG/sCaDChrz/o6I
f34fDJb3Q0UTKHrPAuOm0eP3rJFcuuTCOTgcUAB2Gva7VXjgOOPIqHsyRANxcI+DjlUOh5ynLf5x
qc8Mwhs1Xgx4FxHqIvdzP8zWGWkqe9cSkTAX73WdmFoVjw9BbdqfWUe8DVYTSAWMOKFdQlMOfLAI
UXhowMB/SznVmDyMiA55aTFcJ4dDD4yUSLvGiQ03Tzfy5oVa+PRiZFWIazjoTMfXvXyBEVan72ZX
pzfi1o9ZS1sG58YiODCwykGTRNysFfS++6U26CKE1A/pTm8ZKGxmvHt3VRaNL9Y4j98DN6pfMRQO
20JLOOBqoRd6q6metWMjk+FaWDxvVkbbaN9MMbf3tD6EwcrAFbeHZEY8wtHG6tULp8L15yXoD5Xs
DFBbcVIjnTh58lyD6jRXbml0UFyZvlHHatRwOarswD1Ha2GviwqEt8kJn9/c2xhOI17IRQXmpohF
Oq3loNHAk5nxLfAqsWOQ5fgFIwvoTK4JvMGIEHwtOTBhSnXnPI9dfZRRZ6/tyhTreehbuB9ccMqw
5E/wfECZgv6g9rvbWBEVGivZVg+yb7t1yyT8nGkDCXKHcPt6cpLqQCKGros8K5qXtEk6xMKwpyat
n9rySzrrVbHpaL+sMYXUy3ebDdRdIJg+Gbr91Qwj78mJivyNDF25NSJAOGse8QEFPUNaav7opTwR
GcyKQ+wI585bTOd1wEsD3aOCRaSH1gKG3JiNr87InLgLpPHZA0xB20FuTLC1G0afRamXe5oX+WO6
EMLc0xo739w0qAd/0iP5NnigIqvCql45nXcPlgdtxE8mXbz0CxvITSjGnmtJtP0KxJd892rmSpsg
t0PtSNAh+EJAv3iCvGK38I6j6dS3/cy5UtMoCf5IwDpGekjC9ArmPP5SF84lnAeQdflAu6xGS0PP
cGnuPJCQnrj08BHWoZczhrRArN3TrqrR0xI6uxriAjG3ZjC/es6i2yi4VfiZijQw1Ek+Ii5LDaeU
L9tYUB0chpe205fNqC/BQYdmvFtMq1svlZFteyH6s2QCaPdN/j1K9J76tt52vtuYdwB7gHJap3bX
PIW4Er7aZhlsh1IY6YpPc1GIFLO/i/QJ1xjbLJg+Ae7WVdwA9YaJaSbvFRiNYsXhE+iBFmU8Wgy4
7IyNnrNgyj4hkEU7EVsa54OgPzfMdJSBz3ZPaZN7fijYI+YjgPIl11oKZep+78YewE348emX1gWJ
jHFnZAoQYaILNhVpyQ1T0eWkHLHHEfvHmVeYnXUzjr8FS9xBueu6fV7Vwzb0lF0sC421ni7PFXa6
3qdDrXmjgce5GnXNcEzEzeHj6PefU/Lfn5JVyP3fGHeK9/iXQgmc2upr/jgkm785nkU+BEM8Bh4H
meMPqqX7m2B76NmG6tfksPsn7478zYGGIITj4Pe1oWH+1xnZ+Y2qaaG+7Pej9T85IyOn/MsZGRQv
3w0/sW67uv5LpKTntBYvuAFV8fe0Nuose7OSANRRHwsYtZjdUZ3mdl78ttcGXJehLs921OR3ix3Q
2CIh7W7oUh7eHQws9wsUt1dPJPSKh3SeAO+g+Hc9lQHXcLEUr7kVGAeQm/o9nCMbICUntDucNe7i
p0nO8Kf1Mhu2nvtIlUB2o35ouBfDW1423DMcLD93YLJeCNorm+OQFSSRRTW94ZrBtE1T5bywuw7B
RU60D0wro3PCdFPZdfo14i4OMS3kyj+vNwEQlzkGKlbT7xBkXn+n8Je0SYHPYirTEFTYZKXrcKQ0
6EOABpkYu5pqPwwsVK+dKS8d3A0LVgzlsYD9j9mCqG/VVoTuOrFc+nYWfm9kNB157fiNSWDxYnYx
XcBsZuYTY6n6Ya4SwuKRzsk40ctVDpWKBarybVZO+CjueFkoVr+ihUIeH92ppkI4H51dNsXpxTXy
6cHMjGVbzd16bsluOmOP54Zj4lD0zco2Z6zosXOVdeuR1jDyb1ObYaSZcveK+5upRZd0j8YMWCpu
25ZqvdnYBwsG3lWhMdGzOsydybz0J4rt4+CwtLI+DrhTYc2ElketvVU7Z6oJ9MJvtDn7bORV/9hT
bbNKejkS00gH+YXiseBLpzE+q0ar3hSFp53HBbZRV3CwL4GdKXv1QuOg7J+zdK5qSiXz5jwGTX1i
EDX8wCK8JCu2mVq6bgkC3Q9mkW0qTB8JMGePUZpkeHPHcZZGDWAS6Vv9Af8ByG/twjhH+NXpFXpN
EirEVRF0XYGiMMJr4VIMtEeWjW9RlRrPOnCPB2+x+Gm475tHCYJp29eReZKwDwQAzTLacxSG2DND
xdK7od6PsxxuYZRnvp0n04tWhM3RELn3HcOG02xtwZiewC4e6s1Y194N4WcZmZyHpfYlCQ37Gpkx
J6bBhe668kjRfjOr0vAQLcC80YWRrz2LQW+dy+ITn2MKv62Nrs6UtHctpWxHhxSvt5HliIMpKEzc
InOYr7lcy0+uUYv7ECMo4LCav5dlaMKoN3t6oMq8uiTIqXHLvpq7/MtUyMSkhD4ke8bbMzFIgM43
xIL/lYUMO6yh3jAnNpYJj+Kjc4EKhl9UB4G6QKDCiBQMiwhu8zgY8zGyomRfj/ZV0urByd+h6tTg
cEaFvPc4Zdw9m3bqs5cgYLQrs4Ddk9PjrPPTSi9xq7TWI9VkUJZmMA1+R5Tdj9g0XkyO1+cO29rO
rBNr1ZYtfMIUmoQXgNZ2IV/4DffLLWjxQpGjHrKn6eO4ilAhkisNVwvnWLPiMP9oLi3M0QwRo7Au
uqSYYuybzyZb6Actdb2UQQsnZIOj8hAW9l2pTs+5Okdn6kRd9fn8gEqhH3p13i7Vydud2+xhbAzs
R7+fy6H2Gl62cSo+SHDpq1yd42UdXXJQB7064QuO+kNyZMzEdzK0etcrNcBDFrCVPmAhFCTUg8DD
FyvpypZvo9QEpStEOEYPgdIapFIdHKU/xAgRnlIkAPgybFcqBZU2AbNs1a+FhFEoLYNORD7k+b1p
h1O38B4GnTglHwKI9FKxFW30NH2oI8gkrjOjlyCcgFTJNuh9N6E0lQBxhWPfvT0mybVDdmE8xHBx
PjlKj8lF+TjERr7KJ6fzRyXciDEd1vqHmoM1yN07EfAu3CakCn7qPihAUDnaY2O0p06JQ7PnDjtd
CUaynTHhmGRK146XRscmdMyYl1ctL4zg2jtvGs2tDYhM5zKCP4MkIMJGxwyjpKqpLneaVWg7Gnm5
mhhRXeYPdast5bByleRVz7N3Y1DFuAwjS/aQKnHM9pp3pySrl8ahPC25V29gGeAZq6xJqscsPNOV
y+X3yQFxtbakVa5rJcctSpijsm2+ZEqsmwfZPC0p2HLNwmuie/GD1Wg1twQyX4PqhZKC9IchKX8c
siB4sJQwiGsTAlxJD4zBx+Rx9linSkjMpuAtUtIiwYaRFjLkxlgJj7aSIOmbpyrFsI+tkiennksn
0cSzpaRLS4mYUTIFNFnym+qp823kaHFzNQ9WSj/NW4PGvK0iG/yw26C4LOOmVWLp2Jnopo2SUHnG
aOeEJiAmv1Fe3wAQZ+taya6GEmAtJcV6Uxt9Mz/0Wa9sW99J+xsXYXbxSpFdE0uNEZW0GyuRl5aj
qwMmcq3kzkOupODMNbw1rS7Iw6N8tYaG/TG9c4+5EpEtJSd3DLJphVQaM49DpTdj8vFxVRfb+UOP
tgx7J5VErSHtHq12nOGZxtPB7lgip3SxD1ombbn+zz75/wcEJtmjMn35n/fJJ4rr+2/p/Jdp0s8v
+mOjjCn9TxSwP+2Tvd8sh0kgjWwqLyvVJPAP+rv3mzSZjQtVyoYtQkHc/2uWRP85KVI20JLCNr7q
H8ySfo2lEr4UkpmU5RmkMTGE/2JxJ10YNe4ShMeBWjBmM4Z0HkYZLltjLGiarR3vOIiviTayy6lx
XKHduR60yqHbMyYYdkYt6x1PelCHf3ob/5tBsaXzGv8Sm3N1Xhx+U6FTiCTFrzv4qbVmKyUCeXCg
mZf3Ho/ve3exWY+xmlspnW2QkqWpmZu4IfITsrcgXIYnaPL64N0tCvnQgtOvm001O7nzvFA6cUG3
HDvfjFr5klM8ZjeMvip6uUAbuoCREhxqLNFuq2Ej6zR3Dz90WZsiLRg+yWw0EXfAUqXNUzQP4b6c
tJwwiWdlNTJ1m81r02lZGthkApBoeqk248lmarxPNXoCbFxvdI3rIu3+6f+yd2bbbVvptn6V8wKo
gb45lwR7ilRHy7JvMGTZwkLfLXTr6fcHVqq242Qnp871rotUMiyJFggu/M2c3wyqOl8hsS6INcuR
Z676MW2+FXOhA+i0QB0ONoqRMIFoOHMUcy5vh4gAuSPayjzbIkgmYzJlW/dYNrinxnikJY9eQJlr
O7x57bGJU2PX91b3nuiivQ8K1n9u2p3QIxxrdIdXr0wmNARwQ72ul4icxHCctEFbJ1CIWuRAqXtp
bGu+K2Ox1RL0ihSKRvWk2cEXHRsSVB1UptgCc/FKdl/trfTeGc8aFeAjMx0WCp6YSb1Mhuku9tSz
3sf5fTv3QMEUgWwsCV0j3vqZZqNdRPAFb6VbTQ5iWPoLPXGfdD+rnwY0gmER+cWDMygPESoD2ezM
7qSzPqUxY5EJe9O9Us3GniNzS+DzeJ0p4ValYKKAPdbZoWMot7UnRRYarYvPEC/KRjE12k9WVG+Q
imgrS+moLPEzHGwloQE1sfvIVW9OCLPbbQpQ/RgbVnAMDNc/CkPP43VU6vlrLY3uWnlV+tGMBgjL
rNfqZ2JBFQs9c7ojEdX7HnvC3TLFajZ0QsiJTeLX8nmAeEQqK6p/Mdhb1YyME+usFm8Zt/3KMtsp
lNxpK9XF45PuoRhAsTCcnLHrN4wWAwpFsvXQdJYInxBBq1JaT4JILXo9Za7iNhHc0nCJiZwesm4O
FVPeV4cfEiJA1laRH/Qb5FbGmxmnAv3dPP9YYNjnhqXC2p+mds9+g9ZYpqn7pTNnxdKO0uZgDm7a
rqvRmkWoJDuL3VBhE115Ttf5K7MpPJNOBygMLKdgXucxyc+sGCPt6mBC9IDS5PIQ0NOcgtphxzJx
HQ8D4qIlIDYXd3Hmlif2BVw9G3EyDs10k3YDinsI7+mSamy/M1gbkXRBVUDvUi/cIbRnSJMa3KL0
+VurCtAO+8ny6RJ+wwAsx8G2G9zcQjQtiUXwSkZdOy+r3EPGSC0Qo/rmDWoihLGzDwFs9lXiIuVd
18SSXTgJxy/waf12VfsuxoUiVqWxzpI2YzKG/nVmodR6X8vIC/q1w5YGtRJ6xOFC72jj+mRouUKV
7zFRG6Qo7ubKkwsAbxgOVexWDoPcnJC2NPJzdseV2wI8jc172sLx0W3B0aHVIhSAnVmX39t8MGiB
fQEQFWiFtm07gy1i3Sr34nIcnAqBMoqFYk5ssSwbMKmWrDYTMOlztHRMGgzmbu0tfVSydFReZWr5
2ujJqNKXjsu9NV/t0ocN0LrOoykEUZBj9okA5vLqL51bPPcs7OoR+8utsXO6LHtPY/LfyeFaWj/N
al0yzOdce0U8QHM4LX2ieWsZvVv7GNet227BmgU/WmU1R7AY4xfE2MwSlu7TWPrQiYYUWpyGlG3p
UvVbw0rMj30SAQkX3ji0JN5XtLaR4YpH8Czm52ookiePEC9j37Vd/IAcp0a2MMsMYoonuq/VrOMI
sdnMOCSXANSNlu4aB3AD8deYhjNWwYFRD1YCwoYsn0Ism6W4B5pJr+4MbNXoKOXwwflO66uJcdt4
qH5doFd5GAe6umPrhV+S4N9DmxFh2SwzAs6G6ZAucwM2Owb/4KbjnOdDnlExk+wDn2fVL7EJKIcZ
PqTLHMK4jSS82VzGEx2TCloChhZAO/uT9F339rbtNV+cCr3ViEqy+CUHw9vALXpPLYrr0bdrSMST
9ULPWR9S1sQPgSXICGZ0YtJ8cyM65AZNWn2XRhz95NHfxbMfMVepDoHHbgG1P/Bzo9DWMD5qRrt2
epkxsO/sSqv5BjXh5uWDzlJuGe8gCtFDrFHmuhAzPV7LPxJf176my3ioNa3pZDuNDeuoFoyPnGB4
H5aREo45b92yxdotdcm3fBk9cZc6hCrdJlK4VZlOkRsv7jqcD4LhkQUI1F+GXY4lmGqRDu3Zm37W
0FvQBAfWdm7JfFizeNNf3FTKctMsYzPEG0zQ5ts0LbaXyVp6m7LJ28TNF974Vnb+0g7fZnIII9sv
GO6yF0o43i6U3HY63Gu6nT3NuvucTZFDeuQy6bNIeyEwvRPWGTs3s0DKcfM+ykpaWimqr/MyNJTL
+JB5Gu8X6n+mipqVll8tlsn8TIaO5jJ+hJpPb+stQ0m/6Yy7juOMT9EytIxv80vqLmaZuY94lHRE
M3sDEPal0wzYirNhMX9Kg/pIhKjmrfjUaTbyxokcU0jkgN61qimecIlJ0CwoZuxFOzPdZDTLRghs
5KKu6bvuKQ5GHtZo+s4YjgRDTz5id4npGs6ahog2CCokK2ynsJlWLMEU0aLoYU7QfPODBplPq7Tg
SCuEbYT4X+x0aBSCzXyTB7WLUsi/iYaCRT8kb1KimlQsPFia8hrAjOlw14A3RTt8EyG1N0ES5Un7
2bzJlIabZIntCZqAm5BJ5x6INsGibxpSfPisspOy2WPRsifSIiOBXpeVLiKA3PKfp0UvVd2kU/ai
ovLbjINWBIuWvnLz9NyKOYOVF3kFoyV/emnh7D8x+vK+NlDUd5XLLGqVYY96JxZ1WT95TblrupZd
rBYXukX+ouKR0XiiJ62sNh5MVs3F0a8x4cS9h5+u1O0kzPVYP9SA3PSwJEVghVOEfIeJOZ0lT64/
m5X7v75l+rFEzn+7/uBJ+1M/8keRYDW+/a6lo+fiG35r6QA4G45H7+b/bvERuP/AoYFO2ISw5pkw
n//d0NkWukF3IT+hHFz2Hv+9+LB1grSXVYqO0BBWyH/W0NnWL22TTifn2JbLUibQkQla+LN/hhvN
hZRD6SX+UW+K6aSlXU3ms5k9TZaTfS/KQR0guLOWRx3Pij67betve/vbCh/KovbAWpPFPtvc4cG2
JKBQxdTm1CwaACGxvx6q25I+Khnrhc1NMWBA8WSH6L3Mjhwfe5KlEGrP4F+PrLrz78OiPRia3n8R
U5XyvLiJE+RNqABiYxnswG5YVAzDomdIb9IG9yZzKBfFA3E7+Y8SEUSco4ZIg2n4LJPGfkLHgVii
H+roQy4Kilgbzhk+GxbQZZJ+UYvSwo7i4fMUU1yZcyc+iFpCjhHEDplR7eQ91LhO2eTMVscAJ57O
AHCMET+ZPX94haY9VmWKgccbivgyaGZ0cG9SkBiRBcrLyrLvTJFmaagzB0KGMOLxUUQf7nM36jZk
s4gvBgHfU2j5hb/rPAcJChrG/BlSpbhnEIxsA7D0PhnzeAf81z+S/Djs9GqqrbUqCve5ELEiRKoU
uUe4N+td6koTXIPIGF6vobQG32dDx0RNbeph+c0HdGcg90IzyppjH2VL8Wy4ioRvzo+8mYJTq9Cd
LYLRErZ+7V9s1jDMcwevfxq8otnHs6j2maZ3LJcgt4ZBUuRVaJP0/dzkozwano88xJy4OEFOTI5W
l/m9gd9FJ8FWpffUzRVRDY43vOY93Ssx19JHU1mhdF/guBNjWgYLdGFEkccES2zyrmzv8Qay754S
dBiYBjFyjRNeYT3p5FGmhSVWrpjiB1/WH7Cq5n6vS9Ukaw3AzAdR3TlPN5i+I8Wnku9lyzR5H1FN
v0T9lB4Gq2w2KphT64DvfnirYQQ9uGPLxh+RwTagVvXYJDXW1qgCHn5TYoz3SnZx+tLohEQNj0rz
E4I1DOCpcufBF3kaZ0884EGGxvWdd9cc7VAUbcK1newSI9Cdrtq5InLMJWX8End4VMG+4Smw5YCT
ZHQZqy+Jvj6vQcLKGsrMs91NULZLlPOhJKu33EelsQQAIb9A6OiGA9OkI7qkbNsVWcHH22rDGWJK
HWfjyoMcu7IDjMOdXhdhI41om4psXmn0GhsylggkiK0CPqtxogfClqMb3mqq7Cek6vt81J07VdtR
OOstgi29nPdoTbnu/TRhvxzor9el33IH2mWjg42uZnfddb1FSx5hjEuVPJpFW2wSnv8H1KLjXW8R
5jdiut81Dmq2FaDr5uR2TX/EhlY8zUZp0y1UrrNz01I+aUH3qAQfzIx+WvnWJ0PD2J77GZC0yl6n
ritWVZJ2V60380s+Tl4Ii0Sskskxnls749TyMUmxbkIVp7soCHFUCTKXYh++NjaNoc8ecMa9BHZL
ma74YGsV4fMyfnIxhxLBZaRhRLZNmCb64KxYK/p7mir8nJm7XO1qvOqWJdY6UsmDV9lqY+YuBlwz
NZ9cQDNrjieqSrt1Dhi4IT+DqZhWsd2BQmF+tYGHg7UQc89nK7ftVxjC6VpkrGqmWrDy6qV3ZXXe
n+rRzScOqY4zhekzQq7EibR3XdEN8cmP1b1Ok4yiL06hz3A2ZniM9pUCV9OT6X43GlowbeIunraR
qQgVLfUiHAFrh7ijmkuxsEa9tliUHeab7rKqwuUKUCYqFHa6Rm6wapMGBidIPI7sRTeRYuKCDzPn
aptWygeV2XrwngCF55pbA9JB+CpTKNj23SWII+/TzsfrozuEDZUZLBnyoTa6X5fr1PZ6Gla/eGXJ
5D8IGSOminn7X1OwFabT42LNpvLeGPoEFVusX0ES5B/dbMsvnhHbz14zlY8N5HlKyEbf5nj/z4OS
/gGtakeEGQvrDdTanENXJP1zYlvY60VnvVkdt7RlNQSzm0159sG07SfNMe67zsmIlGZN3UHafqbP
WbJhNSO5yCFg4cIO7o7+PNrrwknDIe0ypoA+R2Ye3xtBl+4TIgGx+PeeTy6Q79EbW/Ga+C824NT8
6qjntdgWKAFwfeTRJ4F5UayK2um+MtUHLK20IbkzmdLsSXNq6PWN6Vsh+yxUVq2u1gCqq45Sj6Fc
ngDB8ZruUxOP5p1Cb3PHaIEcntzVU+63Rjw5bm88A98wCYlMayIzG+S/xBCJz3VTd8RwQQ0SXUXP
wMHU7HmiT28iwzBrCcaXqx5aCRpcC/ObySgu5a48Qt15lD35PaxdLUPKV71xl53FzGYq019n8j1L
pqFem3y2WfGQWycrt+dJlOl+eq8qge2xxPi86Q1oArM1TAQR6pP67kuSy2HEs91soTuvlhAEGoZ2
jFaxmPvdqBfXcZqaXcKEk4xQGl/eynzdl2X+aC0CAaf0jn2s1evGbX8j+f2vPOhv6mO0hUvGxf+8
9ngS1fcf/4eM17fy+8918m/f+Fud7Bn/MExSbwHQBSwZ0AL9WyTEHwFXtvV/GmwW9dC/ElDMf/Ad
lNYuNR1Qw0U99NvqgwQUw3Z0glMsQlX+k7UHFJ9flwsIeS3QQ/wd+Hthlvh9ldy0MRK7AJOe5nXl
KqXgeeZ+lskm9snITEzndSSFDOlFnTBkr1+BfWgHffQuJkT/LCyUYPnf2cVjMBTlA1XOixPpyIII
fYWhZY8wZPuFjYczn9GF5jEJIuLJ77xLvYj+kV1DGhvbN3IAzoQ9n6H87yJZR2vZOkHYj4CqKOR8
kCPJR6/3yaXAqBQ2Xg2irqwa1r8+oH7HpNzR1akK9AfX6CzK1vGtmsYlVarlMQSzpJXJR5cjVSDq
et4Alb541rQbE4/I6Lj8QMh7Hhm1RRODLjvpkbln535WD3TCJz3mq9oUIoVI3uZaYpNu1LsjsyPp
J++V5742c7etcnDjbSGsz8iI90nruytkmazou4iAYM2/oK99zYb8zYNQt9WXYXabnZcrIAtCRvFO
fKQ1IS5dLNOtlc/V2ioIiCUPGMnjOFxja3zyy8kNIR2iRM6D9xGexs4Q9j5GcJT1ZnVQS+iDNnZc
GDZREDOOpuhNntrT1UVXOtb2q7CyYzzlb22TvoFnuniC8SRaIuRB/EKMMD4qOT/YOe/VbEn2CDVq
eDs7KmbQq4mR7SJzhMZQcaFMwcYJuOcSRaiLTZIFgHG0hR5cJ/Mm1pZrKYo3TAf4YjEs4Boid2x5
rZrU8g2UwIex0x+kiVdEqBN5mEwKsN7WHgJbpoIfVs6XOUZyzrLpZPLm7OGpuQQY8htW9vyiIhmt
culiBwosAr46XoiALIqJwFZQbdJjNUNctJtoJZzpWmA3neZyDEvRyjXcirdygG4OsuUdA+xpAOoW
pqJNLlnjvSaT/s1vrHuYR0bI+Y4RXO7JBWn3zTRcwT/sk6SW3KjWPi54jzTdR6oiB7nqe3Vyq1nw
9OD9hLtsEYPJnTApRDYNvs5V3ekvZWy8B9ZIuiZ+X/Z2Of3EcG3a/mpP+UfBNCzUQSiu+2K6WpEh
mKxI8lfNxUaGWwllXpKEt+tulO4FVc8r+Vsgi2znUgOZ3qKY40nGeyMmJNSj5aLUapdSlttRM8gU
MDWiDSItAJslgDFgqCbXjtsunwhRgF3ghHMgh33jzcMRD8hw6CgHDtOgafeZmPNNA8f5vtTqGaxC
PhwL0XQh43PrnVXQV9Y67p3BfB7ROdxDSAgoLwi0D7Czr71MjW+RV6EdhpuBIDCFUvMCr/+lmMiz
XCu7w/xRmGR4iIjg4+xra0FPyCbUKYK0VvLt1rWc201jT/iOWtd1iXydWjS5lcR15TWXXBMPZUUL
AFropdKwX3e942yG3nmbyrl9L8lE4VOZig1MaNAr4LxqFbgocYt+bTKbJHrVkau45PZXqfleGVSc
XVNQdhIT7U6msUUPwfuGzoRRNbchKbhMqUzbv7d1r99RWqELybxXT3MvvdmMh2hoP7SxPdludvzp
ofMnS2KeH79fEWPCRPzDQMV0PZbpy5//BHLGdYDNccyqvT1oVKt9I0NCOi/I986KbcDfcFx58vzh
1QIeaMxXdCje7i+78sAe+9KdvXLPlKFal0Z2JN2OrtTiQP/r3+tXYqzPgt9yEEyTdrAEXf3ySqPn
TVYKvmJvyuwtiDgNl+M4NcY5ZK7CTJ5/07d//Zq/zI0Q9/KaPg9wfK/B8v+/v5axVbIoQxuzn6Uj
Nk43XHHpwCqy7P2ooe5cfl+6m1Pbcbr99UvfZlI/mcL/+dpIc9AFGwSy/Mp/B88xqnT2y31XtET9
VOg454hej+PilFZptteD6X0khB5b2EBA+gD2oWV0v2Iy+y5casVSnfp4Ibdbzj4ICtIfoXiY/nga
XY5v6J4sQAhObqr0XLJyKpzhaSriF90Rxdqd7Evv51o4VVWwcxzCLGKM6yHBQ/M/dTTv0/+Nf1R/
csP+yS1EAYvVi5m/zpj8lzfWzJOgqEy73AuTqJhKfwCM8lAo0AV/fUVvWN9fryjIQhdyIkPKP0QF
sNX1J/6QexWH4KGDmDobib3Rcw7h0g1IWvazs6TRecyHGW6vXhD5wjPUVvFHM3AuL6VKmlFAYGs9
4dUHZjP2V3JQLugGd8LnuHfqpAjjGNZZM5nTa+yY866IzRol3Zycer0FDJpNL1O7xGmbiX2UiY+7
zyXdwi6TD5g8hEBkOe8i6LwdYUQfUaVe/LjfMnjh4V1bezFDj0MfGcYkca8IRD2BUWS91asH0Fyk
25j8bKBLX1uQDaFnUGP99YX8kxPGwqofeIZOhsUfEgIAHFcNJtFyr0agRJQTEycbYT7ESI3W/q9f
iwr71/MF9PqSzOF7DITN5c9/Os1adNtebs/l3smGJ7tLjuQg/82Befsk/XJfeKybbAbNwLYRe//+
NRLRZDLXdZq1YKi3XTKZITku78tJnyhr3sk2OmYm0XWaeRmjQEC4yY/aFH3u0vSb7+IcMYuhJe4p
tfZwVHnIBpxO9VycDSP+UO5obTySkva5xcQxJYh5hRihu8sTyI1+/cknPhwpgB8f7DmZQ6DHhP4Q
PReyea23ZsuwxsLJs0NGudDVkg9SfbIVGWjnYcqOmUPKqu+mFKiMaJn51GG5RHQOunyqSlNsbEv9
XbDHn3xieS8CZGCcwzbN6+8vWGnWkszYotwbzChXgwA3m9CYr0wt43cWXIGEcmudz/6lcNw6RLWq
074X9zLlXmbrtwHe1G/HaPHXu0a17oX+OqZMd33yjpkWuJeo99ywj5yLAL2IRJ+TiBSyau2l84tu
ju+qAxThsZyzqA7x25BJqk27TOgvM4UYmbKi3ln5uAvq8Smm+V+lLfenXXPwdS6BVQGrSgy6ebAz
HfUS1O1w/usb908+JDwzlv+hgKF7++UajXHj5XJkWDn65ZoSZ4JvyV/H1mHf1PHfvCOGAWPh188J
sjVMJ44BivMPn8lFkmSZ8B73rdmVG8PtqrUfpceIJ1Vg8P6oilsSjjyrdZQ2mB+pAOP8DN4NZTIB
I8Bzgjpkl4oa2VWM1vJOriDQgwQ17jQCnaEsdaEIqPYJXLfWVt29o2p+mvL5BEORhzG3WWxlb9G4
VKkjyB/YP03PaGuqzJBydTPI1N/CXbjc2ktlT9aa0AnAhm12dDXJd2Cz3tYRI9FcSXGYfMjTSxME
Y7ZajzKrjmU/XhOAMGt/kdeqhlbPUeO1BWCP2DwA5TJckYk+NFpyZKWBFdHrCezN5vXyLzCTGnTr
yw1Z98PWsNtus3yMusm5VN54deOlgXAyjc9TrbEWoFrSo/Q8NZm/9mq+GnzlK0p0PmISgBxjzPdW
yvXYL7zlPDljqy0goFOKE/r5mooBSpINTaZy9oQpHjWU36pYVixEka2kzI80xTtc4gwt44Ebk0+H
O8pzbjhfRTeWx8xwLkMHZtFs53BpjCZF+gzJ3NXJp7LPpf1qtsnfPY/dP/l4U+vgkYTqwR31h+Ae
9BmgqJ1i33nze9kNTwiULtQXXDx0RCiFsrdbq10xLt/KgErv9pkvhdxiL4FRmvJtTWGtM1mmG6yR
a39hM6xzGQPyNv1yAwZ73kPr0GjQMqziMfLupszjd1JSg3PdBvgRY56LcNSDu5KzPFSedTE1zphU
zi+DRbmltxbmGT3pwymWTDh9Kmtc/CbPQ0E8PPHalNlAgK9y4ARtTfnU+rSkQZ+fMZE/2U5PwnFO
6DFyJQs+mUIgNF7TqPDZSGiMfKv53e1UvW1r+eTRHeyzxL0MPERoMvurxcBwqeal96/n6/9O2P5m
wkaJvWBd/ucJ2/ktKX/8PFr77Tt+G625IGWIFlnSsRYcDQ+on0driGbJY+N49JZcsf+erQG2oasw
fY9T2idKjd3wv2Zr1j/AXXtU4MzXdLTH3n8yX/vDp4r6xdL5OZCzkRX/mpc7B3zUoJuqPUZdAjyc
+cwU+Ker8f9SScPecR2gBAHPZZqGXwqZaOxzLTYDtSfsGwuxvwKJRZ3PJf33Nf//eJXlF/25JIuC
icEYr+KVXzvtazX9kM7fCZ1/fZr98ov80nd5SWWj9uAlevXo6Y9zQhjIt7/+LQAx//ERjdjQRgNk
cmfw2PzlcnUMMtN4aNq9o5XtMroDE5Poo7nxRl7aifAkYu6KWFT00dHq9H47dda0YYVm7OZpGHdJ
3bYvplCWgW+/S9et9B4hWgwkYQ4T9M/WTbYVEJC1JWnTDAAWz4iTerHyij69zplPUZB66YmKxIMO
UX/Fd4Oby+9wIxrDvocIw+JJABFBYbvONE+c87qe8bP11cpNeAy4bZ8ehJ57Jx0Z+BetYN3JdGsW
Z73R3BMyU45OXes2QnMw/8TAK7B7gbxAi9zf9VAIPuE2zteiFjx/vebdNQvvGCUFVECtGdadp4qd
bXZ3NoPgTwxL7Mcx6o0doaz5poJ/frALdmJ5b9hbALkIk6baOPt6VmwghE6w4KfhyfIkPyTz5Z1H
R7uplG/OCA874xxhRN1XKejnuOrFY5QO43sgsVoNyoIc6UYsM70ByTZZyj9GIqJfRY1PZg3mVn1y
R5JdcD4ZP9qWhAsgtLb80JYpEPiVXL4AKodIPbnSfhxQHMOC5AI7Nhve2TGZtMnFfDk7LnrNSAKB
iCzq1oVJGrE+QToA/BAVu/SQhqXaJY3tH7JDLjbOsv+equmTrcwfAXKML5PJDtHuteSVHBBwmDPb
cbrwxtiVo/1DyaolcWVs1D5tkGCTScmb4EQwbXqdn1dM/D3SycuOReB0L4kGFwFOoncqUMef62KM
SIpuUa0jFWPvaKaHuLSGddDW7Ra5q75DZ8w01XHdOAxAU258MARpqHIC45zZNvco63kBUzEqb1K5
A1GV7VMnHZ6zSvXPzNf5YiCL3Bh4ox7zGOEd3MLsCPALW5JW9ZuBgeK9H3A54Y8b0bpoa3NtcnZe
5AhP+5CabkHoBWTC1YSnKwrJtTCemBHHj3Oc6M+kCGfTCtObc28SHLMTcazvKL+ibxHiDxQiphZd
zDGAr5KBc+8XESoVexTZ97OAazrHs0sUdWwfYVU0d43mGU9GoYaDG9TuQ6RZ2g7NpPXgGUV8N9oO
NMdGPUpErSgDnUEnfrhxzUPTSpSk/cQSNEtE9E3icENgP1YSFEav7ZjS+h92mvkfcIBk2OH+OrXI
mr6JQDc2cd/YOE5hoWALkwFkr2C5HhFL57Whpu9503Elu4G5pIhrfW90xrwvGNbdwTewrzo+pE00
+2zyLNarO+YQ7c5Bsf3qm9GARtoRj3rR6PuBbai7tvuJpgpgs7UqmLu9GxmKjwZI7AVkyvjWAs8/
l30c3KOitq55IKkoUZprG/BnzukWSsUITm3juvUfICWUbzPIyMd2JoR8SoW8TNCz74zJm89oMJxT
VlvlzmicIWR/6D7X6HvXUs1q34yaP4SObi49JyIbAUMJ9kSrdK9cYQHNPGYnrrNOkJxgxhj1DzKI
SAsSeSUA8wzpd0e53d4YOIRA1Hc7bg0G73jUsTLX3U5WIxbWrk46AGIClapuN6d8dBETi6oRV2UW
LGWhIfMznUi46zTwULF7pTryt42vplGp45zNzQmjytI9R0kTpgRr4qYr0uDgUzFsEXO6a2gVwcEh
WWIr3ali1bqYQkSWsMRwIZOGvpWqLVWC3OB4bA9ay2BoJRp/3qKN1Gjhe1JaTBinIQwXrsNUKRyQ
aB8fyrxtvrFRlhxjQ/aYswcHMUwog+QU+AohRgFC9rw9prfhh6eXamvGvnMyS6PcjeQA+Ss4PPVb
l1XGN7wD3YzPJIk+OmrVl7nDmogrisHq8uVm6TrIn2wAwVNMrLNyvPGeQeF0DxyGHoskpnnDPXwz
irNIMmLAL7eXTCD+2swZ7CHswcd0KyuX+rcsk91n8je69cDYD6VMa2mbBLHSGUBPCt8tNp+W/K8v
qS2qlyEpip0M+pKJoIo2iTL0xXCIjKLRg1Cfejq5qn9jqioPvuf6Gfp0ILu0/PqemXTG4dkOl0Dq
XL5SIINojSChCUVcbmigWVezUU2EqQdIo/3aYFeIHxSurD8URwRbU4bwA1Pf2k6V2suy5i+sT67a
A/F1nw2MFK+yG9RjYne8dXXhk+Ja++XOG13SflTd87LszIkEVn63Mtp+CJGlalc4TuO4InZWYipW
xl3lWe2hZ479PTD46ixPkZy1rnOKEELtYheWLaYQlNbEkfg7qtH2YNVa9jIGOFDKsnGfg8bVNg72
59BHXb2LCSsJ2+Vh1wW4FrTUmx5GF/ypZQxBWAVsKUVEQ2FB6HozigZ0Wc0NjtSZXRt3dMgYBv2J
rZc/Up7hB7PTu2uXueqFGyl+cIUWM1vpA9BdoFrYqQVwuety56P4epUUpOyhQJbDJyyZFnVQpndm
pE0PRKMrRFz68GMoI+1TscCN2Eulxtqntfnn+5TJKfqYSWjaTLY1bnW7Ni5kNGnXGInCAxL9+UjO
Qb/RnCn5Uvad/xhUA1Q0fE+frX62Pw+tZn+maZ4vPKncrWiEtp6hoa+12hYEo0fVWZF6+ARmptyY
bVlsoDdMl9tVlw7xRVXn+/fmYlQuy4oHX5eegL4bDK4F7nHQN0tiub6dcM+evEaUmzIA3l7M0oIb
UDCibHVgf5hQ5mNvzvl9BKPmYCDCz8Lbvax8Qz0yEKLxo0M5KayjFzbgpKnnXozPFMfFynHK7F5v
0uIAv8p9DSKMMzLSbQdDMQ9DUI+8/apR56yr1NnAP4ADhkV2qM+Z4Ag0jCehJd/abJ4uHArzwSQ0
495rlYJQTB482I2ayRY6cliMCvWfQlmy9QxCGXMUetAVvPQeAzHqc8vMjnZfOKd0VHjVvFHbRG09
3Tdex6MbTBFSvKbSLBxlBSlhJsEzYIYMmEw8m4ZDQLw59n27q8+jhKodll5ZXftqKrc9Bw41UOlh
iLNNed+gqA/b3h1geOfqPI8Qa5rIHbeWacDUBgSvXTtdR2rnFwMVs80iJh84NvSYpcUK2G6KUyth
ZuAPDKaRvZc7aZT5i95zOxW1oqwOEuObHtvz2S6w7NnjqH/DCM4+bkoqi2Vzh1q244OZYGI5qmlU
j23meUd3tOeNz8INvSBMbkT8A8OdInBRqcuh4qQrwYc9EvrGZ16zclbNEf9xtUk5YEONveyulxrC
Nr70IbVwFkCnaKJ9Bxhhl+iWOmARILAEnu7yG90vUekhFGlxMVRidmGfFM/mhKAAcmG5UbXQdtKp
iBSynNn8OjM5Yy1eNs/IlGAbZ4l2iqPhocd1ya4aZvuYaj/8RnpMocpXq4fUkQMJu+PXyNa5TuDY
igz3duv77bipCIDdRVEyrKB2yRPO+7ZnOqV7GypEcawVYQ5SzA8mCcVh1rnFO+OK904595PZWVtz
GoulbmtQCWHk9lRyHSuhwtbX4j2n1Y4LMYSGDhw/jnDKBZn/qhF3iMfNqjB8dU209sdFF22xKNd9
qR1AUEFM8Wp+X9xCNlWV6UIHq8vzVAMlLkUcZmAUNm6SkwdRWUO/gzgtvsb94OyzycjhHPbAuond
qJ5r2zUVziEdjVdhipNI3fqhLLP6lbREdCjmXODfqPv3evDcZ4BK+BVyv84OwNsUQQpBtgPj0O81
gSF0DcDZfrD9Vj2k5Hc812j7NkMB5SzEvMdeS7nuBk1WFEYt+Qk5sJHt0GS05HqeHHGHzv3KkABY
W1WcYElbe6ycTkAiXYXmot76/ZRlp678RnlvfJnc0j8bAbSJ/2LvPJYkV5Is+ystvUcJiIEteuPc
PTjPiA0kkoEDBmoAvr4Psqp7Mj18widrPYt6IvVIwsEMaqr3nrusTYJn+iphjI0cRt0G01ju2zHy
twlJfpvW63gV8xz4VIo1CidJzV1c4ZD5KiJRqWWPfPdGGG1yV9htuenisX51auorvJyReT3Su3rF
VOoe4HcXL8Ho6kzuEJs/6/MX0jEYRuuRF+2GouguotgTV1HetC/4H+0dKj51QNreX5DkkH5rRRIg
Oja4ubB6g9velfn3vEEoTXIPsbNNUmJ+wrt6MBh7XNYtZApHY4MN2qAQ7HUb0a1HrRVPVuHm6zSw
jXSmb0TXpTb+SHvX+2ISP7lmjgdeNcymOekqWSZ9PjKgiCY+hRE5G4sO6sLKGWtWsiRLdiBHQbw6
rs7t5Wt7GNlVwB6zpgWDOyC9clph9nnUshh+SUvTkFV+QePGA3k+sik25EttJXQdnQyKuy7cCtMh
lfEWlUj+WKZ5edlOmbmv64BSah3mYxDioUql18EdbZSW79guOdqPsQUduVDoVY3O8Z5bDegM+05v
yy5GMeSIg6fM0loSNd3sllIxeR8Mq3xKqrT6IjsgtVup2aOxiAO6y/hAZwQC2BJyLLS2uBOAvsnh
hP7/ltYOwKWuVsmhN7sfofIYDdHeuRx8r7iwqGy/FRLUwYgDYeVo6fVU9jhIG0vLtm3qVqhXE9Iv
e/iWC2ZF7bUwvfA6oRhaJCJLmrXnMfWvQwd4YI0al/f/O6pXxMt806DO4I5aWEFL5EbZdLcprviV
CLOI6WRj8eFyjbVR5MEdsSPlVwuBiEga9SbG4WECJSU2roOvSSuUsU2qiZVdahYcz5kq6bsYyqOo
qqH3ZoQMBQDnnKjT8ZT3UDV54vHmlWIbRY4LURaKzQIMvruPgD7sksQMv+JzB4jHSoiFTcMQHQ7u
I1sdvicA595mWv9Khv6LGAg80aVhbvlTTHAcVfsgYvHdzbz6pke89DWcAgKyUuWBp7LG5MqHcLkF
VssVQ2lLgnQywEv0uShW4L64fSQe457IrKSLeWHpRC9UQU01RkCDbQiGrRWZt+xBnlmQ05tBTs6h
qhxwnKp11pLY0PfSJ08yq5UHW9VKrmeNDUYwEpYWZk11i4e/Woa9Ku4LXMxUuNpdnuftvvXG/C6I
NefWrfQQVzrpm2QsWT+NEO11mSi5rrsYoD6WgJvCHqJLRhUk6snEJ2EJaqPWvSYkLAURUbY5y+26
l6R7TO2g3wVB56Bll92yZIyyHXsre2hZcVGxY1z0/V7f1ln3SJo2Ah1Xdw5WWDL3VPVb5BfuLiFq
ZqkoBOFjutqOzID+klLORSGGA6QJq5T6tyx+dm3Sx7T55VerSuRr47UQLklbiNKvpZ4k+oXB/O3C
U0GyoluieNga87EztWFcAr23/WuiP0NzWRYVwRVWTYjSpiqGia1ZVPvXKHWyxyInkDa3R38bxU24
krSwHh2z+TEMROnpE6VKXVn1QZ/UN9dm12BnZk4ols0mqepHhpBpss9j35j9HzsNh/aB999GdO48
5yjnGPxiPKEqzFa0O741ZtytYA3MKXp8X0eldt3gvLtsQQZArXat31FDOXTOaBNpnWd8E36mLkRp
W2unsmikpHg4wsDY9b4W/Iwcy761dc28awb/J8HH2nPIq/dkmm4dreymJM7Or4cAIQIeBI1kqi0i
jw5LPAGAhLFArynoAHzeCP3YBYUVCnKfca5vfNS4OBigSQ/w6p0S9O96jWZcLEueyWrLfjzffn60
D11w4i10l5moTuQ4gtqjnqs72AN1klvvxhLquN7wlzh3h3UWymz194cyTFDwnm3aNkvfn31qvXEI
yhkMTizywscBWdkiTHrjSm/PapM+gPU4K8N08ZcJ3+eIR/1qUlL0kQCHelfURXeZZu2ctoJmL+Dh
XVThkG9Ro49/2yTnoKaBYJA+nE1I+NFB4dcbpgbTazfCnl6QHcJXuqZlx55UnFF8fNRBcSiQga7r
Ij8WztGlTFn8Jym1egfYlnCqLGAaplVesk9NOpqwf6pbORp0ELMpuuoyzEyf38r5qfhTocHxQScK
Hz8gM5qjp2YMhYz0NGx2Xq7RgC84QadST58f5KPAzPQtkweTEAFmRcfy58Hgc9H6Zr1rW1q3roqo
IkLXCq4zU59204jHp+9wkJSArDefH/rU82OZjm3qPsMbY56C/T5S8W0xGPBJ67lJMq6lBYyPvgqN
YFfTZ4p6SAU2RuBDPz/sqVffErBkBHcWk+aRLdJqfKd0Yw7rVgmK07x/wvUy7UKHp9ZHafFvPLAW
awySEU94hnUkiQjrSjc0b+RwTWs/wqbdsvmHAoBH7swqY8wX7PiBAQdkIkokTogbenRBp+lf95JI
d/WNNHmezTHovmPHGRYaYEQIkI6+dbxJf4+gse5apKH/xkMLt9NxHYH0Au3+n78hda2WhHO93llu
KO5sQA1XMmSJ/fwenlpQuYXz+Epn8PlryPXbNE5AHO9EztLzaxXoAaktwRgPGOoSeeb+nXoLhQ7Y
HpWJxYhx/im/HSodugLAjmJBJWp3ZaryzfHKt89P59wxjhY1GLmmw4e63hlmC3W03govv/v8ECcf
Dp4/dDk8ivYHJanvJ56qzbbeSWrXq7DTzYNZFgzKehV/iTRWmKro9dnVAz7Ewn8Obf/civbx1cN/
ASrW4/3zaV0crWjClviESx9fqYHTrQV5s8Q1VEGtTqo94cTF6vOT/nhdOR6aPRJ8bNNwj9+9im2V
N0qr2uUFYUfCGe+g1rhnSomPz6LFDB1qF63dOSrm6AX3Q6OFqZdVO/xYEIUkKoxS9pduwizj89M5
cSROgsQkCAw2YsSjx4Rww3gaR6/csbShQNOaC+isj7JOnj8/zonbhPQWHhj3ipVLzAv3b4+8I/PU
8mu33E2xvq6zdw31b5IWy7gKzqgQP6K9PDhivx3qaLmgR+VA6uZQXe/TuC8EGHnl/pPESTplX0xP
I/bJLSzhoF5VovVWel0Frw5bVoQyUNATpr9bs6GNhmKYBngupvRge4k8tBbQ31BF01WQsQ9EYE+4
fMi0iH1Vi+UBNOzB7bPhWpUdHeyxc3Cv0HFcKCeezpyo+ChV4wvOXA/XiW3MuvE/ryl6ac3yi45r
2kTti082wjVZevdke8Xv+dThXMsIHauz4LUe0nDjQollZu3sHQcTks1k1qhkitz1KSceddk6IMnL
HOy5h76dxhIC0WrdpIp+Y4yxPKgTC/CTKnHQ9fiEtURDMSRKgbppUqu29cwlx0lWtPDcy1SgZUiI
BwWmCNbDDxXKo3BYgWklntYLTdgkYMX1r26gijMfrRPPmumjQ0DBghPTdI+etQDtHdXHyHVJ8En3
hm/tuevDLiQIrlzAK1a7zx/ujwUP+bwu+k1we1CnjgueqhR9T7gqkd5eC44pLvN1FdbtJYGZ7Tbw
CM2NaL0+gtU6p1c88fpSzekOGD/P/bjnQP/Wa1HnFDvaXOOXHkPNW8W85xGJePLjr08SgQerEb0O
/ndcOjIXZb85IoxEostUBKQfkeazK1lLinrvNCkRQA0D9nGhTJr2nx/8xHlSVwGe0G12Bh+k7aSY
drSdCjT8+Iu2lSoewyFE6pGM9V+XAWJepAwXhRHa3Bmz8ftCRQ+oCTFqZzvT815GbE0r0xuwtmeW
9dePKeUGgimEUew+9GPHh5xDlMO+y9AVdEQcOTRereRGKdvZ0Hj6/rcXUOgWJ2YagB2Rcxx9UcI4
k4XIKk7Lzq0d9qKiZIbITKfJZpr/5wf7+AJyMEobSgObgfbx56tCGxI5Xc6ZaeIxsrSXavK+J4P1
GCrnTA0yv8t/1qccim0pjgeTNf9YQQ24ISblFSGGJbO1Ra/UL23YxFk/gTTrD7Qpz1Wjp4/oU4qi
2+elO/68QOggf4YjVkZ/SH35Xo7GozWHXZOhmAExNC8/v5ofn32hU3jDzqbq4IhHT6TdsO9oAzfd
aV13IIpsJ0QKBUM/c5iPhc18GLaGFnx2Lub8z3/7Qveejt6WP3oHiEQjuhyilBz4In5+Mh+XSo5i
QKthZcb6P/NPfz/KoJkDqAkj3dUWHS06Pcss6X66hXOXVC0DdZD2cNvPqLrNj19KjsrCgRYXMa5z
/KoBHmh9tn3pzrdh3avMpw1XyHS6GjA4wjZkiN2MgDIBNgjYwjAbJWMv3d22QxXuM+bIG3gcj9No
V/d+l6arUEqKg7ksIB/WvkAW5zz5pnJ2YdvYZ379yRszg30YBs625qMbgyQhyphsEIFCENs6Gf0E
zwR9zs9vzMmnDF0lLSVsbx9KzlxUfEbCMtsVrQu6qux3emo8em57rmo58cLauLFQVWIgZA/75wNg
u5mF+69gIcKCg5AlQJ/u6MPm87M5tQI5lACeiXmPZseHa6abQ9hpKeKhBtipy2dqsLt23TTZ1z4B
h/X54U5dPE4JKBL2Mh3W0p8n5bWxg7GWV3RMg+/ztatj5y6vg5fPD3Pq5ZmJtS6SXDYGx4/x0EDl
mUpeniy2vdt0NBixBfZ3hi3lpg5t75vKZLKnW9ic+VSdWvNmxzx1NZ2yD5seWqc67IQ+xRNt3rSF
9j4l4UYmzzKZHliuzxzt1APPtgdPPxZ670OTLOMcXUc26U6GhNjnjg012Ey01ecX85d/8/jTMVs7
TT5HeNmON/x+Zw6dTct953VKf44jvdyA+0GPllh9xmzOVU+J4ZXLrmz7m2os0muboEncaWg6p1E6
DJYBYBgVAfaZ8tBjdF1ybndrnLzyLjts3kzLpv7588mqyQa3VZ7ztRkEY4K2ejfaOdnc8hoSkrwX
8ENy6cJ3ucwKK35OVd/sA798i1B0gFRqD1LlYk8XySc5XSOjN+I8Pr+QJ941ZtqUoC65oXN9+OdP
zFx+QzxQbqti+i4no93oEjFlkKFfGd8/P9aJy2H80hjbc6OWqvvPY5kG8F3htZT2gfFdp+Gwym39
vRkBhLgEW4AocdozFcaJl84wmNhR0fDF+mBd7euMnLWw5PQS+wuZmNrSRLXDHKOeFpY5Vk9VraoV
aox+9/fnij/JnztSFIjHK6UAtQPvoCl37NWuK0eRTVJnd3Tjoael4TPxpeHf120ccG4DQMf2WcqO
rq7DtLERFdwKHYMJkFRUCYXV3qnKz3e5w0b68zM8sWxyPGqoOU2HYvGossGwI6K45NIOfcjkQtRq
pVdltbJQxP47h/Lh1+Hn1unzH30QpCviNid4cGf4ZXELDZcscLd1LuLOMM4sX6eeUYsXavYhzJ3+
o2e0RxJXTHQG8Bt3j11U/rBt0q4b7l8cVndeB7/m7y/jbI3D+GsyPjl+AY2BWZvZTNhIzQmNn6vu
665eSfoAZw50YmGmpa7bFnATgY1jvp+/lYgS8x1CCraAAEtewmHYelP1eOZcLP6Mo1X5j2McPROE
jqeJmP13CPoNoCGxPDR2Y9+bHU7sIFMNV1HHraZquWqcJHwqVQ2A1GZW28HWpPnXoYYsYia9Ag4Q
6WgGcWtjtouttoa3IaI7k3w+0tf64DWQerHNG8RZ7G7HJTLYYB/ZHkMKfRhubaNGqwtuzLif/Byx
VWE06abMG+I3+yogXAjp6A1ETarDMo6xG8f1DVyIaGvUzbjPbCSavRXlV71W9zuPZLu4TJslVzjd
5PSKCGdCKLhDnJgvSjVJMlEjG7Fwqi5LYcVLFSfd5vPLe+rZ5CuO95/JIXOKo2fTqRpwTQ7PJjLh
92po371I3ghL21h5uSa2svw3Xjtqboo92vcMhI6OZ0djUYGGKXYwleee07Uy071qizPF68exmqBX
ymCL2oQ2nX90GDGkkVUTXrVDRH4nZVyjGfS+VekTQ+grBCnLzjbfwro4s2U6xmGCFpiPS5eWK8rm
+rgg82Vewai26YlARPkSQbVbkKeo3WF0ITUXzQx7nMrOg3Wb9tUqIzWA4XbBQl6Z/d5G5W8nSttb
ekf6aSuKZYAwlAdObpl3MsH2k6+2ASlaDUgBU3cKV35rEPQFznwVGsEDEcLN0ptskHZtInBCAodc
J/yeVZvJH3g+4AD9ogwPqtrg6OLv55O9jJo2Wbuaaz5Xln3uVpxa0zE7Gq7PGI4bMt+q39aIWG/s
vEix6+rt+0jm22JU+jY12v7Mk3VqLfrtOMeFUS97sJG+KnaePSNt6TcsyVxYf/66nCptHAs3u20y
b3OODe16ZUoc+jWm+a4k0NMuFmzGX8oUNHrUjGdMZycPNofJUfjibjveRDg1i1GR8a5okUPKQzlt
eyFBGqE+str4zOU7tRA4tP35WmDZ+1D8ZuNoEabcYnNO6juzwSNuBONLmdU/2hjNQuScuZLGqedi
nnmzgUVC4B7PaaZGZlxf6rRkyCJcXqZB1GOt9ia9+FVpaRF5ABBWBulb97EeRLsxxNQQljEovdBL
Nz5koicXSxD2jCAU05nrcfLnsSDSRqJ/y/j6z8eWLLVGI20136lK/rD88Dky+4fMQkfy+RN18jiu
x06R7e9smfvzOE2vjRGAByzBTSbp5rTvxaipVdnVZz6kp8pWmlOINmBLwBc+eg8t5ePgQHu5a/GM
RA0SV1Xc1aUNsdu4ycrqMc/8M42KUw/wb4c8LliTSWRo9PR8R6DLFp7+D19kiNudQ132Z/Yc1qnn
lx3p7NB3mQgfv/5Y10kjG9ycZcYc39pI/lQxDLM+M7wl7dtwqUktJq1FL9ZxNXsNNGNWZtaI/vy+
eRE0VSCKzbG9Jo4FXG34jKK2foCSi+G/IPGOzDFvM7jKe/ZsVk2yl0A0kE06kEkytzZL86euTOws
pbcapP6WlN01Uhy5BsP+I/Z6RXixFa/JOzMfJKJrPvamfeZpOnUV/NmpS4uD5/Z4Op9lsoFtK6n8
5LSf2slYtLp4saV9Qc8UiDEAjM8f31O3eHZmIZRxabYeX3aZGOFYUQzt4sqHvSm7Wm7A4norKwwy
jPezJv3zI/7SThwVhChmTE6Q14Vt5tEOOCQikSlplu+cfPKXkeqcBxEZ/bKwRvsiKrPsWZpYzROB
cvKXXcCLiFjLu6ldt0j6tpoCm3zmMpy47hQbswUaygnbiaONku+MHshRK9ulfijWUT06V0VE2Tgm
ZfOS1MZEflH09cyFONHERJVA12detWFvm38uHeFgT5KwQJaOKUDKaoVigyDV2jRB3Wx90EsLnhSU
k3a29omuISOuSXFeiH/Fdf1fMUPWiTVs9oUjx4CkyKDt6IcQ7x06eRvn+JYTi9HI7GuIrWy6Q1td
2BdcGXffJqiRsVg1ZKPQRDY0QtqAmUT9rbKUvhnHQP8SCQpvs530L5TFxTZSPFI4pqAPD769RZL/
Y0SMzZLdr4UzM8UsDeCZVrS7yKlcoGWdu/LCC7NMrYfUKoYbXltMaITVTS+R1/mHTHdf9W5Mz2zM
T50/EzA86ACluK7zS/JbiUO7LQHqYXH+WTo8RMjSdoMzxC+xoUWbz2/6qUMhvEZrgBudz8ZcBf12
KIZOVUXcSr7zS8DAsvJmN98g04MfZeHL58f6dd+O37S5+2uxe+UzeLz9LzQngw0Zszno7cBbkA80
YvaahLGFFtavCjczLoxSD27bwVTXpqmFd2YL6Y6UO7mVhf7/85P/4/8pQABZnseK878ogQ8BAlfv
9fgBjvrP/+h/4Kj2P9Dlz4Nhne0kzQGe0X8lKLv+P6g+0B0xmpv7/Dxy/ycYjgkvT7Yv5tL9d4KD
5f6DWoLtFc1WQfA6cIe/CIabX5DfHzR/bpHP2kAaMmwTjp/qQseQn0cp4IPQsCdIMqK4ZJ47PuWk
42B0sM9hEI43CxzQJS+aLxa//GNHuWXgQ5SVM+6GgXJX13q8fY6Kt7/dhNt/nsB/oAu+pehsm//6
z+NdKEdBkD9rV22Wxg8fx5ZJXV/Z0QDkDreTMofqLi1r1kZXyLWuqWxhNLS4iGDV7hvlDk+fH972
j78Qc1HJi4sUyjO5x8fb4K4bPZLb3JZwXicbNgM6lU3mRlihEUqApY7qA4hwvhb4IHIDtpMVEKQg
YyqlhinrA2msRrgoAw8vs4piSUQRliRvUulmNFP+Xdxfeb60Mm3qF4PEHIyTuBmhyXvj+JPOQnpv
JV66mrAj7SKBBzpwnepAB7/6gpt43AZ9jn9Uhga5pnPMQ7Wg4Trt9GowHtHkyetaMXQCdYCj0oIV
oZxGvnt5Huv4PPrxJ2HW06YnC/U560gGa5KhuAwMkAU48zxjqUqzIM9Xp/0dj/LVCHX+QzXE/mUD
RA6YkxPc+72bt6u+kXq551IVQOagsxmgHYWwtoCtOU3dbWBXYE97HMsRYtFQRjc2zgzaMj4iM1xk
+GvcuL4rsx6cfz+bNJIWPHfjoAyarCGmEZGrlRXE9SEFU3nX5G1wQJIzbJ3KyPYVMqM1ZLL+OdHz
/rlKJueBu0MCKvvLdWFCROyg438bS8X74FLtxKoYnxCulq8gz7gzFevtzpnxGq6Cqma1hX/pkFW3
A10+/lT44570mv8E2n7z4mDQuAyGUOzx7BmPXTZRpbSquJyZhJd5TjGz8pOKIGOR494hUmHSkSBn
ct1I8Luq6M11WRHzIZ0It4sRItQ3y/qbCPi/YYpAEMQ6vcedNjBJLURXfRsaXmdPa8etE3fZnsBf
eT26UpE4k2TRqrEQeK91p8n2ElMqnQs7xVcOeUwzgvQ+RMK3cbyouob6aS8zP+x/pDopNwVGW3pn
us6iYZRv8VD1z4w7piu/6vmjrGjcSuL8FsbAGftKk9dBOr/sWmXfaKHeI+nkXByR+IvWj/Jlj52I
8IGo6H8YaTxuAaaLm1BwJwLEY0QRyHGVQ6kk1kB2XFdI+O9u5ttLcn6SZNUOWlxgrQqCe0cPqm8M
n6erQkXjk8mHdFtgPyQkr0o3ZDa23/XEMR5JL1MraIjTxtC4tk3IfUy6+VLPj2hWDP2PkQzCzYTP
iVjyiTshwN5uhcHzXyNPec1CNzhkTfqqtKY7RHFNMon3U+98vV/EWg7Zsglycx819huwgWpOT+ye
Q5Nnc+bKxVsTV+RKiOxNBG7/oxWuvJaJzUM5mD1oWG4Uhup2A29Z3sjcEjd+q+ybbgyMxyJu5Gtn
O+UbpjWeVpCzm9oMyjcLJ8lFAo/hYfBGT2LM9nBsF6p8Dz0cwJSHo4Yjg3ToXyfnRbwEpFBr98Mo
i3Y1EO9wRZe2eZFsw+/HsjWgU7OlWBrETBxIvs6XjtLjXVsSj7McgiHe4pKuv9FU0LlNedq5OIu8
6osBLvkSYoCLb8S0quvWwdhtvtB8NVLntS8L1X6L6068xjiy0nDXW1MBV7qdtGKN0E51V2OlAvug
QqsT93iyceeKYXwygAIsoc4T/mLYA7LBanI2PIe2voDDj5WmHFqWpq647krfXOAM9A9CS29bvSHI
RM/uNbu7FrnMN3jH7LupppdkA2K9ru3wIbCD6xyP0wpoX7gLzSna52b61DC4XBOn1a07MX4Fb9mt
Rd99TyMz35OY/m3sRLSPJuZBhdHJy5L8rnVm98OSBkn73cBvug7j5mJoq2CD2tjArQ9CzBhruCiu
HSJiCONrMWEZ1nzZj8saG7GTeActJR8lzqpiWkg/qPboblApa4NY4qeyF3mc0pPMs+xnKKfWo/de
uEBVxLj0RXE/Eg+0NnPNv0igd1zRolc41nhhsXwbF/GITr3zQTROtNWXptHre73Q+l3uYiyWreWR
Tq2RRzCnUvSEq28jHaGiqeX6hbJjf9eFxoOVEwhCc6W5NArfytYm1/5bI5VyljbbUpSL5F2Cbc3g
LGPldTeOod4K+EGXXWPCmjX1Dg2nb9Al9R38wcGcGhA036xSddvQDvnm8QH3NjhJ+0VkIuxMCqe6
ZzxrYGlNmw2qrYgMr1QjVtQb3jy7R+BpAdMuhtlalKXpKy6l0l06gzNu/biP1ZKJtrciqAl1SS8s
AF8WsyAIhBvR2Za7p89o6quRRQQYQirNZiF5r65E1sgLNQVwL2Dh79FMkGQeRbxVzToM0RwVNFwW
Y2vYB+nUw9OkrASoOj47hlA7la2sXisPRu1M7zLTbbpt+fQoE1lix2/83TDZ/j7vgvE2Tq1p1Qdd
dUiJlFw6Zobby0n7RUb6zbohMv3ObWgxl8GsOghrnNC69DaV1jNjASK0UOTHr4RvJV9cB1S9p4+K
VNIRV6bfaxvCREuEsgBhDY1vOXCofRxbg7VAObkKtdB/hrJjbLOYJ96xymjv9QMZayoQVyWdv3iR
Ku0+bwd479U0HkgjwuJKsh+cE5IZ8h8irK6xH7iX/oDufSmUqgmtQDeGSCdKr2QzGXvJtKUi8tap
LzKym1474t3EwrUV8lxTkQ8YjWHqLRMj0X9InITZSqBLGlZ6ovf7qar8pcy1etsZmf2qsi6OaQTF
yaVoQwiOVuLoV0YjeiZwBtlJ9iteQB3HVEpyPcmLqFC0oUg3bmT3X8vEKJdtpua6QFZ3WO6yFWL9
olzD54gvCFBFt4szOSGywsyjPfr5+tKvmlKgsKVxSDSUHWNQJhWYLJnSvhnNIN5NUSG/mtLTmmUt
x3S+NzooREqkJLH4DqGrAFfUFJe+GdgszrL97sWBksxK2EJv9LThg4P6d/zJPtpjfqgF95KpA+9A
SpngBjoJAqENVd+NYPNWkbRvJvAT91opJacbW9GmI6gOizGToGVOkRcRdDzIr4PsmG5FiC0w/fN1
RhZNHOev4quKTeMRs3jzXQLw8lYm6S7UyQBFMVCOo7mmDHUeBsL1Gqz3VQXYohfpKonMbE/jvrjM
ID/shN6oVV4qFuM6gayZSzjhq8hu+LjDRNbui9DvnmPTCm/CnEqjAKZ6HU6/foVffbFIAI0XQVXN
i/KUjz8BbHqLGLx8tveryrhlGSy+W9JhF6yFdDsaysSDQ9pRsMhJBlrNzIltRJ7QcxTr3Duj0rxi
qef1uA1zh6yDPuH8u16twtkPWlJsvaIzzZfNOJe/uIde3XbIwJFwCjR2EF7lw/gTo0EMqjIo10US
+wsjVhBtRrIgzEUprQzTmF+dUTt84J/OewgDUQz7JebyH3RgtemnZRhqLRxyszoEtHDnctgtllVS
1RB55vLeqrxVz415a8Ya07gquNhda5/b0BjHPez5t8y/xHLRt0P9O2q0dKVV5hJd4E7EVP5LLEj2
jeuQNhW20GRGQUEY+VxZqKUwJENk10ljAxpoy7cwKHgwC2JfG6sfLwolqy9dJ8QNVKjhSVFxn+nU
fOhTzj929mIx80ed9cFFSPcmdXvNanZabOmLvimch1HyoulGQrRrx1PHp4gHzOh54oEF4TrgO3VI
YbK+J5K62QXGc4ad+6sf++dOm0xTPFPzj0KgfjxTCrENm36M3y/PrcpaolmYPbFdRayP1m/ruotW
LM3TeqTRRFhoRwWVSDavbjS/pii+7hMlqgOWChCCgV1+JzvTvfOcELNzC4gt0GryQqrWPqfOopf6
oUmAzsybda9Qjubh8Z+tL5uEE5mNmKQGzN9LAlplsq5yf9yU48DqFKPM9iPL/dmbY78DmhVuNMN8
x6TxApvHYthMuaTZKlx1KPOv+toUr70ErAGJOr3Q9dx6M9F6DljJZNFfwLDw9oFjpCtdxNMmHnih
c5YSEOfA1nQjwjQ+5NSrWe5fUkBOm2Kwxgv0K2pVV+i3y3mFMYHX3fdh7Txotjv+zL1Qx1BaCEEE
eMMaiyOUuleV2b4jY2wfBSU1O5tl9iVhyr80ifkJqeFR4XGfa/WhmKq7At02awo2e/JMKOj9nLaq
IMP8QVipXJtDIK9TJDaXSVdRgxq0HGAq9c/hpIW4LGwzI+mhS51Dm01uf1kFKuQixXHIJ6lph7Ud
gntedtIKMvgN5G+BLAHspzVixQkV5nMZAGxrKgtUiOtMWbgntTZekdrF3wgo6IOV3jCsWQYxgs8e
XZxnXjDhbKAHWGQHCkVNX+tRUqyIgeeMw8InL5pFGAbaQCnvDuCvtJEin+20jquRjUjjieZFBz2y
hDFhLxtbg46T+xLNbs3GzYuE/DomXbqp4zbedj3VlZ4qnsipZUMRFU733MbZm1uzf5wGQ756KiPg
oh7jnk0l186fUQaHaZp70Hak3cN1sPYGH467lMSxbYCes1h6dpvtW9sr34dRK98FaXzU+xnJW7y2
6cZqvfqWnah3OVY68BbFpt/JiualyNnLEP1q7fWB1aid93ZF5Gdk+LWk7IopG/oFFsBuY0xhvofE
xK6lcK0FtZN7l1t196wbnbk2C7N8txtgxRjwxgtpsHte1cXEF6AtjYaIWhpKVZVJ8LkxKAYiaMv3
NigYyHgtO6NACAz1pT3xjjR6B9NyMPiHrT5V38pi4KrkU7aATUbCMdGGO+bo1aGSFV05Yt8BCvrz
JzQCUL2xR+K7stysviCF9i4NRZsFWKB/GRqyPsREV1w6IReOmeO4LUgpWJZe0T8zCmV7r8Z4680d
ICaV8jpP6Q+5MdtkhpLTT4+3dFrH3iRfCcK77QdXfm27lu22bhOBVghwNipiQi34QwttLpznXz0I
nyYWuYk8GCVzv8vRUtnemF/VYV7f9TRVK0mz5M2uBpCjdZ6A82Bmtyagjs7IvHkljoYNfDSI6k4v
au5MmVCK/PoWyyIscGiHJilAqMqiueilr2OBqKCxytll7ngxhQDehp7u2q/HEJc8hURIgOFu6DRQ
TCEdD6sZq7tfHR+SF7PZi0bWHRSpBUitbA84Kt5lgoIK8LJ32QUOAo25PaARO/a1RZbtLmk4cunn
Rt4UQ9FLJQ0hFUU/a28aryZet2I5jCHFiJrxnV5I90qXQ3pfSSRQhAWlAL1x9aBkBZdWdRCmYFtx
i0OlZ/sBqiBxhowFyCzkFURUQQuOgAzaf6luL2WnlWvikGln0LhT6wJe5BInPgjKFIQeBY9e0/hi
qMrMh44gAK/qy2SRgbiwW1V9AxVgrgFPjU8F6JtFYNbZXpubKzjaWNbY0QeHX50aHM1EfFJq1Mti
ivmTcgDZm2piibMMDv+rf/PrIzmk9G6LMhJ7Tdd+6Po0l8uuxu3LcoqlqkFg9c9HM6Z1KQWtoaI0
gnvdyIpLWZrpCouKd+m1TfWlNOihGU1ITw35bnGpsJTc9IKd1n+zd17LlRtbmn4iKOCBjJiYC2D7
Te+KxRsESRUBJLxJuKefD5Q0Xao6LR2d6Mu+kaKiDAiTmWv96zdhrPds7prZ/YpmrXqZYoqdVm/E
xeixz1ZjwiNMnKZ91/ERxdYjUwZ6uQIox6U87yVrev2em3bdhhEudee8y0EkRepR82Ytf51DdD6n
0GkekhX1pi5ZTwEatBfD55OwF9X9qpqoek2MKL72VA1s1K7fD+ZFuBGBQ+YutxOt6NdneesLEFLc
nrK7YhxAkWyOSRc62MPn2WD0QMDKj5Nrjy0f3AkQddAc+9r7jJUSo/AvGkEZ0syZ+TC2xAOJAp9D
t6IStmmHw8SVxkPt4k+WKl4kEvz8OOd6eYHPbHnhmBSxxfoOEsrDrx2kR2y/sczfFKPBbmbHw9M8
UibXGficXuXmg1aUbLbsY8+409VfkdBEJ/ALN/yEBIce0NLH4u0Ul8mIBT7lZ8duUoe0Odku9ie+
kGqiOOlpdoo1ebK3LFDQKmdRzPpQvRA0DkA9ghlbaUSr0FM4W5gebEzA5S2HPR/P5zY7eTwNkKP5
3FZ2/IWufq6D2SzWfqKbQKFaa7ppAW0ea4+qXSMZcQ5xledh6mxvycA6yoTFqeUONT2exbem6dHd
NIKXERhZpMfSdprTWOeAiOtWiWDL3GKanl3j5Iv5r5s6oF74e1oNIcRYZrIc46UFnUaUMV8i3UBp
1Hjqm1dG077nRw9KCjwrTAVNSJ1X9Rt2cZQcTbfkR1myyNI6Ta4x+XwZBoenRuSIdTT9hKUyZDwD
4jrohoaxeaYqkXagphlHK9yCBHWLctKrEVNKIxgbyomqiqgg52HeDIoXPvvoZzITSP3zl58Lcy4k
R4xmqPbdGTlTaw6VY7n00w3OtPOuSCRW8WPFgk6pKmPPYZNh1hhfI6qCYrE46XJZuwsd2ejNmERn
H8peKndLvib3twLFXod7Ei63d+NaBcxTQ0tWm4vaAyRwxxjV5xJvGd/+urQx5vfrJKYHUNkqx+Ni
WaX8Ux/1v/Mc/9dp/m+c5lHc2TB4/2pU2XWv74nqvvV9973j/O9/8w/HefELTAoXQoUD2mXo3zvO
f6abWxD+fcZqNvGM/39gaZufU0ksCPCWh4y5OtP8YTlv/GKSho4gh95nNQJx/8nA8ucx/KoHRYBh
cC7w0/3AeBDWjGlYrdUHP80/Ekr9Pa5bUZD6MJG/ezr/Yob4r65ELhdhERALYP3/cKWcyGJ7LVcP
vom5JC53LzUR5sEYJepvyNz/6kpcA2EJdH+MRNbf/45aEPdatLR1VuPYkakwUvp1NxTEvDXL0z++
JYAEXDVWroTOtf58oQHagKjapT7MrOcszz6Is/2Q/P8/uQyBVCsH+OfhJ/J1ZPDOVNOTkj4ofIaL
HacJ+XYkW/zzS7kGBAkEwozQf9QtxLVe2Bg/1sQDFO3FpJOmAQOfGrCUf3NT7g9NsO9DnGZ+AP3U
Qn/1IwGVYHhmaGKsD8lINIyr5rs5np7wDH2qBwLJ/vq2foRbPi9mocpDSQ6A8aP0WTOcirVZ1Qeg
RkA+jpKD9Mnbq7T0VfdBq1JMjQNjxtL7ry/8Lz5FZBmrF8onw+vH5eW2Fd0w6OUB6KG6VxiPBY7A
BhgLD+tv1tePTIDPewQSYVeALseq/vPHuCipZvT5NWJa8goK5qRbaerR/X9wQ99dZcU2vltbK8Ni
0BjqHQjKxp66nZ6Gghiasv3PHt13V/phvxizIqkYiPOB5GreuJN8XSp6gH9jeek/vyXEeL7Pl+EJ
G1uF9Vv97qZIiXf8oqoL6EFmtan1gVTEmQCrm8Uu5q1g7L4xRGvscEF3DnpL1JDMLUEtY5cneBGo
UUb6D1z1sTRpGcS9f8LInoys45rCsVNe9jFjmXOMF2O4rD1S4dp66dzAFGBMVc0fmZOo2NLmm4zH
seP0pqa4nVthfsk8clqdSEYvQ0GBMhaEmkYebv7VjEXzKPmeM2/C2L+bFQNuQDcQzIbasu/R1Kos
L7ew1sp7nGztE3ab43sTscsbvcvPjifo7Szt6jz63SDDxPOTajvbuf4m8RFGKcjPo8Gnei0ibjob
CBStRFxfM8irNj0mFfBSrSiSgaFygY2Z1Yu9i9PwrtGZhskGRF1ryUkqdO5uWXONCnzwQvBxEwIF
m0sSp1jA4vuIxfBEUlBSV304oPA42QVlJEq06mzoJOj6BeUOGcNa6OUQ1eNkcM5TbMiX2K/yJ3cE
UWo6q/7auIX5JeLe68AbwUbqwlYLP9MQIWD3atJ9LGtmrU+uTT+r0cs9dSNG6xTdxa2mpf1LxKPB
YLapr10lP3SDd6owWvyCVfjH1I3RPVls1XFct8ak66rzTMQqWA3lZszaFnmCl7473WFoYx/Z0YnW
HBiYDzGBfZQB6WqOr8pTGuP7E9gkc1/FVi2upUuqsEuIx5VB2MXeVTlaB1MbKQw/P/u8I9oAL33/
InF5ZFnKQ0BUQy6Dncxh0dTxg7/gO4odWZq9CFyQg6IhDI3MAMmIH7/jBQvs1s33KVPC+tIAVxIb
N4mG5ySqNbFlYNn52KRkKUlzIAYX+MYtX3wcBh+Y7hQfppdUJ+5x3mKsGgUQhpqDLQ3xVOEa9mCR
xSJDzA4dnFuhx2TIMZMBj9oJULFFD43kw+QV9NGUOYQ51HEVYN2rITZ0xVNHXNWmtvWFFF+bI27B
3plup16NQLGkTJ4Q5sbDXvmlfBUwk3eiZB1hhAOnJxVDvu+GaKJuFsPz0i7ZHuekHuWS1prpjsg4
Z9kukHcI1eriUQXulBlv6OC7X82FtWVrDP42+eh0j4PXk2EpbefszTl7KECYAwlUs06Q0QjRssdU
C42MN+EkcfbSxGZ5miJMjJldEWDWyg8aEAFvx7VO/CDGDmv9eaPNHf1IAn3hCpN3hsRxvjr+8oaU
xdGHyRPgmU8HTmJOdC+HFhvgpJ6Sb2UtnEOZueBpbuIuF7ahnutuHvZImvDOFooPYRn9Eo9Nwqqh
IQWNhs1wZ+R7HLy/9ar1Nkk33ZeNCb1geFPJTDhi6QITRbV75ij0bhPFomTYPG2BEIbLoW/FNs5Y
52hRo8CsveyLb9TLGZPJXbHQn8cLGYMhSdNdhme1TAOrz/mo2RWnmySHVFIqKa4tikrGdKz6TOW0
VUNNDGVHssvSsrsVYz/sP9Oba5v7Ngv5mnaaf+0jRH3NJ/zhraE34JyPoAl2ZJ0mxReF2VD0ogTU
CX1Nux5QwpG3urCMCr8RiLcVNm5am7cBRsBamBAnc2u4ZITaev7qOGyUbcv+gRO+d7ukBAWYbTtv
Iq8BDHMs5d9i9N2C/mHgh0Ein6ESbbPPdQJ+5SzZxExVbdyRS7cAc4cU71LG/Mb4niA1qsu8xG64
wyAZb5Rtm+bXFsnfu2S0fF5CUV93zVpXV2Z1zg3irjd0norQYsNG/8TTSSMBluACtHzuupDUvvaZ
b3zTR3arYf1GHHLAr7KoT6+kM8W7YUarg7O7JG9b6x3SZ5xdx6AlxJrWDB1rYUfsqykcFrd6hE4k
rhcvKjeT7rWhTW4JjhQ9O3euty3eDm75MJC9TKxdWZ6iRRW3nWLv0WJ2j1Gw6LOh4JmLSu0siSwr
Lof0yopM/U0Yqj8DtVCPVuraz7r80Ln6sJcJ4oRCxNpl36bXVmoNz5qU3fU8Jf1lJJcvWKiP0Feg
ofkz1jf2YjiHRaQLcHJTXGMlGd3k2VevwZKbAexHFa++dX36yHp+agc9Ppi4lRCkUjRhr1uI/WY4
EByL8Z7N/U1zKhWYHofeymQ/ammSP2GGXZ5aclyf9MKHsKQb9aolB3T5bZMlFQHSP+9gR+81BplL
thDndhniaTepAyoHu90DdgcmUCy5lJ2QJVh3zmYmafIaPhEpihB2XnYsx0YX+J17q3oSO8jNPDRL
G+S1lRYMQpteh54xNmsGhfnYFWZxGhurOFVkytbgy9AVrLxTG2WgssiBwSacA87zaE7FwuGTt+x/
hCpGdw1oNuLiTGIvb6dDkZxGScYhsSNFNPgnaDWkTkeusjwrpBaH0h4s2JV9dLNMCBUZsuJb7UC0
MdLYI0/RqyEbzoIgQ6txdADHiX199lfCNFElfX9Tuh7O5NImCIBJRiyRIiStzeRUGQNTX6K8/UzP
YBRN+f0orQk+oeECNFFcQ3aovXk4lbnMNmmtv9m+OtRSQiCYLdBcB5K5uSaKs3EMt+QIapeGRare
pvcKLBltcnJZp6YVVJJpscr9/mA2WF9MTfSaJU5GKJeZEb/CNInMDuMZuv50pTijmQ3ERGyVtqlI
As2t5YrlGr/HuQfjI1szBnNvEpSWmnZMJ0f3d15csL/ZLtu3HVOd0C3ZYzBi3etsam74kDERYVYz
O8PfUG1/5qqvZFufEl44jFwxNfpzMdothBipTs8PIFPsN+Y4EDisdA/9JXUCiUXp1YyoDMrbQl2R
CSK+WPDOGdo+7BRD/F2jBj+7/n7Q6v9G/l2d5/A9+sk9x4vNmDXAz9MWxpPSwRAz9tTRS1/LXN1F
M8fcX7cYP3WGYhWcmlzJoB5HI/DDA7AHp4iBEg9DQxFWkqnDAcVxTGZtddZsPPP/+no/C/jWC3rO
qv7BeOEnO4KypcAhZB3jFp8oo9Uyv9qkXTkQtNYWrz0ejNusQ03sOv5483nsjKSJuPvEHI0dfD/i
RwkAeCUcYthPZPH8TWP3syqFnw8BPCyslff+U1NeY7uGX6/KDklR2Cc1dMVHZeFKHoz92OkF0ZgU
23mes5ASafRXg0utaWT8xLVBoQ2N8pVSpjz5JuyG2aTz7NIaenA+K+dsm5CIy1a2IPqd2PZDw7yg
ZyJ+iFdDMou0rmpre0V0j02l/Wq5SFsCwX/2vmZ4t3AnOYCjeUJEnqby5fNULEtMbMNxyUjV/Jt3
tXaxP3yNSFbxxEIA4EAq++HjiBXsVE6v7NCjkMcyvauCfkIUN1r2c5PiPM5sHaIaLJqd08Jmxazu
n9r8CLIZfRPCK6+Ez/SHnwCR+eiieksPgn5772hxda7t8e+2gZ8QC64CUIEzHIaPaLB/aElVqobI
Lav04NoUzy6OP9g6uQQ+w2IhyyEj+GSWNA9MwIbnv37G5s/PmBIFdoW/OnT87Jw5G5k9tPmIbrUb
44gRHhwpLYrES6EojbtqdOZroTniqbTnp0zMzYdWO+O2nwdC7vqKaOl1v237oMmVb0FpqSkn7aw9
UH8zDIYy9msTGVF/1CIsP35DXP4Xr/47vJqTAojkL/DqtCy/dVX/+ies+re/9TtW7SOg8VdOEnaP
Kyj3nbZGeJ+oM+oW7GIAi12u9bu4xha/oDzhe8FiHJscvpv/wqotFDkCT6fVzN3B9tz5J1g19jBc
5fvljw8uWhdMvDyEzKvl3w8gl8XnXmAnoJ9LXauSRjE5d7UNk/8IprMx1duMBNUqmK2B6MMJiwzI
0nBv8f7PmfEXS1oGsN27S4ZBtqgALKhDpyW37SeDuiDbjJ3xBscjfiwmptNp7DpfBogGl9CD+5sF
GV+0SyuJPU1FF3EZj/xmOLiTqPeaTLB+62V5xst2oXckJ7HtrTdthCt61uHAw+Z2zf5ikJCJH60s
Ut5FRxwU/JTcHRX1T2GtqZH4PpZmNxGIUekBHLDdMkMBXLJu3litbgHSWOorjdIIUVehOrnMrJR5
K2WyV+8y3u097PKCSGmTZh7RZJQ+GslMxZ7ASAjbVA7uEZUUXAAITveurcxj5/XJ3pwkAYWU+kQK
rqqZJsVebDDNvTTTh5lR3o0rvUge+CPWJQzOqEAkwECyx0enDWj6rW1vaK9TRqanr8tihPvhaeEC
kXmLa6mgE2E6t1kSr3G2C3v4naHnzuUgnGlr9MozjkqIpjr3i4ielsL37mvPiR7afjb9I/CipW1k
Vzs5o2a7a0LyeeTzwKxsq+FgGmacnTwD9v6GwIqTK6r83Ncez1IVYxowEY0QfszzeIZ/EfuhFtfJ
1kvd5a4pYzvV9xEpeIfMgDXdt4iLzX5E8zou5cbz5yEh9KGRO3+OooNdFeZzvViwR5ZOWx5E7uV2
0MdURAdb0/38KW2xwnlEHsBxvlVUnZO2JQNCdN3eVHLWuyMj8RLzXZk7qfEadwz0eHMEPDkYa2yL
zg5NCA5XxLqN20mPQMgAPI7psBDPErlbuME0W1k1yjB1YAPbVVMwvhY9WAXsO6LRNYsoE8eENE+0
CcxaH9M/zXvIJljDjnmMVXvprPFTy7gEJOle2c3S4CRCStJEmK2XlbvSzbpHTUtuJwrDoOUyOzp/
IlGH+auhj6Qgemm0i4b5XidFhtxMHCpgncqLptD0Y+3YGTnujXkSiFqDjLZg22n0q4U9pSdb5dVu
9Cv4wPm8HPWGpWm6uflIpt9L2fuw8Y3YC4ig1Gj45LCrSq/vTwj75LFLx7e2avNTSw7ruXHJbF+W
AuNlWG2EAoadXaudvdQ8Hw2qf6GVYdxoQqMLkQkZZck3hyEsWCME96iqGQrpcBXsFno0cziId2qO
L4hOwQ8DodUets19n2okAVapEQymE4V2K40bfnp5ls6stUE09fWRBAb1jen3vPFJI6J9SMYDWWZA
s5zeZbwgXGsaekLnvrHyO1JULxYjAqVR+hq7+pC6RBDpnTh58XjXCcbpS2FuYJpvY5jSpPMkoT/Y
j13T7P15upRIFmC/qWnX1jmJjtGCGDmyn1ya/jWLptsYRf4tt6GvmOVIHibZV/epht9EYxih6Bnn
Q2xkE0z9S7sGSpIFnvewFY0ADw/7luzFcltMbRl6Yhj5tmrk77wPd292RRdqiVAHv83fFw8ZLex+
cSJDDVPmluAHTIjlVSJ6yagaYS+rwriNk+Z2IGtI87mppSqvJt+Wr/m6m2Uq8mrqtU4717Vp36Vm
456quk9CXli7q3HNAAJIngkohrFvTh9JXxiH2OvoPtMmD6Dl4W6kReJENWZtO7b1254UrgAOtDhm
0ruL3PZ2HHp9xzbhnyupjV5ILmL/hX1FbczBi4agtnp5JU01hE2f9XudF7XTq0ZdObGT3FnTJC7b
Sb9bWq0nWJKssdgkC1kowIxiRxQNSZ+y9vBl7e46oid4QivlVJc76OkWP15lvyZ2CpUx4XRocI7O
DIyGZf+QA+/tzGKJ7sdsvKy1pg0nAr4ePU0+OhA0g1wbXrtFPLsxGgn0SXzHqkYnlqPSMMcdNJRj
5cq9MGXEU2zsK9OIm/3ot+8l+Uhbp126A0YSDzU2q3zAGb1xkeTD2WlG/SoxrDsl6ou8S57cjIQ1
E8KsXtlzwE67BY1+scXYhZbthNm6l9aaf+N31r5L5XQ38epALwb81NhG/Zcsio3nnKiFTWt5LDXN
Bj/0hks6/i3xaSdGc/3OGRrz3CLFCZqhJoUVhVsSZnPu7wFYlmNS9Ye+JuoqjbI9DI40jAXWfik6
Cw6zPFwiQR9MG47IkkyDd6L6+pVopflX86Lbt0mxkoy8trlExaCF8zgQ4iqd5A2/VzscTXUxpQ1n
wpg/GvZwKNGhiGHhYJUCBLzt74mcvqKNKN6HqcTzen6WXpZvB+4H1LjKQswj0vMwQ6ekG97ZcInN
MCbo9GqC8gU/NGrqjVoS4+ykTrybNWsOOhVbX6NK1SSFG4TVaW1PoJKfsTMNhVXexNoA1FC10AB7
zrUaPSTJNwQiGoZR70pVqwsTvl6YmibzS6VD57e0x0Qb1+MZEnDlikDznauRAfWTBgx5rcf1MG3s
ObcBBOZFqrtSav5RdNlymgbr0Z70+g3jLrL9ooLc5R0BsdYa9mrg5GbbFYxKzllzO/TivdCGGyPx
AH/ssb/rnPJmLDUtbDIiqeZEXTOD/tK1VgvS71YnpGNf/A5vlCkljFYz+q3B7W1MeL4vbK/2YQQG
epWL0W5HPFyOeM6bW1kNyd6FIhT4RPaFRWZzs93wVcQYBJW6r10ShZU9MbsZAxxO/A8Xc8uNcmoz
cBIrf618b74HCHWDTPlfrcypQ3Sf3hNUpnSjRa4eMruQD5Ae9WAa9dVRAscGy2KiNdnrIuKFyQDJ
DoQrHxKbFPx4cdsV20L+WrfZ26xr3p0Q5fDF6gYi61RyxbTHAdHjyPZkbQAEpRj+hUvd2kGtt/kZ
FKeChKZsaoQyvjTM/NBnURZCnoawo0R158M3hQrtJ+oWfZx/WDy3+aIt4kDEzPQwMO7ZEXxLJqxA
i3OBOvTXJvPf2Z1zxpCu2JCfrR5TaZzd0hL7WgBlO6OWbkH2OSBwjNlg4wGrzTH1MtQqaV6V0MdC
PH2bC2l0pCn23XxRMG45jJUxoXxp3vMY22zCr1N0IfVg3LNBdtPWUhbxw24/JvneLuNuZxd2xuHV
aeXXxhPWGaaos8upBZ9WsHoGvcz9Fa+brfsisYy3MnfcNyIJ0X8ta4JvlABZGzkFg+KZm0yK4EcB
NjPyO3lq0SDgAdZZ5nVEo2KxbssWxTQc401B5cGsJB3iJCwiA+7suVWjt8uKIb4nibFvjUsKrbCA
ntuK5Qh69msVue6+gYW1Kfqa6QsMvGNUEl+4TI4IOCT3vLWTI20yP1Mwn7yqJAxc9TL0NgD/UisC
LCOLnEDw+zZqOP+yCg14CYUuqvug9o38YPW4cSetBNzUR7JWrSuZSOsxtYknyWvXP6dJUZ1lD7Mr
88T9vCS7fCD7DtsQe68bbypPKJgk9EJZRI9G3BZB3pibSLMthnQ1hoBOC1gro1PrzuXWa7DpKfnu
CiZPASYbRlhpZQ2NYdj4JMOznUC4I3BmgNwOHLJkycsosO2nwN/pPo8YvvkjmFC1hR1Uw5AuzqPL
UEIafrGhVWEu0GsIZGKv5kzMq2NV2XcCw9U92qD3vFSPVT0jPHbJUC/oU8zegdU2lsi46n5T2zNZ
ebXTXmrtNECT1MwnZJok4OVF8Tj1xP0Rq8ZRN5OoIw3yMK2KyT5pzwxlZEVeYbE8MtOcdghpRZhW
Ufpr1hobssjJIkbUv51yN5h13AXdyY8ePSO/YJpiX7U2A17VlB8Uv1AWk25ryKUKEy0zeaXD9YTY
BlcfVTy2tiSGjvnrjiG+2NpYoVF0+2QoaTK/RAy92rtlxQ6/iebK9aM3vWsxqSNkYp+M2XTbzB5j
yM41wjn3qHoMsFm9llflNKsrIOiwqEjsXLqWKbGtz1cMBk4antGMGyoLoeQwBJ7wxgvf8n6t6DdQ
D341/eU1rt29Z3TqgjZ35mFkuzFfjpGfDdtF0/Z58qH5DebIbqdfGJ2sD03W3pBigUAzYXtMGj+E
Kqrv6pr2djBba48Wf29WjhFYUp6R+XCASp1Jrv8IbxBnnXR5nTz1Hqn4raoyvp/KulX9pVdFj9Ww
kAo9lfGLpiFcUDBioWYuYWx5F4vwn/2aWZgQ1T7jcAyQIyNKh/BKLJ1uXNh2fSvR3IVaJ/WwV6T8
BhmyEUZY1Uh5pt2glRv8ICumhSNBRtwuJ0ET6Fqd7DDY644tX/DL3CbfrAxc1orGOUgss2sB4plo
w1AuvuaVxN8xTY0CD2MT87SpsnIKvIrZJ74D5e3Ymz3G71OzjpqzvUy1uA1rE9FGWDHn/AqGm6J5
Hxj0OnXzOCo/Pw5oTI5U1Rn0jaTc26K0d/W8xGem/u6O/LaHuUUNifvWtfCVvClTzfhw0k6dlyR1
T0h824OZz9lJISrdOaPdPtglcw2/NV/p4eVlVto0+LF+Ddg/wLSt4gtrYkCjMDW5BBxH+7lgQmpV
kDkkeZ67AQeBXS88ZpiIWyKrLPdDadmbeEKpW6xYcNr1a9YhYvTSIpjIxn/eraW1NZM8unbhNODp
M7+htBawzz1YujlPjKL2slRY15FEd8TUE+vYcbgyioqyoks8zmLxwngg3TS+Z21kkQwBUF9JGdQu
mzHjn+8Eg0TWTkyGJZ9rgTTWRA2Djw4ToEnuEhTiR+rGo1eUMszzYtitnkBbdnPyWAun3OZQNyRY
Nc2Uf6ekZu9phUFcrEl+HTJBumZk69klRzWn0Ei3cDV34oxlmR/UGKpuzMhzyL4uQg0qSlAZZsP0
vtPBTPP00GWE0bYtIdPo0vRznzX9qausj2ZBDi8YFa+9hbmkVwa7+3ZCsXIjW15jlSGoEBlWFnk+
htqoGYFbpf0ma3ztPNryJjULE85tcRm73lPli25Pfd1g8sfn303TrjT0PWk6A9QLh14Gu9BVQco/
5SszSNP+21LVt27VX8410d3tHG0WpF2gDGuasVWGBexx8P2E24OfDis91JOJXdnRo0OCmeEW8YBD
0TKfRlZqqFZVqa569kjHaNG/D2+DJ9+Q5R19u7lBqTMd0242N7SQZ7boJ/y2SgTa05ZWiy/ZIEiu
HzpGXEaqXxHbYe79aQRGWTh07d46trVxxxD86Eu1XQY3CxGPloJGZym/NLYGbDKOo78zc+OBvfPO
nOOZOxr6bfaZBe6PIPG0g72m47uEIAFEYGNE6XhKEGoS91q+lX0lbmWs8SJ9Z98wHof0ZS2PvmHf
EFuAlUJtmEhO9F3fYaJsE6qLV1iFPs9Fr4Lliycfiij55hvNVbeY58x3Xy3D3NX5a28Ue9X7H+3K
e9f9lHE2ObGE3ItNI8vQkLXcMLz5qHtsdnMte0kaLdk2jAvDlUmQmcQg54sPVrJIEW/KEiwgMRbK
FhgJspI3bcIGHXaqdaewhpV6DV/fPGnU9DVQOOkL40BTPjRzyx/iJK8ZuwZCr5tt2U1lu0l6Dya6
e64xEoBDE7pyKijEslztQHFiwj4U+cCL4TWc0HOjIOcs7d5m3i0CzMzaY5o30Y3PrtYHVWe0TkFp
3DDfnajI+weNQWa3K/wOpnqrZWMbWkYC1ObSI8xsH6aCJ2MLo0H8xTNyohrMAZWPfqFw7nrrssnL
emgtogOx+G2i8z+N1++/VVevxbfu/6z/8DvFBftc0v/fP/+y++3X8bdqNZb60y9gJaX9fKu+tfPd
t46M+j9MntY/+e/+5r9pcrUO6/4aiWfmrNr0z0D851/6LyCe8a+Avoytuwld8XeHK+H8glgYx0B/
Tdb7A3/Xf3HpBd0VF1+trdaL/84Vt9xfYFybMK4NrH4sAcv2j/v+nbHNI/tv7fHgq/8Iv2PrCePc
oRqHL8AgnN//jijZkr3UqCZOToujU2XCfHCHPiAr3GQBuvbwVY8L70pznOouJYjnakXMg8YvdHQe
Qsmt4aX6veyzZd625pRdJ34vIf9qJWic1+4nkVoneDwGMGOKU4fjTwwXK6TaHAIZdf6cOMl5yMfq
Qo8ZFQSVmV8wjc9uvMry94Uukn3kRd7eznJq97jQ0AQjD90vadIeGQ24l6pbt1r41FpoqRnguhiR
dOKDNL5k6NmzzeRBM7FQtEPRWisH3DXuqsZm+p9i/nlU+luWLdUrsABhYpkVWQHwak8BOcbbkVHA
Losm93qMJj/Glkng4LtqYY8r/eGQtab2PlZt8+HVqbi2ZOkfIZ+23+LJjBoUlLVxkxIjvip92ju7
s8eTzDydUV8mZ9yppPlN6hUdqiMxMIFKQh81x+5VrJfxmfBz7b10GXgG0FrMK21pyuOcNs+DmBrE
zqa7zxJ/eEzqvr8Xokc/h9tV+4ZXTvzMrpAJEGBqThe2hgLKEksA4e5IpwuFxdTTFv9wkXlU7kb7
2szTqELTHr9g68iposr8LU/7/iCWtN8ZmJu/L7rKL1K9vdaW2DllbV+fWmI0z/guYXHpeN3Ow1PJ
3LT0HfDHZmW2vM84e6brBVDjKSn+NWxJd2Zn5efZ8CLItYXLjU6CQ9aI1IWROhrOD3qyhwOSP1Sl
nXzJ+jTBLL2syXSbsYHaYtIlDYAAR6/BzCwyoRDKZ0DWtrpUNlFtqAd1C8avMUS7ZIFDmceA9OHY
lckmXyxIho6Yxo8UgJDScbJKKD15t+xrmZQ3qetMgU07cBG31bJBjwrtqPWLyxrG7YXJCGoOs2IE
lwJX45xyqjp+gsBruhD4YvutmUYb9Q4cnL2X0wnBBi5W09PY21D0UYf5pXG1FI64jaOZiG0S+bD7
oLGfh43bOuRhi+EdfW12xA+rCUcJaL8ZOoWvUplMZ1JOCVaXoi8fRSWjZ1yUYu0EMt/IrSg941dw
wE4FCf5AdwO6r2g7zJnxtRd5RFFXNurWUGXz0s66GYp6NF4zwB5K1rmf73B6y/0DSm2s61tfEOdg
zh2uFNZEwnCPTi5QkWE9WYOenBs9sd8o+PERN2w+2tBrF3J/4tJ/kbjyXWbONOvHSWAlv4BSgt0x
bFoVnvmQE+PeVbgLlcWrEyfiEej/TdPHeuPWrQWT1Z2/OXXLiKszjKrcRn5UPsuYEoOIdczLeFll
+7X3aPEC5lY1WZ1Vj/fVwMytJ1XpYjXC2XD23xod9HYyAVnPnMLkRPitvfXzeoHY5cGbGtawHbtO
NzYIONTLHpODyvBOjt554WIlwJqkK8t9pRQ7GlAIid+CxJABFeydCUduX6V69v/YO5PlupFsy/5K
Wc0RBkfjDgxqcvuGPSmK1ARGURL61tF/fS0wFJkSI0qyrGZQZTVIs0x7T7z3onH3c87ea48bw28D
B1FFYz5boJmZhrGY9shyAQ0VeZzs0aFmx3CC8kQzrMvIobfbu8aLHS6sypOPCC9r8E2CTjeLWdAd
gxBmCs7BofrUq6lqmERBAEaBFqJtNCd97ejGeC1dRbNfi6S/merJYHGZEbOVRuKjJnWcnpSYqP6E
Hm74WmfR8Dw5hbi0dYyME6WJN61sd2qCtR/Y9XU0+UG6wcCY06AYCBdArGythVndh6muNl7qDzR6
G0jFWVpvZKFOTjWBpwMEfutDQtn0YRwck5RlsxROvR/N/CEs3G6vGwhHi3GU3kUTN4Scp1PB0KKX
29oc5y8z4rZ82wvQRqXdIZovo95Cxugl1+OiYe3OpMFJoiicZqjij5ACqG8m5RSp+eRNKX1uGjW2
aFuoGZNOroMxMBDiJ/JaJEOwm0XW3ElAbHdSqPCGZXHcA8CYj304PHJOLe5qhER3ndCBtTLjJHgc
8AYDWmHotypUwYkW2M6jh8yWRQpC752H2ObGRAl9gxmg3gFHwbUZp86Vj8hsTY1NC5T5Gss2u916
zKf4qrP8jmakqhMOvHl+lfgmX1emwPR1RhGmM6PiVfdpOhHIIC9qwddnPGddum4RUMXNbXDveI08
JnE6PHCW8+pV1HM6tmdjukZN3eX71qjLi4nk+isfzM09Eyd1DPnhrzTm0RhOjbsHsIW9PKjnTylc
abSStTETR5tNHBcnWirMbbd1C8Yrpf/Tb7pYzGewt+oYxaT05ENygwSkWbm1ZV8HJYNbFtkUh+Mc
LFMLi6FKGZZ4op1FZ9mVN+GswEtyPR+achQX+HVJ+XUMtYfQYlynAO8oaK2B0bo/R1+CFqtwPFKd
rZp6rPgcvNinianUrZU2w96ffP/Yi04/NkGJ+164/YH3SU4MhcuGBpVijoDEpYcFO03mhuF9RDVr
+/XtYJs5I9TEhvUGKxfCT4ypuM6cayrN4HJW/njUbIwoGgHGYkd9NcvYfxXatsqVq6FCwgaMPplD
kEKDM6p9YUcGntWepYbHL2KTdjLbXQNmU7u4T9IbJiHDJ+y3wyYlCeHZKmPv2poK3rxoWTSBnlvx
fiZDcd42jWWV98XkP8VWEbJiR2RdIOeuO7E2C8+KGCwM/nNsBOm9y6G9vpGNJgSeVPqa8YiUKQyj
RNTmhSXp59A8FoVZw9rC2bzM67nypTVP900dboiRw5dvR1LtKl+qdVQUMlgn4XA7C4sZaNtkOsej
bERPbmW78YslecXXk5Wa7rYZmGzTlgf4OMtLIcaxZ84ZYl7oTjyyVsNUqC+kQWBHMD9z7B0/MrYt
XpN+tB59NAEPog6rU13HD3Whpi2kl/yoak0uVIfYVJXjnczmZxbAb3B0XpJWPqtu6D7bpeYE4QCg
W2m3e1ZErxyk8rIbCJXbwcmNC26OtQgq0emmbf3Nnt2+WLVVnVLH0o2PaUHHKB7Lqb213SGd1rTy
aU1VDUOJB092zTYnkuY2mjnvMH8a3Nz4P1MXXcavTanLb+3PldDbqf7fZdL/XdWT+dvqKdYoFKv3
BdTy7/4qoLw/SO5axE14777Llf6qocQff5ptl7rqLz4w//Wvksn8A/a5EvhRSISTyvX+k5IJedTP
JZODJYxsS0SQ0rZ9Sie+448lE2Ka2k2JfDvmCTBPFYLmgLtAZ2HOAbu4LbCCtl7gtJZoF5k0fAJn
1S+415JJ3AeebQwaJeALNEepBD3hiwksSBpYWPZjzPFqMqrnuUqb2WLBirv5HMRq6ugsVBZ4iRaC
qAI9w7ekRTRFJMpcvVFBYZLZ3bomJXvXRLavVwn10V1tcGhpEkz43jBggFtQIm/wUdU7wal0wYKu
ZAFNgq8J0IeI4+qFqOZ5h7YWvz1emePUTQntsshhInHIpgq1yb3AUmCcPHrUgg47uQ5f+tAO5W7w
FbMBsw/CeJt34djQqIsM9zkyfTwBK5+hRXQuWzulDhyYCAw3taWA3qvQG8Kr2Tcib1cSFxjeDaEp
dxDK8tohRylHw21ppv4bIzJt98gmwv9nCJtEPY1NWhV7jqJyFUIiIv9gooRcB0KrcCMGb7Y9TD5S
kCy7ymVAcY0kOPycz1N4zeGq3JZgOdgc1FRXK6bt3tPcja1BT2kYt0NRg4yU86blf62AIMELSOr+
StF01+vUDO1DJm3BFAOn4RBgv2o4D3l+ts+bfOHseRk2t13V9F5C5oOkW0dPtXbq6qaOUosHplKw
4Lq4XBucwG57OY0fqB7SJzMi0kllRbS2yXRZThjuV6MYkzsPEtIK7EK9KXzD30VgWY4tZKpnkHks
d+TpbWLVFMfYL9qTEyCDFiK7ixDp3/ZjWxQrZRBIjJ8Bgu0gaZ8WnNOnB2gmpKgZvq8/uwuCJAcr
tBmZMR7TkBhuc2jzszIzvdWVg4RkjjPmCbBPakNE+3As/VcJ5jFjpNYkN70h65eQHRoEajWZV/7k
0V5rE2GcAPfwryazMG+bBUY3ACh9tK3sITEq65lqtQopRNPX2JLiUXq8VA5i4B0NUecYMhhE4jPC
IbKHrwG5Fy8z2outX5XmBBw3bF8QSGyTOeacEQ0Oddhw7p3Ivc7wsezsfsaXIBFCH5rQSY+lL+Ql
9EvxPFqddyU47dH0Htqjn6SAWJyJEtop9YPuyvDaHtzykNq5fYaaO15lxBUd8rBySXGKxBX2u+Sp
LqLkmTua7cexs89dSUnUFQXMKwJHXitcOcE6aEJ1iht7vqndtmcshIY7jytOx0HlKXqybZ5hAEJ0
ZEBnvvSmxr71Z1OiDueVOGRjw/G28uL4RG/Avu4Y6V70jR1/HLUJicOeBvOySvv4so3S+qHD13BP
UkF1slN8bQaE6Wfq1gTDjWzPrVsSZIDUJzmZMyXsTuRRfuOafnAksmTYt7MZbszE93ZN3bvf3B7/
lKPk9HFMQLmEvsFuW+VQp4JLQBwws7rI5GSzCACL8Gj51XmiWEEUYtPad7ovXTFYKzslUtUMESgV
LvMmITR4t7hQOysySSwZZf0ZGF13Nush3mUOPhVZOMNtUjK4i8g+O5RNZ98G0zA9dVgaX91A9Ldc
kOB6LKvuI6dFsbgO8w3vSbsp8zGBLkoRVzmJxK/alekHYreyPbedt8VY8qZUWn2BrNjuZy9n/joG
pr0lJ4HSMW/aG6DWqO77fFpY0n0E+Me1vs1WRCvMlEHHo8woiJHtAyCj/hLf702F0uLKovnxBMM+
28+uX+9gsBk9bZHYvJRxal76bepfGWgPb6ex79goiPW9KMvF65eN11ndVcAleVFPHV2FzYxEJl8H
Q0vbPxXhqSoZyoSexJ3Z2cVlVzPsVjZLDbXx2aBBcrJqR9zLCXng2gSgsNa1nF6jZBiZthleQy2v
k+Sg8TJ+RmuJLDFJT+wl/jaoS+tTwtDxmGk329f0fh5Ek+i7ULXqykLNQBhyDdCFuIr6gy46H7GM
mi97WusvVdkhcsVEd5fFJXoI3h51UQzD9AUoWULnJKyxQBbucDLCvN8HWhA81zb2CVJZsfPiun4c
sPbdjC5tPah+896Ox+iWna16ln5XfvbaQn2b4rRFKtbqEBtq+IX5bbLgcVAiYHQcMFudp1G7G4XT
GKkE33PtG5pZh0iTYWXqrH+p8Itl694abAhFs5GcltziRwID222pqvJIkE4crF2ZpN8KR1Dk+X39
0QsLKbdOGeaf7TD09kU9BpedCLxz7xV4jsaZnprvIepJMa5NFvsbeoQ2u2odE0ewl+vLVEzttiMq
kzRmA9tca6Dmc1LUPpliFtcX3UcCbTCSVyhjED+CKV9pe+huaZl4F7PhT19Nu8u6xSzKdo3dPDxn
Q2s8RJErn7F2sPSkyNOYGhB2vyzapL/SUSDXzfRKWEqFfUVmVcGyhPk89bJJrJLA9ehQIDHgmRhi
bGW+gfVNUPFhUvNeUnMm3Cu2X7AxlZcGRf29h5RnJczRvhha32EZnCw6EEifgVleLjfwVGe22M9t
R2epiBdku3WJPzE5hhZOhyYqypsytOwPymv77agMRDB16e4NmSDD8KW99ajrN4wS9cYo7eqIGkzf
QoJ2XuFCZZTWbTVvuqH374WLpLqotbUzo0Y84KyPHKZtlXOTBjWEIKsf/dssBPyMBbNcD6Z94QXN
wG3PHRMdOAITR44nv7W8rYiN+isuTqulD4uQJmhrdUC6V611pqd1EUz6ppqzikDjqj7gSbEOI0zp
NTQgYz0MFA/7QDTqI2cB62G0/QRXG035b15udM85mQW7IK2e3DpTW3o0t7YFTY/fZ7acO3Ds434b
mAYnbYLpr2qMo0Q4Hq+JGmoCNu16fo2rJqctBgv3ZHXjht7jcCYPMuTRdBgIJal7E3A23QkiRM/0
F5wEXW6j6DqQa58gU3S6Kzvs6g0O7UdiUPLrHsl7tQ4Q2+3Z74pdjy+JGSeDJSMW6mBBp7pWQo3s
Cip+5oAm0cskyIHqKTh0VRKgwU3BiCsBCv7oZqFY82RnN6CTUFk3zpi4K2WWHF97PRGinQ53smmi
1TDbw1GaU3HNDBd5Z2bLhofDVwhD5oj2e2rtU5NlBesAh+mRkyoFnWUO972ZhR/MtMw+OBZnQAe5
tbNGqFdfV2nrn+dUcloJ3eBoqoqOYGgmNkpx2s/oZvrgiBGHWfcY2skpaRGoU8OLuOOISb+TyVmo
v9owDbSPP7mdBEJrELIXQQ8UdWy95uRmaF+pcO1LJCbTlV8jY/HTGJ9MWI+nqBjmbcjB/2lGI5Q4
8iGUuDk7K74qYiQbme2c8lSJTwRtWEyJCe+qA8TgK5XLJzH31nEizn7VD5G9qTvwWpU9vzQRSHVl
3HoVcggfeBdNbAGmrUbbVrbFsDdJG1qnGHZHSoRznIl8mxE3ym2xdwRtOGvmfN3GzjjcGFkMMi62
L7XrPAuNpJMSHkp2mmabNPVoh+cZF4Z2AwBFhqu4S6pVSbPthObXRr3o7aKwmE5ItugYOtaj3RRZ
uvbGMl+bsmh2gtyW9WyMMx66zt7MVNw0ynNabvjo5jixnyfDGpFtIOnOoQL4gauuR0mHv5JFekki
Q/pikAFnLV6BvNXyUOHnPyH/MS+jPItpMw7OevYatjkdxce4Ut5u0u28rjQI28nphlVVtuFVYWTs
7MxZrl2TH0e65Dae25w6oWpapBRo1H+Y+X2frv2YqfLe4QWFxkKyjuoRmjPztHcOryhg+Bp3XnxM
iF3lCMfg6dTMHqu0y8jq3jGL+pWUL2BvTQfK7NcfTn37o4+GqlRaDAyZFnouaan+uw/HB4OObK7i
oxhJu5gTAkTh30bYt/307tcf9Z5Lw0dBaOU/S/XL3PLdR8X4SOQYgYhbCKTFlndkAu42heXXX3/O
MuZ8/5swqzk+Rb8Jk/U9ETgtpwkdvwqPXYXqBqKCc5TdW/JE3IIqpJN70fsRmuLJyV+qxdfKqgIw
0AiipbhGlVhsf/2V/n6LF5+Ss6TSEiz3t0jEzmy9qKXKONbQbi/NBZptJ4g06f35MCfMMGpeQRtw
nwVJJ2+f/b97rv7/XP8IytPCkvof++A+xhoArI6LH8fv3//VX90j+Ydn8nbiNF2yyX7MmPIXMJuQ
lu87mN4U4/l/NZEc9QczdguMGv+XJTKer/G9qQTODUcdUkpXMo0nEfw/msMvb8y/PbAO7DeSeW3T
oh9DfPrfUtosYUZp50by7IdwKBCis9uKojnQxE7nddtoFw/gvy7QPyxV//SBSBFg1wlm/lIsr/gP
Y3+aL1bFoOcte9HbiB5G6ex3443MgMCEkxa/ycD8eXX68wdySuF6YR4EfvfO5ccsZta+pZyzKiP5
kvh8AOJF8aBdmEC//mk/v6JvH8Wt5l67rjQV4d8//7QmGqKwS4VzZkbrvsQqaQ5uu8QQka4irtp5
9h9VmoirJnDH3yyM//AreZJcngbPxOn+3uI71Gk/mUbjnLWVwJL0kDetDBeGMWJm3Nm//p1iwQa8
e2h4AsnAc7HEsN+8+6Ej05dcwSQ6D6Xkg1TVmP1qSMwsXvetwktd2EkVnTACgQFCc9nrJ0eUBBoh
BwfTY5HC9Otv9PefLwEdSFJsyF7j+PJOS5KIiMkmrqUzfg5+rr8AnsyFDP4/+VkLgXHZhAQPzrsH
KuRIl0VsD2dbD/ReHGMhIecjckOrev71z1qu48/XWZqCTd11Fdvd3/u9LQdxWXbOmWnbN21hqe/I
jPnN3fyna8ciRJOaD2OVenczCV1wVGtlDqdXCFSJ14O78iRSNTGnbC+//kVvptr3PwlzlMCMjouT
XOWf3xEvsEU/G8I+4wRN842NXvUsAkPLVUZH7tmrU/fFkRMvaeyPd1OEXJAUCft3mIa/P8FyoUda
yI/4L38z3geWIO+JGuWM3saiP1UItEWB78Gi1TyhNR2PbZpaDcrwuWN7fXt53UojL/V1c/j1Rfmn
O0Bsms9xgzsNrePna5KSrzPmacXLu6CnTPKVMN515dlhRLT9zz9KSg5qeJ/BZr6fIIyV15SNqu1z
jAwFHwq61rWRjSz1nuRO/PrDfl7qgdQ49BZMMHjsLFit339YFbVlBnYDichkIjIywLc9F6RgPs+D
NwK/mFgdfv2J77Mw+Eh0a8pkC+Zpxke+fKUfdpeKZietW+WfzAAWtkNrBG57o5ntDcZ4FxP5lW9h
/oCX8hLrgcgHLLIIWs+K+cKw8WJZH5A6NYe3FaR1GLbwAFhgzILImMUmFuXvLhJH5J/ecpeNH2OL
4kH0TRsIxPvo3sIbE6yyVGcaPtTOnEFTl7E0mDDotKPtn09jiNo5adDmlkk1ya3gj902jZHl2ykh
3XgVkAQTrwOXQCu6zO2XkZk1miBYn7RzaoOV18RpiqdMkM3GnAEKH4rO8Y6ZQHMgPqD90pjSPipG
rc1GIxo+DhbhK22vyjPlvX1CH8tkfJGO3TDKMJotWFb/sZ0jA9If6VcCOLjLn9YqArWf+xGq3qyJ
UbSFXWzLfVbUfIbHlZY6mm7q2iPryumpolcdDegrHZWLDM0R1fMEtmjeg131JZ0IuzwjRl+QR40o
olOaRe2XNMnqZ1UVVnXKRTzdCY9TCwI7epzMrsL4k5hAPyGwteUyg/WG4BHbCc9em8qXNLZ42p3E
cl8m5tlfNAAtdmjAzy85OO/Xag4saDGqvmskJRu5R/jD49DpV6y/KPtpMbPDiEmIB8NG9+osGXpO
AH4OqRJXNIiDR4pTaN22rb80ugVbWNKgJcuQ60NWk7rTOpwfrR7bfOU73KdcDv6jIHHyS5pjBl1J
u0XHo9E7AQVq/McOBatcUYqCgAwK/kqeTOJhbrluTgcN4M8dtWCn3lV64bUQKdQkh9AhMQmVkuLJ
diL0uau8QNBwipaDiZHQVwlJCrkwE2u8o+CRcF9Mg56gW2QC4yKqnU1qm+6LkgvHb0oSWG196SGg
6c1AYU1Y1kujZ4a+105fZ7j+Lb4McIc03zYt+6KEbABFywynkBm3J64iAo65lW7eeuughJDDxNFh
v8HPBtBPFDbPcp8YUPyI+NJ7rwX6CHlhvKmEx17Utiodd3gROXS0hQvSu7JDoiRVNpPUFefuS1/W
7gsISLpCRH7j8nInQVy5PVuHeR7QwVmhdD4VfV+AOIynywwk/KbWI1inxCAdge6VSUxDVvbHkP4k
f4XoDQSAc9ltTB3IhyybY/q40isYkLnJdEWxZp6Jz8L/jcMBg5GrEd64dEWmYp4eUkw/267EdnVK
acBzMpIpWm9TF7ctqG4U+kGXfy3dpv3mAfE+uowkr3zpdugeRkan6y5lZVrPmJ22g1nRJ6U/Vj3J
LG30TruTfB1nJTaa2dpFqU2s9ZTpCvdOh7RMwEfZ92VXXvlJLwbEMTr6FJI/uFJlW10uJMB9XUzB
mc6wwg6uB/lcxXm7m4pq/iTDoTwR6hhOWB2d+RPGy3QLgHpe0znnNnqB22ONH4pPaN5VCyA90pvU
bNR+OYyS1DPSGd0snLwtlv5+1XN4QThOg5OFKSCTDep7l9IbL9K6OiZNpHeT201fg7ActpERG7eT
X+ZPcdo74IWw/ldFnK6SGu+PSpsX1Tq8H/FsbALSv9a01sQup32eNJ5x5YyRyfJvB6jtU8wCYiNJ
WYEHmtYLwHrVIOEIgYPpsRouOOl6B8sWk7sp4n5YOUHAB1FXBxtMXaSslZVeY3EElF5OBrF9Zfeh
SmnmrPtC70Ad0J6NzFeoIOWTn8V4Mnwx7rSB0Q9tiEmfqc1v2ZUArc4s7xfSqWkUhSZ3lM5BclEq
H1FX21U3BGbzUBuSE9kLAGFxZVgJr4SmvTRucbJbyRlvDAdsy0ZOtWa1bb9AI2NBKmdfPExQ/RCS
tb3/2KhuDLdeB4EMwGe0NDDL2uxXuQqymSgXo3wOhDPeYPADg7oQKiHQsR97nRsgWrXguEJGWP4a
JBS9T+OWJYjVmINZVbLajtRRWicc4WQ/C3h/Dq9+R87DwRmRdx1ckQJMrXhs16XqSwx0WZGhRKpD
znMRjTJhgy/knY90lX9y4cdV36aqd1YacGawzVSLXzdxhq+5N9Th2k0N96MvA//YRL4+kLBLWEQx
hnRPM2AMnxnPEw8FNsR14jBcBxPLxxPsis64p9tX2oDCI++qbxImelmcbqNhoIluyBlzWFF9mJHP
KaZYzvChd5v8jkHwN/zrT6PliOt0cX2xrgKstPyGdMmusr6EWF2+kOs23Ied4s7xxhO81KdYUp1Q
gcIg+StFVplpdZLYufAHD1kF1E6yjkMqgB56aP3RPDt1OV3WurXv5DzGqM9I6UTxwF1I1hx2fGzY
+Me3yOMyMn0ahzC5ObuuhdPd5TGYwKYU+hWOcrYt29n+XPqyP7eyQsDhBlYsV9rDqZsiE1sNHRL6
VV5nLBe0PrFgec4JW/tnmK3D/dCGKfrczrzELeF+SgeZhusmiwguJ60ANMNkh1c+I1GEdq59MpBT
SGSAoX6x4qE65wqIMX3m7iykaQQrB2NmsxcseTuDw2wPV8ey0GKiEB93UVbYDzKtQIMX9nxP+EJw
YU4d/s/ILPFlh8Mzrou625paO/FpjMeRKL7SxJbtBYOXXskRye7ejzpyxNzCuEjUXH5AVm7hIko7
3E6Wocz00PHwXA3s8N9EX+vLDiPywnMk6CzRBBdWfkReHnoD+xixuO3R8+HfqzhZGERDqf42tPoB
5AZDqornMmue07FlgjRlLt5/i2XUNidMosA5yA+xcpzF6ww38GWrJnIaJr8WHpJfhQuN1fcrcNsu
2DHfInqkAiPpODWimiUzTHcqvtO5qD90YtKPTMacbU8M6XpORoyOuHLgjkYR6ME5URu7AoSxRgUT
fTHzln2oNUkgCYw+JouRS3XTY4/cF6RYEVCF3fUaT8f4wWwG49KNW5KYY0LOdp5ho4ctqsLd1Vq5
ZPoAb9P7jmf3W5BF48fKs9tXnPXqyyBbGe/MSnaMBTNBsz8h1gdaiWeX3+Z2rgmMitCqH5AafyPZ
O7zRCfkwtNx1e7KHMSpXZVnUBAjFKI2RKiM5Yne+NrIh2VrMsclVDjmzh/PEZN6MSiKa3M5pvXPa
Ia0wHAVYGJZjt1Zk71ybuDJIyAG7eF34GQO5AijObWTY3LWMBhIzwWoAAfE4RgxJnT8r2P/fC/0d
E4zgCf+HamzxOn33MC1mqv/2X6++fm5edPozEuzPf/S9FYrjCAYl4RTLyMB0neXvfRfSIbD7g+SD
JfEewhfV0L87oTa2I+CVnsStpChcKZ/+6oSa/4mcDtrMz4WXSWPFdAWF91Iwunyxn4vFzO4MFMtR
f2Hns99HWHAQw+I+tMmen4qLXsXOhMQkXrTO0ZvsmdzO4cFdtNB6UUVnuYdAuuDrXzaLapqZqrwY
36TU7aKqtt4E1pbdgByZ4+7JWfTXzZsUu19U2X7rxVfWotRO30Tb1aLfrtgS1/BW7CvqHhe0OTpv
s/dy5ONmcdMuKnD/TRAeL9pw+FLDyXkTjI9onZ9QrgSQNSPDwitV+ndZ5OV3jdWiZkJ3Tv4cCvRF
iy4JL7tD4t7cMY4MdsyLEX0HxNwZg92e0sqfMTLb6Rqs+7h1IoeRVYzC6qED1/KiVF7DLC4DRBaz
HCnnKn0jlYw+1uxe09qkTN3YYW/t/EiJe+XW0Z07ymTbm05Pnp5ZjBdNOFgXXq0/MFhrqUlptQEM
6W0kI3Y1PxRtl645e3xORwqjld2n+mCyxF3UcYHNq6hc/Sku5gEOBPfwQ5Ym+ZU39NHOaKP51ORL
iRCxZW2y3lPrpCBJiaO2Ed9Yvk4ORhZeYzlOdvDVSOqMXAycEP0P5lAOF2NUdBekcAFEFLkkli0f
pvuJ7WiX4ilZt6gDrj1YCQfwl8Wlqs3hwtHFdKBBa78kjl2eoH6093AfsxHXs5FuqVRByzSR5R2J
De4uZ/TSu1ooY1MEWXELaNu+byenfQaJl32bmDc+WH0Xb2Q6Fte5dg26YWoXIkl/4lrh7GAG5N/A
3M6f7Cbud4yKi03BhBrJYDrvB9M1IJk1I4Ycra/RK5QXydiOa5/IvnqV8OBQiaK2e4WChQ2JOTIS
Z2O2C8a4wCO2jiyi20L3Jn46v263U5DPpKyU+K11NMOIcF56q/fO7Os0WWy3unIaEa67wsRwS8zQ
OtLhuCPlDRR4b/jJRTU7ziELK+9gAhT9mhRhcmNWzJ7jNJyvU2QUFdTjwHgFGODlqyDUwl/Vg4RM
xBSwOxexVKxfUXSKU+abJMomG+o19wmvvvmxGZPxQvqpuY0c3V3GqsJGVVZ1f0um2PxM7p/lMn2u
xnPlxuEDKVDutYe0s/GqcN/3CuOVqds79FXWNnXtFuVEP2OqFaJQeKzqjgCzFtyZ1NSfiPwLAwOf
J4Mjg4QAqZloju6UEMgLEosxeTASpLdCN5E/soxUNxNb8aEIa3OLS8jdxkZlXqpIMDxHuIf8HI/Q
ljl7fZ2HeXjdRI5FzLG0P2XYsShDjGb8qIMIUvLoddM9ins7XLP5GYDoRXRwZZCfuhmh/Co3gDiv
e6N2+12B8vGa0Agh4MTA3L8ykGo8KlGgC1KyDMibrOuAlSRGzDLn5ZcMTKq36mQ+XtqzyidujRsT
ITz1xmPYaxpliXB9DjhGOG7smNKS0wk0+N2IIB92k1eNt1Zmio+NDopujXG7qepdJkvcnZcCE+iI
BNYOc6aouwY8eO6TqDxJnI0kw2jzPsBRPskPocqr9q5dTJNgzujjF6e5smDjrVsPsli1cXorHe6b
ZAy9V+JAg6iAYpiZg/sh75OhVluvAv2xM7quTb5MqqpEighWNM2fc6z/fw743TkAmCfd9H+N/P7h
HDD8l+eySX8ciVI8L//o+zlAiT/Yxy2moYyzv/uPv58DlP+HQkvgSDxwHkSe5YjwlzXZ/QN0sedy
RlBMRaViO//XQeB/BQ36czue6CpEBiTI2niS4TgzVPr5WCB6WRNKHpbH3mOEtE6L0L22m6G6mrPh
d2FC73u/y2fx9DHQZ9FE2f9uHNJrE2utJ4qjshkmzT2DjwTT0OPEFbhAnPy7/v/y9/49fnn7bZCV
LQsbpIOcwHv325qFb1l5Jp+Xkz2xoqNEHiaMUcaTo2MfizZA/2aPnngYZGw9/PAc/MPo953je7mw
KLUkUabcPVAL735sbZg02jTq8Bn4+5c8y5epj+iJJBUzDDg6vo+EAPzuJ//DJXa5WjZgi+VZWx6b
H0cCrSZwc/AUsu1luP3WQO4xRiJnihtaoFRwv5mx/O0DJZNtk4/j6cUP8H4GkZgG5A7d+IfICJgs
LCpy5lgMGjzb+GQHvXz+9WUVf7uuyuUAu2CkfS4uM5CffyEljzmHwdgfunKsCQGRgbagwSztnj/n
oRNmuiuP1DQ6/Km4Q09dPBZVpQZIn+lM1oTS6g42qtWtmt7tYBhWkb4Qoz8+ATb8zVPAROv9Q6hc
jnO8++gXfF72d9+3QHtFFETbHVxlhw7ZlqAwzzrMOOiG5SJJr0lQPYkymjImCq0rHngHpzsDxsrB
MpHwn2K6Gkc0Yu5LaGsaUySY8SzhoizPb33mEURWdOpNiwkJ1gJxlUMuyyHNuQxxOktjjjEaGnXD
ZM00zd2RTlujGGt06AXPlTGNd1BuxpsgJiJkNTd96X72ehskp2zmsYe4V9OKa2wX3QKrhNzEhB/4
h8TsjY8AMn2iFBqr4ZELktpGYacn0N5A9iMhvvKUjigtBYTzEf2n3zu3YzENF4UZMcNBPj2s+mWk
tnpbCJop5z0de03PDQX2jZ/WjbfGRlk9vw2c58a0j7LHeLYe+35JKrb7G9omaOJ8QmHBEaGhZ+tu
3BevMce7P5t6eR9UzzaHmjsDC8WDu/TZ4zl2X8CkW8URO+D4LMsWZ5FkcE8DclEsdA7T6A1ieuKA
aFTW+IuZdYCVYmbUeSgeso7rSEw3160hq7XzuWmzV/uPQz3TlTdIMnqbuNXYGewdnhymAP5o0P9/
G3z++axGSYiVKLLjgZNcOuovWUKy2spxLfhKU08vUg89LUyjmdLo5Ksgzo9pbdR5i8wCgtK2Zaj0
MeoZqXgV6+mmTTvytHL0XHKFQdB5KfWSoBpW3+cf/jJioVFJV9UpYp6MMWX47eAqAZ8ycfvfGp74
exmj9NLikvJ2V8/jmNDbDMt0rnf/nb0zWY7b2Lruq3wvAAcSiXZafRV7skiKniBoU0Ki75EAnv5f
KFkOS/Yvx517YA3uJVlVqETi5Dl7rz30zTLbUUIeiVFinKQB5z3GmoiHFW1mAuKW6884BpMmoZtb
lXreJvANDnp1EZi3l5/pQlzyOZNS9o1ZHQw+64PyumGjoyDY9XXLAlbL7eF2qa4ONF9DGvcU6bSh
W92DExr9AC4kali56nxp9iDSfDO57Wq3he/j56k1PqF0ZEhAEN8YDrssob0SSoNfKAD1mUctOo+4
D2AXzNraFlrtfjL7hPDsyJjCR4LhHaKvSod+WKH6Lry25mBCHA8ab5iMmnjfpJ3je43OUr+2XH61
b4ti2LcW6lSa35C9DH8w1qWZEpjlDA7XuT1XMlTbcSE3hAXJ9QG6+JrWzVHLGlaWn8hbosVRcw/6
EAbTeNVF5Xh2cVMAk6VZ7VrGdGs7qbv0w8Wn1rTqTaUmd4VdQICVU92jVjV6/Q4p7a8MdQOb9dVq
kpyDeLwaiEQ+2D7K+lVvLi1ps5xv/aaPPpg0iFs3j71TESv3tjKLIFz1sz1dU7znfOHjEhkwg87f
My/pPoJYMdFqDYK4NizuAANUNxYbUu7aYIWwL3yRBYOajTDsZ9rHZKI19XshPHCxGe2SQ41TeOAH
SZhfoahhSU0pQ0IlFnkN+/L4yGOOtWyFYPEPNJJ5Ss+MuZGgVm+O6IKXBaNJkE/k587KGYbxcR5V
SB+M2uLrbBX8Tga5Vb+PJceBxHHZMEl6xv9kJq8JGIWZ7FpHHkOTFmLsSXn0q8BUq4DB44bHaHl2
HdLXYhwgLR8j2gmZ+w7K5NkMXue2Er/mjWHMx1nZvX+UeYPUei2qdtzJRmDRdS0pf4Pl5LjbpkhP
WVCF19qoonvU6OoY+cHZU6p+ybrmfcrHZfePxQtsJWKTcArdAutgn3cqEZ/wmVu/9kbYE2etFt9R
oL0niy6Ht2GGc3Ro7gwbqWsYxUp4V3ZYNj5ZX1ZxN/YWQecIBV5ypg6bcmw5tA05wcn40GsYAZnt
MCiRYXFbeIb9WyYkP1/xxGqeHUX02G+Br+NmRdcjLHcz7OlsBWukRwfdpsY1/YyeS5cDPpo7J/o0
eT40C7tAy66kCXe8i2nBwALF2By2b2DZqEWqjnB0uUSCpWLga62DoNnGmNzZLOwsaugatdNxkol/
a4wT450cVt3GyNz2A2Z2cO2EDttb6s4smrpnpbSR6S9Et2Up9aRCbyK1zG6wV9DKdy329ARL+8tg
8W7cjqCxVvPVIDMI2AfzHo30yvNhCcZYl6KVSguW4CiJXHAzJoSbyEKnQ3BQc5jUwD5IWgNEctp+
/nVQZcY6Ifg1W4KM2LQk+uv7y+jIdTRj4su0qWx4YRnO9vs8JWz4ly3QU33YbLEILktfI7Oi3VUw
I+0rbV9rZhNgTRwiQy7D5UKSSsIYiZ4bT1bGvpDexvs2dtincyde5szkW0Nd6UhcPcUTR5T917cl
CgcPVq0SKonQMHh8ecADruqM9KphQovYDdS+zA6CrZgzFOcWwJuixXQEcvyGBCJmdGYTlG8atDq5
0c7Au47zis+qh5mXLJp48h7xWWZYKEjaAPO+ylRUp9lK++bgeSTD2+6J4WcC8Lh2pqfQKJ03Vwk2
1qmB9YIFY+n8Z30CMrkX0Vkz4YCGambutT1Lv2VfpLOWlYZ5qnplfOmaOtgzVyNvjPe8SFUML3ix
RgAIKz9reJLXQSfOslkiWaIlpWbXeDZKiGiMlytaY2eDCEeba91XPtPGHOlC8RQu32iSSL6mPl/C
/whAujVEzamhs2aTICQH61W8zXwnNF9IXKX5y3WitHxyZWz0T1CMMheYKNJI5T9mqR+4PKpoL6Lt
96Oa8dCUglEUz4lPtUzclu6YTgvKDVx9NEtMpBVrMgjiDeHk4Uq7k7XPjYAaxMOzd0rtRt2ieBnW
saGmLf/Vm9F2glOWzNUNX3/9WBLgckwHZXwajSA+GR0Yk6FVPHomPz9EyIVA+wDgzHrt8Dlqd1OY
eHfQNV2RAhau61w+RD5buoRjthNmJDbE8eWrhsbHsSR6fRV1mXgsbLYYTHtgoJKBMb1IqUg6N0+/
GLHt7PyhDEEQlTkD/JosJu5ADWK1+FJAcAJdfxeMtj4imqAw6GvzLugq887JAWEMNNXcdsoPY+/U
W2rj8Gl0e6gZPEQ3Sa3A+tv2nW129g1O0uKBb5vncjFmJ558+d6mA4mBR3ZrP3e3UZDd9KlNQ5VL
dWdOVfRcGW7/1pSWvC1JNi7XMjIpIEfS6oKsYLp7L3PxSOVXbKGymF/oNzknKTFyxKsc1Ak8icIj
l8JHUjJ/dmqXL8TuuYV3ZFhrtcl7MysptI2hWhs8gRFU0TVkB1EmOwTPK3bDLimv+trCdCTxQd+0
acYizRW7Tew2rMiZxM2Qvlqm2vsp1QxxB8ruzc+PUcup47ujMUFZHDgIRkIHbf5NhoUBJgl44hGv
S5uLon8YTWwy/y7V/dvpx0f0LeBzOxz7bQ5u35/WglB1fYL84pBBq8D2huD/XLeIuVb2KBaO3nJ0
uWyHP/98fzv687oMWBySi6Vtc1L8/nU5kmcyKcfqMCaZSxIVERV5O2bjTnuK/atEHPRIeuri46fF
Fv+LMo++zY9XFxYnp2JucN7EjwJl4Dh0T4RbHpgo0prHRGOdaaIjOPVadnu62vyLvoVjyVJ5o4xn
c79cgP86dv/asaML8Ze18g8du+H94/u5nbz8yh/9OiEYzrFmJPlpf6TE/zm3s+ggfWvQWUzqPOl5
rmVzwEc182eDTtK7Y+Uh6sPNQEI9X/8PrMCfsQMBb3y/mkzEMsvL0MHitGz9zQekOnsciqaSN17Y
ei+Tth1qI2FA7Zkzk24L6cAgPssTbqVaMOGvQa3PEOC1iyWa839NwWT21idHzeltCStNXdXQ7MlK
qWoa/X1jTy9sccOnLkV62EUTE4BqspigDD4DrKpLQIi6ipNNryfx2Mu2fCuGcLibmwDNFkm3mjDA
ufHI0sHwuYuhnB+8JgHE2aQk0Xrgq/ZuwFtcVYoR1DqKShs75oTUzZ4mz92pESjFgZ7h3G/GNCFE
uccGugIEnH7U+DHvEGkM+UqT4XwXhiWnGx4MfPa8QsVIRy9OvWM5NfYMhKofqz3ddf5f2TqVder9
CAkmWp3pGJHJm2xyJKYQNXiD6BnDmehnWu889iygzA8BBeDjnKTDXZ0hW0ooszZa5T4qm7aEbKgb
75DzqKjXiV3OERAlyjAAVmmxIRKZQJMbmVrPXVV13lyBqTDLrj6EwqFKzkML/PMen1oa7bwmNmdz
w7G6KUy6rv54K705L8SaMDDjaLeiJCa5imrCDRIXaW+RbmM/Q73MSTOzW/k4pIghGukKSgsnDofx
Nq0HOwi3lORNgDUPFDp1U+VHq15iiEFWRI5MeBeKydgNIUIavXZQ4uDgqntkSNd0ZwcqZ+geXnkw
kfuHpJTDQN7UdjssC8ebDzMuU3gJY0L8LtRHnQ2nruv7yrwVU550kjijth00IxICudGifIqwiFnz
G+OQqWg+Ol13OYTVdJ6z8OG/De+CXv33DS/gqfvzEcXhPa8waTafv59TmMtvfptTXGCojG3txcD1
p1bBs35Bps82ZuK0pG9v8gT/tgWicGBzohHrLUoHDA5/boHYtly8VrBQcM44+JDk/7IF/q1YQQyB
WNy3ly0V09EPrXQgySOwGJZfWoCElrMLO8SNXv5yUf6hX89H/P6ZvbwIExCwQ3xOujjfVwzEPBtV
EPjzAaZAvRq9dt4ob/DWtAC77c9f6m/lAS+FIYwKzMY55cgfXqokE76m8TcfxiHuVjESvSvLAsEt
yoqjUxR3h1w0xn6cOV4QpVL+y8v/7XIChmY4gnEKB4wkke77T4rUz3e0ayEJLPTZyr1XH/P/zz/h
8ie+Ly95CQenGTMBevU/TpVQ60+9GYr6gAb/jILupQ1Eue5xTqzMuf788xdD0vv3l1vcgUzQEAna
gclC/OvUg1BgyAKkhB0A2NQn2DWCJODAyE+pw7w4G+xn+5IYbEf1kh4saScgVgxIFc7Thmce4g5k
tvjWAnJA/fTYawB3yL+HgEbzJaWYkTCJxVYtKvrBoB8bdC9HqO3yNyvRe0bGHfiKRbXddKb1MrUB
9f8U9PkGKpu8VXUfbIjgQyJrTuPLlIQNxX6koxUTqkZtbCw49Jqy6JWjNJrAvIG7EpXOnYPi7dFF
bbkabJIt+gi/dT8UgqYlet0l7HjFXG/pyc7zkZn3DRj4YSfz/IvtZY9lbP9OwNBD19Ag17afnypz
/DWC2cJLJO7WQP1J6yeZOaPOKALrJYO+EJxyE/0Z6Wl99BJ1hwfD2MRB2WxtK++3iEbc25HMF1Af
bnjimfbiGSI8JSpGHNiSSRUPw2fpGsF5xEy6mUSSwJuqo3Pnkr7W+yhdED1uPGKpkVqHwwHAUbhN
zFHdFK2DrBYee0g35soBTJVudWN00zI9jwLgSwnRXTES4nPtcSZSFF9ry4+968pMErINKxGKXYFy
1H22aWe9qnRo7oqScLqtP47WuRTpcIVVoz9QEiLyaZou51uFjRzmdcMRGv26VdTpDl8+SySv4TCW
tCISXYgt3RJrh+7QfLHLlDHXUI9g3GOrf+tjk+C1tTmJa2P2ojOtUcK4Y3T2IfCLjaInjTUjFsFx
Jpz7OgxV81DNRXNP3+GaLq98gxrRnW1SXQ4A1MWNGKV7yAvWAvy/eNd3xbgvcvmm0saB/h+TvpF4
ciRnNA4eTLjDe9Jbm5s5Msr7JTbeavvphqNFxdyiysxdozG4lK6DFAZEEfOY0Yn3TWD3VxAu0hXq
Svc+BiwchpLuTdh5ArZMBJwmVfAmnddxiE52Hi51pn6opvQ5ERRhBu4FjtwFGtwWJVmsOO8OPYRD
I9Rib0nIj2BNs8NEJMfRqdr6akIGT885csq7fOK5wYqmi4nbIzIfZFhP7y2QjnXGTXM9RIlB89u1
SNININpnKDtQ8dLKATfibWqz5tWiVKJ5D6A4oegcidWjFX4aDT9889OuWId+FOyjMNRXI2HZYA/p
n7qgz/YMEkLufdiDlm0yCgl7xEtOGqykm+kTyCFxvfAbd2HiBi8luTZIm2L6A556B1z9Ggg43FHX
mY8x8N2DNchfSVW8NvwsekpLE7aox5UmIOREN4xefpg2q9kmAi3UQ0okhCAVa05ujLYm6QP+8qao
54848okgVCZCaj+MhmMIa3QrDPOBYJRdB+8TCTf97hKY8H4mMR4EjFs/N8LwYHG22thUdVPuerAv
78h3CcZSlbulF11XkTwzxAjWhUiZRxfe0N73RiXf2bf9Y5xrSZCOQg21SIIUXcmMWIFqvg0zxOCE
h1TTcyn87JoNaT4yJ6UuthyaKMCLmUEZdPnCcp1VITRrU11HfrFXPAAgkZsgzqOI7lmWi+K2zf1j
NljPaQ67ygoFlGQwHzYGBki88MZxFfk3UZh+Dml8A0xtt15v2e+9aVecB+Rwh+o+D1YObbUNW4J7
F08ooQJXZEc3t5oD8Ml0U+pZfyoR862ohnhlEzTMtM5cbiDCVcbkS4CS6lXo2jyDkrYf5Jy4ADsC
sRYMxdBHO5mk76q6rQtHhfvEHT84MIBQrQvMdW2xTqG8vDjKAY0bQAFCT5YtYaqjzYmA3YOeGoeu
2bOvM6Z6NfO0eUDV5hsHSAcu4Q/e7wg+YNYO9F02degkJEP43jlrR7EviBPaNpY9rb1hig9WapOj
4QbqALUOiwI9MTzWjnPnxoJMayOKfvWdLeHl0z6bFJd/UOOzYOfaWMgSEAdO2Vn6gGIcUwC5MrrU
erJrd+uSwP7awSH8dRxcdes27vzaFnJTkrMRr5KqaW57UXWEQyWsvMlLDmDhmxVhq8aGh+eXIm2t
VQgYYgfhrT1mWFiOQyLZM2o4Ru4VqREcwDZW1vZf64r/uhr/WuTTYvhLVfQPXQ39f6fPTft5+r7C
v/zatwpf/oIAAf8lzY1vuuNvSiSHKp8NzUMdb5KDQHH8rcgXv3CG9MgYXMo50AxUk38IkaT/S8Cf
o9ex9LqE+b/1OTgZ/FDFYQ4jTJ7sbMAFns3t8H0VZ9UNjzhCPg7BYADHKhqJGJOBcnqlmGVejWZT
D0+R00LTNGPVH4e46B5UZQz5HtAA7LGmGcing5IEyinsCVfvoWJaFYbSCLt8/ADpi6EKZK5VFNRs
MQCQb6NUgAAS5NOeR6twPnHbv2eQ5yP+1Hng/nzq0nJ+QOFyhj9PEE/BgWBVuhlmCnzH8Nupn256
mjIF8VC+eGxduFtd1ZmfghSZNEbg2HosCp2e2oZUlzL30T1U/KJ2PWNLLOJ4S8Y8mS6GEI/hbBnE
2BrBl9ZqSAfDzAPNZ8jhnUUDvQK6pinY0IF8wFm3wXq224TkES4Uk3kijjz1G98/LmdmtQACxYBY
E8yTv+dIEJTrJO+PM9E/a08CpVu1jsazZqGeTFZuHuTB65DM+I8KJumfvBwAqlsNwdqxAgCMEMQP
sMyb42D0vLqAcopZBHxVy/B3rWOQ4ghHg4b0tBjX6Uq3HHCaxKcGtqrIeOt76TwBJuP87/ZSXDPj
C8y9dkT2MqUZ+UxD1ItPTb4U0elo8teyXI13PgO2L7PSwXqUdXhK1ag+DDbL2wqV5f7y/trlXbGy
G9I3+fdoMQSjT5/Pwxo3cqF3ZtMX+77HN1L61Uz9yEVuffhwxTwsSNQutnhsid7Fn9vh8bt2rVCp
Q5iJdD6gg23kTuHzZIQ3L+VGQtNoVRhlepptdHONzVOSsF22yjiyPlVAWt2dqCaffLzU5jzZ5awF
AhpPSd+2G16daMK2dWI49o7zVOZz9oJULXtSVTN9YsbWXvskE56TeYABJa3G3VCIyhOI9+gqrAlq
SKZKrgDhOFccWeO1DzyPcWhH9T4QQblOZhTRzmy1xR7CJGhOp+70ipRjdwlbhfpc6Gnv222wzzJL
ftEuqa/QMvO8ZMDIDJ15J/DzHdOOTt2mWcnfCvqs2rmly2xwbX8dhwxN6SVbfFTtY5gH000863Qt
eYRs5s4Mb3KkBARXR9rfM6sXO8xV8oVU+3Sf+6OBT9FVGFbHLs79fSrM9qkr7U9Ol5Hf5piv9MOm
ZE2FjeQ96Wdj3g5pdpNH4dzhx3TdXezPBAp7VrUG8QQzK6QVuwIK1SAFy8r71p3zh9aQcHKnCdBm
bIsTg2GECVaNOxfZ3hIb2W2twJ5PAAmZVaYgCtc6c+TzyMRkxTQK9lrYuNyoJHasbBr3awbqMYsK
Nvmu6Aa0CWVH1J8ZJvO6161BWKLEeIW94A6bQ3qFdNq5ZypOIKgacCebXotOBVJ8mKx8xnrXWVDH
/UaPpvcJTkR8EwoR/T41SfKZTKdjgxF6M1cLHRiUjSbvryRukwGyW6xNfud9rgNueiNhwHmIyrx+
qgOS9AhTEWrbq4EoayMt5mcQjyby6VrdIupqTrNZlS+G60x75v8mpiyAkQRgR5UJiXea6ScOWUc6
mCrarewLR3ArO1qs+kybaILc6UqHdErVOLevAZ9fHumijsmxykuv3bhz1Jx62ICcf1205CkONsKv
qWz4/Azr18SYl2LtFVWD4c5SZxfGMvaLDIkAIrLkaiDYZlozVGQqmVhkm0oXQ2oTDONemVGx1lP+
Xs5mvWXsbBECU3u35dQbZ8BqbP69BVAg0GNCVGCRdVDZ/bmhQZsCTC84MZaazRzSOrtSi0Ht7bKz
1GkXfgmgUpyykjvUErMgKma5iyqXTQvBKHeozhEjGYTIkDdB2t4KUjTuuNIt9mPE9oxG3bK5HbT1
KJzlhcAnjhuwgryTbEjnG23qgRgVbQTFLUL16ZaEw3LalOXcbUmBmW8aXzhfmRT/lUv/Xi4tTbWf
90RvPo/x7+UP5dLya98GQeZixrJdRwa0OZe26J9NUWEGGLgk0A1KpcD7K8tKwrKCbOEFPs2sH+ol
Sin8EZi+gBaZ1iIJ/h/mQs4PbTwQT7w8EnEwKpwBaCV+Xy7ViZ1h8i+Sa/QO8fRulzYdjQIztb01
Qeay2UnNuX86xFD9c+NYWopg0TVt2+JQ6tjcA1ecPhoolfhYzMpZj9gf5quxcL3PHGpQFmFyaub6
UHAKT9GdpJme7CdggLPfRxz0LatCsAjNmjt7iuh2UoTMiQruzNjovAes+IOQ3EIdEfNPsmhCaIB6
6My3TOosnpYTMUqNRpVmkZ9iIljWo+9xIh9yZ8I9Hs1OOqprUhHqyn9SFpoQnawBibFnCaL16N7B
MM3bM/JYV2x9zEiZ+RrXADV6JGqDb2FANvPCvIpFnJI6Y9a/K6Ntdl5dTfeOlRVEz0w64VfdyZh/
rQrAmzeXVfXfDfivN6AraML+5AZE8qT+b/3elFlcvH9/E15+9duZxfkFsSuUK99dphCXO+2PM4tv
czst4wpT0Pf1ocr9eWghvY3qDx08HClp8Wvcut8OLfIXflQwnpcBx97A+Z8mE3Trfzy0CBupWMBU
1vKFKb1lePsXBg+IjjonySM5AC1dFFrBAnOf2whtpDU0WMK6ocLm7ZueIj2ZdEeAZSDByBid2fXX
liaxcEfVlafb0imjGrdeKUgTx2Wdm9iDwarkMXI5rJv2Ed6muKVFYR87u0dYMC3cGlKSJWchQdtG
J0wIuU85M2DyRJ1GgtpbsSiAK3NG9jAkpEOAWxL+tVD0Vr6qxQMEsOuyiFx31ZdMQfdWBthmi7xv
+RUJRWidYqO7t2pEl5TuvLCmWEDb00LViQiDfsljMT42C0onTHPaLrIaveYusoq0JPqgKf2TG3jg
Z+C5nbNiEXkLhe8ceDkq8MqexvuJGOweVMCiRvkKirGsCFyPkOK87IPvnoXZuyyN/iAHJZ/nhapU
SOTGrTQR+Lk5jIZowf+sIFSGL4mb8acJQIEo4SGkbAlrmduPpIm5AoUNNjhugTPRdLxo/Rp+7KJI
ydH7vk/RIhzrI94AAwzerSaX+96UkXVOQkUzvZcu1kBm2nxqO+U1/VRWbyiM+ezBRbXXa1Peujbx
0IXyUG2l6Nyg4opVo+PxJgnj4SjLgBSVRTyJZGm5nl9pF/mYozxnXfO/fP1CMzNCtkfqExq3fvmG
L7o9vtK2/YRTfBpR0IWIv8eUicQG7HYaP+Az4COUU8JfARDMv34LzmXtZD3XRScGOjg1GovKbLIN
Z+0ZHspexrNE/VRLi+6V0teWuyyfqdYZ6X6BOreoVoYCw06mH7u5dUCngNpZXzBAnDeSB48JtA2f
G8xGJXLrXCATe7socksnZ6GnxIOHO4RY/CXQQ/yLHIf3ppZFhDEUVBVNJmYx3cBqsJqWbzaQnSe3
F6EuFqvevsk8D5kUnG4Wn2GhQAwHHm0rT1fdB5RTcrHMhRakdL0gd8BODPgjffRNfhAtj7GkQuVY
EFKL3QlLPZFYLFGXowGkvpKsHvvg4SU8GsmA9HHSkvcdzz2KwZyEQjTnUQHPRTNwXYWibz9GtGwR
R0kD6eiwrBP8BPgVFmklUAGcGw5IdV+0/LGuNmN0o1awBfSLlHkYgm1li+qNnN3w5bKEL0rGaYHT
lcvNjtGyegtdxM1a9lwSbaFmGGH63xOjg35BYfbdWa4dEOywqF27skLYWmX+YlNY7B1fdVeXW4Iz
HPLXeFE9XpRoTPrlkWdj/TZDKTjUTpXTZ+9dcbaJs3sxEgweqwqpMkfeOspBXIFTIc0XD9HM0IVI
bUdDQoxzPo4Z28Tkjnyh9cVGwCSXBWZIbvI2Hbg+F5PERYD7ldvCPA8ElyqDa11mwfVcE9a+6uKJ
v1BWZI8Tsejj/ei9Vsn7pB6gGRlNO7GfRnOwMbPKO7hOYxJcsgiC69FA/qzQxIzlwvGTI47r3dxO
vdoG3BQMjBv6ASvEpONjbpVaPU7QcG4IbAy28QRAUUJjeEwDtme/SA38SyLj7xD/ah9JzyJMumPL
MJlpnjun6rmCqGMfKxY6EY8qrd9SGE6HgKnIngA/63xxuLlUTCHxe0jNn1rYpDaqRrZIOfOBx3Th
TBnBwiDLLGwpoTnP1SkqPeSossgziJJhAoHPnON9by8Yr0HzLWVxaL+3scXWLMKJNcXJlwU+uTNf
a9NmzrtJ4hVOmAJmVw3N75w4JDhsmHPizcHWzHoRLQatsmCValpiC5KrFrcxGR3nHKNcw5SlWsKx
gkWxR0J8OZ3sZFEmWnR7P6K0RCyvHFY38QNnSKsItEFuJxD8+ubQi8XCf1nztmXzS2bHZyYhfln/
PXGrt308BC/UtGj7CfHiJQYt6u5hIO1nhH7fsr+hxvU3NAyW9RhMgHqqemHDyJkv8uuWlrQQsDYo
b3kYOSEGhmPit2R0IYHRzbaimXZvu9xdWZYyTOg1l1ei/rvccfng2y+66EYiU2qnUbvLzlqWCs20
Vn79ImJiwl90FE3pqwMXIF5n9rJLiYXfaqvOeQ8y5NJJX+cPQvUWeu7ig8xIeD1VtTwManN5OBPN
A2IfefKtnh02MkzH3ME+PSjYJoo0GXVnTWo6sP3IXG9E1FNCrKKSeeXaBXF0lWOggKvvhXgDyCEL
soc5wU9uxrTLQDQZ0QuP0ob6nGbFyS4W7GC6uJKo7hlqK7YYHCjawu8v68b9KIv8pYxEc0K11YNd
nHw9UofI5owAkYiW5UHUukV2xjJfXfGM8e/xhJsh9+4gCSahn1AL0d3iz4NTB4J0PfiReo69Gp/M
VIS/1p21NaAeISUKnHXTeWvTI99Fr/pc5IY+dN10bFVfXXlJwHDmnmTLck2g6itpmbuK+eDOoHt5
X4GfS3LvMUR5Z75OaPANnhMEmIZHYipzdtWEO9x2aY7g+7E2Fb7OjeVac7H2MNBFK7e2kzVJrvlB
EIOm4PBU/tqwU7lLC2sIVh7JTWZPSjckpjRdYySfAN4VzA53kztl3iFgWTbrqO2x1lueCq46ac93
/th5pzYJeMzFI0iI0ajobGjxbIuBuAbTLe7iOfVPnhWyegW6Y1f55TbywcOi9hwxuaVef9WMA5Z4
hMdy1RrO+J7ZZfI8efmznXh1dp3Vrf1Qp4oMma7V/tpGZbfzBzl8aacm+E35NJJaDfJtZpFta8eL
Nz6dot1kJCAdhnrYTGOX47+sRrW2bfARCPaSG79RyXTD9XI/ks4vdnMPOmPKYnMbxfo5CMh2SAkz
2nuh/hUw59qJE+83SPvTo3ImXDwZ5neZevTTO6d5aCFwU/4U7tYZ8/H3pLfOMPZQsOi2vfFjNT8Q
+uQAw+rzHRQxex8GA0P6ILa3Ud2e66BH0tC4VEbbNq/Lm24O2aLSnPpEq2obUTec+rwRJ6ylBglc
ZXtMg96+LiXRF1y0gn5gTWfGpR071rW/NQJOjAk7FiKaPL2HaYLAwD8ZcyrueAgQXGgT2x7hXjxm
jZweolKuZSGLg8WJcO8vTwgJkYu4ggCnZsoX1saT8dai1NkwEAtu5sR56OPc2sCeMx9TGtvX5ZR1
z2AAjesprzIShX2P39NY737rhoyZdYj07YQpqobC35WfkgWXj92EiGbWNz4kq0FI7mlp3Jpuba55
8nokhdi73nMWxXuaH7Xpee9GmqPmX3qUwsuQpTTA8AyPZQPuUJsgO7t+b4apWjs4Ndds/tFmRkuy
D8kBPw6F81GpyN5a5GphTjKzZbcSxylp5HvYkKS+QVA5fqIi3lJdN1SCsVlsptRMtx2ymnNYs6Ow
8zf5FkEDLcXY8pAHjnKfK5QGrcV81dGZ0NdQY9ANVLJPgp6NBMFzvekc83HQaSYIisgaQm69ml7h
YxwKqBEiye3s4M3tEH2w+Uc7leBmA51YbQA8FRWJFyGn/BJmy75zlcHG1MTuwSdq6cVgBunz2Ast
l76vUJum6jiBqHpL06K8iVvui1h2+qVCBXucSSpbBZgod8T6zjRHF5dX4sU7F6Hos45GnyUu89I2
TjFqG2JRAWsRSwllO7qO6vyW/m37ahBee5U3/o2bFjhVqAae8t6iua9bt1n1nF2AydTYPF5bt+rN
Y57SdD8ZtZit/sCuFUCekX2tcagaVE4RBzf0mF2gqWYRG60QZZT+W1iDOzyESaIrcFB6IiSKSRPe
sr2XkITnrMEXG+Yqag1TM9lyzF6++SrnqWv1CdFJfuxLBKY6dPKrGtNKvUOSgEfGvIAohwas29bp
qUFVo6i2Ct1SiLiDzbMpxsQznczFoD5ZGuanF2TrvNaU5agm/pCo/39T0X/U6AeC6ZbtWxygYST/
jWON0AfnQxcnh7AMMDDlJcOu19me+/aTPeHo3tl5QDVSYsNkvqFTHr5/aTn8g+Tv78EH9OCQLvJG
lgB4CPTfH961ckU5W110cEZc2hgyW5wvfSBC61bQ54ooNsNqH8tYRVddFc4F3aw2vI2KTpx9s4dI
iiN2WP38Xf3DZWESC4+Bsh09m/eDOrCQfUif344OhUHpB9QLtOEYl9Ski2RgzbCKyqfPZ4ojY4j+
jcLN0PZ76R4Xg5d3l/8owcms//6aFJOXElmEtNmZMo5CiagntAMtWfQJX4iaHIJQpfblOfVC4yiW
8ruwif26GrCAWXe2O9HtXplpF6lDt5ygq5om5ZeLqVoXwGz+5XL9w5eI6V5gZmEKjd/3x+s1BFEM
Dc3PDkU4MCHFMwu5Das/MqcGh3e9pklYbN2xrd8Rpk+PdUevolac5eNybB5ztNw//wLFD4J91hPo
h0VTLW2UsTyGv7+EhkPYb0/dwPiT6e/q4gXvaEm9tLR4WkY/y/FXW1b7ATZAHquB80WhMavvBbi9
eN221XIG48r+/I3Jf3pjLoYwkh6YYdE2/v6NedinkTvW6lC5ERUquo1ySbjSqNpHqiLZFk+Vynz7
OJWLq26kcZye4BYP2OEHgi4vRnPTZC61QmlJXSw6jrFGzCEqsmfK9zgCnZOF5BLBG6LXg9+bO9vI
Q7olKb7D/oYIzu7j66EU5RE++wspuJiq8VGFiyH9/7F3ZstxG9kW/SIoMCWGVwA1cSiyOIiUXhAS
JWFOzEgAX38XKKnb7huObr/7xe6wmyLNqkKe3GfvtVlBz/fbHPclkxSPQHFleRMIF9r1f3mdzP9n
ODCIP1GXYKAb2I7/n4iO1NDabJlc7WClgmegWa8Ewb1xu+rImZ+eB79/AxNi0h6luaWF5yrlx1qo
Cn2cfYffVmLROxmKVYMSiCvfC/ll8dfZLYEAv8tDlrllfVSXo9KMirD0saZWuwrhNk3JLplAUq/L
BugQJlQvIFgLtiOPC8G399f+HyX6vynRG/nlDx+T/+ecuSvKL0h2f9agf37RLw3atz+gGFOCANgH
H7rwOSZ+adDc2Fj3OA5ZOvN9o8O/+mWceV8EbU8ANGsT1fjf+jOWeSF4utro2njk/9YSSGzW5j84
rdlEsWsyKcrlJ0AL/U+mTjcVnpwdo72yBw1UlV3uB2YVLMCDdxGpTIEs++Re0GrTlQVN54zaMzfY
nMXNezB6hlPPxamq/Cw+QJDlNjgubQkI3c/y+4Gmqc/sYt1PYnXkVWok5fWgcjPyNU5m1KysusJ3
iRGs8KdomHJ5kzctuF2ZNvUtV8hmPVSLcUgUZoxkTc1mXyFj+J8mIsre0dNTHtJDuzivk5q5by6m
cBncs/Qm33brO4vtDxX2Ca2TX6aBquwRrb2imLImQ9P01D3dMGGmQ7IHD6/bmxkA/C+XMmYgdaZq
EEbOHkfe2pzZ7PLsTee+c1kNL7kdH3Gtwo3bVbCC8YpLNm1eGbRmTBVIBEejis+eSY2wCuKS3ycF
Zks1MqvFwtepGpsmF9dgGhv6m1JlTx9ZkWaCgZzhUDC2yrwmzVuN3aotWF64bARUjGtVOA8+ZbFB
6q00R0bg4Ow1LByqS5qQLbyZgl3D51yv+TduRQuk+XAASy0wyGDoxqYOVfBgFnPcnfHoaCddYSTW
cy8OKI2j7BeneJD3qTylmjYdEjJQjwWpV67MvU70H5rDxSiV2Dt+s3xxmxyLNZpwuBRLijmFSzj4
xeKmw4J1qHu7OqFDjodCTjRftrIGYjSV48mbZqrEU4zSlawj1PDkDlkTWHpazpEDqiyyB2EFuZPU
x36lbrerVPUSS40GviIuvWAlIntX5s5zUVfJxeJWeK/Syb2UVKp+InA103qKq7xr0vnC+6FGuqmz
jxh/4vvSrJcX4vCaGapxBAbLhTtSRuaefb+IP6bNbB3n1NHuNGanIeAG6e8nt7NuYicuDxqK+BoZ
blcsH5GVyF/HpfPcOoZ8RF4sjIDDKuH+m7fWHKKjuHNYM42eZMeaKfCHvtqNtFeeFCWUB1UWyUeQ
Kda1v7rb+qcR6on5gPCa18DDiUYIfj8MZTuQVdwVOQF5R+4KjpoA4Lq477LVPXVKPOV4mvt8tK3A
tmb3xkAjp6AQ+jFV0d043bGMMK+Nea6PxF2BneQLrzUpue6Slo78SOsD8PPYbb4qgDBG200hPBTv
ilea2oSGsN/SN97typrlEjt9eiXtuXtK8Pu8jshq1eaZMN/yutOvtVVyzW9by70CLOvv7bz5ThAi
PhoC10VKfQavoJs/+oU3vlKXW75QnpS9WGrIRChar3hpWT5HCsAw2I6hOzC0mTvfVcM+axxadHIn
xARXHriBLnfSl+JKzT2uYknjQoNL19fuDAxIwSrYJgfAVbN7Geczvu5m7sIazzfvYiaFVHjwPTJi
5JGttcuuVmMTqhjLEL+XIXCx8YaJpofQMxWWQV9G1iLMjzb58LtB656ztXvMG839Nou6gP3tbwhI
9D6XK1az5k8kBO3rCjn7hrg5rQl5H0eUI5x8u3dvF9URiK/H/nGloDhCiq7fnBGoYKPW+t6K/fVr
y0jXBgaZPeIWUKOTPLGfk9QWodNiFtlquResz35yS6XI+GkQEDJrVDVWaHqIcGGsYT53V1RGJF96
K82+l4p9eT+1N+YYq51w1Byl02i9mkxOR0tzuRDPSi035rx1OReO6ikRMDU+cXZKQg+RfN/VhsbV
V/fqS8FSjIvnYDCxbarhRPMXVu04Q05OKwXW3ExhJtVqm2uKRFmP0xB7XwtVMd2N2abqepsMSpph
ebC1GEEEseHLyLrvGng5M+IybEvJcVvrJIYEETJ6KZ5xRR2ou2nHC5ess4vislCcYaGAWmgECC9k
DioPkaSh8u5GM8z63Gd0bfr0QoeDPr+1nHkPBnQEEp1xH/KHcg/OcSIj3PgHVIv5Rhs2l53XgE2s
O/Gj1uxvWdOaNwbm9yFcWpCPwD92LRM6H3KtuAXc7N36VlHcQOWmAzpf31LYOqwzCPTb8/xc690j
8Ec99IwupaGUi0yGY3CfEbI66NnqX1qjq3eaY6ZWaONJPCZaei6LKdnbYxZHnewM3AnCPuTc2fd8
3t/yVXoPrUkQM6Wy4ykBlMJetGuuFKj5XUccv7wVNcES0cvptpZ6ctTUTK+CUznDAcJefeGdW4Fw
8NV9xmT9rZ1RBbC8GiVjj+19TJzYvuInJBGiGpa8ooG5URaiuq9iTexLc6lPBizVUO+phF56PbvR
usQNHCnrwzDOY2SP8/DJpEg0Kr2awky3+Dz0xte8bQB2czzeTMCBAID2Kr23vbYKZF/T4FmlZki+
t/9hALPdjcYyPua6I3bv8nydeMUeCJEHZUKLH7PJ6M+O7g4H5VstP0XW3ZH+sAzqxX3wTcSOkG+7
VDsp1NPMRuiS6mun2+XnFmveHo9h8a2CELKjvJbX1fM+p175vaPT9gTuaVOhC1IXgv9FB6YfLFDs
jiTv9JPO0B6xOjf3kGGMm7XR8jc/9wTPzlQ74CLV8P3F5SUfSoqT+zzbE4ZuT7C+mt1IgOxoUbu8
d2cmL03RqluY6XSdVTVb1XJGWRsMTYt0BLqQ8PO0s9xevg1CZSE/+xMhHiMcl9Q5qsmCjCJuVxvU
lYRhgVrsm/vaEG+t3lzGESqMhAQMnH498Iimm8bSXg2AzUGaEg/KipUJo9SdXaHXZ7fpLq4On6Zv
D6uqxkCvChXpqXzwSABcISEle+LkXoBbkPqVTJqBDWu2X8tkH9vlrVVp2oPfz+pQOqN/pMMcPdGq
LngJ79Hf0j1+1ixYa0wDTrlgqh6NCFR0eehB79IdBZ3XTmovEOlIomGyoK5ornWnDQjgPNvdJ5hl
2XHNCY34wvhOLStu1YVEXoY0GrC1FhxkRcp5YI0XZRr+W1YtyHoab7+6144OafiLo00ehzFV95MY
DRJlzXiaKzCE0Ha1IMlW76oalkuZic9A+J//uUv9T1FjW2xg07929dx135lf/uTm+fklvy11hvOB
i7aPSENmmNYktK/fNynT/rDhQT0Mbb6H7Y7Q7O8IgvOB7Y3P17n/Sif8uk3ZxgeaDhHJUKtoMKVo
8e/cpizzP8QvuGMbEoXySt208A5tvIc/unmKflwLNfrZfV746LUh6s7c4o0tnDs/bmz7Yjtt1x/I
CdLAG8c+/iIG7swJi3iq1Xxu3/P4bgGYEvJVQc8FT6IttC8QEQo9dFjDbtae4pisUlf3Q9nq3yq9
wRwKN1FmXtgZqccTfDRqNix1ahbedKh9G9Ny2uZXFe0UPywIV4TekOS+ahu7ZIYrfOUWdkvxQIJI
MRD9FPRAHZK1XiPLL/U7ls31FFLHM45ccGjdCCjXxqq/Wrb27OraVw/AAyAptjJYz92zk9JKn+Hm
Y09tZyeXD9lnxZZnZ/NkcoJOOulD53pFSnR2Xu6Jn8Z+1Jiq6nZWw39x4I3r4O16aNQRRDWAE9wR
k+m9vVk5XzNsgM892aP8LKgziHAluXcZT3SWkrTQs2912B4N0NGg5PmzPwW9jjfg0RUDRDleieU1
XngcaMxsI0CjOHl0bWauoK8X7lxU/UynzInT61XNrDayjCPasWf9lEhr2vm4GXFQs30w9i57BZaL
mdW8LB3TZZK0QKg8d6qutF5i3NKE14xhFa8eFb/KHQOrtHlL5Gtmwp6bU2Liuej7joCiu3wauDuT
pOx4Z4VmMVVz5NMuEWVo9LteZySqtDz94XYlpLMkK459Zo97lVj0UG1OcKqT3Eu72ux7Jdp8ZC4D
c5pTdVdLTYO0XrXGRRO+ouO7guZluwsVKp1wvqnGR67jQ3NGJVixGS91lWKhXHzP2LdSa25s6rmX
W12OuttcESxTXsPjF28YZeysYeiInlLw3XbRIhmsMjPsQLdYBEvuqXCJWOH2UMliugNx62Ag86BT
GLZlR9XKb+9CxQuv1WpM7iNoMJq4XW32m49A01wiynQ1wSlhKAw6Ci+ApM3zZhU3kx58fB13gNaa
JP1Wte7SIKS5hcspvlTazQTCvMfiMDMCal52M8khvXZiqb7QguQw2PZq5Hojq+U0JwuYq742ZQfU
ztHTI21xZs0u1y6NYKD0yQhpLdaGI23s7l4mWXZPepMhO20nfPU1CHM+2bHHGtNqlmyIAISQF21i
9NmblUaDNjI1WpjqlFczaqZq4tyRWrcGOXeW5N6RmBfCjkPMvZ3XCvmhF/qhY+UbpYmVUBRg2Brp
DJfhvNTc7KzVdTmB4qCAhAWP7rACKT31atI1cKAtpyVyq/dADYd8vbAwfdNWX/KZoiQT6AptXOI8
1Fa/7oc2pcUqGZf6dY639KnHxvNpZTqrD3bcdPLAP8SchCd4GI48iRZSgP5cn0zhIHVmpEDorNNT
U5H3xvhk1U33Q4FtFCM8NCsT/fo4FebUHFWRGuQS4mWOvEYzKAXt9ds1zs2LjX7NTdX282qXJzzN
xAgrq1ja/LDOlneVa95SRB69hPPNbChIwYjNa8R3Aljuxf2uNJKYUZzXqqYwZs0jc7WtiwbYnTz7
mJaR4+fmNXZ7f2d5lKbttGyzK9npbDwB3M8wzJUmr3NhJ/nXrnXzL8RXtGerK6dPzLZTt+tq2+az
Zs8TkYnVwuHD7fTUJQkGNnaW/c7hHtFd83+wWU1qm5EDZ2qz4CfwWLZc2WzrsRQvpHYaPcgpZmNd
zA0gNHuHDLFwugSy6NRMR63trHpHD5Yi51mLCs9aLZvRCzwaEJ6MJbE+Yqh7YZvigH94d035UjeP
jqfcC/1JRpQM7MMHMyWB72PBwF2GtYIEdJyEhFvnBxn39rmsTOjFKBSVcau6ur5ltenkB6+trdd2
mF9xiWF2oM0GKd/IEF3CadIHyH5TjhAPOwcG92L0D3DQcu7VnF/JxZjB+2FUsMtlXY6V5Q70voXc
7pL4CmOC8s62Vxj7f+ap/2WesrCqowz/9Tz19F3K733//fsfR6pfX/VrpPKMDzijWZ/iat6KZH6N
U75O+4yw0HA9Vkgef/3XOIU5mvUPFBUsdltqc+N//Ban7Q8+ZnkGLd8THjSUv9W2zbLrz+I0u10g
3TQH49JlNCPX+edxyl06yHtKyJNGo4nRHCY3TvJpF2tKEZmrKDgOthWNuhk2F0HVo4cYm7MAA697
bCs7C2IRI7ihClPAtrkR5s2X4GwOhSRxoEWojg9y4syvFYBC7o6WsL74m7/B3JwOoy8UdF3cD7Qo
fRtlgx/CwqInMplEzuaWMDbfBJ6AETMmJZ0gYrBVrP7c70XaYnmUHraLnCerjVaIX7qvTlTNYR/K
nP3YAzbWh0kPpzxL7mii945yyconFADUi6m3sXswg9avqTG2B3PS1iuS+RhDgB44XzlpsIvM79aR
isfQbd0tw3OBO4dWnVV/GFVnRrJ0L1yw/Fs952rsVUS+4QKi4FgF4AyXqrEia6EF5np3wJ4pjyqD
zLo5XOqmRlnEa753NJACK2GMO7n1TskiEvVc3ENJgJWICTcwFuXtSg7jYCxw1XS6JXeqtfVQX237
xs/n/jT2q3aMaYW9sotUuyp72aBithyePEsRLvX6Fgcndp7W0xgi6e15MqCp7kz2FjdJXImDjSF4
b7aW4E/t10szmf2tm2kxTgvziUrg+W0pRmfXKzS/2C36y1oQk6M0o9w7oN4jxD9kps2VNGJPwsL7
Wa+y/mA0Vn4cpwRMhOnHHycvq/cUlTjfmFqK5XbEIn+bCAbe8t0QNc94o7yqnKIs9bwjvo1uDyEW
TImOSElJA1vRzWGFo8r/6nVS/UjU4u9XSny8sI1ZJPO54RqwqL68WfLmmUtu/sx8snzRHLZFgVyF
fks2dLr2NK7XNcM9BjQfU1MD3wF8cwy2ZHOJxZtfzNqcY6ACn7FiYybTLLs9emNdXOa6hVHGtHpn
cqu9ttvMmQPAXzyoM0Or3OOoEfrZd/3mP8AZhY1t3RxtPOz3+bvJbZ232OrmfDPfTXDt5ofD05dT
jOljkjNtTuiwNEnCWWxnTOiaeGx7o8qC2Vyre00TR7bnRZCOsr3tHPML/cZufNPio0yvUZhenKxz
H/DLH2LNM7RTn412bB7KwcLmBt5ASf8NfHSb7ZJ4We/Wae7v+9H0qjdfwsK9seXIQmQYnwWC/cZQ
S6kbLAv3yY77fOd3I56hUvpXqnbNKvDjHrdRw9CH61arcniiy5QcG5t2zGezVHYxR4Io6ACQFoAZ
FOteeL3GnYZM8B0PSn7v1UT6N3Zy6UCATGKd9F+rhlDHX3huceC5LzpMkpbog1iMi5z9Mf6W062I
GW71A55wQcoIR7xqrB955wr2ND4bocDvbKMAn7GBPPXBz7+61B5qR09OOuu3uqRMGFTPWEQ/0enx
nDIRKBA+IKyh+hfQBXmnQI9JTkY6IL/KzXIjB9f+ttjWUBxM+g6ao7u0rozIxlOUg7IaU0EoCr4l
ws12s9g21hTEMl4XfYk8rivs3jz7WD//bJylDIqJCVxEjoCe+bK+A3ps1k64jG1qDdc4NYVOIBHX
d+LOLjb6VDp3ICLmvdgs7rpeTrj2BL/j0MF8/ERDiHndESPrggKpG9G68tWBHJZzK327PRWZz+d+
FnEkUCOH0Bzh35FbSQ8wSLxDnXbFvTTLm5VVjxt0hqipo9pYPE3j7ms12GmAiOluUxXibTTKkQEv
d8wN3ncQmsy3zyoGRyNxsl2HpU/bE+HSH92SFKxj9qsRAt/XMGBIeQa3XD94k+ucB6edPomcMA7N
ov41i0jS1NRCRaQTksPQkWwI1nUs9aDq1+WtXdqvnFHdmWUveWJcL2E2ZSj9pt7qj8lqxHtqB7xn
Ad39YjMqcTjIEiqG29/VgwdrV1v0qwnO7ttKwOl+iamkdJ2E/VweHzED6q+Fa2QRcBPv04RKX8Nu
N5tjjqv92l3d9ZaElBfgxSyiRi3555Q99ZVo6+kMt38/aNIO5kFf83Cg+pVqqcmyd/kSr/eMzDn4
ff/QQy14XqnBPS1EX3GZyPUAUFFwjzUUfbs99xJV1ukd8QkIid1setd4oBu885aImo7VpeL7Y3qw
RWAaRHMTEvL3zMYqnNatQyv3kwMIga2TuZgwKio75dG42q8W1mPOQuE3X0jkDbcUwxrfJyg1ezEw
hBcAm4jYt9aLNvP9gBQkUYOLfk+xQAM1fSjPha7ajyOfw1ucGd09znH/BrFXkiQm/AgQAJOUlU7n
AjwNrILSOZbr9Ln17OyGuuX0Ja5H/RzHBtmlvHeYBAjcs4mAM1RXln7uZ25PYcYn/15QE33wTaf7
4rkSlpVTRNa8Dpeux+Ua2JXnnCq/97mRp+u1kRf1V0XQK2jmitpZ0EYnAsovMeIIwSZWOAQM4auD
udzBQ+i8QDe011nG+s5mzUs7ZaZfW1pPLprTH7ISBKfINlKbTgZjeCYaiQeea3VPMAmrvI/AHPTT
7PhhC0YjJN61FSwnJtAtaoZdB8uVY1BXzufeI+bAhxrcRATYTHwxZ4+ZgqwImHM9ZyXTdQV4Kznh
inQfLbysQJ3JpWdJ+tQ7S5Nd/pnv/5f5nvvzBnP96/n+nvm+X8rpi8y+/HHE//WFvzOQNjDFbY7H
rLCxUbZZ/teY7+kfeLsbBm9Kkwww5JZ/jfkgGPlHjqcjZf60rfx7zPc/YJjDfWJ4BkhZrg5/RzU1
32l+f/Cg8AjeiDKuoZs2TEEuFn8e88sKFaJq9IWKG1ksEdolV1hRKuvMwVX7WwKHdveqgsi0Vzx9
/cDsu+7EBsjQ92tLSDlMaWPnnd0PpYhSyPpaAG9hjDr/rWHreKccsAMYSXQ6X9lVBis9DGzqtb7H
S7vY0eqUJqtji5qGnbsujFLsRBnoMASvh22DyIJ8QUXbIAi4wXS2Cev6HJsamQabtOOueycnoE21
j2Tt4Cno72wF4x2z8E5cKN7pC/U7iQERtID1PcfRmMpj5q7Zd+gtyZvaIA4zX/MqljofcckAeUjf
eQ/GO/sBEyPNeeOGhKg3OASu0/J62oARWZ0Ot5MCImFsOIlYZxUT1AOQCZTcAtobFyf2gEAo5g1H
oXUOgRJcO+yWmxgmwQau8Dp+zfDAuLLAQdCvpANBTLq4OM0Ne2H6/ObtDYWhVr+6HzY8xrCBMvQN
mZFv8Iz0naPBHlxe4TdCi9swG4VK3b2J+3IIO6+6la6R6DuwvSzaO8CBDJTENAjDDzcjDI9eJMOj
ASkL6EwXw/gwCcYBON/QH7IbrY9zWZh7gF7egZhRDiNkjeNbjLTM4JaOYaaGhSDE1D/Q3Odxjr8j
2DcYO8qX3NmV8eBO9xuDN+qV3R4QNu/tEUDWpv1Zm293/LS5J54JPM13U5+L0IcFr/XeEHIP4MqT
Aoq3NmQ8ruOYBodcXgQb/ltoWy/U2DgRfukigl6x7OUGoF9GUPSOJqqjgk6v1wbF6tRpPsQbun7c
IPbxhrNPnBoOkeXtKpszNR31OorfEfj+RsPPKaHeUzhY/MBu+WbEvrZHjwKinw7w9HmTU//BFZaq
VWj7BMSsnQGlMyowLUeOFJead1touP41BL00qDZyP406ryvh4GDdiP7pxvYXG+Vf9QihyQhe0Rjp
DilJf76yQklOzdYQIMqmuV0wiV65JKYolqRJoEP2IeO0tQtMLe+b98qBeWsfaBZwjCMNLFH+Xk7Q
OKPYAarAIK4GEUxJZtNj4NjVkhjPXlzO2R7Up6LvQBirTftBrt67ENTPZoRFo7To0TQLoR4FshmA
U64YqfHRsHkv7HSRZ9dOp7sXklBx+jLbK70C3LBKay/9rRmpJL/I95+yM+ef+eLjvdGDksahKexi
i9QyDU6aeAXeJ/OT2pAHQYmTSkG+4TIrDx0Rh+lxyjJbAXbKRtbhSaJRulNY+pR/KoqhW2W0AleG
Zp2Kni124/hrNPXmzJNtpG/9U2VkCX7P1EDmLrS6oiFA1SBWZuApLG2MbN7qHtTi0seaSwR2ShWG
Ijkug2d/Gmuphje38I3CocZm9ZHwynGor7JBWviDZMzWiL85cXHiVs2UCxKQ8qEnye0YDblFUAjN
ocPyRGpw3v1zUv8vJzU+d4Nd31+f1I/1+Be8gl9f+vus9j4I/ijXoUkRZW2T934f1dYHdouCTO2/
LKG/naLig4kZm6slkGMbLQuZ7LcgB2Ue6rEABIVr1Nzoa38HGfIOMf7jSQ2nQBc6m1JYg5Zh6f+x
3xwZRGWXZzXkYddQOx8krQqlzPxDCmVj70hUgZC+Wu/iZxbKgpnJ7Mxnt44mupUBjFHPQgQ+s17w
kC33AKHk49Q78Wd4x/N9QzCAayppxyN3BgwyPr+j60yjAQTqGlsLNbPMijCqQlpM8bVaN+wKYUzx
mUWgsYVFt2tbtrvWz5IVDWZRBkgAhw3airX0R1/hhUKjW+x9ofX2XWrkdBymsR1q9TxpO73VrCu2
E7IKcOVKEPNWaqYnhAeYRvXi3JrQV5twMFlyjJVlcQ7SrOfPyIm7ueRSqCN4+9C24uE738WgKcaW
oCHjUfYWhr6Wi4+L5+FnGH2O0REwbg41aHYO8yN3Qt/dkVCrfmS84EdqimjMk4Krs7Fm8bfVEW0b
FGTkXpqVqFQItL1/sbGnvUilFw90+lImR5vfnRpj+dT0Xn03AI1brud2TgRWHPoAA8px0ZHKqjRi
Nkotj781bbzLXPBztU7DLzJHG6i27V08B3Y+u5c1W5vPRuJ593GJ5T/AuagbUewTQmc/qeq961XQ
7Fb3NDdVc1cYrX8vwInjwuU+eOz5/e2nuvVvePriKUnTLeuFQWVOJ9gQmZD1I0FL76KROD3nRUob
3+IJINaExqu4I9tcF8TDcSxeaSVB8Xl067uia/HVr5wcO8fN0RV7Tk2iT6MdZSzo+yNk/oH/ZsPa
WzJrvwKVbz91ACpemDRZw/lrK5xQJHSGIYhRKjykAM547PqXmWVisCy2/2h2WXKZwWskO3/GBxoK
UK0MpVyqeOcJ0nyppr546HGIJtwrm8Zyk/246Oze5lxmx9hth/UEO85cDlk8ajcmyTQVKtOtSC8T
GyMoyPg2nFLBmRYkqhkf6IoQ2MismSirpxlWYHSO8yyZU2/Tn6EtdsjYtLyfcS7nPduVAJIl6KX9
in29Z8CW9zxYu0XDtPeUGERXEmPFe3qMFM8WJfNcz9sn3XvEjNYvbbga3rNn5XsOzWx6EmjY0QV+
5C2qhgCvPeJd7FlPx7duVeFX2qJtiN3neAu7le+5t/xnCM78GYlLKh3hyd2icsLS8RutpOn0LUgX
b5E6fQvXDZZento1UR8zrHeR5qf1LeiAdteTy8u3gF5GM7UTuLlpeEHBe+gjk13iHPl4a09yi/jV
XYdteiT70ID5IQSYbXFAasFxdw/UWH4Tkp/huOgZ2UEkhDFahnm+1qj9O3HHF9Hiy4d69W4GnJqn
HFcZDsB6vlJZPu5cKgh29sCSuq3nA9tN7ZtYedKUMZXg8XqYPSM/LBkrRG4P7hkr8CM6EJjqRB0Q
mcRHo9v4giMGinUZ6zuqrR4MyzKDqVt52fpN1bfbjQCBz9EjX7MnTRYyfcprXTb993xxz/pqxp/A
pqrjTDXYo3Qm7y6f6h7vNaVsdtlP98YYW/t2y8+oLF0OtrOes9aD72ozfadpX+4XA48yBL0+NAqY
lyCs64bU6PqpjjGukl6+W5vudlBFHOIln0IIyd2hjfGr5I6m3+IqVHdOjwObNfNXn6ftgWW/t8vi
Jd6TzWGaj0Uf1gZ8+LWusWJMk3aVA3i5Xkpi0qObfK4zs48SA59G4ZINNv2xDsqh7l6gTKujXiXD
M03rA28MpR2Sbv4xdk55WAgg74aOWOFkmPFnqxBUb8wb1sbJ7YqOUmoETqNTq+JoVba4ljBY9jTD
MfU1ON8PDVVOV+wsABVrmnsZm9Q/ZCtHU15R3zcIG6vb5Kzueelb+sFJoWX5zmuzATNbG3/0W7r8
LFHFO87eFCK5136VdVFjhaE/5LUhWrs3xqkL4sz09hWIhEO9Ts2nhhKPF2yIGiQfgD21kusZH399
vbSKUiGr8i4W/+K2d2btrt9qx4kN6aHhk2lP+tU5M6oZczDOQ4FqN+fJjV9Unh8kUrSE+LPRDQvT
qreiOnzptsKZKqBGh5NpWGcLcy2X3XTG04Ct4uDiTzi4jVtcYdMsybxivWxJbXwcGr3HXt/LNspG
vMa61T04cV5f0K/0M4q8jDwg3M5Y8jawQWLOZh/OqE1cDbutIszW2Ou7+XcLy/93otdEkeAvAJ0Y
YiU4Bx2QKS4ndpgvLeXwLKmfa2rLH1Js4N9mgGC7xm9pcY7Nz5o//sjYsL2iWUBdXig46W3xLG2h
EfTu4fyxvMLCTbx1Xdr4Oensw2zln2NnfEN+F4e1tgfwMERGcKC8LtPiR0NZm5Hrdl/aCrT1ZOkn
hL+Ci4vZfGdZOEF10egZI2R7nOgFq0NzXewdTRHGPWW53Q6jSHGRhnOWySBv4KmOu2owcYuauJKG
UKWdanYsP9ZzsgzxDqzYtzFPn5Y6YpRivshW8MbKmogrAyeJKNTBG4wWSOBXtNsw03rhYHd9MHPK
7VIZZ1/MonjS2P6xXml1RFuX6Ffmud87o3tgGfcD4nzgdRmJbc39JIFDYFGlJpANp3vlI9/CtB+J
e1iA25O12XNTuFKyYF+WoowCRcNOkUzWMZ+X6mRNzQnKI4t7x3jO1FLclLznMY06xt7oev9g5oj2
QPIP3VQ2V/UwP9pr2u8NNNSgpJmUJtf128D8iYjMdgPHDSVzWEJhw1fWEtHeMmE4hxO5yL7azyOU
+E7z3mKAp2yX4k96K6w7nGPEhT2BE3rgfSXeKrMysJGN/a5Js+a6kdN79dl3t1IAR41vPSvYlCRN
2aCY9uroNaz8epu9YUZhYTB5TnpgYnEf6NpLorRU+R5Tx3xnSje+7+L6quNFr8sOHol+TpfeDskJ
8hY1vAS/0WxGnZEbZ6vJn8HmOg/b4uXQqEzQSWTK+mFkJRDmPZLABMiAqEpgc6TfaCi/0CHXjwP8
lW3YbA15V7tDEtrKvzab+geupGNrVmR4NP0uVv3dWnI1TQfsP70LQLv63JW+DNZ+flL9eN8YA4ED
ecu0RrjTWQGSD+wwl2Wk7Q9gfkghBBYgr0ynSOC3oRfBtcWNzJFtnaqVpFm7wFxc+H6wANZ7s5PF
P6RIGKnZsPyXeOB2e+O69d8uftGXoh7+JNH++sJf1z4fX6tNplbQeCOE7WxOh1/3PkO3P+horBaS
iu2y4MFu8dvYKj74Nmtpz9qsFu/2jV/3PsRbCuRRaB2LMPG7R+Nv3PtMa7vX/eHeR/E4t0ddR5xF
KuauuSVh/0Cp8/Wesvu41a5t25guWHCptbU7carKtdi5zdhH4JrMB6t0pv9j79yW5FTSLP0q8wKU
OWe4Jc4RGXlWpjJvMEkpcQYH3HHg6fsL1VRP95jNWPd939beUuXOCJzf17/Wtw5R5607m0P3FNkR
U03VmdeFextuL+xPoHqiY1WIycd0ULYbYDUUKwRtviPx/ZxJF1a8mnCCDTX0ESg6uno0gICSymS4
+HHIY/lA9cPAFBOLuUH1vQr7VO/Vzotq+zyR0mG94WbNvWem8RU/KjN2CJGWjUb9JSwMn5H7Dc/S
H1cSyoP0/bTEC0MmRRWH3vhem7ilbp6LctVnwF+0ToREIpO5b6oDdnSkrLqd7xb426cmm/Grlas6
e2iVezVqTg943wEWDSHu2W06M0SPJd1OM3cjDJ+smpJFtMtxBa2wE9JjzPJ7/04M0REj3bMUrDJd
FdvXprIvbTo325JF8m1T6RAQxInR91G6VzBrNnxhul3U2rTrZhXts2QLCTcNGz6s5rLS3bwPfSvE
9EtiKu2402kvlPvZydCn5xb/D4IwN5uqXl96nze/WfI3rq3ON9P4wWn2wumjtTsnycceZNbidum9
HBZH7Fj1FQNyO1Uj4jK1qbu+ABGvgGQWpousXxAE2dMlhMOtFdFyLBnL225cN8LvgPNYcJ2o+8SC
+Ny7bXQfZwBzdiYiMcelferNoUHgP1JlNx/CpmUYw04aPsxNq56tUAneIoXV5CqJ1tGdqEMs/DvW
+DB3bUaxnVWt3GLVFHPAkoir7q0Ff65FjHzGenPAM7gOw7Ur68LKoR12NEH63MKmMYzhaMzt2p5x
wqhg+Oic1H8eVo78ipd1V1gsiwcG1dI8pZTdHdq+i8IMd8BK3faeskqh14PH/HybGbnyBd+M0KN4
saYFjzWQmbJuYjBYSP/Ono1hxKUCknXni/lqCkLs/b4f05Y+iFrY74Ce5idDZqgB2tzCz3EKm8rR
yspwBFOrlW4sPZKXx8hgveWVT32Fs4bMfypo5itQbHbMbdxzT8l6rJIEU59bcilyw0nSs+eFUvOW
0ibX3Fvl4tibBrMkNgsT0HUO0yjdsNbHlElGv2XzYefHrq2tHYFDN9uYSC8vA1oCDiVrmN+rosZV
4PeB+9nnnrOtsyZ76POlfwj6ImL0lXJDY29rDvwAeD7FeCue6BE923o9FgvW4WAc2jdsq1zOwt6+
XWgW6HUJ6yuQ7FhyTnkEwSmSoYU7dFSkXDNF/SCoLgUvAtIUH/laNfQou2qBtXUrIxGjYlYK28c+
ktkh7D0cGJP/EJdT9prWcr5ILpU+I3C2fvyPEvpfeiFC/fj/vhDff4/qf70VQ4b095/fiP/8k/8S
QsN/8LIL4IiQf0O4vNFZ/6WEUg5HGDgCvABs5J9tc/96I4p/BK5AP2XTSRgE79//kULDf9AMEYD4
CLBs3+Ig/x0pNIhQYv/jK5EX8m3/CYGGlSVayf/NwsgWz9RtmeWnsQHK1UUtceUWveTigvbbYlch
LV5BO31mp5gsTcZivZiLLQ+2OVY5tdUEH3W4H6g8eMFlb2HJq+O3AvPYAVjOrf1Hx7fOFtq5WPso
/EFV7p/GFNbiXpc6xatgeYZEceTXdCZUfrCdYjzSUBjnY09sD+shu4FhyQZW81H2jQkZgWjyh3QT
ByXQIfNmj3UKiiMdl28rDw/zab3si8kSW+WV+ikznX1WXYtsSRWX2Skuz9OGrh22QPiy7vgjqCys
W6aD7KynIpXluM0pdzwOLlCu1SxtMo+ueOe8nS6lK5ZXohfufhnG/NGJx4Ar0Hr7L69phNk5TQBy
iV3NPgj9ibUFpPaXLPf9vePOrBJH/nEoevsS28U3Lt7+7Z04XSNv2UcQ5zdWz8YsQ+xiE1Z46qWi
ffMx7Wyq0DykNjo3sFlBE9P8F9eRtW6xZ8UJUQ1chnKykwBswZafGdPGqLyN12FxcCwsGOnsvuuq
kkeMK3chtfcHW+cPWbTij3AW4gHbkMNm4/nGS9o6W7070sETLLwWe3YEWJE7kDriZ1PfvHEpy0Ti
qN5ZkzMQyFtcbkIjxSGkU/UdnvujKsUHyhXFqvy37KpUvaUtBqDYDN/I2Htoo6L9ZOe9nO1chgk9
Azn+KPqkbOWzMMqy59EDFrCdwq6+Qibr7+uWjld+y00eJlD2g4dMj8Fj5VKaZNFR+JEOqfNE/3u5
87OAyWaVv5VD4oBE9Rrs0r7IHldTjuc5xvpRBpDPIntGzOUyWdsBS+zWSp9sV33HAtpufI7mEzeO
NLsYheXraY6zrv+BQ3X8xIrD3R5p7SlopH8ps959qYJbmavf6jtyMH2wUdSVqMTIZriiOH4a7PT3
lqRywzHit9c2n6ExqFcNEwutQXjt68IVDwhX9rhthiX6ACqoX1frdjejCnsXUJBFbUCjdXMUnvZL
LHy8ybDXGPOZY3gTW+KlBdd3Lm4zQsCAP4BPeeeHeD2LdpzE09St9aYSubiTPck0lI8lfZqk82h8
+2Md4w8xaLIpbrwbQtHIYxwU9GV5Yd4Ph4lJ4CCw7L4DmnwFCPVbkL9GC8RmthuQB44+Gln0kNeE
xCE7F6wGA+eYceY88zeQLnLHHPdycYG6ZE4z3iB6pmi+njc6G41zHeNxzQ5RCrN0o+mEbgoLFXmg
eIkfadzT+pWSsGq7ZOgrVregAGl6wpSnRXxACafvHRNo/+SseCuPOrUZUXi7lxdWmsAdipFqgmRm
lXgdfTfdhW6Xn/ImtXe9vNWChERUbSBp7xQMLn6i1gscdOuYAQw5VBSaUWHnWHs/RfuLxWL2rQd9
MWOJ/332UQYaJL9LVIR7j6E1uWGINaRhj3rYAWIehooKZhZyD26BZhNNFTVZtJmcy8plpNEaTzgd
dpvJbrKrmViVbHS5rq99LfyTr6LhOnPhfzNc/nV9ge6RkZGhADcpSJjusEw1+1JegmX+jqgfbLth
dE4zytHO59+61D62ZLt2+yLxPQsNrWeIElsfiTk8QdyIOKmG/smNB/cVPzyuxoBsTu7buWHtuy4Y
W9MuhKhXVR9ryRDvzSG1hJ6NWDlMnxSRASGgQWZOiBUPe1w9KLPrdF+v2fJH5+zPIFqEdMdkeDnC
QurDnI6/PGrbtjTJMW/lAW2LnSP0KW2WmgjGrRey1p+8WHAaqno6tmtvbqH8zlopFTIGdEJTqF+g
it0aiHA43lHLB94is18y/ENQABp49yIEJdJG5aEO0VjzFUg2AOQEH1GEH6RbUFus6YiMQAR6uS2i
oJafAuPNrGIicQkUFBPe2NF+lMK50yw0qAUIi93s1M/pTb8Ixyw8EDqjsC4dij9YkZGAF7o5k0Zy
9hp7qrex6/SnPkZTS8qs6rfi5vKlBZRdnQMykEf0msusuC/QXDYVkM8N1P946zMlnxfVp3uj+8vc
ND1t1vP45XfDvMkaCT2vruWdcl0Q0trLT8OKUztWzSnzCcDHWF50ZX42jad3wl5saB28bsjsn6Jh
zI7a1O62SaP7yU6f1Ug5p9s4VDfpyX8y4Lr3A0yCbCmftRitJ5OXjzO/13M64wwfRH2fhc26n8Hd
8GqklVokAfvPvb+SAPTAB7eJP2l8Mt68fAM2tiRG83t97jEOBOe1VIu+krLPOsw4K/c+569XQAl3
YWMFdRkXQdBGq9jlaSzXl6YQsfWdkia8BwUdXSurMSwJ4p/2BGAlNUHCUNn2cpR+8eKHQ1CyKl0Z
ZUYct/dTZXMN73x2UEzgZceYPTS/l476x4SrTv/gUIWUbyWA4ndX6vm96cR8DlVpX3Tfjod+sfBH
T004Y2lcqulMIafh6K9bfgdTrmh2FGgFDSdmBGPmx1JGJYlQXZ4nEWuX/FTYPEerLs6NaMYtbKUd
GrLZL06UffWOtg6jwgU1LlG/5/po710WEFCKW47Xqnf5BbHimPfYKrM3LuFyG5b4QQZZodnFjesd
i2ElhSVWFD3TaZuOnMBdTdJ50r0MUjf5TjkDflLUMx2z8ignscd3guIdLTlW+DGEi7NWwJaXERg9
7Mlx0ieRL/pS55V1svoecougPp1MvuvFD7ZvBWrTqbUv9ii/YJQjamS3uauxDXEf+hhhyhLFLEX5
FOVD/wwuFgxHHCwFOxXs0CNb2T1stOC42vk8JX0FDjYRyxDCxiQA8l4TeN6mmGjumjJq/KTmw/++
uoW3J+9ycBWuo6QgsAJhpjUuf75IcT650xEMHlBJqxiznYtD/t5bAkJ/TEA9oiw5oRPWL/HOQqHc
ZBITERYhFw6DXLyWfG2lBLskpb5zeK/sScbgAhD6J/b6igfbFyyUmbd64BE02OJ4r/KdUbpckkH7
zkbhI5MbL8ibh7YfI/jFVa53ys+vAHHY4phG3Rkd+ieIuHIhiIxIPNaDrrDat/XBuznyYz406Gsj
BNu69ZavOY3yz5iZ+xsX8fCSerjRb6b/ELwwo9k2zewsvjbChy69hN8VLsR30r/E9TLf4wa8Zhtn
9sVpcJYVTQUR5cOVHstb+hAGSlFCzoHaia81DZG/HRJuG9UX9g/O0+JcGAuaBIGj7xPJpYVETROm
e3BxebTFak1IRDUgd1vlPuN2dBGPDXAC0Ik74tLxgS4hDRl3mi5rOBkWUpl5HlE4KCwx86b0oc10
3N5/sEIiS+x0nbe3i471tbTlsOudSWGDmyE2paqHKJIHe2cS4ZfTOvOdBNd5H/WrfJEGZtmG87z8
Ayp+fI1bUX/PbFFnW3gK8blbCO0VYS3OQqb9PuT7ehF9Fjy5q2KFLSQJ0BWkj7XikbdDT+4WvH3M
/oAkfD/V4HtVXnE0N+3eBGAZaJdoT7NgFpfYBl4BFrp7Sww7JXsMjNlAV1fZTPclTMsLh8QEpTLn
YQkJl4ywwK5uNRQEhnqiQ7f64cWzG+SQaemJydwyBAMUSVkwo8Dy6hmgVP0rrwJ/PULyMawEdPBn
Up35Qh7JYYLX8XydHGd292bwuv/JJP7XBHGEba7K/29B/PX3/GP8j2Zl959/4l9KuPsPXxALAH0Q
/Kv/6N+V8IDbveOELO+5/mNk/nclnEyiFwf8I5in3u12j0D9v6Vwx/8HMFT6yil6wcxwK6D/b0jh
Nvr6f774U0/iew5OHAefFmYs59bO/h+0cOZJa6LUWZwMJIT3yfLChGjRr4jh5p7bLIgrixfG3HTV
c2iiKzDO6Xswlf0Ld+QXgLrjWQMYSProlszotHVaUjdID1NX5o9EpawfOqS3OQ46vsNelIZsdnyS
7o8tVGeXgEhREWeyWPiFJ0aAyLmng05030YI29T7In527kFWCpcm5xQAdV73Zp252MSTarwkTSlw
BGOccW1PpBmG/lsdgYAH4ElrgH3O4zlwEsTCWO3CXHjjnouJI8/KIxzAgrCtsIwT8VqocSiakkQf
AyFUrCUbCXutnd1BXvDSGfuuEy7+CWetT1lytRRh+UqsyUKUsMNq6rc5NNMfZZtGXxlvGlpvHJxC
9LJR6DSBIYbALOhOG0qJywY45qGaO+dCYc86bjSltpe0tFnxGhLG436iv3varV25RNuoK49N1smP
uS24U9Stq46lNUc7IyL/Y5kwjUI4zo/FWLxkzIJ8WLq89mz0jqVj3soOcl0JpTDhJpQd2TsAH+2b
LH/nXYIXawFtEUbztfOGS260fh+zpt2ADHt0OVcgL0wxdrEs+KXm1PB6M8z+OCKcPt5Us3vK5upt
nlSbLLFdnqPI+5kVdKO7aaVfVl5fJACt5oBh6I32i46bAXXNY4iDOnLaA3nZ52kt3rCr/6EZSV3W
sSM/VmX3RNHCTaPVB0fhuZm69lipgoGncLfABJxkxId6kVLQpNivj3lGWWPlVG8SUv1WswblSJ1+
A/MJaF5c00cTQ+oj986cpDVShptuK9aNB2/y/t5RHhxM7dtpAuOXAelCOZryu1TXwzVSxtmF1I2d
4DAWlKmvfqKtjJTsDTgC9ms6NGAZfkZ5P59nPHo72fsWm58F9aTMfqdu2j34lnphmT2/QGaoD+w6
iKoUsji2FQw92tKDxO1uJOHWpzWTddSJcyHfD7Cp91njs8bNrfgwBeZ350NBx9mFl5qzIyETUFDr
PRc/O4K6m8lvmx2MYdgGt/my6xBjWJ7cbhdWkPhiqnf4wam+ceZX229FMtTVG503p5UOTNJdEjaF
st79BQe9W83lOe/9eGNJr/jjwjH71GvITkIhtZMvJH3TB16COay6a6ZKX4JA8cTrIeq3rrdavIQD
qmUniqn8pOMelUGQmLgsLc1s0eUs9DOWQhO+1F6FWi6cpk16bk/3MnKCPQ6QaJcSU8bXU+uSHA6p
JAWKOzsUZeecW50NwAdcxf8bXywgfCk+Yl337kak0/RYmsom38/XIosngBfU3S9fveRQ3WVoXmet
CmD3yiwGQhpfrfnWzyjmTc9PS1f4aNQfu++pf85od9wHs9b5H/R72nwiE/eI+aKX5t6J/JERl28L
WyWPqkV74r6Zt3FzALkpQWlYaCUOW4e+giaxlMGBjhdOiZni0E5govExy8DXWGkSkr27g5NXHzAQ
0KISrd9nlNo3LsrzfV1aNK1X785acBWtq27X9FjbrN67L4VTbamOLOnXLL7SMRq2hSOLt2YoQbUx
pxRXhy0U8RC9ulvs9PYjjs5vIPcqkFGxi8vPq7uzHUNJDd3pbkI7evbc2HqpvDEELOIXLD3jHskp
pj9YZzmPMXREZ5fSmbLHBSWuAfgZ5FSFDUopBekj73b8Pe2+s8RCEJunFvxh8ETnjLtPeypdrL7O
D2E9PQIlLVj5jEdjg9xI0hvDqo9WWPZp0D4Zd/lodecfvamJfw3O+BQS3DLM50z4bqToe7qRsgT7
NsedTuAyom2lMaKRCJXqT0qmYFdayroQWsjRVWFztWKlZeg2TlLSd0N82ZwH0XJfmKh6WC0xXZci
hvuzaCr/2tlB8mVLNYUOA7znZKjZ3kyozIk2xAk1I+pwWCxE6chV11hzaq0u91wYtXwTKTs4geDw
kXugC2W2edYR03IV4ZHtbmAz/tviYz/PB2vpqUsRU8q1aCZ4H8TNr+UGSROWqzb6Bk4jSkg+4S9N
jbZF5tuijLdcWZYty+J4O6r+RMAGgKwl/8x9+K0pwm63xhDhxCjpuFrildYPVqx5O+d75MP5bFX9
162ME/+FhqZZ18lqbjYsJ2wfHCYT0Il8sK1Yyr25AeJWH1SchbqT9LLFd4RVmvoE8jXgTBbS8mWd
OE3FedcHn+sNPteSTCRyqT6drqouvkwJYSzob6lrFniGpX3Hd2DkFgjFzlTVHx3U8X6W62cm+Vur
v7w7yC7pFeE7xVxITwQv/uxnI2lvEDX5x7Ry0k1+Q+YZL5p4uRN8gj/yAS3uDxas354q6n3tMzBM
s/feDDrfNNXYv9URf9U6AIfloq/+DHQKocmXgFo5RIFPwe+jWa58ip1OnsRfsl+l+DUA/NNNKrYc
ph2ndjG9R9DBN55yX4qCJtopY+FXzhHnelDUP50bTbC5cQW11wT7cgq57kGe2Y/l2tw5tsMaYlm9
zeQuP8ece/6ECyIxMT+DoYxlJ3CRvY3CWdG3oTnxNiUNluShnql+rSQ//qSq8oPHvlK4HNvotQ99
/izLiZdBp6eA8ruNVcfZkx5r8+irtPwIy+DFDwKzga557zndeHR1lKEC56Xc0SfOLxqzs/cN2y4d
lIBcEqIaO29F+SSSFiKk64kKpfVGjSyCCUd41jlffju3eE75nBNH2t3DZK+whcjiHMPZjz5NNYoP
Da2ylKl6WIXLxmia8ulYSuU++E0w4Qov55aTVWKY8PNlEzsTXoeUjcksRfPcR7H/TP/DKDacmhYj
hiOdje+N9Z9xcNHaeFAzPtNQwKla0H4OUto+jwx7i+6I62vVG+3wmgc48yKR6Dbs3u8i7LLfR3Zs
P9usP9eGio1t2eXZps/crxqNAV9q4fwCsAqqeIXTVqEp6PkkzY1mWlQ5ubbZX+Zf4sY9lX8JqAYW
asrheSVqVB+ohXmEFn1BO1XhduJ1MB9tay35OgdT+JUioW1yZwwfYuUX774cvKutC38LIrje+az6
N7KTK+7GHpN1p9zueXA9bo4Lv4r7uXIizMcp66NQSY1kM0SqwZ4xwpK9UWUze2BDEEKbtW/cWcnP
dVAYOQ4lke/m0Id18c5pVr3zitPfa8qXX2BupEdBHchJ+IaJN+2Dc99OcCwKa0zRPwJTv2VOUS6X
yVoall75cI6pniO9JQwCN8vzM9yAaZM3s10ls9fKLUBnWpcFgF4FwuldIIN9+dJMx2jsSHGVpXrw
snz41rn+UPH8daXauqS6qsYntMR0tb7Fg2q6kuvDaED1csJuuCfpeLvG0r0tweQy7ZC0VHVh2drA
tbiRjE0arcH3jBY0UkvRzJs10l7MgzjAQobcj2HEq7yANHuVf0yhIWpJTc9LvbYLuXRaGa+4Y4oP
kB3tHqIJu9BmnWss8K3YIu9lUeJ5lRUl4w3oLNKZPQr/6hGhdj4PTfyC1NMyhPX6Z3tDQ7OgKveB
WrPL8Bce/ZcjrZqpeUVlzxNXhM7B3IDT5Q09vTTwG2jBrDfSWmsyCYP09+aGrCYdMgxbf8UFU06Y
RKbSpiq8XRHlnbI96nDOHh3ppstzFJZD9zBnOeaCOJtFH1QA3VhiFF8NnuEFzVr/s7uWcbO4VdlW
YW+8F8p5/tbc6gVTyDCS2MubOGFPRyluPXvWBh+MvQMl3g5sGHPO0TkC7dsBET+qPPDf6cRrNBvI
jG46gpHS/kk8N90KYv7ZXTFNRU8oQQzlDvXTQD/Tk8QMEoLCydXQ3U3KkkeN8Pc891RnNXZvHVYf
LN+kFuuM2VieBr6TW63c4k6WtL2njg7/NHCtfon25iAfEPDKA0SZ17GK0+KDxTfoOhoRsd0GaNzj
umLdBfn2G2tKdgx0cxN+iEBs+mII34jJiV0RcDrvSKlW+xGCwg/BYH0xYCoQIuv7LpTi0PHXnlen
V09SFvJ7PnvNszG2f15lYTYOMLmtn9tk4Oy8cXdZBYuZ0CLTQV+N2FvBpg2g1e49rwc9ws/4bWSK
3GHljzdra5e7jHcdwzlE59kZ1E7X4Qnz87TtuLg/YxaK90MlnB8+oK4j/WcyScmSEPMDaRoSoz0U
GRuyoaM01S2agI93zM3POgaGDnX5wZ3z+At848PET4IbSDj45J3l2Nt1zyils7uKK+2Mb8W7pSuC
fi/j2d/1ePQTGlmgQgCnRvxMEZfjmtd4OlvVJxsv2jbjsDlaRepCg+VN0hq0fHIm2EKp91xYFrvu
vks9kvdxaD0od12epcmPmuzOdaZ1hTRL67LtN1a9q5c8/y1l4F3TtCg4aPuMnhyLZ3fk4NeyxOqf
15t1oL9ywHHHS8csT9BD4vtpzqod4ZXgWAWFvyO2wYE5dkQMhf0YRQ1q7zjO3UbfuNIhMam2W9QN
59dH9xXssg08g2pn16mXlARRP/7SOVwz0lrRFHnzYcnxAzo46ysgHp4/24LKxulLzLxYo0Ksp4VG
XH5/LF6wKyiN+YC85EKUlZ1pFmyDtf7hx26+m/i0Eqedv7OcuuRZtF3W/qst6+9jib0QNI3odlrR
IZvMrrsj6u6wK47Tc1mMUFNAwSdNJoINMzN97VY7l/VugJCtMwiNd0CcW74tY3iwRRVunAEeRJ1l
1SP6gxBb7dE3sJukmO5HxbxN2aWz7W/yzxyN8hT3fb1bzbQeCcOJ36blilaqcjpSPK23xuqdp1Lh
N6vk8EvlszqHTQFyJapoiOsA/uWLxOoU9LyArerMGmSCZ5RnVA32P7mvMYotbbFsvbVsTq2WU7XJ
2DO/47YfqVg1V5f43Buj1GvBCmITDiq85AFZvX5eGRzZ4KZm7fGda2vYtpP+jO3+auzFTajQemst
jrxyAncnAzo0je9G73DymgQWB4kvEU2gWFL/de0qn9hX5VzaJb8rrPZDyXA8LmP+MgRwRjlJ92Zh
Omoz2b7knfMBYKTGbN56XyOo7q3IBkiIVvM206/0R8oGu2DWRtgmUD0YvmepiS8E7IAWhcezy0p7
q2SUfk4sVOi7mqYBgWIxzz2wczIkUUq8AQHCsKTxFoya9FFyx5khK2s3fm45sBQFYz7MGqwBIZvm
IVfsDXkGAlENZ3zhiVmLbOaqk275qGR4rUpfPkwBzI3EJq2bOGtVYBahz4USuai2x50Wubx34Bqw
+JH8o6qN/jiZ8+yVHYcHbXbnWIrqvPi8XG3X/EorCc6rsip6mYKbRZ+tFLiD+bwWIW2Cwn4beCVt
apuuA+3ctEDZ4vGOdZiEdkDywafVMcUBeHDYglIz6HAkBPMwmSPEyWM49Z+YU85gXWGIFJKoQ2Zd
05gw0lqTRIccfpY2HR+GPr5dWAX1WfrIf+Ccxw1GnB489uxsUq+/G7LpKS7HL8EicYtnwScF1z71
HohmhJnw1HpsIkJL5QfuLgiIa2M9YNZ9x645XnALya0ZgmKT1W57yIXMdkXX2Me55HI2+Ho80Qwv
UC4Ui8WKmjmTxk/aEshwKYzrvFs+q4wQlqPwDLH9oPVOuT9Tf7JfTORX22AmiLah6cL89sdweuHs
g0cd0FGPTUifhx4xCkorjDaL0t8hstBZigKog6gqHBrt1VM1cNDV9fTWKUxMyCuzG/z3Iq/OPe9H
O147Wg0X+WO0u+7Dx4PdkNhe11/YkDHgs9K0fnTgVR9CUVvHkhfeQE1DOLPNLAcsqVyRIHKU+ZZV
L1kDKLxusyw/mbN4tDLZ/CiIGjx0xk1hL+b6l1UEf8jiLdR+0jR/7pGhn9YZi7BfhKbdyEIYWGG+
fnSc3FvvhznqqOMOm+6ACtpAdVMwYGgECPY3hEZI9q2Yt5IQLtQvqBb0J2Cf9kRq3dvF4MOD4GVw
LNLpdcn8b0wI/kufZvAz+0UdeQ5IVg4jsZU4ejNRwAmft85LRnfuhlLdh8ge0x/NTEMv7YcRbAGH
3F7NJd26GJCW7h3QoDHp1ZRfmCHUvM8o1tuQHg40ZaOcP0mAi7k8ZKmZbyIRFFODFsZM0+CDaLnc
MN6ZTtIoGHTD2yC9/oL3OcIV0YWxSDTEj8NC8fFm4Vz4gGoau/eEM8QrcFs72Ea9XvFtQabhMU4R
jRCoAQ+1y3h1tdR3Id8e6mWlgRvftwX0dinp0kXgSdSgMyYmEAWJ7ajbyljdJiFOmQ86+cJPSAcR
j7Yu1VFGsJR7a+4ZWiMP0Hp288jhHpxffC0V4pMgOgKHTkR8Elb8Vv9NIuaUOWzbLMXKi6a2PLMc
n6uNy4O2WynNpDd35OI9O7yiGUEbuZ1c+QcwQ7tjRfC0WIz1K/yDs6wCheVPmwMltP3TnE3Oe3nz
p2+xmQCCGHz7cew7oLvkk6Pn0R94n3KWdY81DSrvllfoswsZWv8tfL8Oi6XeK2mJe9GY5eDIyI65
vI7uEzS08DmGS4ZdDfrExbJy5ydlY9VZjdH04jguYujsaJ7SruVYTRo/ggwfjTnJTR8H+CY0Hm8s
DYFqTNwhzsp7FP4bjhn7TH0pbWfxwYkYn0+6wRyphqykkXx8XLMRphFYIWcHrWF+FWuYnUsWyxvc
zMufGg7pR2qPDGprAPIIpWO4z2MS4ElWFv27Dvxubyzeulnn8TLjK7XlslPsRDaWB2kRxEyQRi9D
OoenyQi1k4Cb7qQNeofJ3hZ33dqZb/gK1MwpS3cekV9vg5kw5ThR1pOsenlPR3J0bOg32o3TKg9m
JPTlyopviTUYdY1g3HxHvcXX2Rn5Kpjv7oauN3utmP6RM0NUGit/JuM4bagZhwzLLoM9+9hctYp/
WZMNzc5uaETJfbW1ltW+xhOPhls6OZtN90T7cPRIk9N8Mos/nQMrxMdAXw09Otw6NBMj7iQ1nEc6
KK+UGlR3uMl+ttFs76Z0oU8iWn5kSwON1gMJnkYlsqKNq2jbD8sbXT7pPgQtvpMO0C2LL/ohn+RI
l+jinCgbR7PpqnZxcKOumBlmextg0sXi3zHLinX4KGoP15DK1yOY7ACOlE2uKQo7dGCbDvVt6ztT
/Tz7gEKWnJcNO26SlfjSqjsMCFvjs75BYyURsXT53iavmsTdeu9XK/+7SJ9Gd14eDG1yiTNVb/Ho
fHczDmvwF7vCwyqGUvIjbsHcxRkLDwNUZEtRtNi21ALsHbvyjsZrYMGUz2tEjWvn+WBfNH1HWbY+
0J0C4a3s3+XYl49AcSBZOkcGK3WY8I98WjNrEIdKhZs1eS9WJuSZYu+DnHhRk2380cRl/4Qd6Yn4
eb0koot4tdu3i2BeWw+AVBeAPZAGeii+d95kfXlWqK9/UdT/xt6ZdcdtZFv6r9x13+FGBOZefe9D
Tswkk/MgUS9YtChhngJTAL++PyTtapH2lar6uVbVsi1bFBJIIHDinL2/rVj/VwljMBo9gf0ZuQte
kEIfEdTrg8qbT/+Wrf9TsnUbM+nPxtaP3Uv8bmr99gN/TK2JUfvNdEyf5tefnI0/1epsQPFvmZIs
CvOUTMBo+k+1OnQOcuEE/pJ/jKstj0A407QWk5XjMeh2/pVxtb+gs340bvlI0y2URW+TauBS74fV
FY5B6ih/ugwYK840MsZ6mnaFOwZPKNysQ6bJY6IHS2A3YxlQCNOEhRRY6M3UlGqvyCBaHIsavBMh
jbi49V08Tc4Nq2wLrbQC2BOCcrfwubDXKQrXDkc8OhOhxes+GPzAfqRSChB49QXAezcaB17CZh4a
10HBjOIcMw2dxrUkjMbHkOURjrgfwaDo4RB54IfCQ0g+SnoeeH4z3KPTNu17owTpua3tWBIHnY4K
mB4DRyqSjKLM5LC85mtmhFEhweuRLIm7SxV2QY57nlyFRRHTxmMhW49gch7KQkI7B4W+56SqTT73
xu+ITZMHP7UpEKCEp+BUgaVrupQz1s1dXIX9SyBIMVFtgeM0WXQpLoTddVANCJHXgZ4xiJ6neIMd
HDJkQmi5HUdzaC4kRXIp1nB99FUcZYNx0GNFczjD1jPdG8hfZ3rlUZYuk5bakd6ZJNGgJ9LErLpm
L8woFAvyjwF6pu8IbUnUZQ25H7U/r1wpi+Hw7xXhn1oRyPBA+vE/C1mevilYYt27ReHtZ/60sIjf
QFoDyGPZf6Pr/cPC4llEQtoeXhT7zZ75A3fPYVHgi0Id8Q8o9x9SFlydnkQYg+vE8QVwK+9fWRs+
LA0sSKD/Ao9PiHV0Uc28Xxp8QeoGedHO3vfpsBVx7KOzbazVD9fk5m2p+Q82zjdVUnbtf/0nmpwf
FyDbd4XFObLyWQGL0OIN+lEtE/ZDIy1gufs+LUuxQtdJS4uYgS9lN+ibwvWsQz43S0zz3P0qi3j5
vv5ycPLdfARFEGC52O8PHrt5rq3MD/aRHVS4IVU70umHNFQ48HIoOauXiLWJ3I+SiWs7T8k3bWB3
Y9/jWpscKspq6jFxd2z011ZjNOd9BuW09dNl15OHKF0mhXGAIuGyb73wrnDzcfPzC/i3J+EhMxLE
QjrcSB+uoKnQNRbdzNhzZhXRdjXvCqOAh+ON02NjmQQYisyjKiumYU3eTP3MVtaH0R0tGShJsDCE
pL6p6NvSGpqxpAcM3gfA5AeSUTKGvKN4KJK+Q484dyiICkARPz+Hv3iluAlodQbEevjQqz7G4rRk
g/eTNwaoJusRwxAAVRIVJnAU6fefH2l5n/3wvjvdbryELfReju/8hRhPb6BdRp3BfrAiE2Jaw5fn
+s256qzm1nQACv38eB8eotPxAuxmNgKTZUS93IE/iMGkaMuSPDuOFyXqlhUF9G8f/Sp4+W+uHwx8
26IggMXP2/z9UQLFcgEF2t8rOSYYrNPvtRUk+6z1H35+OouE7uP1cyTOUI8HD1rDx0UhjVDejdyD
eznTqZu9FhNlwD0zTXxxU0EcBl150JGEemZ3SKn8Y40PaGPDjLoD9D1fFI7T3KrJhbriDgAHaoHX
G1iHRSc0r8PzKi8hIXFvPg4RMaprcFc2vOh0BN1jRxxE17aEXUjEVyvd9tPozsn+5ydp+R/s7DZ3
CIUXl1N67HICh5Lsx28tlDiCcDXo/UhKHE3gCq1JRP4fzetsV2UtbSSr+q5zZSzkaczLk5fu8yLt
dwMqiR1NW3VVZwlql660No1bwq8kSenKgfaAPakoPjHQ3yoxynsRFA2uqTFnasF27EGaWbCL56Qk
7TbWj3FUAumPkumMQFqBLfULy1m2dzvHwaUlnT09biow5G5UJyE7YFDVe+JiJlT5SbGlAhJnrVX5
Dyp00kNq0EksRYM1Gk3M11hAuCpgfh7seh6u61yMzWqYPfsI/zGnpCBQrx4km1mbjCIXdg7x8ILE
1Yx83CfMDeu8QXtAq8+4BsA8vU7TtICv4o6pTGedOaHNXj51Mb/NNDk27DntWye2zAeIAMUnL4qz
77WIK7SHZkBAQ6AAmyC0XwrHMtafPZ8sAa+Qau8EQX5Ip1Qf5yZwr12sMZvOT8pgZRXJeE0Tv/md
xr7zYjbtlmQggK9h9s1gjniJEtLYoE3EXu2pcypQPrUrGtIFgoMejPKqCutwJTXYRPb59IsNr0RR
lh6X6wn8I8UPHfjwYit09qKwnp3YHVe2jkl7yoriSALO9GjkWcdOFbfClegNCMjTYi82eb/Q/Bqt
M1kF/qEnceZFkY56gyK8RchCKbpuvNZ6yOwdgcbcEQNAlL6xrJeqUbQWY2lsLMaAxWrZ6z3SmkI0
nZGcN4QakImuov049bs4tm5liCSctW04gLKZVpOhO3+lYvkKfrnY0G6vbyeVXyahE6/R8cOKj3IC
oRhtreBT92tl0iySCPrNyGYuE+joHrXdJQStLzHosH3cdeZdKOZpmyr3E/MchExlSf+2TddG6gZP
He41/BUKBYruR9KOs2BVDbNeFyZOmj5tDPzXCD09+hgsUSQfieIUOVgtiK0oOGPgUq4nUiMYAMUT
H0aHO/LJ7DUQwQpzmtkM3FwI3Da8hjKi4H23BP+ZoE+MXHmm2ta4cEBK4a6Eva3QELxgjTBv+6T1
MLpPjk8Gq0zraxx9fEOiFZAbJmEfkO/ke2El5t6reFxcA9Q2fv6GTn6PqZCWKMETzYoObLiGxF5+
VYMdfU5D0b+6Xjt9tgY1nhc0Hg/ZEHRIO2v7qEyjPmvg4q9B+QyHHiXqtTExw+vzCbnECjVAKw6A
Eb252YjGLbaFGYGrMmb9aA9mubOW/T5+tHqLmAxT24TKEiJbcibcpjwmzMLoHNJ5dCp+mZZ9Bs7M
1c1plLBxq346M1w4fk1rZrswHSaU7WqsrswJrFPIVGo9DxN6xQqtW03+5SaJeHOIOVyw8329ZUYk
t5yxOvdcwBIjHLaNjM0JbAQgKERQ9rXkQb2aElrpG0yoKJZN5FXfRKpGoH8mjZw0VV9j5uY7t0q8
p5he3rF0PPFgmNQXjFNjYuNGqpOBko90IKxOEQCETZiTtLLqhUkxgx/oLod79jlNrWyTmfO4Afeo
bwynhlmWCesw2g0eEzJen6quhRBHL/F1NmJzn6c2a4/iJJua8svNq/B8Rgq9nyarvrLiOTz3WsWb
a4Q8vXYtBgYpKUoEQwycOTHf12g+R8x8ltw23Uw0HQD+69mrmaAxDOdnZJC3nyIGCrgqLT5J1gfm
2TB0nJIBKh1knYdHBDWRs4Ux4lwLFgYm0MDE6k7OCELcfB14fXhOreKQA+YGiDtzdT5gklsJi94l
NfDwlAyKdb2SmBpBfZPz7Ng4jMlqOyPu2rlgtG/cTRwg3hBLRnkBUpCPTVjZlzF0mEqFbtzdmV7N
PyFvvVMm0DvlxeIzaueLNgNLx0SoOmtTSUeQetG6cLRJyi2LgoCnfEV4KNMI1LiHIoMNO+RpvKus
MN5WJSEsdLqQWHc4ILMR91Viwk0qCdRjGDmcqXqY4jMuv5d9xcnaxEc2xA0ZZRNzNrR8mIzwuZgb
ZQEJOwZoQmpWVuws6NykHV+h6tTF/O8N6z/nvHCgv/5QCW1eupf/ePvJq5fi23/9599CF95+6M8d
q/ObtF3+FRaHEyiecvZP6IL1G34MmwAHWLJU1guP4Y82lhX8xoYUNwRtK9elesQR8ceOFV8GfxoF
GPWkLyVAh39lx+qJvwRCcXgGaPyRfAr8HEs5/kO57Q9uVWFLEuxZUUWOUFlJvDQDh8duao7JaMET
Cb9MJUyEVY8P/JG1DuyWaVUXSRz1V1blJpjPENU6XihC3NrENsQT3S/llvlDVU4UKGzLD03YPYS8
hZcchObFpJWvkg36mOiROPjySXZ0yOpi5D0zSEO9OmEJqyGm8Lcn7byUZpMTpCmRGVg1Vd9q2T08
dW5lfMu0px954RX6GylagZeeJ609XjHS2qqC5MhIpxfYrmv/zB2AuI6WHbEni4zevuo7umSs0pXx
YNgOjHrga8O2RlMFMAUNWFskjb3xoCVcCaXRv2Wxj8k4J2SlZQfLZamk3As9Rse0FugcMnfpxbE9
34b+ODo70RD+F7bZ73Yxlxe8MKBw+7O9cZSdfVZpS3iRCG3KPJbEHEXqk5TptCT4EDxjt7y7qrqo
b5Bkmx5OZcCMdPGMZ5ZtXuHAyR/BscTkTRGavGpwnHtPeNGwqnmQD4PtrODQgtkOzWYXBlGerKkm
O3ndABJudgbe6AdFKMdLT9+P0WE+1s92ZAM4C4R40IxQucosdhHTwUA8BBmtmtUk2dpGyYLiyOtF
FtdZObsRhd3tqgW+uSgaW4aUFhZ35G/sHplYxWhJ14Zqymw3Ije+wAJLVPnpH3PoFLD1UUW4q6Zn
57ee4oKfwcieece6ZO+NLxemrdMhv0iJukvWpxDEbrAX+Di0AbL5tBM8IWi2ICV3YfBEQQm8XfnQ
Hrg1bfEghcNpFP2QnI1eBVFIdwGpinHnvNRghtszG2M7vUfdzhcBqjvOsxBsEiJBKzcFP4QTdLko
KAoxxHXZjD0VvTEfYCQdJmLKDfqIvM6wfs7Zq4SrKBxIAXdIW0s3vvbItGYy48qrcMjHcNd2oRkd
unpImIagMnzFCEyEDXhMVP3gCsnzpJrNz3Ikic2aWOehxa6PYoloBL/kj9fucvI+vYV5NUtoU2s1
av7N3ND8sV1aGZpqe2CgSQeI6Yqxto2akwjBP9z4yeAeT0d0vR4v72C4vIpzwsFWzbCk16ZjFD6N
SJj8tWU72IjsUQ7zGYWq/WJSh/trUm6qC9dU9XNDuCmWWUcr3K6pY99GKV3tzFoySxMrUe0WhqRl
rRuZ8OdHVs5pTVR+xxhl5CcmaZPxdPqUPl3iaJ9PNm4SOFp8WKd2ucsMsjSuAgXPBKNrS+xN6458
z3hrmvkepipNqCpfvlKJAp9rki6S1G4C9BK4LUhQVfHrYEqIX2IK2Loro2LznVVEIGBYppnhAZ2h
xk4btbcLU0Braer8O7o87sjUNZZ7Siy60sgx/OKsQndMVKYodL+O60yvtZd146YLKE9Ai453ZL3o
myGd6meLOw2JHSZon/u0LMQqsANs8j47ktrxgYpKo0H5JQFO9QW83TUUF4J+TS+8SIMpeOLLRGto
UWzdpfEEkilXbf3M3LxldJhKfT9wF5+laDV3sDAXE3rkULt37dfUADWOeIfHIg9yfe+7KIc9qbix
pRoVJ8MFOLr0CTg71PIWLjOSZ9fdiIF04wQlkhUuGfMHzVYfX0TgfW2AvxCBUFa+tWUkAQ9XtjCk
oyi1D+Cgub6TjsMnhSn+6PZkIXHAYrxGhWhv7SGS7CY7a1zJhtyfVUEL7mBpbGFV7sfxWvHGAAZa
l3f5QKLoashyvPEe27lHhpLezqCc/mZ7hXUeqi7Zp4MvXnPHm5/8qNfezmQJPDYIY75Z5M8/9I4z
HeoCJ9JES3ENZexRpYZ6Ym/fbsB0oo7JoYKcTQJBsdRGfhRsZvl3utyZPvjrMjLnb0TtAqG2xry9
IPfBA36Zejiqijm0nqcsRY4zUjgiEfcEG1WVXTIscDbOOC4VpO4o/BLQQkcnaqDWYfJ3nCAGgOqz
ZV3pqYHe2mn/iibUnSiA2hG1ICDNkS7dimN+4oew+4WVDlOkG4CLYFwBM9IAHBkX9Ei2QEjKQbGa
gCUpT4QSJuxMaUdBDX0imGCAsY51xgz0Mayt6mmMc3VPMttN7AzN3SSxZo9RK9ilCu++xFtM8AG7
4OtmYajgU2ZXE8Xm50iO+sIGtTJH0v3UL/QVKEpAjJ2xrAKeD5hfe9TMy4MPSbkOmAvV8qZt4XdC
pYmdLYJH8zguyJcpbDrzFndOhZbUA3y3wGHa1FIa8WJHKF8+muiayZoYv4S1LvI12lYIM+aJNgNQ
CPKMIex8S5FdrX1tdg8SA+VzIhFb8SoEXNMvCJuC7eRhcC3u6hGSreb1fjHmfX/VLQQcVDGXNd1p
1Cijrt21V4bdEQ5ouhloSt5PgWFfTDoVt5lwu++DrdWX6cTcIdYL/g7xy7B4CKbIDlGeISNq1Gc8
7eFtHAtsfQvGh8wgRsod8S85yLXBc9V531rGtVKdu21PLCDy7b7l3aiPzcJFDp0JBWPSDc/kJIab
iCjam6AOnGt6AxFihhNxyMS8eEWWXXZphtgrYbCYxq0NuWnj2f245XKR82e7+hyZQ/mFDjTGvap+
DPvaPM9M9dQtACQEic4SEPksZHRIwRAdjcmxP48j832euUmh72oFmaCkhLcRWziL5sNl76m939Py
yTzZobKHi73yqlrbxzHubM4QxgAaKivfRDVJWbz8jCt3QTuZMJ6K0a/2MhefQmQmqyh30bxINum0
kBbVGXIFsQCjWgloNtZs6yIrwAXBPtYleINX+C6wF+KUlLV160e2e+Mjxb+vlI1YXAGx5Xwwtmez
3hkeCKtKoaPEi/DomuCtSoVCQSzIK7RKzi7oiuIeCx9ErHSBY0kStDda5gQO14s/EwUJOWxoLuOb
QhPZCLVnejAX4NbUWuYnQDMsULBpL1mBhn2i26TddEVwa3XmcFaXfcwvpV1fAGtu7mIH2/16WmBf
BI3A/YoXBFi/wMAw67CRC90DNHP/WGV0cM0TPox84qe4j2mYFHRDHOFTUOghehxwEyFj0phTmtY6
dxcumYaDhI4hhpzTu3wPHShFogcLE6uV7/UuTISFcjacgGf1wj5DoMTbMY/xaWHnyM9qXEtPKKqN
1VBrdQ+i2tu1uglTGiyQ1fy0TTbNwiJEC7oytRJ3Mb64dkWSEzFPmJQvKnuyadAsjA69+P5HuSAA
+BkNz34BA3isN6/pQgug1Qk34IQQiBeaQO15zT5QAYSBE2tgoQ7kC39gPqEI6BC7WwS3NerpAaNX
7/eXYy3kJpzgkwG2JG11YRtkC+VgBiNhPfJ+yy67MieAbk0YU3GTdom1bjMHunChI/cO3bm1oN6C
xbgEOwxoh/17JqQZ7ZAwolcdTGrBzBXZdcRLNhpyfUTE2W5x6wawIlofcQxlwKUkt4eVd7Kiz6iJ
cVbMFs1bErefIxAUd3M4pqQsRfGuyfoJFJfjXDUl/CoaZY1BsryDUKzKuwstmunMLxN9I5yufYjH
AqVcc1H7s940gWyui7Zqv7qslmdD16hzeIvhmYr8Jwq1cUdLZjN4yr6lZYV7zhmyjHAqDR4PZdI8
il0SzDPUG1uhUGdWgM6tkO5811tm/bvOCnhSLHk5znXM6iuLCFBCTmFdZ3iYMQBi47kxAtJCDdr7
BIfWidP/jtiGhvRUkiqqklPGaGGwuB0gPp0RXOndVYSR1qdY0vIUUWqV5ks3BvWlho65SnzuhUM2
oq9bzemUbRF3xmjhpO2Yn5KCf1IjQVZleFOhD9o5TOcVkHm8Op/mGJOxbSk/8m4iWTc3vP0OXcEb
dPzFTOPj3CswrSVwWcAhtIVtfxwSRrgWJ7iuau8pZR9Gi52ok8TyYZ689jVQ4pcTvY8jKRiKFglS
ktmxaVMqfBh8gZqeUGm01b4kX/aIw7p+blmYXzKjIyRUVv1XItls+yoa/N46KOap4bRuhREXlxip
clY+HuwtvU5bXRdqEFeFAQLmXElyFiEDBdshqygA7bkMKdsKFxFyZFoBG3q7m++la4SATnQGiKXv
KTPxs7xUzjB298RwwAOYgRqNyJldCA5fZvYTkLJ9zYYtCh2LWj9iL5KxYjwUnsXANJ/aV26Z8jtQ
v/LeChDerbpmcSwwzKzJdbHJnY/YGxnL2mmywaLZdzuTFdbugpSNw5kfVYpoiYLTsatauGcqFq4G
Ce9Xz6e9cOE24uqH9s3NX2frH4ePDB4d16ZTg8PdpDmzDPN+6IZkVMhMG9BLO3R92WkmwBRorOZs
135+oOUP+nGqejoQQX+UAShX5ce7y1fs4ECqVXssI3zFtY9ZjJEM3w/Pnv3SJj5766jSbEJICf3V
GP+vR2eg65MEDsID9e0CwP7xNGtEMR7yciyJaS0f3HGkm90k050oc7WvNFF2KIk9NgHGWLBt+/mp
C8IRP5y7D1DE9AMpPCv4y7mPqQPELVTVvhW4lVbDGPX2pZc18qFMW7bNiB84+cGeqosOEy4DFlX2
i4Mt8nJ0B1q8jWj/11f9v6Nv1R/fentClHyt6omAmbj78Mv/fqgK/v9/lp/5x+95/xP/fZl8VVVb
fe9++rvOvlVLb7D9+Jve/ckc/Y9Pt7QU3/1ie1LS3Pbf1HT3re3z7k+0yvI7/9n/+EeT8lekdeT1
fDf/sx7n0wuRQsQvVOV7Sc7px/7U6Qn3NxZJh6b9G2mdye+fdBlp/7Y0FrnHJYvdnxI9dH2mtO1l
feVRIyHzH71N2yGqi10OHEaJfgYQ/L/S23y/njIB4PZ+w9lClZE8Zu9v8rmaG6IAeyz/Q05sBu/X
/lblLUwnsl7aLz9cmL9ZON4/UaeDBeiIPNMMbJfT/bB4R45eQis7+zY22PqXdiUfpm4InrIEpyve
FpY88DD2SzCkav//cWiCw9BKLnT6jw9zYmRCdzgAb+eAblkZEKq0HaaRhFrKP/FgIUgGVmIqWm6w
bumR/Pzw79+Ty5l70qZF7QcsKHRmPqwl0kqikiGUdZsXBs0j36BGWZtdz6snqZbD6aXd8/NjyvdL
yB8H5Vax0Xq6rCIfLndZl2Ef1YG8dSBwPQAvsw7AbulqovYKnuoOFYWdWBy8Fz2vkrjru1eX3uhZ
brhch4b52llN107vW2Jbwu08s+i6vmTJww1jioth4WZuknnJ/WlrwQtYQ72xfqF1WVQR/+8t8HYa
p8Y74wGi6O0PKhR/9C3aF7G8pWPJvdLnNO7ypSfnt6xyecIKqDPGcz+/egwP/nrUgMfDQ1sr+fv7
B4NGopdqR4nbVAziAQclcc1eGX83U40RQsz6zrFrcQVjgbbwFNOF/vnx//pgehQ6i3zJRNJJxfP+
+EMQlBlSS3HrGq6+S5YHBiuWvomGX77PP7xrTlfYErxsaVhwQPjv748VTl5XmmYvboHA6TvG5PSg
hwS+DvwHq33VmW2/DKa7PJ0mXebaG3lYDFKnb0hNM37xdf/diVumzWqJehaSyYcTl7ZRBQ3owtue
WWGztj3C3464YcxhlZTZryROf/eQLIJHnkv+51FYvj93UadmYliDvFUtLg4MhfSJT53b3jOrC+As
NO4GeqRNk3CXB/lMyTggYyD8RECEJ1WnujDcQd9F9HcJNTAlQV4M7LeiY1YTxwNT03JKecowpujx
PADWn+9+fq+coN8fHhFP8v0h1nJIqzkJj36oyNI8CnsfsNNtGKbMMWB1q/3pvtFdUT8rVRjr3Gdy
UU5cwALT0zZKyH5Zt1PQ7OupoHxIMhttzjzO+CNFaLavvjL13c8/59+sgh7qLuop6ka2KR+eZAOf
zuACcrkls48LcrrMoqZBLsxQAM9Vv6pUlzfou6fYpddDoRoghUUmz6jw/bdbdJFMzWxqb0c6exeM
R5yXEFs0f7FobfempW+U5dLwDpOQyp4sVYKFRhAs90mfUXZZ5dS9WhXSAHJYkzPT4CFILMY/9nJP
nC5Ry1vDJT01Do4t7OuLCU3i0TDIC5RYV65mELNvoTfvKrEfta1vFfaP3zcuFjYdjCSFLRE2fpxH
zn4WeJSi0W3FT62RSMHyTD0jvW6sHA9dCa9jXKfeAJtBOozv18lQhPEuiBk/rHL+bHM90YFcy1QO
W+Qe3m6YI6PbI7HrBa3KCEeuETo0l8Ce0QIx49F4xDAbdRvTqypFQxQhwJqpKW0cU5o8GWk79iBV
Y7cGZc0kwPbr8rYvu/jCb4v0iBakuhpSesFw0pQJj0fmxmcBevJaVFP+1cxasYEshoOLHiFQzglQ
6+vkEH953k1xuUk63t/nzFwL4KFWWt80JpRmWCiBG67sqoWP7MU+OjPPM+qnvszTcWOFnncfBE2M
WAOWr0s7jWYIevVI4eNxA5p4qFD83xsDmyY9/rbL9jPJY3Do+t4m/qEh8OMQsjs5yqin3K6H8NxE
2UcU4cAk06Nlr26NEdIg8Q9d6YBdkRngmjiq6xsvKnJM6YEdhxs/xfkAH5zXbsY94tElAfhZwbJr
ihi4G6VBsPVEx5iIuabzAsCKMgGkroA3sCzEQ81boE0mfoytdR5vQgstsN9i6Vxp+nPeEQ931vNm
FjiyagbTPdqMc9So6XSJqrA5Il/zxS6aqiLGUplowKpREsPaDbqvCOJc5h0ocWhEpgoGchERAGer
nQow1jXsrUbTnD+L1k/OJXiOjU8d8PvUVRXbP0aDXiDDHdaG6ksRtM7nyjJIt3Dr+JUbRX+L+jBd
xsZRuTF7vh5UdB2ZxlHtbArhDWturJOaKyy1BihlGNPKr7pXu8Elr3E+1A+G4ycZkS8+05TzssyD
4sEbwsoMuAHyqfI2hVf4S/rKZCO9zFaEGoWSvwt0Vg7WTjsxRLwiynMiyNXPRFB/NmIa33zcLMUP
xaSh8HeGuRQ/MynR0HG40tCmqwszQhrLam/YL40/Mt2Bz0MEXBGF+aM2Wr6xKWSui8GWKdjgBcvI
bJmeJRN35Sr2BS9TmxgVXBrCq58D1fLNukiioIEvE03TVP5mDEZurzJict9mA0t2YkMCgpzcrefJ
tV9CJiarKDGpV7uc2RnqP+dFh3PwRBuxfW3p+BCS57Lw2KxDnl1gmlExTvuGJ9QHvm3xx5OAx4dj
x1FdUNaFTz0ocfB6RXWRlZl8aMxlVA0kib5KN7A+s5zRzMztoIg2QnT8m4jcwnY1JBQ+b5NEFDjM
Fn0iIV6U5E296nKL30ETIr3CMcoSw77aP0ZNERwDr9J3wMZ5qb+JrZY1khrOP4bo6y5Ow8Ww8ltg
2MulPM2kW5KNegoOPi2jDcZniIbQlFN2ylXvJNNNc6pFshyj/DVDOgasEU2dnj7M1WlvPC2jeBBH
wfYkGugTthtWnkrSgBGnx51e9MVL9ThJrr1AckqiIc9vitJoaF+BSGrmivwTunGaM4ywkRdkg/OC
MDrYYoJqX+ucty0A7+Y5zUjnXeukne5OhcKcNeV0Dt/BfZGa+p5cGb7ahg+jpZ++MgZgNJagiD5U
zeJ9jXmk3So0r1qAf9WR24jvjpY7xXvV8OJp6fW0IZ/ITE2K8IpsW6QRWf0MAZG3+ZShCdmGMqBK
b2cm4EwJAVo1reKTQ6qkgkIPNzFKMRQtplOBA8+AgdTMeP1t82MtQ2sovIg7c2eyAWbBHkvhIkAM
uBzJaT/GhWO/xB6S7DNeO3xAFJV0tXyjHNMtptjwd7KROXh5eoQE+mCm53iYKIN483QbNd769ti+
5kHLd1SHPsUdvwzgOaotYYusbdWyVSGPF+XghKCAZcA6uHzTV2ULAZ/TqS4AS7l3sKHAmZGmxKdl
iqf2jBXFFfxJ6nJApVcmMCjoZHbPnwzRS9/YTL77y3qMjBjXbMgeULgldy2qbAa2NLz4MKHDDdzB
ReGvwg+e9JB4D2mGcnnbNWZyZsmAe+TUkYqLkWtKwBbnf1oEstzSd1NSclXyLAmO7kTXrwl4wmp3
OXwxIhc4qQryTtTPKfb+CyZmak+535CeYvGtElLqb+AjLtdhpAQNyiR8Iu1e3+gpcl/ARvG8mjmt
MJmAi9xEDk+8Ui2f5HQnEgAsQN8kLAGOoEbfvglJ7KiJ2ptAh3I8+NXyBaWNzdIkq7DZF4r2ZwLw
CQ8629GWBMqOokj6S3C1HKPifjLpdFppiryDCT9JySnbEJv0WaRCtJ1Xllxyp1nnyeqAy7cIKmoe
9IbJ4c3pDHkTUSO3C9tbVegjTxveeTTq55nu8sOAIP0hYek2VyNb2gfUyuIBvz1fS7dUabO/iJ7e
JBXLa3OaTe6oOjdQqPgnFYdTB8dSoqhOe4kyue/ZySxXDbGgDhD0inzeII3noXc5C/Dj9ksNk8ha
l4t+igElj9U8ARz1rNnaQWFDkeC0EctRkvFwSXtpNsatcoCVcMv33OAhrsQkdK3tODCgmRIHNY8T
9Llzp9UI/ICZCdIYQ5nOyx+KlQThTanp/zKhtQ8ZibnVNgj8MYed6vLT+ANkc49GdaRiD9GBr+fl
5UIS8LL2aZkaZ1UkWOQpRaJlSw5LYgbfxT0xLxfgbS1aNu5DKlkXloVVRR5vnNO9i++f15ruAIlr
L5l+x2kU3p7uTxuyyhl5xzj+ysbOLr3e5xbxzR7Bh5MN53E0KTS8pxsCgpb/vfYAEa1poau9kZYB
4J/aeUG1Kh5Od4Wrs6XVTYYs802MPaIpxVXqLN0GKPhJtWaIJEqc2ic105wZa6+RNCGUk6LvSZYT
emurAozI18oe+W8ThZDasPcUV8LmFLjlxAOy+WrciDziyfLChjcMSjR4RTU3TZ9WrPZWIq6xZMy3
7NS5qU1DIMBCxKH2pxWQ3D/aqaQQc7Fhhyyv7y7lKlkQrmgG8QKCmRtZ07jGV82iUEWE7Owag9nq
tsSlRUxE3/GYWc3EceHJ6rtistkS1GzVCBZDoxI5uL9xcwx4/kdpd8YGi6eG4kQtNN8Pwk/0vuuH
Mr4WTJyrQ8kyeqWIS4jYNHaL/inBtL8xRTirh87pKUIiIwuezLFOzsoaytCOR2W8scG23Pe+Lq6l
5XyNjdBYZ3BUCHppQFUqVvYxi9LvEYTClYfGZGVB3s3WQ2XxAGs0dWlS80aaEiA4HS3PgAplcp+y
dOI6JzVfaOXAdD4z+tTamaVPtkrUEK4aD7o4JHWdXlp2K8Sat2ZxYGev94tahdjQui4hQ+JtCXRO
veBKzWJIkRmuVCthFmrdduZ5syz+51DHaESiO6am6u2KHUxe5gejknRh6LL1hK0jrLmPUsnXo4qa
v5LWwUWynFnf0AEcQXwScYxBgXWpGahxiqWka2Jf32URUbUIwY11v1iMTxvljAnDxWgFPKpB3DDK
MBUfD1UKzSagkuMGIQ+fVJ9eJmHMuj0TcJ59q6gxebsgP9gi+rEO6GTCp9APuYNOG8PIjMr6PMfp
wZLXsaZVrka1RD+NcRlqwWMSRMzM6kBcnbR5wujaVzlDkoZxx/CJ28nala7k/Qm9hLu1iFitZiiH
DwNHXp/WzSDNWByRzVpw/3FOIx9gUa/DwD8WCrAbonzaV4QZ1c8ZiMlV1bHuKQRpV13OzZOEYJ6M
ytm5Cwt7Nc/Q7Nbs7eK9hInwzR5cswUH2vPEdQbKRidrgqPxVmE0hOIuqrgC8JB98Dzklwc2bLrb
t+xvwPf16gzxfL/LbQmFFbcnPppsFg+QhmnZOQGrEn0eLomXGrw24FmykzjNq1ymfA8xHWvglYj1
amBdV2qOeBm9lcyOWXx3mTvDxS0Lc4dhxvO37tTJHUeOH2LV60cdu/MxBsf0iMQh27Q8IazO7Hbm
HcrKBWrkFkDUJrs2bpTxf9k7s626cW0NP5FruJXty7N62hACpLnxIEDc27Ll/unPJ0idCou9Yexz
vS+qKhQry7YsTU3N+TfIuCDJE1bB1mmd6WADZHvopeM9ZmG/PCHANSB8PSnS7ZFeMHmVfWZJZZ5b
JGX7guLKNy3b3sJ8iRCUaZoqw6S9hjjhAeC6TH0MeuJMpF/xmYm/CHJ8XJTKAv618sz9HHjzZejI
6DYxgLTXzcw3eZWZKjLlKoyvlsrgxEqDbbSAjprI+7bhIL4/V2f+2+H5qMMjQJ/9Uch6A2D/ypmY
Ds+r9s7L3/m7vaO9cj3HplZLkwIYGDXLv9s7lsWvdJ7yf165f7d4NOEalHMgQLdT5NXI9r8J1+Zf
uKWg8WIGtCy0GsN/0uI5atdCQ/Y0iRMhCBpKRFVdI/ujOBj1o4U3czNe9uVjrAq0P37+MRr/oq3z
ukBPXe3oAkel8nZyilJOXCDIkLyFVdaH9+lwmYYkJh9U5Z/L3v9UvnQNj64znS9YoiFtsOOC3gy9
qvAK16Kbj6C1ho6AfTUFQs6BnTfeD5VNcfCAUkLQUcuQtjIW8BweOfkpVa8mLh+pZgSYp9JOTczQ
30dtrBdg1T+lgUnAPO9bVwFso9y9nBQqzKIWRQYYSvSi6+hmbrpdZqfeqULf5irDvA596ixqqm5N
k4XI77RwUOxBGND6xsEJwXgVZZPkXwCpxAMFJ2xr/HrDTcCyQrXShnDV26ctXd7bmb7GWRE1PeLU
4FTGXTmkhVOe+XjWbjz0ay4DK/fGHxDR0JQ34hIob4edH/16ZChcw5fLWdah4fVlBObrVltniKOQ
egtkIVwB0PFuU/XSp/hv1PggaiD4QTH537eF/6egUnP/Z8x4+Rt/hww7/ItsBRpw4NPtEP84bxM9
/oIBDZ2FBincbgxD/+4K+9Zf1Jb5OBVhj/6IbiP+Dhkev/JoqxJnUFUgrLj/ScjQ7eU/6+bcDlk0
3BphgUIgCh0t6cAf5rLsTfcpMReZ/aI1HDkm+kWAsbtN12X2fEfTIe12ambxkyXPnvcwYW1bnWPE
UWMaLA0ciXDDCgwElaowwrkJCm8O97g1S4x/yemlWMQKX6l4MNDVHhp3WDtFP6N+z3lH2Z+QVpA+
uqImalm3dCc5xRcchGjTuHOY2sCietML9o5CndLD1izzwnaNMjJcz101ZAoxdfCJsNk+6FBZumvw
TxBCO5porYUV+YeFZR+PDtK5FonN4j1JNQ5kLmXsJzBsW9dx8oswBhpurCcrrcpfjWjT+cbVDdcW
4Gff8jyVNcbT7R9z61+EYPvNLflwK+h1wJGC9xQe28JqpHtZqzZ+BIbj5RdYQcT56eL2DRXNxBDp
iEyLn1KWo64lg54a/UQlGs1BWef3NSrUcCP93kPxBqaKMpPtEsULqsDFxKvYdqj9L3cJTHIDrz3K
WuJyWXB6TrZl6CpwoIia9ajNv/9QrzcuZEoYZM/l+AuoOxSshaONK8kn+vZF9WSO1G2/eMC36+sS
U8Hl6v0LHfV6uRAWbmyNApQog3fcPkOHswkXMUWPDm/bcraSo7drrmyTFT45fuZ+GlXtaQd14RVG
t5ZW7A/XeepVH+lIHPWr9J3AF9bdqsBBuOJYOcTC/dQMp0w8DvhDiEvoqFmHDGBp0Cg9pXqCsPJ/
OsgQ5QJCCb0k02cU9MT6IzswrNjAsNV3Hooebji6a7M0BiwDgiWaxw+uddT/4+kIXK4VIkFjgxrU
adKf10IQssiBRtqPkxVjJfBkI1qUoAkre+YdZq16iItZaMmn91/wm5nkMYfoBaKHRSed3sTrC1Or
VC0nJfUw4QaHhhseqMFwHaGtzei+fynr7SsE6QNwS9BLJngfZyhZXVvQj+3yUaH9XfoHlH+r28Lu
iFHrjkJ2LD9N4RKZ5XmdtpUwt96Q5MtdpnwpnVVZEBA5goJqDj/j/UY/FdeEyi7Oc3pNwXzoR9ct
P0LHvHkx6Pp4Ia0R3o5pvZHrssIcqxnbrB5od7bcBeiYPPs1WLNBL6cuBXJ6EeY+XfTRYL19MYjL
CNBtSBWBjzkOW5GhhWNaz/i5eJRlOID7XtqrtR/IpDXXloNqZYFmqpv793TmqU2jC9i2oVyXNJOH
m7RcRhTqONkv3c8YEe5w53Bins88SjCUUd9/tcfm2y6W23hAPy8T0sm37WQvHmVb9m39MwlSOhkr
1Au75UohgsukWmYznod9qKQSl4YTpawmVbkum0ElUFBHdzt34/mBCVhmvwBQMjJsf5QIIZRaLuoq
LwEY5QeiizchP/BNxWEYPVtZ5szUAU1u3k4FO4JtuHJQ042QWYh0iDZA4nNBmxwy+Bwlspu+L7NO
IVZoL2M7scFJ0yHI08YWTbaz3QbtyFWTjCCqkevOyicxontmrbBqVMsVyz/0vlWUh5a7Fk1I7hGo
RAjw2ap66xvaizJDFBRWwnK3wEgfboa2EcM1+XfBZ5MK9tGySijO8c7sBDBZs6IJlebzOnOkwUKP
MBTgYWoctBCYpsUrKm+lxszmkwIBNj6SCl+VYu8NU9J97hCcZTObG3R8u7UCCB8jGhGHXNpARZeP
L2hscjUEzaS4pJ6TNt+bIPWGQ+QOTXpRuFSs9qOFHsRZ0hhzf9pP/cRcmgJwljiVAnmZz2AWJWyW
ZtTpPbMJIpvVJoOmw8C0xiABDd/fD+Bl6EqOq8o38TXfmMjbMqCeWTH91BTrIFaUvmmU20ZFUMu2
FAHmEu9OiUjv39/RSHoxWwf5jDRZM+VqNGnREPAYg95JESSHKJQQHGen5pnil1F10Tdg5LxA9nxg
HHE7PAWT2oP+tpJQX9HhKJD9muH+Myxy9hsej0Cvp0sdduxaTg7LXm2zSGTldYVeJn6/yLzr6SK9
DIddPGPCkFkT27SikMuZTL4Q8JAV+bsu7vLAOTXcKZ0fmnIaGMN6Gii3rT0CoxV9CQpTaEtXqsjF
eAIRYqDWEy+UFINNZk0Ov5vhJ+uHyEI62xeNEw1VvK2NVr933x6IAtt2ocuDlYYd6fnb0vrjpzhw
Gmc4DRUMnmxTz7XLUqAeGfCTEXdUpTVppuOWMCbSFxr7TN8L7A/HFWvI5ixBjFtxdds4ixDuYRCB
w+1lZRrovC0aIMpdKiBD3jdg+/ywDp3Z57YyN9Rj3AwIjPzqp7FnOBcoq3xTQQroHjhkuYxPbAo9
RXVqPdzIoOLfjYWePvLiGW2VS1JHandbd0xZ53M7Lzp4JDRS77PGafWSRjaML21BSfEmPEXeSKlc
Ws5w42PDxyjA25ZqPgyTqbLyYuBAzBc2LSRx6oLkYnpWIzrddhuZh4vlHaYAbx1AIuZNmHhpOGws
FLN0ZEqKJFt2wsQrOwd/7uy6fI5dE+87+Lv42ptyufLmeWL6BwrHL0wW8DuZKxKFscaOw4NLgdaL
2VFjXosoc9JPtUVXBOpz1us3XKUoglg77HIUqoOpMkHsregHwo5eTwXqKuNZHimfe4wMxbtp3ID6
8X2FsS0PU0XZHNdfIKFGLpo6eJDAjRdm6uK5QiAm3Gw7UPUzVUuJRxOqweTt07Ci+98lh8jJei/m
VJ4TZsXDMtKoTnSwnXnmMEODEq5Rm0xJgn1CnfSWj9xiqPTkwbRJz0RUkhu5y+dIz0uznxRzKHLS
Jo/P0Odd+F1jD30LzsdzCJWqAaJAwTnnfeC0TK+hby7VKGxCboa5CG+pAtPDXlDP5ch3AXXTUbBn
8Jm5ZorpzrAzOznySY4wDb/r2kjHpdwcyukzvQmdESZQughP0p0oNJx1iUF0GBhF1oJld4oJNTSt
Q/OXt9/M3llA69A9BIVauPFkgtYv1q5FIVzuCJdsR8MsfXb5MqLYq7aBW+hNtuv6huk4CerdNGiC
diY+zEFiuJ8mEwU6UGMz3eCDbMAPJluAPUCDcP3TKZbWGp4fEHziNPL7HELU14Mz1o1To8vTElUB
oiXZCClG26djiRHgkLhporGKtq6Joc0XOjo8PIYLBdFeA3a5Yz9DV3nYAWTxWdgZypVMngBeByP4
e1qj3qR/BwTDYeIuCNly5+gg6HCvDGjUd5bBrHS2jt9qHg2ZaGyyPg3ciLs19peejwB5AmDj0ga6
izt0mLedgdS8NYsftLqhiJrlVNyEth0iGN62TdqcigpHBGRphl4+oN/ZGPTeSkTg8dzwnTUqMGnz
IyXmLrvcr+ri0YXW3yJkgJT7/Yjw2fhpCVEHXsEbpv9F9XmU2J/QXQPC0iDsSC0dvYRguGwb1E01
bdQsrXM6xRjLUPAaLGzx2hmX6HoKmgWTd5ivLk6JmJfolH5px5keqj9jH7ySrTF332Ef9O4XUYCb
iXG4d3MIbmFhz1GNVy7PHzFPo7jDypCdrEAaoRiXZROmxWK2uwhlF429nVE5F11+AUTIkrsh9GPo
0SRoyw1NGhzmUrR+8JeY5z5YOW5nW2vkkULUpETcqXBDa0e7hcJQa9exV8QHGngdBTJzXM4izIHN
vTVaib2D6GpV6Lv4xYJKf+R4xpXM69K9xXsZYxaqff4sm22IF/h0M3UTPm+G6irj2jVctdx1dClg
frVCtLeLT78ZfnMn/FbukbYH2LIyB1AOGzRUi3wfpR1tlwXlbpwJQ7jfdoKbxaKwkrTwt64eE9Rp
hwkWazc3TyGNzR5hC1/W/sp2lEftsYuqxgs2fW56hdhHwL7FJQAgI8/3g6AuWSRPCRyyDleuOsh7
u97Aa5sXsRVO5xgafcXDZFe/s29zLiJhXdOJr0EnjNiZsS3J0imld4vwtpTuRkZjG4HwMFFxzQ/4
TXtkY5E5smBalLaY/zQRoCnu6W8MelsJCSQs7ibQ6WPLBs5ySFyhIxw6lTrDBHWMWskuoxQZw2R3
lByDs6WJDVJSL2lwebvwkjJjlwH7FtvLfvZ9vnPXe7XO/mhz6JODn1noHtFoGcoi3PdNmYpv8Oi1
YJEl6XeEe6CH1Bpk33iESU8pMvsAX3Zp713bIwseTXI3Y43jhiSWZUGqN43IGCM01Z2SDsp2sCqx
OIfQtQtSosrmnG2clH0JKWZFXgLsA4po2eqAiHk2ezSgcpfUBKRnxwDJytc7Z9CME3faxonPtXsf
UhHtWdcDH7iuwY3yZWZWo1qxUhC7uX/KwzpO5q5f8BE7s0LuqIqkstp7+Jo6Xw1Rs1gQbulb8XNE
8L+m+5n51TmSFkDod51Erd05raSvUxbYnnqM4JqIzvoFMQO87gbViaEHYG9V1A1A4qAOA3rRpFNe
XhDDZ50iPZd7BKrA7FK/dzDXqhnHvDZ1xUKEo757y4kMBlLGbhbW+znFputXAaqexDVgX+EOemVg
Z3f4eySWhiW06iVaKNSHqoRvrMsO7YxNblVzAHIG2wGGLDXJA669coq8b8B4qT29vEY2TMu64/jX
dzdBE4F82DlZZfGOetBlKOZXaBFj4beMmRmF34fc97L8kEgRl+OJSzo63Cy+rbNYa5G6+NS26JMk
J9KsdFJhdvTfR3rqsz7IBwKX8G8l9TprWqej2frdBqcQspTYjnQ2P9Sybb0DjiBqCK6QIbPr9FxE
vsn9YB+l14HjIAgHijQnybwplKuXSFM2uuBFS48PRIOrEzWr4GicNpaeYE7Up429b2wfibxN/LK7
JsMQs2n29UiiunYcSRYoHBhth6ETej5GCJeQWZuMQPaLbnPFD/x//Wmykna5GovAZ7u0cK5jD0sS
3HQoqIo+1sm8I/XdviyPvPN4L0U/1rzUVhH4ynNnovb/YwhG9EEPIO1zn1XdMBeKdYrBJOvMbV09
d4vKDquLEjmEodvEhQosCLdwvx2S2rGeebe9MZRcq1paHsHUeiwUKyydWocAzIbr2A/T9n5okVHA
xjbvJUZqnC1d59wdrS6vcAa0mWc0W/UhMJPwwW9MC09jlpEbkl5y8OQ9d7O3zGcOeEZ6LX44T8N+
sp0mvx8Sa2JQopfMR8XmQK6h6qDladMJE2KkKF5OxMFShSQGUxwjgYg+RePwU8yZpd0CKjWmB2fo
cSE2jcE01yAiE44jQ9LGyjgEQjr9DRZPDjowxmgx/kYS6kM38GudhYHX0Id8H5UV/mcsa+ZHpKKY
t9aVFHTrzRQYS7hOW9x9yVFCr17uGHUdcRer4cx70viyghzK+YHpJDwuT2kvWnSoBK0yiIP0valL
tpU/MfUPVmAlHFVynEMfXpZeNRQ6tSqMkrY3cM66UA16ngNSOUgfjLp+ZETOrKekbwZj9cmEP1o1
DMiiT9xeaHQM5Gj5eolzWo7lhRC5q0HqYxbvIxQL+8+AFBZ1EvSTVeD5Z3OmYGPDjzTmENjhXrRD
JbPma0K3a4lVWVPpTFQ3v4gz48upEZQRSncnTTZYBCkS/l6sFZUru9hiMqFPgS8HiyLC/YQawDKN
M06OjZhp8XfBwonXHYKMic4hyWT2j0lV8UpTq9e33kOkiMst+uRR16HLiR/QhS8pjvDBZWZGIdqh
A1bHazSwM8lVmlZoA6VqoTOQOFV+79T4KAIje4kcIQbgjGFpIa6af1DjOq4HUjOCVgPri4aODxnr
qMAaTDXQtbAYf05Rp8+Z2msy8TaGi0wHCtB9y/N+cMnjqpq+JMdTiA+uZQckTq/LnbOsqsDsRPfT
E6Pu3rxMjSLAiO6jp3t7KXwEyHEd3TCiNXVUWbVButOqdOqfqYvoDJmncB1A0xPBmtj1fv3tmOZC
+S2kTO148B4d8bYrpUwL7HWROz8npwRAf9YnJbpya69zE5Zh0pYWe+EiaoJGD5JUUUQZigYNbdnZ
nLupQujORsiRV8eel8j8u/dRtbE+IlS+p9gTsM8b+en9238zVCh70YiHzYUyOUoJ+vd/VNqnNoKO
MvrefZdiHYwVH2xD4jCbK0eo9y/1Zs45FIZDWkF0ggAmHte7SaNSGzc1eY/khdPPh2iGgHBnLb5e
IiKKxw+n3HELxeLFoLBte1wTFflngec/Hq5tlBPE1O/vkUnTMaoDBb1c9SmR/Tq2QYDOmygk3yeZ
mPn5Cetis/1EtCu9k/ef/XiY6Zp68AR1V5XlBnXu9TCPCAYNYxg7P6hJcHQEy0SVKqh8fZx//0rH
o2x7IAtoxJo+V6M4dtQkxS+6CRwrs36gNOQjpyELfTRPM05qhwEcJ3vt+xd8DbSgaQIN8YUL79Hh
o3z0+tEQQFkIJnP7o63oEyXbFho8YY6gOPNeo7YpABUmKfitcO3nHpjN7fs34L4ZXMEkDk0krP3A
59GPIwvWr4Ul/eoHnJo5rrb0spZ8S9UjCbP9S9oytIlOjWE16/j9uyhueJ0ueZUCq5zkZHwZnDLz
dImH0v/MKq6BrnBaWIqgYktQ+QgVYBM4nRGMq9TKO6K1P3p6sxygVCFmk0QmCx/kMT30bNP5PcUj
a2wn5LHRlauybUAyb3eoLgwYlW/q3NC5lRowj54B5UJXoIycNno7FzIlt0EyWW/xEkYat+W/FOgV
qT1RM89tnTRlwEr09mpbOlmOshL/+pWp4pHxD+KspTJpDxPATczlc8qy7w//mwnnQ/cyheejCoDD
6PHU7jlZJNgazd/rpHHIWYFY6yNQuHQ6A/hdsn7/knq1/NHqRqkc5NBzjwZHBfiRR3OcRhli9ioY
v4ex0DXGPg1FfoEpl50bl6YyuYOVW+CnLneTFemk0CjgUX3UKDp+cgeNUZPIqVUVWXPP7e8/wkuF
YMfIu0y+5zXlz9O0bLvy1s5Huz23Vfcf6Vu40OrQa3OoFAncqDG9OJrkArOTNJFK/RiQc1vuvMzX
0yLLpM6s3h9eDTT7c3z5dhi+8G6FT+fNAe31eknH+DgXRTXYtxUI2GATUb7ssNukjMpJN81GdocV
De+S//gUbJiXk4YVc1jzwGNrK19KMBx5dP9ejojJUEdYXJ2opzEnFBSmWRVJnSW6rDUZugwQIAjK
IhwCocvEeUl35GYwLIeHM3KPvSiODd0psgb4fpyqLLjWzQnGa+lc7KoaIe+L9wfhKKgwBuhbIDwN
bBQlhDcdU8+Lu7AUQDb7MtM7c1TTqsC+e6w5Ob9/KQ2qez3eBDAPVVhiAtviGx2AsZbUVC03ugnc
+vlaPQqKl9rVRm9NhHpC0EvvvQCkwyjglq6rpL9/agdcb1MOCCaD67m+rmdyFpREOruEjDeeGHnW
G8u5YqmiXZ3KMh/30Jk4MG3R6uF4nEI14Vjyu/FHt0g3kQxIPqydJTAXfjfUpX7hi5dxFeO5O+6/
lCYGiwooRmxeot9kZpG1jCt/IPDXm65NdWH5dwuNFcnczeh5sO9FEVUOZzVbuOvVH+y3wevX5/ta
m9c2tf6ux174BpLX8ARDYMrooRgc/1vW4qm2s2mPHkQeSJcaf9LtECQJz2Z8zqONdKPqUKLHeYd3
BaSVKugrmqaIl4fGjLQ4stLNbcT5VV0BuB2SdRIM9iENs88lrbaHQbpKrkQLt2NNL0d8QuepPkvA
yl6wIyWLZm8hQ2+glvd1oY88IIaImArcGKSFYE16+Z2xGB2Hg2JKxrUK2yuXXQmOHlySC39uh00n
52ZLT7y4S+jhg+C26RJkWi+BTWSkhddZxQ9QEx7qd8/A/qUxrY0jW//GZn++l0lteauoFQkljFip
PbaqSOr6Tn+XOk4CDso03Ao3PQ9Qdh9ChTJk+0W4SpEWRf0hm/psR5tglii10lxeT2OYorjmlsMp
0lTbbgwHCjZJln3tAwHhNoj6HD/Htr5ZsCXdkH4aCdU+w12bwvzsdrP505479cNC2vY26T1UOSdR
nuW+SreYI6Yf8JNfB2smBG1lgplHquDaJApHMa2m/OM3eEI/8r5g/9hRlW/RSUdPWLSmuH1/Rb9e
0C8Xg7YPIMtGuJhLvg6g6ACR2rVh9YgkaAlGaDJvrIr6Kupu+cXgOtrOMq7Lz7QIsW58/9pvZv7z
Y4LVoWVDED/GgfWewt7HbcvHpqo4uDoFWqe70sEv8YNt4vmb/tmGn58SkDz4HPRT2JCPD5GTjUb6
AFbm0UIdfyD/YLtY1Rx40ORLCv+6ssvoOlVY32Jy5oVy4wwyxWoj9QSaHB2wL8B64lMr2vC0Mhr/
lv1WkSchrYMhG8mL3VUlVK/Ocj9Dgq9+lT0s9ory7OfBnu2vYcY5dWXVlok8YB5/ckoIGlhalILq
TU4vDu8bCmttOD/iPtzRSujbnRV75r05dZAWeH8f5EJHIDyGRKcBpEGMCwK79nFKYBlo/LnBvDy6
vR78JHWSvVNnxWFapvsKd8fvjhFOm96OaXo0IPwPLrqG1eb9KeDpyfzqzaDBo091gAEBjqEt83r+
WXlU0j5I/Me4p3FAOQ1F7CkAEb5RdEk6pDLRH/TLDsIY6qMl3Z66PNTUrS6gdA/dqvBj49Nixe7B
WWYKZ20U/ijxNPDWbW5cpHPln8/OvK+c0rmhBlp8qg1eGhab2LWul26i7ZLVKlr7MtTicBy+dxie
/ppFll46PhSPnErxIY1r+QkX6qKD6aR6HFST/tb07PyzUQVsEGKyxp1jdyN+tUhD3YxFmGB20sDX
xC4GLdqhi2kBwNHNaISwJ35xPSM4T5PZ/WpR1UZ7Mc8xc35/cPXYHY+tS3UBfDynWf9Ym6OnJMx7
9yMoeK53aUD7v5OpM8OawLHy0hq1UuT7VzySQmFW+RyzQN2CR4IzA1zt6HWadtGWbJ1PmczcU8pm
Rokg9GycUajEVdxkLW0c9AMepWMWd1h2d+dpGpqfjSF0du/fi3g7tUg1CZ/PnmzCOgYDtmPpqSCu
qqd4osHAub2OftTIlQ+bppzh15sg3ld9WWvatUetcJMlwjskwGE31EnCEC6xgSZPWwv/W9rh8UDp
lxJ6ZajkIhepOuAIM12KPolPYvwC3RUUGXtcKcjVz06GZb9q0ZFbB/Cn5N5gWHZZ3hkXobC01eHo
o46skvlqnka2swyG2C4e2b3X+P7m5yVtXjJKpxziVdEUFZCSMaOHS9Pzzhs4mpKLqC8dDjknSVk4
LWw44DLMRNpFa0HV78oJ04qWK4i6iY4mfaUO45t4DZNHXowyVHDxUjTR14xfbZ0AThnbvQkt6Cve
Fem3HtnUX25qp5R6EJ74qPD1Nv4wU9AHIne3UJV8U9dzbDqheObkTwhOmf4qHMPsJyiPma4hr4wz
lf+4qD46EZXxcx6yERahGGT5/5iwSOORNjsgV1EDO5qwIKVUqRa/eIpKMfeb5xcilj4pztNCdLjC
DuFNgzTcbhZJtJVhNH1PgnaQzBOoWO/P2KMC3fPqCVxdWyZ0aO9R+/XqWcp+HGqYn0+xb4ovjbDU
NTIfxsansHvGvthf9kXTnUq3Kk+wyLOQIPXZyPyim65S5DsAJFfjcJ4avfML5HzjrQLYt18+uMs3
KYMvwLtCirHBTHOoPBoypFDmMmzc/omqdxPfkll4ak0lcV71sKgvbTHk9JTUIoJN0Hr1rwRmW44B
ii3HPXrl6s4Li/jc9Mf81kZblw4JuwAcvbZguOPMX7sN7d6XF/1fnsXNLDEJuX+EYrVJFYeUh+4V
a8IRuujw74kWh/vxPk3/xV/5m2nhuX9hBAL2mIyUzFQwKf8mZwlTG4+wajjse3wEGsRvdpZt/0Vu
wVYA3BNdUxzv/49qYQV/QQAAUQxO26e+Hv5nAnyvZ6M2qERGM9QgWLTpEEfS2fQfpQ1KHsWS0T3/
opSU6OIspZqBKHGf66VANkO6aMwkadE+SB+VjiTJjWs7RAy3chEFWxdpgCuGmtCDx35q3GARtO7g
/Gy9aUAb1TT5HmGgLL9CzCS9ylpw/ytDoktQJ1O+60mvthLg7LltkKxjQoEVEgWyfW3P+fWS4Z8X
xj46JpbRP2kvX7BeLi5NxoST0VQVaQEnvhvvgY7N94Dk5nSDGLpvrfHpgfPc5u2y8wsTHuRsyJ+9
nWT3FMHnKyNHOQ4RjPn73C4tEkacGdbOvHRPQxtbK1uisxFTTv8cJ+Iz3NMUGZpC2be9My35Bznc
8xnhnzzj+RUIEfi8VZQJYZhpNswfr6CkYJIZkRJfltYJT8By4E9nT1C4geGxkB276fxVapfhFVuP
fV5Bg0lXUgS1hx8FctZLwsbGsag+CZd+uFgwQ7u04S4/sg8aX8GBKNyL2XlRSs0ueq9DiiZIuuKu
KKJgHyetRG7AqT8FQXuLfop3QMP33I9H+8ZO7L2fhKhCi+bnH4vk6uXp/hSRCo8qT7i56ho53RtM
CVGYPN44JOWRODIlmVxdRt8t/fZjsOvfaChghEV1HkyW055Q4ey2Ls4MNlQ7uLPKyZYLcLPmT5lb
DEPojdOnmA7c6Vg73pdo5k8NIfUJgIx1Fhv2+ClBYfHciZvpyguiO0oB9j5M0+KOluWwFtCvD2k1
VtBUWmOfD47YzHXbbRcTTz3QyOZwZi7OYyX68xGZ3gM8IO8wBy37hhtBFZqQRp48bMVMGSbIIH8v
ZEj70K3HBzyoMXjAUOFBgis9AfiEtXSHTkWELht0/n4HyHe6ZlHml/4AT65Am+eQO49mmWYtOXYr
UMvPFvBzLhaeWE5P/SZN6SvVfhbuMZjn4JRieupXqEfQaRWUFao0uygTpzkHHmHjaFfJp6BoSng/
Y4v8AAYHDUcU36IRqdQhnGR6RgnavIi0WEVQWcMFJGseznZ6BCGaZMnwrk+ycL24sX0NY2H6pDqL
AQWYtqOYtBxANbI2jXxBxHNUX91ENT9DTmnnLh3+tRlP0wcFUu91zKLEE1A/0/VKLUPKwdt5vWAg
MkZRPPjGddKZy+cupIJj0Ju7IxMEqOvjP0gxn7nT1svDaAfLWnVKzmt3nJPHDFvvSyns6BSPg+ar
37hyg5qKuW8C+Q21rHzT9KK8LRu+JR9Qf1hlg1PtC979eR3BIjO7eNkqL562SBfZ15PZ5u6Kwk2I
Z5IxXyC3BTwMeN8O5I6tA2qdn7ae7Kyt1xn2NjV7nDGzaZgu27xePj9PW5k1tO6hY160jWedW7KO
4HsH5rfAKBWnX0t9RQKyuUxVCvkatwbyagdDj5+Vme+bGhHwNVDynm5E34u9Oy+5v82DJPgUmGCv
t+8v3SOylx5+GLABaZZAmZICsl7af8SrsbGUES9tdG23UiANbQFWnNvG+JItIU9gZTZQ3EYZN9mc
kql7k9Si4i3el/uAQtkMCm9iZOyiiU4D5Kbu80G0UGibEdcqabXR99aFR7/iMGRhfdcbH5xs/tUD
uHp7JXNmX6aP9voBqiVXrZXE/nUhlm5Lxj9d4qYX7xpA4S0axsQZCMvECwS301WVeMZW0Ba6Ry7A
O7NGEf1i7TkE5rm+dybfOhcAt07B5PUocxRBdIOwEkWYpIqL4CUP+7fie8/78T+bxfPgw7+kF825
VIutH937WGLHtbijd133nodYoFLRL2ZzhEsusk00WdPlIpvU9Knwh2rfIUuWgo6oMDCQ6XBal0G6
HkO7PSm8sT2p/ca4AU8V7sPR7YCeNX31aQkULWib5x9LwJirTo3qFzgVVMfC1P2porE/MZclGNY5
3sxXvTvm1d4f/HYtM29ZTXZLGOr76KsN3+9gBEZwSp/LBiLqi12hnHgni2T6jvUYfkXjEJ2kc9Ju
l8qvgnVn29MTRUvilV26xrBW0ra2iyNh1tQ54EcUqABQNCsnl/KkcIfoe+Wz1MkJkPTQSw/CcfzY
4osxbMGWcHvo5JwuU2tfQ+bhhFJmzoAfTJM8mpiL7DIzib4z84Yntyh1BNFDk/nRaZ9Wy4VranFc
tyTyybQ1VzOFMDBI9oIefyPSb36ZPWBqhshVnEyI5dtq3SLytzbcwj6HdaJQBSymS46U7CXvr0KS
RGbpq5kAkY2cATl67zkdPEobiNXgomgdXNMT7fz1bLLAVs+xGRJqs8fEhVoJKlM4VaF9tyMVk/fC
7pbPi0VM2salOkmoxUHIz4rTJi3UiKOWmSLIYmRpuYrjatc1uV6uCJH/nCk+3GrC2k97dIenPvVd
YwOlsfQ3KglQ/KEqU1wMkDm2nKNn5oFboetSOEVU7AoLsbwVHmH9IYiNaTMv0j+Z3PJ2wmjD4S7V
XKwNG7hiI4zPVFnncaN6s38Evk2IxFeFMkJTHyZrwQeMVXvwi1SnnPq9yjHtvqopP3hGPsybCV0q
lNHmr5aU1QaTYFpX5pyADctYEGieMFkzW2H/GwT+AzUY1JrAJ5/WVmYelhBA40qAN9wvDeDhC+xa
3XAt+zy5Yx9I75SRYeCw0OvC3TMts68qcEMwUXBS4wPyGSbOsA7RYKXAdz0aqCxcG8OoExz0b05N
xPj3BqSiTbtoeR0n6bttNyWlyePmhLwCioEJDanlz1EHv2Y1J/YSrQNwse4G9dfqJga1fBKZLrvO
YmXOzwSq17yOLSHzM6PrdPoTzp//l70z620bydrwXwnmngL35WLmglq9JWnHSbr7RlBsRaLEnZIo
6td/T5FUYtFOd+arAEMMhgnQ6MgukqWqU2d53/cgNJMo49MqU79ENCWl2VBGO9QKy64Olfik3a6s
cntdsRBcUinogAEIWqOmqBnG7xr6gXQAVPen3wB/g67W0CK+z/EtZzuhB+IXMEi+om/ogtM6KahG
RYhbuvac7qBqfirH5uHgQdewIRXRhMfxyxxBUh+hRiNBxyanE5e1VXwrnasj2tyFXx2nvN8lmRDz
x22lVzL4dJjU2+it40Tr93rklEMOA4+ZocvFb/VG+l9k+zeRLUkbkdH8cWT7Fjd3/Wa02Ca7xfP4
tv3FNr717IFFiAxHGllzAAIakeo5vhW6JGgLeKqOl8B/CKSJG3frf/7DFALzxJZ8jD4rQS4u3ll9
xBogUc65zK+RWhJR8Vlev40rmr4A39sGPI8zSIpdmEl4UkAIkFzXHdjcANK6FRrCr5QilqPfnlRa
3Z6mASyf3XyU6KofVcUdmEQP3UByQP7BtTaZT4bp9Iei000b51qbFYdUuZ3z7AgcKRECpnS0Apdd
3CWreLbOjf01YGXa74WefZPsY+VDFhfw0eKVcrMLXA2OTGR/OLjp8ePGhfvm7xNE1LQ0S/yo2GRD
G+0CWjSdYCgh8Rz73mFOu7jMmw95btptWasZUMY7G7zFNQVsCg3Z/LfylL07FskIFIHK6ZRqs6yg
vkpItR06oX1NgZlSPtjt9Sp72ltaCUMtJcd0yDfDHE3hO1RHVuNyp46OBxWhLrqDZmGhjOcI7E0q
zvYpGgroj670qRJb8WePBOIY4mAAPMYch8f8Xb6tzLFCO/RFru+MSehECDFaiKIZkc39Iw2tyoq2
nLAevFlFk8x72qInyK1qp1m61b0h2F72eZoeZjT6fJdXnjrMiu1pTLc/zd/j/vummkIIUC1jBCnG
8stofwRBHRbX28C5W2seHUuN6F50Mx7v5s7U42xJcUX8eaiT6/TIO5iI/o30uTpVgo0GY6D6ZO0O
1fCwEy+RbqEN7NHbC6v9aggH2B6H7v5LBCPEOB6j65SGUzcp8glDhMTGiehvF4TpxDplMawKW/ED
QEp+Ztkzb+6hEUxzbneroxB1miufKiNIfEMlkIdkCutkfzxOdHPlkQSJqis9WW8enA0CL4XmHkZY
v2xSHDVrglwMnN0jhWI4N8Rq7mp63Nu0DaVcNva0zZ/pMTVvMsW9omFrNMSxzUb7Ii8p/a2mawNR
KQ9G5ygMlfF2kz0gFPHJPZ5uN3pJP6+DbU6UOFDHmnpaT500WlDg/3OT7cwppIJ8WJIjHqveRrnO
AMiZgGDB9nrWSIgukuDx7ZIl4ear37xkk0zQtKqGOiK0QzTNhgeXpLlZwB3SdtZVBhPhz8o8acNt
XtyQwvhyqswjeFmXFlFIus2smHD2dIpdgAeshQBo+8ihv/hsDVWLaL86DtWQf9tq+e8QACL6Rx3n
I/pZ4Q8mVTYlz22OE+qUE/ijEIGMzcdct1d3sMCiieF+WXmFen1coSUHukJ5gJ5Ij9m9TSss3Ibg
PjpskVsubNVHP76apoGXP6jxEay745F0clxzxAl3R7IwnLibbTnW52t7Qtt0uoVSDxrH6Af4OxJW
7wM7P43V0zYaI028HkKj00frnbERAbp9pdH+eUhD98NMp4nbzjrQkVZR9yNFX6cf95bBLLqkEHST
nC1NwmlvXUaZr1oJyujWRv1YzVGB2Cka0HkaaU5ovOcMkQNDuO+0jT9sFaN6j3aBeq3hoVu+Z9tr
fHtlux7bqVuO0F63h3t6co6NqqCxvJ3vbx0lBudgK7dxQnk2gROkmNsvwcFeDzexG14dMgdZcvdA
yvzEfKanwkIrLtz4tOz7Sj8fd4TDZl2nh5NO383dBxSLrvbxwb52Tw5+cm7dQ8HMgJbSXHftHZFI
KUN7ZJpH8gmZ97jfhfcBaYa5tn8fIs4NnSXQ4IEoy8g8VZMwP93kO4eGxvx84cTTEt66H5txPKFK
mQ+jvEhH1fxAOtDB/dLMYJElK4SJ3dOHItGpcwqfKtw6il+6exiwqluhUproozzOWFIrO7+rdGey
j/SFlxkAF4KNMTxEBXkjkMTDyKHJJ+4fPvdmejSz5YE6Fpy7av7WyjfGVA017XqOisxkEyJcvhWK
vNWOFvWlF7mzNV0Nk1D/07aL2w0Ml6vCOn5yywKlt8DeDcPKsK/2ahA/eN7hcwgqZJSmztJel+Xw
AN9rCMfpATrcjQOw/W3q6nTmyCPfQmL9LnSABqv5+xA1GTAkNGubZ9lXuCj4T545963TPpmalAJG
c6vajLNyF95WIeUoeiKiImrMvVm4oTmPsf7Tq1zvoTKrGV3GtJuTvdlPqLBnk50bHqAQcMf4dHrI
DmbwHvrU7UbjEDoq86O/LaGKbbVVOMkJPH01sj6kW9IQ6CkHN1VWXK3yjIZAB0PxV7u9jkItx8sa
qsEf4fb4eznf72dO5Twle/3gr1fherKn3DsF3aRMVvHcGtKdzXtHlfC9ipqNn5EU48HLuxT2+nBn
6UguzO/RAUjGpR1MjlmAaIFthlfaWvkMjmzjZ8rxyQhSejPRQPLKhW2IrQlgXszn9gz7G1yvD2YJ
1wsrV7qK6G6PVBg5MmManAwLnkZpTOgWh4CymWrTlbP5XIJfuDopLl1iClrKZ7mfKquvhpI64GDC
+USBCugjI6RNILC7Y82M1Gs3RaYQPlRM07SEqoydJ6MSmIARf6GNfbz7aAYIHGxZs0rmxbNjiVAW
ZOldBvf+025+iBy2YmYXG0ADrL7IfUe3e69MfTqQbMUmSzaUZY1ZBnfogBqfyGR9NPZlbNhbv6oQ
RF6NwZBjvVEPIEyh/BijKXxvmJFj539AGoxP8TVA0cLxhpuEEMjyYxojo2Lsxym58LxB1/3XuNft
i7zauemboyk+fZ8E8e4hGXd7P/3UD5092NcH+rlWUEgs4SVf+Ov1M9V9qP5qiBBI/27/RJnL1AaW
gEcBQsT95iJnEOKLth8raH9hOcF465SBuNOzyfnR6//1m71sj/VynL969GU921dP//wHhAWXRKPU
6xuUzmBvAGPqvLY9cCjH0mUNuSdxkVTr19sTwHSrkP/udy9eHk6GpZr6q9+9porOXg4wst69PatV
p2wq9d2bxKIA9fjD63XWPHlsxK6QhKqv/9TSfyQ83ImOcsgpXzRz0wUP4mdevjPC931veANLsCYE
OKK+OnPgEY5DnwLm1G6A5oY92v6IkTbLssmUf7Oj/4bxMzButk1BWaDgn68A1x5QjSSrCGSkufq2
/TXPbFalxNubgxqlCli0ecfOJGgoxTI7UHxI5oiLo6FfNpAOps0zSU0CDfDgQyI3Vl8cqM9Xgof2
pYGQIVWteg7U/5Qt+DEeRRTOf84adMb4bg1o4Qjunu9a4HnF1VkKtjdAWlITTbKaz3tnDah4cIT/
jEn84SQYzkC3mAUgWM1X3XGFIHsO6FoooHVaMwt92w+I0UjvB5GGpeymn1dC1zGyBuRv4czSaaS+
ercfaE8rsFFSS8F0Blh/RD5Rrq2vzukItWTAbtFgCfVuJyD2KGsOhGMIWdXVxNs9t4YO80KJ3IOH
1lM7APxeAGOlvn3D4PVxfJB/fPXbd9WBC+PB5YBsZqFxxPvkG1EtkXWPdXdAFRl9ADiA9dUxhy4n
o4vaJyWZb7PUM/cAvQHZWcBP5jwAVH0+/zuWAE+R4NghQGxjqN7ZQ4j9gpcttyN0zB1ZAKEV8Opa
MFAIJ5RgU/R1LdDeWfpsdFnxgo3htDFTZ0d47sAAfI8z+d2L6tuOQK1Cci0QNmP9VcgvrfXreMya
Zg5sC10MMPf1rfpkFyFHSGfM1AGIUxEbt75wx0NyvQGkB0rf9Nhurv7NAtwl2VWgkzwxYf5DNquv
jl30DPIL1PM11Prrq3dnJMV/Vfp0IIGAgCzCE+1X/XItEDyTqIQV1s9ZgMQl6LByp4MzIIeqC4Hx
Zho6FsG1OCPh4gDObWahf3bBw4uRnQV65AgFbjrKfdv3z31nT8NrFNJErtp83rvIgR1BYx/JtcAZ
iCQ5UjCtp8CAF7OA18hKcDiNm1no3VoAfGTKrgVTH5AowB+C0FBfHU+BvingowgxWzvcoyOSoMeT
LSzgIriCjEgE+SODwMTAjheutbh6eDggVCa5FUybpFrNjm+d4s4i8MwBDG2DSK25U48WAbovbb1P
IrNqkUPnQIBE1uyBjiUgchLdS0RG7dse6Ze3jKkWvY6kzkZRXyVjaKAO8OosUGfh0CCmIAddX/2z
h6zQ5qEk1oJHMygEtpBjaTZ8x0NAH5CYwcIctoulCdV6tCMgh9jNQ/3/Z4FTgYKyTtOldsV3fGbH
GuAropNzLsj0zywKqy27I4wBGnU4SWfEQXcWBCKBBHRNfhRbonfWkbWgSc8CUaQhWLsAcuurYx0d
gmjCCgilzYbx+uctYtxl/SQDgAG61sSRzSR00ScekQXcMlpO4ivUV734+mUXpDOthjkg14xPDPS9
vjo7AoG5AchElosgAvfsjES7WtYuilUAbdP5djp0qo8OGRWkHSEXtvPTP7sIeVA2ijbVASLKoub0
+hlJvp1PEA2gD915lfRsLZiYdfnTAeleKowIiJx3/PP4kWz2gFo80CSzMcF9sgWkemQtIqvABZd9
9gZf4vGcAfoMUFierZKerQIBqZFdBcTHiORAYmwXQcdfJH62hE6AQKfUVzPtPVoLog4pnWnmXMC8
IgTSnn4du4jngCaISozZTnif3p8JkI4aNLAGQvH0XIfFuDy3BcROqByLcsz3vGO/9gKgGl02mUIF
Ejkl4RG3TlLHU6xhWg55Rd3u3bmIwI20LQCWQ1rS9UgrNnu9awvcgTCXFiWpvtoCwTKUtYgO3gFK
86hcN2/ZtQX1uSiS+W3itblhnywCsa2sRQSYAlyTSQCaXV+dWQCZYeNI4ym3UVX/zgV0faRPR2JD
kMnsrdZTfFl1cjCLQOL6iszAuROQW4y1XDaFzDEJxNYH6NgFsmp4ihpJJzSU6qu+4U/tiJ/4oW8k
jyFSV081ByRYFjX4uKE4/O0PnF/+5QAt/6EmOYD0vvhBweFuhm6YEOL//3WBaaw5Gs8+PHM26vu0
v96+4MtbX9zr/Fbnf5wFy3yRP67pXwN/pGof8+0igkhCe/kvi2jxnBbOHmT/fX+SF6Jq377/vxn4
9b719TO8Smn/uXHzAOHDyweuQdXSD5xvaQa5KM6vLr7GBqksO/JwEQZfkzwOLp66gb5Kj52ESb54
Sp4/dcMxkR8ZecnHXQCZ82LwmrwkO/hoGSK3ly+fj9zAYKVHbrX/3iRf3wwTFCu+XE57g7OUvcuE
WQ+eLr5PvF2RUpIdebpM8tXlI7dQMNmRfyxwKLklr54W64sFqCFr9AtMyFUYBvCXL3dkAwWSnYur
+ClYdKxIAzuUHjkpL5cFuhScmbLD3ry0TQ00TnpgBtg/bqvzI9Zmr0GXyA59m+zRMetOc4PZkB37
bhHEF9aDmqzgU8iPm1fhIn46j/SMsSg/dFEsHtf7YrnbXazpFrogPX7wSE+exSXjrIEFyA/NWVB0
5WPIlfwCg3cXFIX4m6bBxaQ3OC/5Jy+QdMm7Q/+SB0/iXWdxtyQG2Yd+u/ySLzreU1vVlh/6sLg8
t0hFiUKx/MDlm9kiSot1cHmsM74oPv6K8a+XebG8sFRtTe9XDH63PAaPF8cYg/+KE/3tsnzzR5Jv
z3NQm5SmLi393LWy03CRJ5yUF8cO2k6iwPNrbvBj6ShJz+HdOric8aYgI/vU77YhHsllVEMLEVH3
lB46X666pN66fCI78PtlHCOOd1h0wgS9qU7IDn+/Tp6Wb66KF2dbk/aXHf5Dskdi7LWF2DJ7fs0N
Xi7ENmEvO/wDs7+kL86FS9HCqeTHPl5GlcjdiiS77Lgfd4v1eRRhU9qsteywn5Z5xMl2MXJD25ce
OSCy6SzvNtUsO/TnBedOvKKh9eVz1xlc6cGXxe7Np9cevsmNSo8fFI8Jbcovn73JOEqPXSUI4q8u
ZqXJ4v31yK9lmr7JiLzMP53lQV77tcvkmviJx3C5yP/1fwAAAP//</cx:binary>
              </cx:geoCache>
            </cx:geography>
          </cx:layoutPr>
          <cx:valueColors>
            <cx:minColor>
              <a:srgbClr val="E5EACC"/>
            </cx:minColor>
            <cx:maxColor>
              <a:srgbClr val="65702E"/>
            </cx:maxColor>
          </cx:valueColors>
        </cx:series>
      </cx:plotAreaRegion>
    </cx:plotArea>
    <cx:legend pos="b" align="ctr" overlay="0">
      <cx:txPr>
        <a:bodyPr vertOverflow="overflow" horzOverflow="overflow" wrap="square" lIns="0" tIns="0" rIns="0" bIns="0"/>
        <a:lstStyle/>
        <a:p>
          <a:pPr algn="ctr" rtl="0">
            <a:defRPr sz="1000" b="0" i="0">
              <a:solidFill>
                <a:srgbClr val="65702E"/>
              </a:solidFill>
              <a:latin typeface="Arial" panose="020B0604020202020204" pitchFamily="34" charset="0"/>
              <a:ea typeface="Arial" panose="020B0604020202020204" pitchFamily="34" charset="0"/>
              <a:cs typeface="Arial" panose="020B0604020202020204" pitchFamily="34" charset="0"/>
            </a:defRPr>
          </a:pPr>
          <a:endParaRPr lang="en-US" sz="1000">
            <a:solidFill>
              <a:srgbClr val="65702E"/>
            </a:solidFill>
            <a:latin typeface="Arial" panose="020B0604020202020204" pitchFamily="34" charset="0"/>
            <a:cs typeface="Arial" panose="020B0604020202020204" pitchFamily="34" charset="0"/>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noFill/>
          </cx:spPr>
        </cx:plotSurface>
        <cx:series layoutId="regionMap" uniqueId="{71EA3D50-6190-45D1-B198-62FD8B31050C}">
          <cx:tx>
            <cx:txData>
              <cx:f>_xlchart.v5.6</cx:f>
              <cx:v>Sales</cx:v>
            </cx:txData>
          </cx:tx>
          <cx:spPr>
            <a:solidFill>
              <a:schemeClr val="bg2">
                <a:lumMod val="90000"/>
              </a:schemeClr>
            </a:solidFill>
            <a:ln>
              <a:noFill/>
            </a:ln>
          </cx:spPr>
          <cx:dataId val="0"/>
          <cx:layoutPr>
            <cx:regionLabelLayout val="bestFitOnly"/>
            <cx:geography cultureLanguage="en-US" cultureRegion="NG" attribution="Powered by Bing">
              <cx:geoCache provider="{E9337A44-BEBE-4D9F-B70C-5C5E7DAFC167}">
                <cx:binary>1H1pb9tItvZfCfL5pbt2sgbTF2hq8RY7aTtJd+cLodhu7izu26+/Dy05bTNK7MH4voA8gxZiqcRT
9dTZnnOq/O+b/l83yd2mfNOnSVb966b/9W1Q1/m/fvmlugnu0k11lIY3panM3/XRjUl/MX//Hd7c
/XJbbrow839hhIpfboJNWd/1b//n3/g2/868MzebOjTZ781dOVzdVU1SVz95b+9bbza3aZgtw6ou
w5ua/vr2tzLeZNWmevvmLqvDevg45He/vn3yqbdvfpl/13fPfZNAtLq5xVgujhytHcKp1Pc/zts3
icn83duWZkeCayqldMj9j3x49uUmxfiXSHQvz+b2tryrKkzp/vXxyCfy442rt29uTJPV07r5WMJf
337Kwvru9s11vanvMPmwMovtBxZmmsSn6/tZ//J05f/n37NfYB1mv3kEznzRnnvrO2yO70zph5uH
5XkFaNiREg5zhKbbpadPoXH4kRCC24LsoOEPz95C8wKB9iPzbeAMmOPfDhKY35LN1036usDYSgnG
mD1DRB05gnDOCNsqk36KyAsk2Y/It4EzRH57d5CInMN6NTfx8LA6r6Ar9pFkNnOU3K38zIw58og5
tm1zyveasZdItB+af0bOsDn/6yCx+a0MR5O9praII6Y5Yw4VW6WYKQ2l9AjaJLWS6h4bmLmtd3vw
MM8KtB+ZbzOZAfPbl4MEZrFJwr9Nmb2qi7GPmBRKaar3uhhK9ZGiNrOpoFvwnmLzMpn2w/N47Ayh
xWE6moVJTLm5NQ9r9ApmzTlCcCYlEWw/PkQeSWE7XM18/0tE+QEs3yYxB+X9QarNH5sqQJBem+z1
YBH2kaCUS9ux95s0Ro6kRPBGxDZ0m5m0l8m0H5/HY2cI/XGYavPxrn/VjIYeCcUd4dD9YbPWRxwh
mrbtf0KFx/7mWXH247IbNoPk458HqTQf7rKsGpJ286reRhDkmnA2u3SFEKjF41zTto8c7jhAhmzV
CkHcY2ReKtV+gJ6OnuH04TBVZ2Gy7O6mDm+a+mGp/nunI+iRtCWVnMu9TsdmRzZHXkrZjAt4oTT7
4XkyeIbO4uNBatHyLtl0m/Lu9aDh+ogQx1aM79gaJJhPNEjC9jlKcApSZ/qZIfQSifbD88/IGTbL
1UFi8z4IXzFOg2UT4MiofmS5HuPiQGWI5jYX9lalZuHac9Lsx2Q7aobH+5ODxOOB5Hxj/n6D4LVJ
v75qnoM4miBOplzMFMY+IlQxjYBhqzB4/7HL+U/F2g/U/m+ZAbdcHCRw16apgzfLTWzqzcPavYIP
EqCdFRXS/kGETcgR4wTUqJoh9lJ59iP1dPQMoevlQSK0RlYa3r4iOMw5khrWTuy4tHkcB2snHNg6
5uw+MLN2LxBoPzrfBs6AWR8mDfpHWN2YrApfMzMVR4rD7XO1C6FnAYKjEbsxgKf3Q/MikfaD82jo
DJ4/Tg9Sb05vN8FrxgjiCE6G2OyBSptR1JQCO+BiO2QWtT0ryH5AdsNmYJwephE7TZIwM2H1ii6G
HFFgAe5sx0t/rypUOIpL559Y+3Fo8BKJfgDMt7nMsTlMO3aa3YabVy0Z6CMw0lo4D0VnOJAn4bRC
NYciMkCl7f5nrjDPC/QDZB4GzoG5PEwLZrpXdPuCHRFbKGkL8S2JeYyK5kcTYaAo2b2vHpR1W8g5
fUaaH0ByP2qOx2HSNeev3bzhINAS4DHBmN3/0Kd6oh24HELR3bEzYSi9PTZhz8uzH5OHcTNUzq8P
Ukv+uKvqN59DNG+8KtvJHbRvMNQI6I5nntU9HYLSGigBTXY89SxKfrFY+zGaDZ9B9cfng4TqKkC/
z5vTKtlktw9b+RWSTRSgmYOoeMcB6FlkZoMQpY5DpiL1/c8MqZdKtR+op6NnOF0dZuj8zjRh9cox
ATnSDjRFqV0lehauaYriAnXQZ7DLfGa8wItE2o/Qo6EzeN4dph/6iPIOevHu7l5Ph7hE6xMMHYGe
3P+wp67IUUdccDY1E3xzVY9d0YtE2g/Po6EzeD4eZth2sQmzV4RGSCz91GHzKAp4HLcpfcQouDYE
d3s50GfF2Q/LbtgMkovVQTqe93ECMuBVmwjRueFwgXh6qw9zEk2jo41MBNoDAwp791hhXiLRfmD+
GTnD5v35QWJzedduXpPeRJGNo3kD+vJPGfqxvlCqQNRI7tg7W4eo+zEyz8uzH5eHcTNULg8zVLvY
lMPrhmkIqDWaPGHFnroWW6G4hiCb6539moVnL5FkPyL/jJxhcnGYJNrFpqo2N0FT3dV19bBpXyF+
Zkdw62hEt3ek8iwNRfysiERftDPLP18sz4/geTKdOUaHGZtdhFU1/T/Pw9dDiKP+zNA48I3KnKkQ
ygLovmVoM9xFZzPq5oVC/QCmxzOag3R9kC7nIrwJQn/zuoUbBwqkQRdsg7BZDooGdmiXBue5e/87
hJ6X6EfwPIycY3N6kNhc3nVvLu768OYVazc4JSUYyBoqti3qBC7mSUhA1BFFtIb057tg4CXS7Efm
8Uxm2FxeHCQ2F+GUeL5up8CUWGrUoh/aCmfOR4sjqhFH4wTCgz3d0tEvkmU/MI+GznC5OMyMc9pp
Z3dldTc8rNErRAWor0EhUIve8ZszRsBGuRMOCYcntwZPzwibl8m0H6DHY2cIXZ4dqOZUlWnK14wJ
UBxQNipsux51MsNnOvmJA1M2ZTuAZkW2KSZ4TqL96PwzcobNxWEeMfh8V6Ymq19RdQQqbZLhfzM/
g9ZbpZjSCq7m/meGyQsk2Q/Jt4EzRD5/PExtARyvWpHGiQ/kL1OD5/7aJyWIoIWkTE0dho/ZgIvn
RdkPybeBM0guDhOSy7uv5aaKNw+r8woOBmUZnEzjtr0LyuYGTB+hYDCd8th/dP0lEu2H5p+RM2wu
D5PdnNzlySbNcVLqNbvVBT9SjkS95uEgwdyaTQcN0MyOIOFbzeCx6rxYrB+h9GRWc6gOs096WpO/
TBm/ohqxI1BnTEzH1u9/5ihJVEcJAY47em2Web5Eoh8DtJ3LHJu/DtLrXJoSrdCLTWnQq/aKhg61
NcnRGPiNkJ51Etj6iDrgo5XaGcI5Qi+W6wc4zcbP0VocJFrvyzv/VQ+FcuiRg9M3XO0SmhlHcH8o
FB4JB3YftHebiT4vyX5cHsbN8Hh/dZB4bFvv/w+0B7gQ1AbYw3nQmX1DH46jcYcK7iHY4jbTnpfL
tR+l+fgZWteHqT2f6k3wsIv/+1BuKrmhgIBYYFcNnYVy93dE2GjuYGqGznNy7MdkO2qGxKfDDKz/
DzrXUHqmzNGgB7YaMeOibXS2IaaWaGbfvg+Nehy3vUSi/bj8M3KGzeffDtKm/TEYXODlPyzPf68o
6MHFkoMC+MF1Xch3cPMARfGa7IrXD8/eupoXCLQfmW8DZ8D8cRih2s1P7xPbbt4tOk8++Z9epqbR
s4FrIXAp195QGlcPoBsXl3U8VKpnXMHsmrMfi7Ufo9nwJzP5/3SH2o/vV/t2Cd1yU29W97fXPbpi
7efv3k8Xd+rNhu6Mzl7ctmt3evvrWyawyt/uxJu+4omxmi3abNzdpqp/fWspdaRtztH7DvRQbCDw
Qh3ahn99i8L3ZCxR+EGWi6t0HNjKbIqXf32LsjdHrAe4d2flq+moJIagj4EzcEmagr7QuF3n26WB
H0wyICj9thq7f7/JmvSDCbO6woV9MLb59mPT7KYnUkY0WomZrRCAMgiQ32yuYHbwafr/EhqVGe1i
eedQr270iuUit5IFydtw/Cxlk8cbYZWyWmfFUA1iWbNeBv3CMh756melyKyFYX1sn+lADs0y1lZW
nHQ6TaqLRKa5Nbgm7mX+VcZ11Jsl1iqJ+MK3bUHv7N4MzVUS9HaycRyZezc85YW69FVY5NxNaVhB
FJHLMn0fUFJ32dJPZBnnrulkmr6j9lBAZD9N6XDOUp5Ff1tVazDmEaR7FgkB9pM1AsPAhEZTz3T9
BJYLO+LxGtk0DZtABc6d15ksKk7qVCTiJBFtVdonY+XXYbcYwxwXMCXEC5m3/vnjKcKXp8+fiHSO
HBu8Lc5H6On9RxiNEXcqRVR4G9GYx+GiNlzywNWaWUW0LvvOL+tlGdS+CFxLWGOefegEHyq2oGJU
HT+rVZBVsWtMwUt6iU7mAu/9XEhs4ccy2uA3Oc47wesj0Z+25VMZ+yC0WFBy61ZZZUvY0h9t3y7W
iSNqTtysrJX6Ekvi1ac/f+4Mm+m5QuMQA0I/hkLd/Ll5MxjbWNy59QfsOeW2JE+qPwPhscx3uyhs
wveZh+s6azcIDAJE9+eP199N28ZVMbhnUQuJANOeluURNL5sQ4v0Ab+17MQu+EJ2RMkNFMmqT80Y
2sllaFFDL3hcDM11XBEyBi6ItASL8p9KggYNhYZAdDBPCQt5KklgB14SDaS8FaqDyq0HqkYar2XZ
NZVYhY4n1JeywRIUbqUQS38xZGhLvWpDQ/LuGVRQSHi6GyTD/UW49XPqC0EdYrYbahWSaIgz78bT
YybLY1PkqTesLC+t9HA8OGWPLfLz+dOZJbOniBI9wpOi4qQkTq48XQBfj5HUeW19BU1pp9ZJXweT
QqS9CXAhaNNFYhSLMK0Glru9ZhwLIUMSNNdprqJhkVm0zK51GqRltiykKdlV2oZZ9fXnYk729JG9
tXHxE8EJKJD9uCQF2jKzJU3nOSUpxv5rX9YlNgFpYgJ8SN9xabl9yVvrOmdxMSlN3ZnpJcz95hl8
vlssdCHiMBYniMQFFzBtTxfLKVhVD5UyX7NEWrDhEazX2LntQOpBnnNPwu5XfoMLZdNIZrCoZZ6W
VJ44VmS1sVsEsLaT5R8CjMrCMWnPRR/nJn3GrNC5giGtRiLBUOtlQFipmX/qeZflOhv518pjykpX
UV3lSfOhGOswzxZdMRQQzrLTFu+ZoUjNsHTicbCuuzz3TitdJpG/SMeRDOdpUGS152aaKK9eNJJY
yZVKtT+mC8Z1D5PIrGig2RkZdYJvjUOvK4pn1JSioeDJBkDwjWuMtCK4AQwHduXMYmBnZkWbtfkX
WxoZyUVOUOUuXM9rtC4XdLQtmHZv2FrPpBF4r7k3Jzn1HLzVdzVXxbrp+PM6JOZWHAUoBCNSU8pA
Rn23LeI+rlIvMPmXvIQWFStexY64YDTgwzmvmgHLob02GT+nQT8MttsEZVcECxj8Tl35xehZJ2Uq
ovFzaTWVunRCNQUIvWjTRB/HjZzgMRXX2EJDa8v2Ki+jePw8JiruYpckyeS0Qqw+ADKZDvBLPuDK
yc9O2vfAjstowEs1Er92lrmseLVWdjNhF/d+iACjuH+8dnxr6FzH9BG+wiB4gOShlU2xQZ3LNN70
lcqKfK3bkrbXgpuxfleWsVe6SZKWLF1Yvpf2J76Ac/0rczJPfG5JS7HJbMdHnNEWmUGI8nPbMLea
WH0bDduI8YWt0Pgw2xrcGzKf6jz5MtK0Kn23Z8TOK7czkUlOeVN0MBQ/f+LcGrHpNCaj8NvoTdLf
PbEqSRV0Ke/+4mMzbcauEZP5Y5Udw3mrtpDqixfxEZuwY01d+Rc2DAv26c/FmK5+eqIUHDfiMhu+
Ag0dTCBKfmqORt42haVV+jkVWVpztzaNtO5MERSwRkFcZXRVerYJP7SV48Pi5IE0/sp3atYaFze3
dknr1swvzhPPUdc9LxNncKuOqvaqdiwSLgo59uYcm4gEbkSEF+au8BSdlD0g2IemDRBdnHpRXE+a
36K9+/10g28+uDwued8e/3zGc7vmoJ2VTHwUu79+ETnB0xnHyguyrqjsT22TEQSxsiwZgth2nPat
QJAlTgLa9di2faw5Xvz6PrK1VD5tad5EHfOuvV5NW5oV4ZiWJ2HO+GQii7EidF0kbV6Fx6McYmid
16VTTE0HJ4V22rSAGv18Smxm2RxEQA7cJqwaEARdOjPVBc/S0UQZ++TUAYdu1bk/CVBbvJlU916P
USoaIJsX9JOKw1ZOJqXMCzgaK6AI42kvp1+ZIkY1ONGRLU7CLpnWoRg6oy69osenwoBPUxz8VFXr
2LJLvs6dsuXVYoC/wHSfmdosysTUNC7/YWhmAXElEO89RavuY2onjRk+cb+dLFVdFthaYzKG5qYm
Tswyd6hNMX62WTb5x9QyFID0Kk38YTWmitb+WnOr6T4hSi2xHJ0dcew+3o6wJlloaWwx0SX5ZN0a
mM2TkOUdzFqNiAQPDGuP4F/IsSiWIvUFlqKu7cCqFzJpIqhEoFmEf23XZzKFUzH9W2L7YRujPE4V
ZzrqIFxAdGUz6SDtJN+FurQbhRpUYX1sU9vAOmzDWxY4fRsvkFkGfvacWZi5o+mRAtVfRuCWcH5y
nniRyCBqzXv7Y9VQ7JB6QGN6eAzfj/URUS6MXHmdZfrKVQkfsOBJ62UIWWD0sEpd2Sf1B1tVjhet
vVo4MAZQyPaqRHMmPEBqQfHrPoOj2sHmF12GpewTJ4OuQIsmOPy4n4CwopDiRQ+Rbq+ISQ0kkXEM
3xSrespTf77aQvOnNhGTn5wAjASu9kAUNM9sEA5Wlk/64WMQDCrx3LqJeb7wOuJFl4qNohxWRVCq
3HE1YzoK3LIswuKMJA3vpZsj2rHOSz+1xIWXBjZfFJ3p/RsSJuSk8xqhlrGdmeRWRMlYXqVGpfh7
BSNNuveipaQfl06UaZkvCsSPVbPuOum0l2UReL1xVUpS+o6TkupllpWaLqK+bkrPNb1TjJEbZG0p
+oXfxy2UoR3Lbkjc3pKRiNaa0UZcq6QehL8gPW265jjXXUA9xG+eX5/WgY3IbGGPSTeOSGuxFfPT
Ph68xi2qPFLrVts+X8rU6sePnTIs/NyIxPeWXNSMLgbkp2ZwlV9XeqlD1sULXyb+CY4g1MvCkG48
93RGyDHtaMDWvlU5AVnlsUnFp0G2fmx90ob0/ce+7nl9YVV1Zl3BY9jNrSyVKj+Ndutnxs2NoUH1
u+7HJD72QrAb69EIJzWujg1nwcIux6pwvtI0crLbgOWm7ZfYKkNxp5u668giTrqKRie1lxXSWSIP
kIk69lIrVpea2lYcH7cqZ1US3AVOxmusck+5U4qLkZsWW3qkZZUHv+Myn1qRVZaJPLdPG+2FQfIu
k31c+Kuo9euufddJzw/DtSfSrpFXXsZ4caoiEfjOGntF8djN25HArSeVE3ba9S2hinoZeOUYDaed
X1lBeNyFKbzNItadgIFt87CRfxqrUbI6xeboLG/RcYQt9LLJEXVptx6406v3CbNtvNTbX1phmOA9
3HYn8LjRVKL4OjaFZu1ZpMrcZye0tyzbXgyRjBv7uM8imiauFO3kF4m0QkzH5xJOZdN7A+4xWkQy
0NJ/P3R5l9sfIs+KumRtx9xi+WncDNpp36uIy1C7hdYTJ2GXtQziz7bvedZ4LkRSYaWsoYDJvoDV
LgJ5bnGvtJN3NCxCmnyIoi5yvFUXwRD4KxOicbVcwGRNIg2tlRC2In4whMWS5HFUOsusJpbM/mQ+
y/C8NEq0/tT4TlEsSqTeWFnmNCE8yIKqYPoSyI+QxS0KPcX0Iqgw+0Ue0IyrdRR004rxpI7xYqqg
tq6z1J5Mvmhr37EXuqsNNsCYId44rnWZ4nP5dqpBLUcsXxHhcnsbvqTy8LQkoEgyMxpO8NBcBEz+
QZN+WudM6AhcktVYJaCwstgJxF1RIKEp1mUYItJadA4d7GIROoFsLCAomqL5XEdZE2ZYLysYzXHQ
jIL2F05kTyKHQDofrxV2Fp7A8Vbx1bP6aYOpEn9BpD2Tg4XfJTqdlqZtKT4KF+sUHWRocQMW5rib
T1lyXnwF4Rbgd7LPjbqOpfA0X4hOgwByczugWIvd7vHGSuMr7ciaJufVw/1iNNg15WIX42o5yulf
vJLxBSdhaV3vltrafvxhkbefA1PA4gub5SkEoJkVtF/jUOVheRxmfMCkCzbiz8S4PuN+SK6RgPtG
u3ILlBnbGlsNmXdT+qcZ1YMnXRoH7aDe67QxWKWWpQk+wnJwbOUCNIfXajcmwxT0+in+fAF01PZJ
8VVvV9Dk0CDYte2cAhYiR1vkJlMdPRkaZ8rOyRba7fZQXpxgfZQIMWIl7WSafK+GAPvUp+X0mEAE
Cr8cTEHs4NNohaKpzzBTPi3vdiONzdBASkxy+hYalhXGobLBsbuqOphE3y6oNXYj/mESboS9sojM
4uh0xLUXfX7sE5BIZNWFjYFO68ifmI+qA75ha7PiK1V+hu1TSUSsmHzZIth9X4HLnr6QtdOLaH0H
L0lGJnVIRznJnzXKD7pPTeInfrjOfAffGxSc+vwkrgab1ud8u1fCqNK1fbxbch21JcTpQx7jS+AB
DB4e5WEMP9/SYlTkEyK3yGmXeWHVWbggle/h4TIKcO3+sk5ycJsJCANQNoApaE5t40/q3MC/4nfx
0KjIWccIFvvhjOsq6c1JLQxJ00WiRZK2rlf5oA2ppg0+H9RFhRcEjTK5TIsG/x3SDrydJB0FVVSA
y08u27j2QAp0ZYSn08A37WeVeT2yAG8Yp73faZjyaN3zgsHCOGWQNM4qSeFi01VvZZ6uTqWGq+r/
IqqPYG/8xJg4PtnRyVGdBGW0boIE+e7NICo0gp3kUYDlOOb3OlMYJ8GCVV4Xe+NnHjimqz8VvAs6
dVJvp95rv8IS8bwfY8wo9rtKrtRIKKxcXYpp+WifT7sGfNW0xbf8qVPFHVaANmyabx2GDC8lNjg+
X4RgHy03TEbwyujeiDPtgrIYVHrBc1riE2qgUw7byqbCvtqSLCOVSemtm6woPXbqe8WI7xi31JuH
tBysYSFFDIrSozFS3zRF7pQt6gTEhDxPYzXpUy26ECS8Hzs1TCVX3gCfVw2wNNEame20eE3IJ6qA
NU4MLj5KMh/DceAVs/yrQ3jmWWedV5VleKl5NJGUpoG7u7Bjj6v6dwEaa/BWvRdZQ7BWXS6Tagnq
ApdZujZIIPVF+JwiJYcz1AB/tMSIWaksndxGKr1pu5WspNh825WMagMmmock5O1ZN8rUs3+Px6az
rksE02AVxrzQ6gvsLfaX1eUjViASZJqDl2cWjD/Sy4mlSkLEq4isdWq6/IvSQ1DQr6JPVHKpVJEP
3lowU9XW311Io95bwaPxRLpVAv7bWjgJtcvPYCS7uP5I/CLy/YUnBx70V52N2Ka41W3YFuyvynNA
TRyXcdOmemGxsYo/j6JhwrgNvEOPZJ9Sg5jStqVuaINdnkaaLVr80rJb1+5QmeqXu5lssSzyCATx
Aiezh2la9+YmSdrJ/unBn6wJov9JecMqnT6R3bP3XsSm30lKLHxi8Ifpgx4HO5GukLlPtY0w8XKo
so9o0bsc64HmqwiKOmmlTqd3dlsWMSUskUZPK97aUvCTObX8RdkPJbddykrifGgC2++M25EMhL0Y
Rk+z067IJi33rXGiAyvUifAiEJbVp8VIsL8FQf3hErzlJHkcotL4ZfcgWWq4tAJbxbreZmxZGI12
7EZZ3ojf463BirdEY4H+M+wGKykmErIqVSnEMvXTwnhuUKjGum5CmWPOdYcqXnsWMn8K4wLR4xl2
m0xiNfcKZ5kYfsT1ZDMpec6mMuMy6/ppT9reyOLQlUGVpekqiBJo43q7IOCBJ6MXo00O3ysqakXn
AeOJ7TxDfM0SenA5sA/YwQzGTdHvaOWgRg0BfDW7DoxRkNr2/R7a0BmY2cISkwYlLYiXwG3DYpL9
mezuaW43PR5XauDyhukiVDx/Rr+XTW+srrJBVW1NYwQOGFIgD4Am/fxRMwId2kTQToBngbLCf9WU
1j+qUHVOXDgeQsmHPULi3phFkXtCvMeB0ml3axVMoDZhBISNKAUg2xnHn8vylEJAUwn2j4Or4R2F
cjj2OXsqi9dyBvo28q9xUAJmLJR0iserCtfBrkaD0Pm5df7+gejfB3GgHM1ALuoZrxgHJaFJSryr
os/gKPwYHv/UHmKYuZ1m/3yCdKLt/invTDOcLumWOPbkMNxkNycy+yQSflYn6mpnMbpgnEj7QfFB
ynUvKqddR7k3lr83HR+iZdpkkz3nJUyDVY0C/ugZiZ7udEiEVGq62ojbWqKxZ14WGzSxOnvgxVWy
VaoOcR10vG9iD3Y9dNoQEASiGaCZmsM5ILSwgkmQKOdFMy7aApn9WqbcSOL2MC3DAqa+wMehHx69
DAeOfHLRbetZ+dbM/nwScxgBHP4wGsEVNKBkKW6wf7pv4HeLmvVWexlU8WSZxvtAKK9k1vw+WE4j
cDPmy6kuiQIITuPgxu/7NpypL/rp8+we0Qhuimoud26v94MicomBZTVuWeFs93/2PFD+0w1hUAxc
gSC+Mwe888BEt2F0uXVLCJInNOw4gV5kVTE5jJ8/cLIvj7YpNgTKT9P5PPSjCDCaMz6zG8Y+LEcZ
n9iZVcZyYaepzb+oEgrznAp+/yhA56CChwuekGTOTV3qsXRofOWfbEORVoIdwT5iRYqXn89q14rx
aGLgCvGo+5s9caGEg37qp8gRgrqMHQbVcTkyElQrJvupG6HB3QWN+bsaM9TQF6bywa1qN/VGZItu
Lf2apufw1mjB8RcmzsH8vGMC3AP5kHrS983JgNhAmkuvD2PaDwuPoeT0V1UUKdKgMmIiK1Zp0oys
XhBDVJUunVKCanvHe2q4+qC39bxYIRnh770spUV/EftBq9Ey07QqpOBEIrRqnCDRsMN0mVhRDih2
AYptYVjgxtuwAhG6A2eh7s3YNtWIOwLT3QUpg+lGajiFAV3LLAS0hjnIEzLW4AMIsVRjX/IqmYI5
axvb5CiOQttJ7tAxdOOqTunoZlWps3CpcjuJGveB8ijgNgN3F8jcR1CorHVY37FwJiduFy2YJeQW
sWKr3DF4ZBojq2jPCKoVob9I+hSXVxyDz0+i5BNH2Kv5pRpqLfLTSBFrIgOqtgTPOmzzMN0NFS+W
QdykoF3BwNioMrhRUDvGW1iN8TuSugX+LIxkH3Shc7tb+QWUu/goB92O5iPqDVNFCzEgYerS1BWK
CB/DHGyzv0QTEtoJ1kFZUBotUoqg8+8BqWflnEnVd+wLlf1QO5egzbz890zrKGarKKssgkwYd831
9QKtXKilrzIzANtl17OxHFxigZloFwjNqHQWgxi87l2sq7oaXZSjuxDZtHZK1EXDgFTHgiR191WR
NB6CpScQcGduamdp+WcG5sVqXGdbctvZogL1cF+9c1LY7WidBYliDaLo+zgLxPcUJw5ZPTmd7dZI
7qPBzE5ipGylRkdM7rYlUSmFJfONDTFYHDO3i61Wf4QRN851nmkrWaeh9KUb+H53LYdQRssh7Lzj
ULT8JCR8PE3Lvj0Bk2Gu7FKxRa9lcGmHdULAGbflRw+b+kT40lQutC/4GpV58qdPQrPsNfWQiya8
PkayC0qJZfLcyckXE0Mdsy5X71QX5ktbBAHQJVa5juxerCITNu/HKKnJClF5vXIGwhPsWJXeBHlz
zajIz0th+edpW9UrWYGCRu+Lf9KaRi8D3Tm/23lQoK6fh7dhVXjLJMh9dxBZtpSeLs6ckaXrwctQ
Bc5yKfDVzpAtRJTZ6w5feeogH/ta9qY5Rt+Dd1voODmOe5qM7qAjuQ4iYq5zAW7eTUDRVK7Fjf+p
60dnk1iZRCrfpB87h4UrwmpyJogOQtdYFn8nQNOty7rC7QeR7f0O8jBEv1LN9S1FqQf5DM3pVcui
IFznQ2ataJXWV1UrQDjAFCyroW/OeFUOsSvTzll4tvYC58+wZXo4RQdCc1MxEdGVafIaaU6YBoPb
4ubqO6eWdrq0PKs8SzXaEZaC1tHvfctj5EmpOZdVTYuF5wRmQ6Iqf9fjfOt5pei0Qz051VD9tjvr
Ec5eEDtuT8F+W2dhzAO2dGD9bmnX8cwdR4cGSJtz668uL7q7wrL6BQvpuKmqyDB0FORoHxzHCjs3
SPLERcdU2SzzsYv7M9X4he8SmoeXA7VhiJFSLdqOJ/wMf0Atyc/KvijXLG/YuUzS3gXT+1l2ww1p
PO9SUKhPWzX1EtQiCV2/T1t7KQfDV8Kus8s8EOVfQ94jJiMob/uV28TogYgXdujL3LX+l70z660c
x7b0X2ncdzaoWQQaDbSkM9nHc9hhxwthR0RKogZKpEiR+vW9Tg6VkZlVN2+9F5DIRGT4+EwSufda
39o0UfwOZ1oWUdiPBwmhoAjpsDy4YOwedOOXruyWpX6eGz+/KjcNYTE740oeqEkUAq8PjmsOzQ03
nmu2Mnb5es9C3fTluFnxLoZpK2DyDC8YXj4X02SDBwYT4TSFKi+Novwqbsf4XeepOwvo/Ra2Q2zw
pHwpuCEzOlJTn9OcyLbog469K4KipspRn4kiEXq+T9e022OhT9OStVt2XALZ3IPTAduxNuo5lON0
sMYFBzHZ9F1F/HlFn/y8zcOWH+Yp9oWYh/q7xwdyaJbMmB3KQP+0KJbwQsUzHNuuXgraWHtKWTcd
ZtShQVFnmj2zcWEfkZuiT0Jx+WE3u303uMArm8nwJgZYcKDYKarZzcsT6ktSJOtoz0Tp7stG5XiI
+oCDzIKcfNt4GmMvc1iRqGhz6EFJlx4zGDPlpEdx6BKjnsF2RXj9NrwK6BjtRRrpN+hy8z0bG3UM
fM+ehkFt17UW885lWHLRBg/t7RjT5UqZeL0fNVefVJ7HX6POYnEIZ29vYz/g5oGmdRdEi7l2KltP
7eoiCd0mHw88HeIK7TEIS8ge7LQRxc+cN+phC/PmOYd08jZv+fIJG359xM2W3WwBWcAwpe2+Zzw5
w+EOonIZWF/lmx8jXO9q3G81kfcdJPj72slpLkGG0L1axfw2LSau0Vxv21mx2FwDVOqgDgzyUx1t
bMCaPbhdlHX5MYDnV9ppi+9yW0dQ5hX5RngIBu3sk3hrWekHh1q3ygwk7fzcJZHNlh1FhrRfip5N
/LySqb6HytLfktiPL/2i3vGYGkJvG7zoARWMMJm4dUwAv0ymoL1icgq/GMLNWvbNSm+A+pjnNrR2
PjRhH8Ula4LsOuZS5XtGh5FdDU0+VfBx462w8LurnG1DVohtYbYYIj7eSgK//9qTOcNnndJ1UeeZ
WRg9gVPBehrjebiLXEwespG1U5k61chdwyb1KOrWDjtYvr65HtpOthVRYwIIkfOAHDKr9fbo81GZ
5nApPWjFZodDLjt8anKtu6sOPbnqyyBD5VImg+H2BmqJ0GVkgvrTmm3Sl5L26Rm4Hg+qNUCJeL2g
EV9ekhbdn8I6oqYlSVE41SOwoqNd0uwqCR0dxact8jy0hXczZeYqxGJHT3kMR+Aw935UVWN1Yp4Y
qTsBAqfumSoU4XXflSRm7qmNQM0UYRP3D9IHZDusaDRFSbM5pOeVCTeWoYKOf5P1WE4rAHJbJaFs
XYlwaUuMW+2uFuKdFne9JynbInz8I3VDBZ1m6C6U1hQmw92yxCJfKp+KtA8hsGuJ+yGHvVmawIfD
Lg5M35y7Bu5sMYyQecttcfNYRIOH8ZMZ0R3HNk7kroZReNO1kEkr4Vp3jGocsVClOW0ySGJCBaeu
VhPsSJNkvghXuN/pEi63JGEuKwfBY11kcRdBioNm9xJMRH2zDKVJpCYfHqTkQbSrbROasEQJ1xBZ
wpsHirYWWZM+ehLLDIWZyX3bl1hJF/yApKTFPCgsQnOe7pqpn4qkngPHdt2QBVmzm0Ink+QmIDY1
zzBzB34Ucx6/19Z+2bamfq6b6UvNpkQUaBOGpxVsx47nXB0oNg+KRSJVsL+y7br3YX+rotbsbaNY
Oc3TNhUZMM2pGIZkeFJjn1ZKpb4weRtjfbXL8HWp+bbPZA8br3b8Bg5jTsvA6XWuNmw28T3TTfSU
ASBSVWuh9eB6wAVTgIdbvwVy6h6medT5TmdZfdZylE9m1ku9M662/ATVuM4KMjh2GqSYq3Cc+303
8+Rp7GiwY0sjrzuekJuwc/F1OMG0lLWGec3QFlVhyHEKpMnMYXNh2BeYS9IPFWV21rspSOUt+MF1
OU1q5QXTK3Xl3NWijFNtp4IFAwdDCiDSnHSKN7fzELmfNo7ziDh87/kg4K9VCjflWmy+U7fY5bH5
t2nXV61AfYGXwB+x67R7k7G0NOPUvIi2Dr5AeXN7QDvsICkb9tmUiXsiqCrtkDavdByeewESrEbj
ts9CLt7kGi6ySCIp3yLK1ZUJI+4KrpzIyxbi6BWfQrzpmkLhbp0t0exGdwJtyZVdg/Zr10TZl47X
wWsXROvZwrmtkmmWpwiS8QvE97C7rGluKiJB55uU8wh1KxbHy0UYf427SzPsx+Gya7tQf0ibk3bX
py2MUIjJMj2NydjKUqvWLfCaNgmxMFtFUEY91pEiJa1IbvpJhx9N0yxdEfZ4DYXosyYvO/zeEvIX
ronGT8lpSE2YVUsDkFOh1urqq2GSy+cJXVtTdlMU0S/YeFdVMJKv9kiWLq2WSZBjOyfh84Ub2Aeb
7UzRejLdJYkTH8bmE7YHdJ57aThoKMmT6AzrTl1PHlBJoWqUNGenzfTRhYtrSw2Z0Rat7d3XZfG4
V3BTok8zE1TMbxaulS3gyNndKGx0BZG6BjLVug3FPLDR75jnZfl+yJrlOvbo3wqCcmSpej6TZEfm
Acwv3Wzysui+f8sm68pOR7rqKZnprVmz4AnuWs5ABaGGK9JlbfrDiqLqCqvfuO7c3DQCpRxD6QmK
g8jbqFkDUhp+IfH8QJNppyaLhAGIFFxEZdwMjYg7u69tCitl6ErRoUhTu0sba0vu5zZETR2NfHsd
tRm7u1AGq67QVfAOSxpL5TaVKjB17w+EhmKM71IT8bzogrmN3ntgo2QsLcmd4HsYZp2jN10jU8lK
dNsungqzNYM2ZYYNN/FVA/8q7wsDmjv21Wg9H7prn/MwoqU2aMCm+95CHYoKB8ybmb0y09y+1nUX
y7pacavARkEaJxpVYd0s02Vfo1YbT6YxZPhJz9rZZNeAfxrGXTLDa3viNIT3cpgASi1jpXxMqLgX
ZurwPcQEuJQRIJnhAVhg7nj73wfCMorPUYvRV2xqXPKawGVqnn4Ra8l0MRyWnl2k0TDgbrpGuPFi
3YMXuPgguA+37Fsdc+rSA7jqDffbHGjWvplpbUhTjDmELoLOlos1xRaB5Xh5MQ0Ehfy8oKB0t1Qw
6uPS1NrM3WGDu4VvC1uekOIjys1ohyrpF+PH68jg7W1FK0FZ6BLQSzTwp2hJpjbdpQBV2+iKGjN7
CQ6pXVDjoHeo5/005QLrMVlk1YFCugkBc6F0nxhWTM9aFFF5fGiXbPB+ggproaS2JZAq06/xrh5d
3Pa7aQVxw6AdjDI/byj98h0nfcrhglnOJlME8cziXea3KD7A9xteptz0zwR0zVKEEuGzIja4d3ag
TYZvdOxQZYF+b1S3k6lmTWUVOBVXbOEM83FLjf+Zsr9ibW3vIZbaI3Tg9iwpj8ouTM2NCLwfdlM0
ANayDEbwRPonwdyanWaUcFkRjZOPCzeu3XhQCwXF6PJpHRHOsd23aaO8w9IaD7xIsY+aaok2/6hb
sjoUCKTfoQJFh8jFlCQHlcbLUPEhdx9k485PRVCvc/CYd22XVCsmBn5VGHypCi0sWoNxIxbdiBJB
s0M5ofTRNElnv9XEXRQXVNThWG5dU++R07Kc7AcT5IBzwpmNJaexlLvYU30MtMzeetvHgS4zHtay
hKDYJuhQM69vhzylpgppYpZXoA/AJsCwgrIrwXTMFgVSEIIrgrh1W6PzHop4Rh1+42C4uWKNumyX
dWl/RWotgbKbBOEKsHXTAHQj9EZX+ZgwWFJkaQ7ILeCLyVxNighs3XGe+lmUBoLZxwZgAdcGZw+G
UIn3uU37NJjcvceXXcWM52wnwFZ8J4CXIB6KqT4TLMP6C5rLtXnIxKAuVVcUtkdUMOmVirOk/cAS
GflDZGPxKNeI3wCTrL/VKsAnn6+bA67GDZSRbWtdMbV0fc5dYu5X1Td4C4ixwR3OBonVNBsQVugS
9hhAPswqJuR6CiBatNUKNubzGsXIESadjo9jLATwRJU8zbyW+yUc6WuqdFCwDBxio/oNhL7efIHI
kb9FpjJsq9Boi1BXPwKQZ61l9lSnCnSaHjfgoDVfHV4u6y9oBLrhchozH+7hEMFnpRGChVVtI4ul
lyDv0BbLlAEvjGo9oygYvb6JzGTOdRjYvKJJPWV7gBDTp9VlC6jjZcS7BA2QfYlVk9fFgAL8biaX
ilfjZPGxQE3t2yLtOAOO0s1tU2FDFyCvIJfcbwMUgGJLpynddRaAXRXRod1ts8Nj6gQ4HbCRYaps
NP206mbchVy7cl0S/5ZhtbDXbhnVVPWzzR91ohaDp0uSGQ1BCxVoCOVN1PPwOm/6LgMmxP1QqICz
a0Ka8MP3bXflyKTvweqJEgxY+I5UjBnhM2TMl22ihSqzNW59ZVYvdNGrfOE707R5j/VXRf21CEKf
7Jd0TV4IbyZ3C+WqiyAGyMEX/TQEby0D8VAMADFuJQgTusvWxKMpYCFSDTOnybAbAtF86hKn1hL7
Jqo61OdVE6k5v3xu6d0arZCho1Dy27wfotcZlEVdWNO/RXqQr2qRsmhw5ttjBqISoFRtccn36q0m
K61RWzlSElQeN8og3qOhu3wZa0NOSuCmrlTbZXeLWeTVkszIeqisO0MXyI6E0/wFinGb4TKo048p
3KKdi6l+tMqHpw7DScNS2Hy9VGt0ADozQuLJtM6POmrGtNoYQeE0tMwdxiS0/SPSsm2lIG5VCpd6
XM5RYnYoX4Lr0csGbOAavDbcu1fGl6CYtKGITibdbsh7/hOwYlrFSbw85yj3D0HMgw8JAv2V4iFJ
QRw+OCD/r8jc5DcOJv9hsgvuuty8A1Be7idDPS/yRdIA98F2z2rSoaIJ4uGA/UCNaDN0VOUZ4BQ8
+rzOofosIHZUuUOjMiNTvBWuCeQLyfv4STRRPJQxVP3TNI0BrDCQll0UffUG6r/adRP0IPWBDaob
bAUPHCmmV3S0cpgeVaxlnNwtopmxymsc4w42Sc3IPwMScF4MM7wGGI7yLvZAafxhDZHVCKtIUrc0
J2qaQWwngNx+eeatW5OvyRjL7ihkPixxyWNFF1LlNolXhcWrA80CTwt8hGBBm9IK4F2woWzMqW9L
1aWKupPxDipmkYYu2cfxuOZf0nFcsKjMU9e7HutY0tCkQp0HTqEiPq1rAC0xGCvgyCjjQVV5ZKFx
0wBjjxOgoM0kv9OZ+ExXMDQB6u30tPqugWPZ1h1ooanmF4gc1+AMG6QW9UbnBxvlC1qYNnKpUi8y
X7kVFYzYHH0fIkOtE7dCSG1kpVcMEAp2dIqMnj9Mt9nAF/gtU+vLVcYoyYptarAyHDlikoKVUKwv
7yROa8r6Q1M7m82fDam3MClannf4O7DwWequyaLRMF8Lr3mflo6yPLP7v7Hn/hgQgfmHADWO5UON
CVc6BfjwR3NupOg5hJvYVyqQIvnV9Q7TLoH9pKKhBu255nYcSjrEKsyKTPUIIhU9fBRdLtHosmfx
s9H137+uP7rLeFmYuJAiropZszAP4RX98WW1iUc0qW6zb52cLtmm4RfwY+hYjwuRSNhlf2NU/tGT
vzwjYtz4NC7ZYVi+lxEDPzIZEA3zhSIv8X345RntL1RNlIwK1rzOmtgAgrPUEUQ+WgGz8pev4tf5
Cb+GOX6ZA/BVTkjW1M3ypz/+309ywD//5/KYf/zMz6MSfv8TBpUrqeVPy3/7U4fv8jIeRP/5h/7w
m/Hsv766ywyFP/zhL+Mc/sXAhsfv2vTLv/jLP0xz+MOUkd9GmPwyzQEX3w9Xx1/mOfx4lPoPD/h1
kENOMa0hxrjBEEJGcJlN/NsgB5LHGBeJdO+PMx5+neQQBxj/kGDuahRgRFGKh/3X/4KTfBnmgEMp
IjQ5AUK4IdQ2QAD/zjCH4I9XchJjoA7OsEqAn0Q5TifN/3RdIQsD7WtMkpN1dOJVKLbuEY4KvwIZ
YksgKPozgMNtPyFSuQ9Wx6/yfpnesEO752TMp7c4FfozjUb9+YKu7n74JP9JgOhyH/3gzV9eXQiA
E3NpkxA33M9jDn4gkRgafB6gsz8JG8v3pInd/Uyb8ZJVIG0xt2h92URtqSfZxX9zxwE5+dOzI3GX
IKkP4ZVecvLRn+5yDuUZDWU7n3jNX4cZvQySJy276ZiSKTafJDvjDIQxxceUZtcuZu0zoLX2i9vG
7VuG9Rbg7+ajK1DFetelpj8svTLdTqE5foDMMvnSmSw58XVYzsEUTfuYTnGxKcML4QakNzAvAnMs
Qk+nMgtsUFIEAnyxBllWGVQpvshNQ+YiWlJXWJGGb3U+IryqEe3ZdC6vM/RWO0wPNI+Y5jDuJYxL
W5Alyrt9jWhDU8L1E2XUxvQzUYrs8i77ZLDNY4TGBtkNQuM03oKLRNihIastlIzsEaQALzsC5Rdq
u/HoNVaLsCGHFDQ1Y1MOoJVfR5EPKDc0C87JKji4fb98xj6V6aKlPYohGjRo6/EFpMc86vweekp6
QMi+RVUarjCAwdg9MkPEA9VtG1QCOvdbD1ICanRGVZU3kFtBxqp2b9Hn+AIdQ/roeF5DhJvntC+2
uFk+BUY2WE2y1ZxYzvq6GsNxeXQtQPcSupvmRYuFdz8EHZSTkS8ITBVJOgVkF9dbdD26i5JY1wgF
FV3DTCHUFuNrFSQ+JjYMSdHHqSrWJHnNhM93TZKO992o3F7XKI3QNDdbESuEHYoayaU9FULBtl2T
e9+H5AC3p/42N6Hdd7Tds8XaCncqOyEDOjxuobc/51rF1SZyUeXJkr032TIdt4FuO4bk39G3Sm5o
fxb0k5kIfVrONgZkgLCxPuSLCK45BKArHHTHXyIRmiPauHUqetQp3+OV2jtMmkD0qx2z4TuSv50s
wm2OQBW2YCZYUM8tapQtiYo0U6mocO89NTUR0a3pEOaZCsGHdH0K1NBCqJyRDoNyFfG5RrqLj0GR
T0v3bRQNb/NiUeIQUrl+6zoLksB2zWCbYhonS2/0zFT7btu+n45stHF4p7XiV5vZolNPI2FfU9fW
DAZUKN83Akut5Mw4tB3BTJavIzcCJTpbECxPFxm3O0TLYHpLnvsbi3y+LzVFH7Yzlmztk4+k90cP
bNiUBGQNQmijGuoKhk49fYkZOtOig/0+Fsxjfy3rtaPHba4bbAXLeFbNhTSYaSTf0fJHpwCY9qWy
pvLkEUF9xBiHy2LY4P13WzveiQ0ADVii+cIlMzyburw34ADJk+JbsO7mRHNdNDbWn5cWYmmhWotX
7+psO87SbccW6DQI50S+gdBh6F4TO9mqWXEj7zQ1jhSGOvNBhTL0RrTgiG4ZXyMDXWqS70r3DDUp
6TfkSbGUM7zzBoyCCXeLgGiM97rYW9eG20uvIwLNGBD91umD4yHvtwo7QeDfEwNzeboC/Efxn67G
acq4jnxQx6KQwbba17F2fYv2GDmmd+OXAZcOlNBrqbb0dtYBXrGVCCTvV7O0oohhcR2QSOjv/NhY
V6SyRY+LdJt7MG0d3kFXwY2FirO/U0mPlgvNFXCD3MM1djJbwoKicRnOA1oxGF14Bbh2hylGSCaA
NIK2woliixJuKpBJ2RdixxXOdKs6Vvb1NgaVzFMPhLXBbBGgytn6JgPItk3qGVisVMiCY5T9qQ5d
uOtWLT90sDxHbk1PFlhPcggWtj4YpEj7inQxt4ccXE8M875FLgMaGi/jBMprYGh300SWQ3Emfjw3
/ao+hZ1xKfwlg6bEjqkAWxE0e7l2OxFKspU9MKJz3At5zRvbnE22KV0sc96f3JxPyS53KriOSL+c
EOSEeoYLiMArxvvCW2Yefe3cyyKYhyy8CI86Ly5jXGA2LdnoDyM4Uqx+Fu5ZhXW8LgHtxHvHseDr
IdKff97D/1M4/tPher+P8wKkfcm7/wMi/Uvh+Nuhxn95yK+lIw4SwQGxyCMgaRLHCLmC0/5lBhgJ
KI7GTmLURhCHLsP3ULr8VjqiWP2tVMQQscsBMTlF8QTkKw7+rVLxT6M+QJ5jJjAqIcx8QNsT/oVx
nfmSYzSKS6+HEOQfovhZsFZpsPoVrq4m0wIFMtzg4QM7jKDCyNEHUCoxNUWxaoPCHTz1QInJcKWh
ISq3I5tTMT/m3ASw4iKbwNeY+226RRIA7ud+UHaI19uFdm3jCvRcK3wTTVIk42HTDOnZxrP+inDQ
wxK3GS8D2AkwVtJs32O0tN8jpVlBj/FPJN+2AEJ4A6N/ZsFIZ6BuqHUPIfReeh5BZCWl0FQRdJA4
LevYz7mZ7wXhHfIunL3pfouaUunZBKVSVkzX6aiaS/6YvRKM7JF4Cp9uO8f6EJIKjs+GlQ13bhfJ
Nr/r5jF9mzFzoiJMrl9aKKX3G3ZzOF8+KVvVqKUAguKWQkYNwVYpyXTokDw8CbjkX1KdzK+hhrJV
QBhlXyXLv/bO3+YQrVtspIM/4V/8xpo0umsxoejIWBZgcY9Y6S5KIZYXNj8YMcI9pN7Tallr2xYx
etcBXrPECBOMtrgUllDuR7IN90jI6BfXDPwUKr8eti3zD0yH/oowMavCt2CrMYCGtMemF+03XA/J
g0B0O9pZGZK7ZhjzA2LC6qilC84rX8ZPzZZhtERu5L3c4qy0IKRlGWMex02MSuozkb2Ooe7DJJVx
beDu9LIc0BefLLiv6x5ipq1aE5tdEI4G9agFgEi420fYrDBZDaPiSo941hcC3muftz05INu+nZBV
3b7SIcxODfagJ6jj/BYYlDxLUpvhEGN6xp0zW2qDYO9svEBcKH7779KFsW1uSBJOkylbOmRArmbL
4lFdiUnX63g1cL32ssoWPgu2DxV5zElwEftAmuh120F2C+jX/6yoP89n/LsVlV6OwfrXC+r/698/
3n8/MvXSjAc/P+S3XhwNN8sxiyNFCYDl8PehiiTHwfZIYETop3/rqn9bUDEMHWeiJhkG0F5OtUXA
5fcFlv7vEDP2GIDIFHwAJNh/Z4H9M/aO33KJggSYZ4PZFX8RlUQwhbGOYnJkhKCoaoXfjobF+tMP
n8k/6an/3PFfniaDaXE504XmOL76j0rSFoD6BFdHjsiOBJ8wxABugqH53bBiINbf9NAXee7H/h3P
hcFQEeagQLMAQ33psH/o3/FdIDBrI370gWR3NFX2BiIfOMyNuvspHdq/SylEfxE0EFK7jDxMKEau
4KiOyym3Pz6l67BYIjPIj61XHMTbLJcz2NAa5B1otwS6/8peKIIt4Z4aODpwazEE75AC5xgPc1Kb
MrE2XgvjRizkqBePTF7EBs8U/RiRgQBFptkBthM7rJtqD0PqwxIB2vEKfsPw0HeYW9UTtTwHSzpe
YVrUtMcQu/aW+6W9jWvMRquiemwOfoYb0NYaMzkWPTyEiGR+B2u9vTRdrF6yqb6hxre7NevH0oDj
O25h1N3EMWITZSMi8xBqM/y0RZu826JVPIcUVfVIeb9P5maETzPY0shxPVLJMeRqm8NDbinCKJiK
s0Pzjep9ifR1FizyFm4iUqpQ5t9pX5Njn15IIUXW4+whSRexYzyFMhzKrzrHFM10Gxyo060xBZ1X
2Fkqj/dUh+qt7Qhbu8o1KtOoBvyK4O7bRd/x+tyMk9hnYwbbdOW4zkvaYI4gvLVh/DAqm94EBh58
FqwLHxnE56ZcqWbfRI4JHgWSvhkI4tDLDiGE1u2VzWHaIFvVfHRNn2MXHeP+jvagSkqA+vKcQau5
9oAHXnK/YT4TbxXYowsDLDZQuzHolztkbh8b19KSO+EfGwRadzqg6g3TauxeOrrsc5uSpHAYdfJN
DUNzgL7x1SsxVTXSgtc1yw3c5S1php3Gh9OMvL+Z+2H7DPGOPESYcnemG5KphXZBB3DKUlJ1reC0
IBIRzLSF+BODUrXrqHeRb7szFbX5Vut0+egCL/rdVm/puCNLy67wEWgM2Ei/zktfrqBtbseegozI
+m8UfQlMsBjd/uKKrqufmYa1M/OpP5AphxoEXAue1joiBx9TyD4t2o9puRZExQA6lhoJLZqLd4TB
OH44+xJxE1WNTD2g13R+5GsfntNG3yduXdHX42hJXNq4exwsK4yqjJFyCOx3N2Rknyiy3GC+0fax
YFpriW82+ZiASN/B40MCbFuWxxnTOEpEDh6R9m13JtleiVHRbbg14S70m74l2bbtVgZtYRyZKeuA
2b0f4odxHT5nEZfhsQUmZuNigXzpv45pizwCtwaOR2qQH+kLn09oeDZ4/FVXDx3S46HxXen7Od3O
+dp7d+oZxQjQsoGyRAtO4HG8dHrFhIDCwStea3wQcq6Mt1p8ipHjr5e+QH+a2/VT5pdmxwKd1VUC
mghsJUfSq0hmmhZsycfxsFrEcl4diTExBfHBEBBVvmpaoTDx+V4L3aJZrIcF8flu3epH2yWX2SpT
a+vbdIYUUUikUNb7GhBWHhVTOuvmmnFiwW0jOZ+8hRPQXETMRk6a3aognb0I5LOTPSCkJPuWOfBH
SARg+MdV5zEPUj2hRgTXdQiY7t5IMnVPzA7tQdERy7AcsuRo6dK/ZNyTS2A55CgIUVFeJc5KWqyb
XU2RkIYdkiUCYBXy+Rw4lxzDgdAMvr2HATxsLPgUNrIWhZ4v/zvjKX/y3qxf03C8SGzBCJkTFuBJ
9gizFCYGydOZPj5Nmo5X8OnYbhnMNpYQXAF9gCeT13McAxzNbBbsg1TLqlctEKKJLeWoae4KhCxg
yXLOvgDiHcp5IePTpjH1qEhGYuCL23V4cFE8fY9h6pzxQtp6j9pOAjVjw1Zh/EPf7FDoyhMAfHbX
J2363g9w4TFExWL2mM6GB7J2GeB9jJYYS4xUw98lZBl+Ahjdv0R0cfd9J1LMQNoG+VQP6DSKy3F2
ARYPSL+4b/vqP1Xg/6QKBNyKMuNfV4EYDSLV+7d/HMZ6KQN/ecyvZeDPzTPUfJRt0WWK9eUE1X/0
1RiYjhmWKEJg7oVwZn7vqwOMUg9xFniKgBFKx8tAwh/7bIzkRkYZswCygLJ/qwz8cyD4csw7jA+c
zIunw6TiPxVodGgmijFD5BoUxaWpwFzv3JtX9Wvf8UsX0rE8b8Qh0xicm5wj1g+IsQ0YOZwtRQKd
f6qvLjxPF92MBAYXmjuwQTUVQHJw9+jD/2fvvJYkN5Zs+0UYgxaPk0DqytKyX2BVLSAiAAS0+PpZ
aJJzyOK9zTnvx4zWZuzqSmQiAUS4+95r9yLvpngvfOrF7MpJaOGzSvC3cX+giuJYT8i4xnpJNpRJ
/ZReGUOBIgPDgu9pm9TXxhB1M9LmE7ZKWo3CGmU2I9WIB/3NLJsVx+l2aKwfgAuyR9z6djJ6d7Tt
+zS4ybJuOyJJwtRV+JgOQ6cv8f3IvqEeY9/A4xQGV0Wz67cd6X+6Uf9UO/HV/+qu+W/md9W/MqR+
1k4/f+V/bxruDBu/MSNo6/eO0x83jbEOMm33Nw97wK3xvzeNRYrh+ls+XnIMxH+5aYDV4yNFaMfg
EVbivzXGNM2/MgvoTfns+8nd9U3d4O19dtEXNYqaSbgjQCmFV9RFytUVstz4jlvp50oNPoTWvPa6
pd8LiEmF/oLjEWWEKFXRPpqF3S0NzVuLGaZsMB6OOQsOvFf/IXNRjLngf/MyM+ipjxMScBvKMD3p
MpgPuTaOGkI+eAzFcESHWbQDai0UUp26lHLOSxagjE1g4KvyykHPcKIUGfRjnrnzZbbj+DG3aoXF
033V2mrYj9XgraA7YHROrq7yAuFHkU+sJY4jzMfUzViCspTFfhMUI11bOJbMwhAajyyNC6WOK93p
fkFG+64rk1UU0P9wgVyNvNhMO9bxZuizBXthost9OQ1yPw0AUCMnqLKjWyS1dx0wjcrDdtbZRmoa
0ilXzd2+a8TQb7SVdZwWtjiouBl3+dJ4jJ+0khdGmBdP6CHi4cZ04vKtG2fjfgQmP+yrLgcQ17bs
rxKsF+xHk3nZtKJootyph1e4PvNzvFSeGzZJrSba/AA3kH06fFAku735Cq+8Bk1nyH1rus3WNsSw
dRNVGwwOmqsRvt5qAcXRq+M6VptMjM7RZfV+DvJ5ujK7MWj3WQ7+ape2DZZc2u52BGx01u9qV2xN
Ng7F3upkHDJrmHAW5Z0H3SXPNapCjIAbxsRNFek92h18DQXjmTiNcEX0/s4cx5FnWk7XKjGHZDfj
2OREJ0o5odHK8YcXZ/r7AsBiJ5x1mr6WJFuYLfN7wSPe3IFhc/Z9NakHg97iGfCffK2weG9ifTDG
UGlJB62Sh3hkNt4NoKEm6k16kPiWoKsh4jG4aIzJGLZJIuvdPGCPSL0muJmcmlFL3PRhjxbplAbx
5NFpLARMRYshnpP2lBC5Vh0hbZjHrsDhSTJF/IW7Af8gPL3gIy4GgyK47QaxT7rafIxl1h/HpvB2
GAc8ogXKuH1Aa/hVHx0tGmZ/ieCWoyTkDsiOlaesAuvhNARhQq/6qnClfRKp47+tpfh+aFM3ZozB
ShHRDWQQwa7Sitq4fsRV21zXvr58yK6IIyhi83OfqeIQL2xnQ03Tg3yjGEdvB6W1N3M1lde1A4CP
NmpOf9Qcsjh0cJVERhpXT25SdzQOg/KI7St56SjX0H12sbwXtjLDdsGQiIdm3zEeonaJbTa9ttDv
nLTuwxmbf7CrSibUPFliIz7/VGv3TqdumiIOYNLo8ntpiPlIl6AKpxUCMUxzsI6Wv+Z6ZkcAz8bQ
watzWBl/YWWb79M4v0CZcsKSsdoUBYPpNSJC9sf3CLi4TlXv3o4tJi4OC2Sqn5v/rIq/TVX+cVV0
fjmi+W8QsWX73v5ZEISIh9/5o6X4M4WXJA3GnS4JVn9qKTK+cQ2o7S4EXGINnDVu/PcZjeUS2wOX
DD0XvT7Ce/60l7TYZhr8a0B9tBzXdJU/5Eu/9/Z+ldXi+Ky9f+7AwVTmPzgoq87I+Tu1nxa4yWXd
20dH+viDHYgoTdkN+wWe8kkmtXOgyCXLoBrH+RvGe+/KETYeFt8wxvuq6hmQtkp7l57EPcJu9XqB
K/XocmMlrAgu8Sqt7V2ncmjv53zIHovWweHeD9mxSFzjS6Vi2HG5l5/ou27JD6g/qKbzw6T5TUaL
c5yQ4feKDr0SWpjFCVSAeBLmA1MYcUIqW55jz5L73mpRs3flpXJQiAQyRl2ZF+nJGFqsnFkBEa/Q
XCsytcQ7gb7DEh7L6aZSvtwr6aMcaJMhR88ymXeT1gdQB4R+MeYMqyl0r2EzVFa9Mz1WFqMyk1cj
yIJrQxO3xoR7ITaNRwYHVWS4aL7LGtcSjS9l/bDmGbl4gezCN4bSDJui6SB3GIyBc0AsxCigLG94
Uu4dqatvI2v0zmqAp9ZZw8LbV+KptnMXYjcDjL0qpvwA9AEEnz3iifNmI+wMs3+p/CxGfJwy56qy
5Wswjwhsmt66S8ANHLBvNteuxeDccTk54NayHW68/ozJpf4orH6K8B15OzXIYe8Zgo+RTNPGFqWE
lTliQBd2/00LrA3KgTm0AnUmCeVoQ9zc9rB/gUlWZdQ68aUQqjhqvnZEJy4iZLo0uoam3tf14PxI
kOtjqegyrKz2uIeYyfCIbIxbAgoWVjctF6cUrai2tZa8Pyt7zp+TOQvevNqFQA4SE8ccDR9F1fEY
xHZ2WXRXv9AzQSdEdyh7AcjcXuW9Lh/sylZ7FMxmsBkB9B6cSSICENKy7pbZyy5JYi+72fNwQNL+
8u4JxDBYyJigR1lrDSsrQr8NGq6VKuncOMwXW37tYfhcx6QNHYAjWGe3o3lWKBdvkO9lrzVw1esy
Uc4dOuvlMKUzXiBtsM7m6KzAtiq5Ac3YPuYM4EOYJfJYaP1RlfHqYywd/9qslflWBoZ7qRNbHKHE
qkOeS7weBb6+3Winzo1U49lMR5vLsW4Omt6hok8IRuwRIeP4FcbWVLH3jq/8u1NPxTGZFW7nuXCO
VR3bO89XfjR7pfls2eLrPFoqCbXENt88v3ysBmt5bls14xAp9bsqdd0SqTZgQbDROBvXfJTrdDAc
Ixzh971ja89vvUTUiIEtK/iKFCPdlwO/lCyZfPIZh4WDpbGFYfh4zhO+xNGy2D72OFJ96JQPntV2
eKJogW86YTx2VYmaYnRPFcL0EohVSIesKKHh5eIOOry8d2J5cOexO7nxUh7RhKNfVr1Acx5Yb10V
ZEcPEOEOh1wdUfki9Cqn/J7Gkf19wXEWWiJPwyUFapErR7xClZmevFJpd8osKpRByoNymArwAbhe
bjVUWqN063NNMzkPg2DndHmxZ6CnX1CbS/zUdwPl7KtGiBMcZsu4y3WQoCUD9zZEwzZcl/rQfLU6
DDe0caNRn7w9Jr1pO0ij19h8Wf5rR+KU2ih9kRny8LmCEjgnN0tbib02deBz5tnxwmaY3FV7jYgl
IfWmL5eWEqLqez8KguEpWWYmQlIEmDjYG/OYazO5wauun9n9qstcxvrWMLTX3BSNj16N3VAmA7py
bk23t0GjKLXshZapjp4KdwX7Skbguag+JITKc1ylwZ2DR+nYts5UbOAIdHdZpwmAN2XoUP+8u/BU
9jml3q3eukUXKvyn14Nf6aEfF4vcgBZ1t4z9g+eAVeMa8V36wlgguyqW4UsAf/3AiriE+EOG6zax
My6lMb9qcxdY5qwFV0VvN7ddHteXXB9rbCKZxApcqG1ltAk9EDyGi5mqrdPW1osYC/PgdnzKJvar
XTrl5nfSo/rLSJ7Pu23V6+ICA+I1LWT2BON7kBtaxMHOyoNkj+8RH9uc0MEw4vTWMOjlITJ1NkNS
Tw96z6kvU2eJ5rlT23Yy/bO/auOjSVbpjeXlIxcaG/JAsx0IHHq/7OfE6vclRtujCBb1JHugN4bK
tyDIl1sxWPZWDcRMob/RF7xYWmljGJ92bl0N18aQmCekduILZgoRjcx3NoPBcptxi5/JsFEHppYg
1EXdBG/CdbOoKEf9VcYMuXgypce4M6PZdJ3bpc+1rwpI2UmRYbHDpt3eGFkpj46tQfsE/3gn59F/
SkYfYZJe6w8pci4O5+GqnrHz7ywKhutmrj9KzFNf9aXn8d833YKpZ7KTPdk6RrTAJNuYrXZ2St3E
OlfiMAbiWI3w1TdG2UNNKUSm363VA2t/niePvcNGZJP3EArC0gq6uzqp5aFKuaU3k/KEoFHf4Pbz
Yr/+EWDnPw4yNZk7jdpVBi0A2kJxOwylOHRO/4blk5lUtTqvfKY8H6Jz3wAnvOtx/8OTyxsZLvel
gYkHlrDieHVxbDBzobvNHs06USeVet7joIT5LPKx/Mo8cXpBiveGk8DVuNSzmTr3pBI+RX9SNULe
bk9FDX3jwlYLIRrGR9jr28ysOhsvZ5ZeTTQTsT9NvX9bd/XsvrZu/KMHdOdTs418cfSoTSaBTF7D
uNL34JDVsqfVV10yVWvVm+IByt4rGCIDJdauFiRVnHxNNFg4chO6giXORjKXp77JvDdnduovuhcn
+W08pfLspY7RPGLoS+O9XISkQYDdHzsnISBO/o2uW6s9OXU8OYz+SDxgGArY4lh7mRWVmj7vm6Aq
d4PbvjDSGDfNlMiI2A1sbon9gqdgPLiZArFedP01/3LaBQA2Q8Qpp6yxr/oAHSsMq8rZCHAiz5h6
tQN7kadySeU2Rc16YgWBqaxlCUQgaYRJaczX1LL1dcO3eVo6qrU0G99Xku6pCVxt09pavzfKacYb
uW63SJTpET5azTnLjiLeAWQEKV/F3QEqlB2K2s/2LUN6RCD2XbGkbZTXWnJcbPIBAPvEp6Yws1On
w74xJGmFAJKuGKaBqEi8+ktvuTLEljjvs3rIsO61wRbKDsV1JqvtGNtqIhNIsJDFCqYHX/Ohp7XC
zNQs9mTU6T/sHqdRqISCDEGnxzK+0Rx1/Rf0maXXfu1trxbOU1xjlu7CrJYZbOz/DAT+LwMBg6vr
l7qQq6rP2uz9c3fz52/9Ucf5tDBdMIDMBWxCNNYe5u/tTeo43fZ8SiiMUrQsVxPCH3UcxRrUTpxJ
PtcwnOl/SUNMXpDWPe1NepWIUP49aYj1SRsCwnLVUNh4RZhM4AxZf/4nIQVahrHHE9scnTL2/IiG
lHGvp/VyQY+rdlUNawWQjqd/tJoXP3pp0BznooxPWpPFp7Yxh5CwQQNDtlvuMXMPockSUzDHFdqj
TwM08lLlZGwLuiA00ny6MRicfc8b07ia0kQ+Y57vtuB+gFgjCrtUOk7cqDQ9WBs1aBUj0Ztx32Go
P1R14T70ZT/9A5T2k5SEM2BTYduIHpGSMBhZf/6nM4C4vkE+rMj1aIzplqZesE/mPgjNrls/F+/7
T+3v30vp/392jfPzeMgdLZtZj89M59MUxkSDOSVCqOOoNUzIE/kBKX6gROUc/PpIf7V2/TwSXFvD
Q6hJHxyp5l8/2dK7BiAzVx7HuG5x4OTzqjvX9rghs4fBlPZ+TvP4/tcH/aQCWj/e6ibT0XLi+tH1
9ed/Pp262Y5FSZXSu+t+mfE7E1tyU5yonxyAhP/+0RwopQh+1pCaz345dBLY7gm1OBp0B8UFtf2y
w7pojDe9DB5/fSzj0/xs/WiYp9YhmqUHf09emtBBpwV+imOdTtIKrTRuZQR3s4KwiUE4ndPppm96
ZImtGA6LxFGxzVq3/bc/MyRd4i1sHckYTedPX6tEHDAXvZUf614UNInbGYsnASKPgauYp//6Q//9
GkLwZDBh8Jm1oAFaz8mfvs6mDkAj4tA4KmNZ7iq/aaNO4w5WqRLpcW4ztq9wroT/D8f9+2Xk6DgT
GYm6Lgov/dNzCTLPmCXYcI8kk8HnGfg28R2Ma8Aj7I5ff8ZPx2KLzetjV8MJylPwbxZIG9qDQeZa
RumMrhfvO0ZPpTfzOaHSffr1sT49b38eywFiZts+QLi/+U5zdBlaQwrccZkXtrxV7BUnCQrfiH59
nE9jq9+OgzibNuHPy9X86/eGfQBkejVlRxzuWHinkQCUDcy0VcxiOQ9plhXdZsK6nmELU3m81Ysk
vfz6PXy6dtb3wOCMBx1QUNPFqPjX94A/RoDp6XgPQ4te2sAXQ4mvJZfYmgsaJL4TIdee/+F5/tO6
+0kbuDZAXZdygTX0s/NwSNyhWmIvO6Z+bL00uVucMEXP1wqZ8r6xVInjgaCucjPOOGFIsUKIcxzd
cvpmuPDfv6ohKE4C9OYhWSXlcRbzx5Jrd78+O/+v98l4ka0BM3n6tZ/JzuDt4pGITe2gW577gZTF
hglVy4CvCJ2ci146V95mzjWPuBIsHBd9MMkZANwTH3tR2eegoxM2QTC7DjS39XbukFZ5RMUN+ubX
7/XvVy0aVcoqBqrsSP4m0NehJ1ZMmui9wqhBq5IwP0MiA9n018f5+52I84WvzPNAWnODfFobyW3m
pNCCOFZjtdwBiUQfWYrKOSPhdh5+fazPj3MuT1/30EKwOq5dcf/T5Tn7rdPaU87jHMJglPjxEAHx
7EO6ymJHdZyEigHK2egn700rSorUyun+4cQaurPeiX+9XLGD6h74fTYFvJ1Pn1k2CtRwbcYHhIXN
fFz5XAj1g8lSx4RS7g4XgP7h4HQLs6wvkMirFKQUNC76MYSfOWca0PEp6Pv5FgIOtUxb56oJa1hB
WWiKYrnItI1PKQ17UgKt+Mcw9RLtolwui2yQ9wV14z549SROZoH2cIBNhMSoGM17pxfuA0B+HVQn
o7WUkWIf6SrTHjVvXO7mhPQJsCfpcFPAPHiX8ax/IAiML3g2mMAGUxn/KHwUYSfkYQUk50HFhJQb
dgtEN0WJZnkrKJaABptsYQYK74wQja9kyFtPtPwU7et4KDT0hbH9Qw6dPUYFg7J02/p5ekks7mzb
4dECjDT76FMe3uC0aRhXmo9ytmDbiH5W95NwzIKk3+mpa+9HGxxuBGOo/eZ7ONUIUffeyHdq/PvK
yLneuPsTsRNVwOGVarQ731yd/3rbe2+LHTsRIZjJxVt/t3Uq3saMtmFbZ2ML2A8R3mNQWfOFdUY+
1yhib36e3tgdu61ZpvqdsupUnKrFk/RXjAQZnIkwBwA3qUvbeklztfV+Pq3AGZ5pkPCE8o1J+1LC
AgcIjtdTD6U0UHBninM3M/Frw0bX00d7yuwXvHRSC81EL28tYXpllOOxO49pll5oUyZRS2X+AaWI
nkjcNHOyDwgYxkkK7/4hTyzryScvz9xoJue2AMfzIZPC3BlNZb8zS9ckGUgtqLY4K5Y7xuc4QjvR
TLf6UE832YypgTG5kX2RbsejCdraszHrttxa63UIPA6Xd5+PSTinfpfBDDTYwBgFTtOSxI5+4xXd
cklI6ItBymbtvEFesNwVjqbrIa7kNoKYhbk55wO0G3glSxy2XGBbomPVezom+oHUP65eRk3TbcMk
amURUTG4TqU9uqnghOmJPV8STeYn4cttsNCKxCvERIekkV2Xe8Yhob2xrXFFhrNWNXcJ/YOjDhDu
jOZ4Te2WsMjNliGPVS6nHmHmgTlc/Jh03haCnniv3VJcZo4WxrHDPH3x9kQz4g9Cy71HS229+T63
nYJ8olcQuDSBIpaO8hKa1HyhgQFoF0zEV9swGEXIWTWfwQrdZNCATozMdykRUpgd0+oUcJNsUpSI
K4+dULmCjyWFTwyKgEs4DwB5zBZ4Y+fYb4h8rUtSZDfN1NGZw9u8DtNtAp9MC2V39uQCj93OrTLP
0qGP0cPiV1057kVQgBtc4CanDE7wz8DsyoL0HujwR6DMd9Vr7TbXCgsop13i8x3Mo6b7r7Xb0g8a
LCXDefJZ1XpQrIVln+jzYdM1MyyR2RgJ230chviM+zp57XBVbVN7nk6pLHgA2+seCXX2tZtZ1oV2
YX1nZLI9abD7o2Vxr4RXI8jd2EXutQF6lNpM2u+1LtTqDAAXX0LWApOXWPnJqOzKQI6beFckWPGG
KmmDOhxmc3lyFtvaTaOM+22HE/ZMpk99w0bJTqMRgSz5lLp8QnOWPPWmPj7MiDhodbWK7hRxhfNF
eLSMsSx7SFA7/1teZM1xorN3RPuNJzlmF31pEv3ed8bx3hvnmVkV/OJ1/VlV4GpIQ7p1xW3beUvo
cafJow3D0NyYArh8M7MXEehRS1G6EN90L+NRVOIft2NWBC8JPIKwKH1wMYmoYJu3Cxbd3vcImUH5
MaS4afXumRZmHRljtppYFwYTK7w/jzrk3fnOyc3iDItJ7MpcOLd4f3+mWScvXZ6MEOemqIPse8rH
XgfkBs7qC3NBTO5OabYZfNpGQ/bQpCerZt++MUe/PSxDwYWZs3egRJAaHeLG2yIueYUd5+z0ohve
EOn6PzrS2gnJLA0TtZTjvUzjEix73cloHdP43MRVz36snOoD8QDB9aTV7h00FgaKVaVCrau9AxV0
cAgmw+w2yuib7wqBGDyyfD7VnXWB06tfAgRF0AfABtiQktjClN6+92RwB6gRJBnmcoviP09t2hSN
8ahlaJUNiH8nvtTgAa4YfmW0tnSltcH+OhF1dAcajq4BhvjIr2ow4y6XgEuW0YbsUGc/enDrXb8b
tiOijCcxt9Vt0rUWuHIjJ925Ni+cwSyysFPUQ2zsB8fhwg7KC/QOnAOguW5pZjsHp/asKxCnDHzV
4jzETm1ESL6rvdTBrEl4DO99x0fiQVOHjK0zKwSzxKACVqq/TxkfE6Y4GnRs2zh5BqmLyV73qxsM
BGz7A6tyN6rV8nI7C62ymZ2j2pKi9N6gWtPEqerkTF6qX0VxbMsjI5X5e0c5ftVZY3/X2dDsNpYK
hjbURMmavtrcQ/z6zjUVO25DrHYUAEZ1ksbccXehXRvzQuLScbobv50g76JAD4ha9w8FiIjj6Jca
g4rYP1c1kNmcWJo9cPfiQ5S1B6dMBfULLH8ywd1c/AicAhmO8lR11BDGbVUuMbm06kvBS9OZr2wZ
EqxoyrCNlwHZmo2Ahz2mdkzUqtv3Db0L8bUAnMdPfwbyzaS7yrd84xnUXfMrkh6FP1ChdgPZ1m7L
JJkvXtBXHx5BKadlyoE9BayBdWoxsHHmOLJ90d0a+tASNCB4Zv/WlCWhDzx5OPzWsEXDtbZvXZta
kVCCckp/pBr4sC6DxcqNjSQhtkgvq5G4XSZHmdfZ6PRPQJuHD7vJ/LekZ/y2QSioyWjSF3/VWxE7
6RU4VoryoLn2fMKaHSTbwh1e5s7IrnUB20rzGSJCUmeono0CaiuyvOvZnMGwypquhlnHRwcNPeRv
u5sONskjF2LmZCRx709RZQJcDGXfQ3Hn4YRTx8jr6WDETFeNplAgFMld43E2L8mDDxoCFolj9uDJ
JpYRg+4Q1yVh2mHSLtojs0R9F4iK741FYQ99uDupJeu/KmojKoxUMkUoOAuNn30B5sqlTEdJv6Se
guzqmc10cHUrfobfYL2Tsqr9MN1+vALPkDw6JSMxo+JlJ3xGT0aZYZ/vneZLrOyM7SR5rZCvntgY
x9sudok5FPW9az0z5CRCe+HxGsuYi6p4ZjQDV8TX7r0B3WDulQttfn+HxdOFhNnNYOOI/kB/TLvT
g7CFzA6hCzX2prTsKgym7ENIE++URp0MGAACJwSvA1ZXc9e743fmjcGeWh4kW2MGO0HsUCgK92S2
BRK/bDA2hdPv/CTAUY+omdQyLmc9n6CQOwVTR+N9UbxwWvX+3pxrMr+LWe7tLpseapf4X7P3k0te
Dj80pcPgWJiNu8Ngnpi86FumXRPDllkeAp32gDkN5MyrhiTktNMZgREHQ43PqsNG6GT3FVCoICNJ
duzaK72b8itSaPaCnMuNxYYrpKgG0TtON6ML6Q2wjntwyLGFozX4lCbMmSGksEBU8e1ktMS3yRxX
bdd+7xqt2iqtWvaGm1Wbog6+NBBhds2s3HOn6B0sCdLWsb3rLe09c+0dEsmZfUpwXRbtqdDqt7FY
bsiSOpFB+6Sa+MIjl4aRzLqz2yw/8jp5Rg957+HHA+vDAC+X74Ge4UIWNCk9AgJw/7Xh0qwuYc1w
niq5Cikr8wNILRsrLeEhn5pH6YJPgy+0y3t1nlIPT1/ifi2GQAGKoKuNf4OKIBn7/gUX3dcJzZKb
9+au9mQ2hnMwJy86Jl9AnY0vTnaD1GKe4cxUmbU3lu1QZ6/Q9MCFdumVUz/p/tA/EmoTbNM2Q/uQ
pAdvDETY1EP/qpmNv53GoTsM1DBXsDS0A4CK9Taf9ZNjZd6r29rlPitqQmHadGyOpP3SHh3ztZzw
gnTaV/CEt8TNQjpaDExM3eAQc5IW0/1Kkvqmu8jmT5qSNHQ2Imh9fW8O5midOx8OPWxiKBu30iQx
GQ9YLfL3maYzacS5QQ4oRiSuaG8EyLehq2nnEFFzid2mxaW9EeyHDp7Ve9o1CEQvi+Abox8AJE+M
ejtScooARl5vxm9+IoAQxi43IEdlxOBA8GjYilBIkWFcURYlXPZ9VPF4oc+0zjRmANBveP80ILU1
NUZlOmeMkNN1zRr37NfxfGHUTpWceRoastrVr3PyToZtF8yUHT3pA2pscwuW6lqdGFB+v+eLOd7k
7mxc6YaAXJUw0E3FGL8Rb06TO8GHe2+0Trd1nYZKJFkG/aOqRte5dOmwlrxBh3ctdVT7UpcDWwep
EYajDKs5srfnpTUXREtaUaDjAEvArRse9dXodl9cWZhR1rD929ipunWaJRSow46lgmO+sOQfTULl
QoRI8clKHZoC0AUuPiSo889Jzc/jDcrWgJu7zTF2LWY2Au0WfLji9ec/CfzCvNddyv7Ky4M9+sPl
gDtUvbdFRw0GLJkugU/6xLiw7dEoNpn1LKX7EAhOJsABuLekxe5+NorRyzNGQWwd9YK+sSwyRURl
htELTVhM0MIoTu7SlXu3cNqXKuv4AFnOK/IcWe5aGi+3TiaN1wIIDVt7ofOe0fUdG6ecbsXEfnfR
Uuyrol8A2iKqgBXI57ILeuHKoeyrVwpi6Mx5vWerRm3f99JrokGsGRXZQleE5iUPg96gOtFhSVT2
4NQMgfWi4PrXF+0KeYh6p/mXEQ+S01H0l3PQEAq1MWRAbAFrB5DLMllAxYpxtK9k3enXjjE65ypf
mJAtDs2reBGnn9edBsVyN+R8A9aCI06Ck72Dlof0aSBqnPeXqviHVq7qdI0y60726zmRPVM2g//l
u5quSQ3gtNGkDG1DLRcT49u+WltxsLyXizfH4w1x9X5UoehDmsEV0NnECmyCYX1BmbsPiRlo2yCF
JwsKgX6+h7hrgn31Wuirery0m6NXrj+tOs6W4a5mSxzR82XghbbzQt5KVI+a/poajp1HohPBPmu5
7lON7bXh0WeNfjaeDM2MfyyGTVMp52qyFl40n7TqnVYiVHqW8wENzWRcBcYYnwZU1O9xioF7Bk5D
VEXKLYwDiNkkPHQ0fEb1LlBnHUnF0Cwk48PqUm1kbNxTHPAJSxMr5iYGHM4OOB7LPbFh5hV1S/PS
YX1HPaJLccK6vFyGtjLviX7N2Wnxxs1WpN+KpVDvTPs59ATR9yRhwR87Wq4FOjHUG8irwkSnI9fV
/B5cKXHm4fvRO+0QpkZG6dGpr6XuB6TbxP6eAI/4pHd8O10Xc7NPzErjfg7oWJTBviNPYZtgg71Y
tMAvCmPDWwOZ1kG7thhnCe/3hsh1cHkSctKmo/JxopLH4V7HSgbFrOErdtarYASZcuUo/LPoyUHr
Cb+jJhyDnqvEW/SP1Zv1ziiSeAlmsdzTVePEBJxId9frPB8DmzNFKJ72uFAQYCZQfGCsplyDjT5z
5TlA+7LEhC/lW5ADNA/tmOd7lH2+mw7ffZc6OaTAmF7bKpu+TKt2a9OyIScNm0Vmm7KtYGVUObbO
diivwUv1j9Ca/W9qsOMfWTUFp8FJJfjQkZXJzkY8Bo43J8gbuQKGoI7fcteBmtU2VhNHXkWDO5Iq
q+bf2s//8XD9g1odF9Uv1erRd/k+vjff/6xW/+13flc5eKAsMBQyIOBuoR52/0UU4kdcDK7jA2z4
3d34h8gh+C+MUMiXAuTKnk5M9L+Mj1AzbMaOOvQLlhMTPMe/IVY3AlQbf+2x471E/G5Dt6TT//dR
Sz6kuUEG+WEmXv4Vu1CpwCxSv24mXLXh5DVFt1P1fCsrc1mTgoYQdEewdo/VDvV5uRK/FuM1pgPP
474ULuWqPn6fmOZB+gV1yKgJOmzS3Za+tiaDyy9wyHwAGKgoygR30GzpxDNOAYZJTmJ2iAuHjms3
llcTas1rmTtIlfxeXw4evUcwwiDRT66hi6iviP8gU5ncsjVeAlFZcyZoLKf7T+ScNjn5fuTNmRur
cdXRW7L4WGlNd18GiX1C7v4l92rtNZOF9pjAC9rYZBrsUVYlW5UoDOBwEG6WqfWjYmrvBriBjib4
kDDkN0Zq3tnmLHZBINKIRjdJrGTK7vVE/FAop8eNznYmKvWFjDvF4oGaQ+3qhaOD0blzrYkF3+su
XVVbm9407zLDf8RNfwECXm7SqXzACIoSZITEQMuB+gzvPX8UV9VcXNm+eo3ZP4aL0U14zZMvgUtK
DNrGzSrIppv7pWa4ufGq6oEqfHkTstQjZaVpJHzV83jj8ZVl6Ey94HGy4m3sYXqC6L2+BUIrHV6a
tcTae4un31hC03a4kDBZt4F8rpjHPRsTWySrlDRvmXWAtF97cF1Xb1Kd4IlF/Q97Z7IcN65t0S9i
BRuQIKfJbNX3lj1hSLbFvgX7r3+LctUNOeUnRd3xHZQjqkoWM0kABM7Ze+0rshtnAMfaSSum+qkU
aOVwj/fgwIm38Cl9UvwxybcY7H3gzu4K1GJ9CZy5eRSpe+eouCTKDdaHoSb0YwE4/ll6xt5js05O
lHsPswoMp7CGe0p9OG9zjBS+DBeshxd03zWdAHpf1rp13YKguMjjOiL3yYyoyZSoeDYZXEVLM0jg
arB+rc3SulFZi53IDaCFWJFDXKNDNSDu43WUaT2hNGPt7dDeIJUMK4P0tHgCrk145KqFWVFemMbY
nYbIeLvt0Gj2vaQ2cCpyR4dv2PZrBYzEz+MELL7NvSy3BqTVBovFpJ8OE93gQ4nWF79h0k7sdOwZ
OUpDVtLL5MnhnFMEEO6wEOkmQ0GIbzKjCJwnxq/e3/8W+k8Weonz502X9B05zi+L4uf3Nv7etW/X
+l9/7Z+13mBBJ7OXnj5bk1+ytb8VbdL6S7Ke60sfUxi/XgP/0ONeuXJ0N8Hd/m0/+sflLvS/WJR5
Q1gLLRiv07+DHb0Sq982VNE7WJy+UR8BxFz4yL/LDmxgpWTYxP2+LEJjbUbElkRz4fl22z5OTvrs
6qwZVcmShZjM84ErqNU4TumJa1AU0Fv3zu05lwNBTM9plZ717pL0pTkYLRBsZbpG4Slh48UCgcGP
TTee3Vxfo/+1sK/X3rbyNKxEDhoypH3XFb51+Ka0QhLqghujluMqNLgmMtDeT8BW8K6p9XWSqsdF
5tLZVD/qqlwAi8mzQ8mGkxM/nhqo6zDwNoeqbx4NN6r82Ybjmsy2tskD+UDawE1iGc99w+Udu3rM
yvgFUSgiM3KIfemY10aEW9gs+D5ONRKt19SPjpF4q3aB4Lzq0QpSQnCZsI72mjxQoDiw3rebQHFr
ei/YhG1urWbqrmaqwdZ0uJWvZz295pdmPbdAAInhK3AbdPeQx0qtA7h2q56mBX0Cjj4RgVqcdMxy
n1D72JYZkmCndvi/qbge3I5DN38zEUA9Yg+xz2wu1pCJW1ChRdrYrTFfh2V27U1Zv8kUlwRPaZ/a
gncMBEpz09WcNq3KSdf6HN5zJKaHsGxa0Re/TEVd7lEWkskWTIji0wlPKPje70GmGdwH7w7RZbt5
XfMVUF3cyJBNReuyoKK/8JvEU3cEqqXQmvD3vMJPSZGZ94PL4LAUFx1seXAN7e51kMS0p9YTNMF1
JRkHxmRdUwijpqEjaMLbRQ2VP2jjX/cxHypMUnHA+wKcISF9pSQ88UR6rYkFdRlFLT+LiOkiVgY+
zlKZG7lsPujcjdwmBhYe8cpnZ3HBeH4ZvRQ9Pa2QFeetZwhhPPuZf0sCG6qzoRXroXXJlOlpo+Q5
d0kZnARNyamSHrnng5N9fH3eeUiQSI/Rw28HYK9hxJCBTs+jr5HKd46bnehG+MIkZ1SjTqb2yeh0
JUOlXOYCztjpHu0ctF+XMCODD8LMowlZpfFFx+2SQt5NM09+qJknUnIaHOChUOZldnhSPUoC/XxH
8oTdjsHkMhtfb0ZRMSkGjR+t0vw5h7W1CXRZn2SmsjciYNBmKcf8CXvUDSEjlW/SFVqhswBB3lbV
ds5Nc9Okpb7OG8EtBf26GcJInbpKGzkVIVO1aqQXdTsDayUq1EcSdhYPYJcx2THKIL740I/Sc17z
+pKeQuJpjzad3Uq20ZknkKPi6z6yL16nF5jcea8baAdGgS2+w4gOJ5FSvJ7zuEXkpSch56XdiCp/
Q2wa0zB1S//12Wo5Xx+s8JnTsyEMDYZAUcH+JTy1ImyG5zdLKlJl1Xg7jDDphm6At8Wvnq1JMqr8
1wGwjHCm+HUsZnY2E8uY1zO/BS23/etjbjuSZVsK+T5uyXbTU8V7qmJb279KUCi4UDftDG0feBar
lx0/Y0XgERjpC44uC7MXs0fXmM25hXSW6gSH4KYrzmSsjxf2aO/cIXnW2FWwpWXzG6Tm8q5nRnSz
ru1Dm3la4mU/m9Aab6XDICtyqzgD+B37c8HyRVYQ1loWB4MyfTyKnRdlnIe1kV9mIKQFdef4stWt
ddPA/axNRUvJYXv7WtMY41wHXGZbGy0LWRRDg8Vt4NFpkrN10JnXkeW5uxm0865qWUwq0fc+4LPK
D3o+wtDRSGOKlHvwIvwhyVx5XZtMD5zv66QlFLDHHcdu22gjqnQMicYW1+a00OCgZq9sHGe8dgYG
Uz1WWLuBh6Yl8SpRrXMccMR40Uk6W4LsFZI3ufJyr6HZp+s051d21J62ooArAJGbKpxrswQKLEN0
WYMr05hx2Zd1tnOD+qWW/Oe8SzZMeqqRMeuJ0LIYRUfz3dVJqCs03P1lLR9y2uObVIuutKG7kDAV
VhYEtpMpHmEuaZnKDAhYE3HX6cD5vhg14ENzNn8jSwwuMdpc4WzAgSuNkOUmeTaTclxjVfIgqOnm
nR0iSFAuG/3ziYSzk3jQeYTkGxKmR1Yh9M1Ex9IeUQW8ikLhQNjDToG5tFEjuIgpJWgbu3ujNhjA
KsN36lo7qYLuSSN95wcswO8i1stuFVpj+uLWljZD6tDmWflMjGFPTFG5JQtvpEbfaLS5KjQk6zwR
vbYOeRWtUYkF5x6qM22bWcWgLlIzciU9baHyfTvNrfY4hVRXItB+2VkQeVZL+T4z4KJPpCpd2L1j
TpsQApR2U3RsHyLp3L3Ziv1BOL4IwY72NWLRNIKKpFzjWUeSzszTzFmUTbeX8YSvZo5e4pSXi1W4
d11TWgwrZp2IGekfX/dIII9QFTwlDV3dJPwU6fPRfspDfzJ5bdXtKdItix1z0Iqhrw8aQNMqffn4
ascSwNerofxFkm940FeOrjYPIeFRc9Hts4kBsuwEKC1rmxAr6a/v9b9DwCeHgMW3z9j5/0FXWzhX
8Y+ntyeAv//OP6YW/S9+hY6Gje08G36X6tHfRwBX/sWhwLGRU5vwql4JBP/UewBd6QZSV4sPgOJ/
8aL8DboyIVJzmgBLQDPpNZfk39R7jieK5yDMWTwtNrUQS1/qSm816+GwtMOrstubZkfDHXcrLn5B
Eu2Z6Cxqp+TTFmew0+Ji/VoFf3Ov/jBNjwawvRw8OBVxfwircthe/X71ug5nr5/Hdjd0Zr9Bqu9s
jNhEjSXjfP9fXApAEbUo9OQsCr9fqrGS3jByRKnUHeJdZhoDO1CsrLTS608WgT99K26lZzl4QjnD
HZkOZmNMyVEU2BXHMcauiZKoacmcb0fZHT7+VkfS9dcbaPGdBJVs/DjHno4R1Vqa2dxAyujeIs+6
BkngvIy9sw6LAHpSSRlqYfj5lU53/eOLMwbfLrJ/X5yt0DKKIXIcfc8W33pgVW1L1pJwkDaMhHwY
oj77+Crv76YNTsrESoL1iKSno6sowIuqr4MOd6RwGsZmobBZjbXsN0mVA5/5+HJHQny+lM37a6G1
c7ymJLV86TcmDhhIphUZbYexyWmROTQ/pWW+uGGZU2DJT5E9/U1DI58p/AlHO5vCsnhrcnp/G7GM
QDq3F4q88a7gGkRsb1yr7BZjN80B9G88LK/cfPy9ltv05o34+r1MgYLeRT69SFR//144Iw0iDdNu
Z8WLaEHTznhNXE4GKspRJyXm46v96S6+vdrRQwP7HNahnXXQbgckfTgnECXR9UnSimOOx34gTZ8/
vuTC9X/3DcH2LVx8sC7O8VI2Ranj0lZsd0bkiEvoFNlDSNPmQEYvRtEypDpco0qZXPTeQv1wWt09
qWxr34VNues7r990I2yfZpDV93G0tAMSTW9lBm19O2PGIpM59I20nj9ZmIw/PH+yxF5dYC6aluMR
5yqOTmXLNIoHIvhWYmFcUmSx+42mobnk/ApYyi2HtcXd25h4wL/pM31uElCrC1hqlh9WoXcJNi38
ZC7Yf/xorM/LDLf552gyJF7mpLOdtbsR0qoZRDYtdXQrBK7TQq1DdT/GFrH1g+Nl6xK/88lYJM2Z
glOFtHKkttuD4E/FInwgd3FlGaRbBYXLltgMsQx1ZnNhOrN2mNknr2sOV+uBFhonyMZ76IZYe2gJ
Rvc9K679Rmhya6GyRiWLjANE1wlqakUlJuv8NrA98C32aSTS+45d10UqJtqeJKhsG/oKHOraS1ph
RLnEUNImwUlkRLF0phMn/EVDHbJLCtg3gT29pJN105LsR4ppiNXdidpLfnOx/Xi0vp8grg2s3GTW
Y7/Bw/H7dCS92e5o1fLQVXSBqhkRmKsfUE3cdXNQbboOJex/cUWbxdrGRbusN79fEdVdT5R52u4a
PDGGEhtQZd+9Qpw1VoF123MeP77e+3UbGiCrDbY0z2Prc7Q5VaFHfg5N+V0yZbQ0wXkfQpJpN67Z
TOuPL/V+mOK4o2ENvMLTLZIefv9qYUdnY+hL3oJuj5hAqw1MMZ385Ab+8SrCWWjtFqFkx48shwea
t/TBd5rT6M2qlp62B4TmXn38ZYz369jiH6QFx26RUNxXE8ybN1AaayiLKtpg42iUa8gbydYZSUZy
VFGC4FOSLQUDn+NHeNK4Xxoz3JUijT9blqx3yylOWOCLpK8RmEc/8vebWqMGneNeqp2A60Oxycu2
wZC0WzG0sUuBZBYHyADeptHLn1k5yBsUAsMutPX+PJ9niMWosT95AsdhcLzE+ExSgqtxMXPbxzuO
UGga0bWW2hEKWxz0xt54OkknM1ChiwBKjR/Jrvqa2UzljDzPy25J2HQ4U689tyAgosh+ZsbYX6AP
RxE/fAPVYfp13Fa3U9HFiBJiJMRhNJwUU3YB+eezzcWfv8ArjZ8tPfN/efZvnm1gNF4+uQM3NZpu
Qqjc224Q4X3EKuZXtUzWgUKclUun5Y3V5ARUzU9uLO9U43gHdLWBP2LBRiZQetf4Yso7F2D9DOPx
xHKpAQ1VOFGnRWVrEXy8bWIilD8Znctj/30fwSN48w2OlpGhJeE8LCeatFoS4vXzCsJ4R7wzGokm
ccMi39G2TRL9QMDXEgoIW+njj2D9cWRy2qVRjSNNHk930qfEMNmd2iVa1FbUcV37mW3VlRQKeq2n
/yjR/nyRphF9V+Rxdj1JaKVJo5OoX/Ayamvq8KsbR8jVEBtDjja2q/yICxKXQhlbJKHxcyLCiqVS
IiJMN7aewDTXvC+VmzR7o7f1M802sv1clk+Uqm+diQuF4hVM6in7k3v+futGLjlRCgKfOELQ42IG
XX+ZBtTSd3WSfSmCnewJWtNmcFFU/6xP9ol/WLaxn9qcPAXGwne2QpWleGpYdHZVWLx4sRvw1qaK
LMbZ++RKy4nraCRxJQjPHlABiYP597lAeENHfLfNSGrCu9Swwi9JNi8s4onThD2lcMN0R3NPAgc7
zcdD6A9vX2zMZCNZEB3IcFo+2ptp2IYY/IJEh8Asp68kKl2Nsr7REdjgQ3/myOt88oJ63Xu++642
dGqD5F8bocbvF/R6TY1YEtWOY3hx01nse6YAExB+QN/q5596QOhrnI3rcKrY3AhqvPiAG/Bz8ydf
/Y+DCbo2bxaY0O86fnGHYjXqmb+DW7YYFCUihwhTB5FzKKaj5OXjO/2HlyZgRlqfwIVxqR+v2I6X
AP7vRh7y1NAkqIzAnxE1f3JG/OP9NahkMJK4ve8SVBNlhKUhKrXjjNz4bj9G4PYIUnYCQHmDgo4R
9qIjDLpGZRCEUIhBb2zGXjvFGPXZGvn+UA6khFMhh3KYJfbxfB2mzgZ9Q3af1VOJjUIZblUzn0/9
IorLDc2vkLXtCJHEVpV2+ifT6jh8ZXlJsi6ibAWDDuzheKwRxoCeotCbHQjE6LmSKA/o4oTtpYoN
O18NTokdoewWaaw20XJa9Q7WmTXSN+IbYDhjxhu0aTjvI4uCs9m2nbGE06kfH4+MPyw0i+Meyz3O
YgMp1O9TgoitmGBHp945Y9Dgxpr7jSCCEnsBDJR/fSma8EJ6AIV0l7vz+6XixFBV3UiUrXOQvwhr
ktdzEaH8Q078X3wt9qA28q2lpPZuVSNKc24rV9Q7GJnNNRhTh8RXGZwmTfv08bf6wyLGlSiLsEWE
bXF8biTkLUzKjivFyKXWpHtVt0Cjye7Q1bzSx1yA54r+JURkGVwelUxKLYaDGNU7emohZtnWi+x6
N8Fzo3uKkjJOkFo3uvkZu8N7TSY6WjXZaeiL618iuzvecbspofXhbDBERKPjYUK23MDcFgP+MmI0
Mt9plLl22JNnfm31g7bl5NiNm3mUVg4i0mZyxRY1xkOgpuzBBL4ZrZsidTvUvJmDVDSooyeYadp5
SpSMolubLaEZxQKjK/hKFkqA0qUb3tuDsR0wpU+nr+kbsIDkvClFE6GKTSPjzunM2VhnAv/ONjHy
0dmA8IzMR28gA+ink1Aswf7ICSbCBdFYwRpJbBPdq6w0pkNWUF3bRbGRi42mV8ZJPo+jtlNd2qsL
O6dHci7abgquHWVkxZZ/1wZMJY1K6WILLy3WRdqL8NyVxQJAs60y2Xb4Im973AFAtwqt3BtNWgSY
OxsCcb0ofsgVoAfEu6JMDtDGQnrQXVmm2ymNJ2xQ1VQ0Zwn+K/okjlcNwL4VRor12NsTxqZ+CvTT
XFOBTt0hr8x1ldvL5ioGpvskoVaSHxC0oz+7dGFuoRppQBlblUxXpA/3t0UsmnYzabUnb/Qyd8MN
XImwO7CJHbe1O3oxPTuQJisiFObZxznh7QqkGuUmC5byn06GK/xWZbv3SVRn/pjlpeUrATkT6mRl
03Dsrqnzbrverr4ElZk9Zpqr37SFg1MJjPteW3J9rNqDfTNti1pt8aYUN4GkiCqicJPOBE+ZIsVy
66X5Nuz6E6ufBlri6ilJHciB+CzWXTJa29yyfghLGzZ9MdFBE43cOdArN56InZ3w5hJFAS7gBInh
qQJh9ixbEPGim+jWyv5prh0yX6yFcw5mDQ3/g647Gwf455Xt5c3GIBnmilyH2YfpZ5y6eRadWwPP
g9MCITRx8DASsLqzNeMauwAO52kMDoEnUn9M0o5NBSK4jLfEWim5qOLHQ92KFkX/ROLwnF6mVJfG
QTQn6Tia61lP683Ykr1LXjD6aAlVdLCiNZo39ypwxU2uRePGGNxoS+cSkiTatnVgTuZuZut6E4RZ
9Y3GM2mOEYSsqa0d/HZt8+JoNY6utq/WLgVrdNWlfWgyD2A9Ru+DpcfmQU0SHd/Yn6Ca28Z2ZUBo
n5DZd/VjEUN8sMVt3E2PNpnGmwFTPsJRAsEJ5mmYgbl76DsJPE+rgzUinzuiOXAUBBb+87B0URcI
UqIRUK5E4s3riHPDTdxo/VUdAjNQHbjNwVJnqNglkMUFCKoVP1U9VHvXauN9rPJ8X+Ru/yIUPvEp
JoiHBnMft/NEvlddzBZHc1NvQtIoY68l0c0lc9pk8HzJUeyOa4kxNeVlyiJBuNTwFQFoelEPjLJk
QsbhpsaBJLQJeElbop2cMXTSrN2MTIhN8Cu6y/0V5EXSkVTYtM1AEPI1K7P5qhkWodYhBmvN5DPv
5BISNkoo6nsLM12HBbaRGKdK+FdnmubQr06li+8um7AvnVCe1RVF2jreNw13ClBska1nN+/vIqr6
V2aWgJrPizQ+DAnEfxtP24UxmO4W5dgwr6C+4kGPlf7s6AH7Seq7gBlmPTuteMl+b5UbOjTnw9JP
Bju2EPEq51bgLHnxKO6T9VYQQrd61X7NkzveR72bvzRVg5RpypXxrUBzvOaIZl+SXVV9JcFqwJ2l
pl3LjuXOhcr6tVf8nknLxk3ZmvXJDKHAj8dCHExhqS9U4RY1ropI6e47RgK6hfoxCt36e10JABb4
pB9lbcb7hMiU7ADkOt3Gk66+kH4CPV8C5l47gZ23625WTA5iw20/1VHBhI5DaCkbrkNXozmQlJA3
nEq9Zptybsr3OdL+bNXGYf9QB0M4b1wbXe/KC5f+MAQ3NCk5rUEYxZj4GYPacALDObqFc5GtStlg
hVPcTu2B7jpfUVapF52G5sxHddL+gbzSbjgHaBVexi5g5RLPxXmJAutMRILfSpTVTuixc9u3pj2v
2InU+GGi6BJvYPWN0p25oXBmX4YNU3VTlItPqBvT7VCOIBeklOElceC99CsbMjKTqGZS8XQpwtcn
KVE3l3g4q+emD5trMeMFVzH3O05SAMcTshAsgPGeeLPpVGNoXld2Uz1jlSbPu3BmwqjTOokRetjx
HuItv1bDx2Q0oj6pkNqdzb2qntupah77iPs6S1l/L3GR1YTkRNzWmtjwk5BqBBLtVv3wBmVfirnW
BtDNXng5EqtTsd/F6vZjTiyBfqgyB0vABRrwLp8ZvJar9eCBiNEQI9aIaSNyQtyuC9DClLpxVxmT
TZhrGdxXThSCxujKb06Ibq1dKJ8rU5sD6AyQiH/YHfqXsHVrAgj1YB1qXX+6wC73YNLGexc80bci
DOL9q9Su0rXwskO4DAjNtdmB44ShY2FBMmjSAPNI61HEWZOcAYsmb/kB9DQuROEha9fJXKHdmJnn
lLEK9QV08fTiyl79kKGw4WhMEN4avOYrqDFVR8/FtG/jPOofRNl20h9KPmRm6+mN2zbVk5VEzq3m
zRCmq2KILicnJzMdG2TzmNXzeOU6qnvQqzG9iZfHbcL6PbMROt3UoudCqTZtqdjpJl5/wLxCcdcA
zkxXeqhNL/pcxhCWBX4UivbBjYmK5FATYH/mWAO/sZzTG7bs472n05EB7Yc6nDhHFW20PJpeJIlp
BUYgzE4r6i2qWYGGJT7P0Uo0mHjQgdbEmhPcCEK851XVqXo65H3vgN/oGEmzVjcsvY5gpLFmRZek
g5WGnxtzeaVZCUXcHnwKpVTlRv3BsUq38EG/v5T4EgAR63ni1/lQv2C0NB5EWA3rflDGT4ScXecz
9eprVov5pTQXiBDRaljkm8TufppuN9s8M6wLWlVxWxze5GqnYyFvVng/ANmbmXbjtTqrmXSI7Kvc
+roNCgr/tVldtP1UfR3BMF8brRteBk4d71oPtReCFevAOuY1G3Ak1qEgjuRLjWxfv240V7HGl+nC
IZ9Kbh5xQOeciYNt1QUNixj0TOqmLebMOrDcb7AQ2osgr8Jdn2X9Xjg5j4bX5pmFuo+8DRnGV45Q
1bZCAwvPow9Wi46mDUv+k6qqah30lfVse6G9FVU2AyABzm9aIx6C3nJ2BvdrRUdTYHprmIetlU83
Ro75n00IVmMyah7MLASqopW3pFCdA0BGMqPrMWeZplkPnZdc1NR/9C7qT5K8arhs6lzqQ25cRJLQ
PMeaaa/rsXY+Iv29LCY7uHUCszxgIu9CFl0wSkZBs7HGPXOw4/akn3CKxszNcz3EAQyQv0BDWEwr
tvpsAT3af5RQnzxyRg6pLMabFGD7j56UlDrWDZY0DPKzpepNAbvcH1txOo6J+MJ+W19N+lg+e8PS
ZyqJtqGyfKiDUtItg+q575Ny+gLKJrzRCYDeyrHaO2VWr70BHO8qRmjrDvMT9b/8KxSImcy+kptE
HmnIQs8Jx5fTJCI/SVN1SDXdWvWBpl+muUAT13U0vowlYo9YkyuE0/rOShJ129V47q3BC286xUU6
O5BXHXyyFYVpSPbEqjx5sec8OKrN9nEsH8ZExyLfhxH7QLZyq3zxM5TxEJ3HLoWb0jAPAe6Z50gP
hm3vavquRUG3dmOgPMMrfAof/GpIKRWG0+ScsrkQXxJh7wp7LKGYJCzAZcLpNHQwTnhEr7z0aWd+
GSthXHi5N6NayMVdBUrcH9nDLqQV+5R0Z9BItpTXU89Tsns11lvJvnDVtE24IUah+jnTajL9KiTd
tU4YBvC2wxi/T0EGRVWRDwH0RvkjSjYiCsHsz9hZOumwoScM9olcIrSkQ7FvAe2TVyg0PDVEOcy6
+aWN8dUzFbcxiQlLlJXNhkx2F7mwg/ssLdlmiB4QstQRygNqunH1ZkZ7aLmnasJPE+jRJrKzdJVa
jX2ZV3ZZ+tHgGTQtsvkwTeWSxgtRhD0aSReOIK62CsfkMkssTN91MsN3apqCY2lG5iqyxHLoAbS0
yWNuCmdnGxTgKa2VvLHmipJGF2vjlRdY9dlEMXtRFvcx8P6G4AePwIUbm9DQBoz8Pujha7gqPScx
rjxVxSBZ9UsyO2nwoA1XLWFzUFAdleyNUfMewfJgrtGemrLo/Bw0u1+TvuRDeIgWRFJrPI4TbtjS
lM/G7PwMmrL+xo41+5apvGTRgn0tM1vbWn0XblrZ5deTw44F0o1B09trZz8cA6SjuT7ue0K84hPN
Kgex7qWu5F6mBq6tQjjlpTaExG0VkywvKd+grzTdhLitLstYhErDTr7leVJcm7WbX0MRT7NVPLGA
Jngpf2TKJEBYJdGPOoAI45sav7BGBXBiN0l5i3zPHR4bdjw8t5hDTg4SlreE5liHrHJ5o3hj9ZW3
JbWzOTNMQlEpSB7KIDbv2B9zMoUyKk7CFGJaDqnjh+oURQQ1ERKciiXiU81t8E1XiUFiLmFFqxJ+
05Wqx+AboQEcwkUQa55fzYH6AQuOLGgQUR5Op9QubrN6ZGFQ0TiUWxm2fbkV3kBFo4OjgBwUcgUC
6SIrbyPiV232mGXwzTZs/o5XjVmzxqWegm4pdIZRYU1tuu4Vn3KT4C101wUqLczygDZyPE6iUKfx
bLecG/WiN8gBroAVbdm88ptnDRT+QQyUH9eR8CZtp03LFqClQxogV8+9sySC07J2GpJP/Cwg/m2l
zbzq/Gzsgm9900P+CLt4cRuENvmdXcdVu9qacGQJy/v262baPfHwK4v2JHpmhdEca/cMhJ/zRLmz
PDv0rdpRqU8tiFtvGaK4tdGPFbsMa/zDoiyIOWCmIxFpBlWgS7O2R2Pb2jggJnCet/aAooJHSL+V
NOR6ySOVNvWQpsLAfqpQMfQ76CAyOkf43b/0DrXRVWfaFYA4zYju0qk3CZApii+Eh8nrVGK/9avK
1e+QmatpP1KGDy5Fx5fem73OZ2RXzqeOIW1xypvGQqP/V0IQ45kwd6n9R9Oaugx3sddafn4GGfUj
5vQSr/iwS4JOr37GiUqyndc1NQ0MDwMZfvuYKLdMZ/6sBh7nvC+o/50MsdJIjilbdnR2JCDE4vmn
iNLQW0FHX8d2w1QXHLh5CfP+8qEHLEF1GHVy35zHObuMevhK9bKFzIg0adFOm9G9kRDQV2elfkJP
utkPEHavEcSPaH3T+GGeo+F+MBEAv9Y7/6dB/USDatNvfVMZfm9Ee8rwJjVFTP34V+DWEhz562/9
LUKlff+XAVSdicxZd8nB+o8I1UBPSjgkRSWx1HVRoP2HrC7woVERQMmMvNhbVHH/EaFa5l+2tVDa
QY+yj/yXPrRjyYNOHRkJLLhUJNN05JaUzN/6cZRPqpod+wWeJG/TD8s4Li3YolSghv6a+O/pJBmJ
ntjoetqSQiP6e2RFJF4or6i/vLl7V7/qy2/1eMZRYX35NALYLKdboaNPdY6a9IQhL6fsrsfEVhgX
IbVAFjVZOpGP3rKkQjiI7qvsF0hGk7ttzfyAVrUKZiWF73qy+OG1LZszL4q6tQmA8p6KFDvHybGD
n8aExXT78Sd+1WG9KZS/fmLEwEsvFUshIN/f75+IZcSzndoLaySvbu0wc+97gYhi25J2w1FmGg3O
kyR74HtxJspbqW7t8r5hvYXo3v4gmkIZnKUq1vs2xjTc5hHACNnYKTusMomu0g68m/IWbBNs6AcV
1acpVt0RarfmLDSTPt99/K3ePwaJSx7bHycT4734DJBOOEDSURdFG3gPIJDZAAisBgT5YEa8gm7i
3VaBkT1+fNmjvhQtItpRKOtBOerLH8vHetMbtiHO00gMi4vCnY0LI426i4LuPp3w6OHjKy1tp7dP
bbkS2XMIkukX0uE4Gmecq6a5JjjywkWc+1QPVIp2NKMnc5VW0UavO/Yzlj7haUose8g/GzRHSg6+
KAOF3hHyb4dQhePLI7OJo7DI44slFOMpTzr7KUXtnu3sOVcbB6cxZxoe/W7I6teAslL+BPKnDgM2
B6w3VqPjp0rKdNkD5vdWU5mk1bvT9LPSKPTq2pxLnzBT0exty5m7TxrZx33O5fPjfTANtPCk+0mx
tGHfPCjd6ezCtgPt3OiC/CluWhWuSItryfUhEq4ITyC5ps+h61Vn41xHW6eE+urTtpIvkCPnErAq
wFj6H/3PuLHkD1oFkTz5+BEL+91DJlqQQYQyjbWV2bmIWd58SgcYm95ErXWeiLoKPHdN+2xGT7lk
WFKM7PxmrPXrPkfQsoqiiBQqKCgUdatdJojCTLM6v6kyOx9xLA3hF3CAJSj5Fi2tXVf37H7cdQAt
lSr0krMZt9aC7EtUcTFU6HvrJZIzDA3SOalVLW/1Psr3NqmmN2YSXhFlY40EPsv6glbYXfua9+ks
0Z9GTINv3Yhuppc4uMlZFtnuV/JfxUm0RIfOrymigx6JnCzwKSaRbskZHZbIUYg+2npOxu+Vqtvb
TtdIJh3yVhLhXndE2pnmHdb7Id0FUiPPlCCo4BkvHCmncVFr37qc6NOqUuYhLYvqYKA8+wFohm4Q
8aXpbfyanNovIaq45an6ch92Bsrny3rIx40YmnprGCMJrBn6utDvB+q8VGsIac0RAqy7yrskcI0E
V8Mo2z2vGnNg/wXtwG1l9jjmegSrxqtubaslCtbjII/tLEeH5ZTNRukjHleMhuFWG0f9yVxCZVVI
zwnjYUvWbBGa5M6OSwQtbZphM4VLLm2zRNRmlED2BT+64gVEgq3zmmbLZo5kWxlw/pKgUulQLNG3
4AxJwW3wrYW0ivTrgd0t5R8gUmirBNm5Vrvk6I6WHM/Q6HJKvO6Gus1zmhP44JofaDpMc/6qBm2U
0Cm8hqW8/G5OedJanBLbrqv0izZt8XmdUBubd73XwSHOm5jTQWJyitClRrFpstjBdzwDmoe1vhgn
o5yOKGB13octnMN646TQhP0ma9nsYstzZLlPJzkAwRgBP51RXrAYUUOAqmjAusgZ0NEI04AZi3ci
RE28oGENK1X5FgBd462ympdXgDwjdjiuoy+1wYQS0uuXSItzP/K6ISA1Tmb5RgXsCrbEQeWz7yJV
BoRopmI5oDYAmHtQEepKcYTPN2UYuy+UfjBXruHUobwVbude2CS6BifF/7F3JstxI1kW/ZX6Acjg
cIzbQMzBMThzA5MoCfM8OfD1fcDMbFNSVVJnr8uqFmlGkRGBcDiev3fvudLpHCvxC9XW87RvkbQ0
EcwP+kz4uYe5Jhi4LeLtlNn5tNfbFs8n5vkMVyR5RdkOpR0IVr5W40mrcoY8Utop1sI01zWO8rqG
i7fjnJDgHc4PsvE6bK9RZ58x8kq5JfbXEKdojFr6mk5EPPQOI3hV3PEwlsckJOlq21e8A8YbGLg3
rkCO5bvJVI2XuTuxtDVulWYdCNEfG9gB2RoGB2g+fJx8nbHTLidmeuDztyzFCASEs8vyNdECNLoE
ibj7MHYAtRgpvtQ1cD2GaH3ASU8bm8q7SRB+mj4q7GRe5VUyayc9yMwtau7Q4u16TrURKBXLAyPs
keGpZ0Ywm/l3qyXCs2D5hHKZMqJsXXUq1l6bgg6ltoq5j4wrvKkxEzeX5q+8n7LR6K+Qv9JLLLy6
uySTnkdSCFacX/AYtsptEEeieAGYXURHxjOZ2rajNccn0YXdvclZ5TNDQo5QLg5yue0ZH8lNa89k
bee9SPJ1Juu09d0x2MQirl+ycaSySMJkuGste/xSNZHcD87ILM9NEURwHgr4O1ZWJmpbNIO4mlUl
zdu2s8S96DT+xUhimet3YnKIHaTJzSBNGQahqOBHjGuG3x4s2XpZnEnCoc3JGF/d0C7pXF+vl/Dw
aCx4Y2XLpnviCeY9Shdc3CZnl2zWrgBxfSANKzBukqZP07PhMg46KPCs/WXHsIrik7nvDbpXmwnY
mPPSZTnPw0oZUMI5HjrLh1/e+sj+xPuq6KHSledTMLbiUkVpmc6+lw7cOlVG5ho+ImfpPNFb/Bzy
M/ZUoyui61qYEyhVWSFBPUBIVP0lI+GqXZHSVqutAt4vNxOM/mXT4Gby+URsIEAhlzq5K/JHZmXe
kcSkGMJLZKWsiym0P4+F5G2oJpnOslN6ewopcxMy44s0uXN5WuzaQhdXtRfWL6jaSGuNzCg2jiWk
z/4URGU4rNFk1IiBnUnuKuagKeDRenpLs9S6AVKmwzIAcpM+MRAK231Or+L7BNCdPYQkMHgvEGsI
bDSmqN1Wdu49aYjyUFlUIa5gk22O+KeIkUXXnjDHJtbaMpBes+2huV8NkeE9Nok2hJvMKLhNZi2Q
3sEsSlF/y9mQJ4gZLKnNuOzYdFw0rqga0DzxkBnrk2DQB1/Gy7qBJ60cdErvOnltvMG71ybK9OPs
dY342rWIDFa5EM5wiEcoBhuVi2j2zREq2TLui8hTRMu/nUtacpfEs2R3ycC42HXavZmj3tjPI+Q3
hpeinUnlBTtzWdjKvNA6DGKbiJHasGS5VJGPICaP7qlE2q80jdlG2DrbYZVG7diuvHFwa54CU31H
gLGIn0U5S3dYzVRg00PVSQ0EJ3CmhgBOLQ2PWlCNX4hNB5uTOZAfDjChxC2BeMG8a/q6jTfx3LNI
Y6NL5I0iPM+6ym1UOuA9Bt2+NEVkKn+iumk3NFf41kAf09RuZiYBKxfK5QYAkQJYmBlus5vdmtUP
2T501hNRC61PZJxdP43WJO6T984bTzrvkbWetzcF8DQ2WKPykq1Ly29EF/PCEGeEvZ6mg/NgGQWa
jdEKO/PSDDJ3ONdkXzGECVnRm4rWcL3l4EC8fSy7tLxwmiqSN4bSM/sQqBKdQ4ygJ7xMG40hUo5s
BohikffdZUaKMsdIL0UjGLmAozBk6oepNrnvJ9t2YhT/kfNH2Mx/Oym/6aQgFnd/2Uq5LIvuQ0Td
n7/zVyNFJ4gO9y0nbY65FB6U83+6eYWwF7AbQB802pzpDDS+fwF9PNy8Oj/CFc7Ay/6hkWKan/Cr
YGpYPMKWTUPwn7h5zXcDwY9nSlQ2nOX4v8QR4/4khK3mMjUYAUfXTlV5grZersHwiAzLt2o7nfZO
mcpi26dwSTgtyOoyZBLpZ3EYfYUTgVjJCXODqQG5dgD55xr8MRgt+21uDG+TFzEAbhNx2EVZp032
FM/YPct21r8mMlTeSvSp6hn6CWda59owyB3j2fLB6ToHgU/tDcNRybgZLxtSyzdRlyokHgY0wxTY
0GWFIdrnMIe9c9Iu9H6quDOoDX2RFDN5wVPzOvRGszGMCOT/oPSJJFuXeayl91SIMjS3qH4isCZj
YUW+aUfxZTaU46HnhIMKoQeQWOb4N5u4ULdDre0MUMNQur2nsQBtFoExIsI8XPKOpmlOnpTVggLp
ZbXuubUjT8TNPplFI+hSpxB7YZJkcOlXDqOdjlEjVa5RZg1YZC0gBGLFN89V1ude3MRGbB2ZWFON
QlWxTyM8pjeuyHSCRpIEzT0y5PnQNWarmSenCVW6SRqxqszRVtWucSs4KQb2xMsyMbPYzPZONiGd
LLb2otMhLZqo307uk1hFZa18EETooU5oOYqGwF/RMj1RbJxpn0QDkwHKk+Eg8lR4wylDARHjdVUC
0zkkM1dznGpd4RF4GYjMO7ctpUVWe5r66hVOlXz30NN+pyBHS3GFG9fKxZ0DqH9rd7HDHApRv/OM
YrA3CdnwhgvGNeA1i54iwUHeEPlT1ieH2PQKkoOz9JZjGOTopf9N+3i8Rqk5rPQ45lCUKXLSacah
zzCEOLpEJXOY1dGoEOmzA6hOsG6lzp3dmwyNmQCuY68BHQ5YNjy6HOdM36RDQV2buMGewG2INZmc
rEOu9GYLxqX9XBpV9mZ0NQoqL21ta9WQK7PqXIDJpLYmDZik1hPHluMW068wYxCNnBjSe/8aQcTo
/Lk0rRuNK2gxy6nC17AxyYNOTEoHRX4gZ5xi7fByl5ktOadiDr8tyk7sAPq6yTXzAQfNtTv2q9TQ
gaSKkBJmNNph7SKTOQyjbl3FXZAYK9Vl5gVMoPlYBLMOV0qf1vgGP/MeeWrpudj2GRKVCNXoujft
C1TX7XOk0uA1arAGIe0ZdhUqmA0uYAJshVM9MIq9sgrHul1W9nUAYpzmniw2di0u58SZQPNVne/K
ytq6cWU0XIFK/45iVb8uaQw+h6jYTk1tjhflkGb7NuOMPsV2uEuSgdN9TOZFUFM+GCNi+MqmX4eD
y1oB7jAu3NR5nA0dcGtS+44WEE8yD9ZFFdfanuH1+GTV5RitklSNF7hMjZcc4Sly12kuOUtmujxD
xeg3omjld81xo5xwnT7apnNC1GyXvaGMh8oUByA+tH6qvVU62OYdHEsF4x2M05v5zr1PzFBHNNFY
X7ocrUrhtS1/o9IOmctAWcoK+3yP0GXU7RKJZJ1z6kqSTTBwFpBF6O6VZQeIBmAAA3dSCdOlEOqN
03ecR2gi38OhTP2M63NPuxqJZlKeXWO68MZI86008GDERhWlsKydo4vE1Vt50I6+KruIbrzMjfdD
UBZfObR660yfDNL28kUgOpXmIjkQkKmTMxBb9wBaSGFxmqw7oZUVbvVxMvZeLwN/7OYHV08E53Er
pMvgwGBJsoGdvdflK0yxcZVHvUbwnQBRrFC2v1iklqyx685niLOQUpxmfKLwQzogk/LSyKq0pRxU
b0zYB048soNoNGp+asFRLMnQIkbAkM9GMefXs4i960G5881UWDAOF/Cn0TTVKQDCdueIZk79tm5S
QNgkUm3astY/u1XfrE3Vl2ckZ2UHSCqSfpT02srkkPddQbffFwOxGxJFJb0mltZmZsvxo24aaORg
4VsXkMQPLtzFleMO9qVRzyHpCprcmqEwHsLaq07uaEXH0muqm5pA5nUH0oor60XTN/Td3Z1FFDkK
IHzPDEGnjCOHaHM/UDWwAzEYB1zhUw+QgAo/jyX1J7MBMA3lpUqqxNdk3VzMRTneZhDTic/wLuvB
sJhITnEUHKStpZeRDnxCGFT6WTsY90mbVZdO5U53+ihaQKZ25J1NTwGsdzt1KFUQm6sS3ac/RLF+
TYcgfcq9sn6COdbcFH0WPFZpEJ96VSuOlO78gJZuWtyCCSarYdoEKHIxVZEVsTb5tNBcO0PvDigR
BpQFTv9gmroOXR8j3VqLLZRWFocCBFv6Td06odw4blAeodmYnZ+nI2L4ZMqJXWrQEbqlKbmO3fhs
Kgdq5RDZu0nlpPUkdTAfRSzsN4O/r/llgKSZhITRtxPde5pmq93r5syD3i30ntissI23JMXbgLCq
6h7BOFJVDVdWugpJfjXX7qguepLotrgLEYi9t2z/Wxz/pjj2hGRC8J9JN3QX0Wm9df8qv/+Llm6f
f/n7wPGP3/+zTnbsTwCJqBcYbbxzL5my/AW+dD5xPGUMtji16YnrWEj+ot64n5Z4RwiXkmEj3gJ+
9Cf1RhLljA524VfYi32dH/0TyvHit/uhTF7KdEunemb6wexBLp/8x678BAtD0DHR96kqqfi+Z6F2
rUCYJ0trEyFQHuvHluRxwLHPaBxXiWx/YwlcYKI/vQX4VFTqfGYDe9zf30LJYaBy3SWGrZn0q8B8
nhhUtEO6KfAbpFDA9a4mWwMb5srMgsuK4IKdY5iI340XE7riHIG040wJeX8Vl+62wxFRObRIIh5I
pjWsAIqtaUhEK716MxG4xyX8wQKnX/qaQENc/nMyKefj6aGdy12ct6sWZL3l7RGKwioMuQHZEVHH
zXqH5FRrWkn4WkrLXRaPkwvznDWByMFd5TJEOSIhOtDFjpP51uzaauVmUCld7RKALfiyjjygNr0g
Uf4W0m6/UQXVsuZ1t7b3IqS2aUPn84xKaAPClga5pH53fJJNCEmIwD1k60HlPt2vs9KC+6Qemw0N
4w0RSa/wmfVdnPU3dAlPiSi+zCFIiCT1axufhD3zNsauW9JAi7dcmfouTVz0b/r4VpghCu6+vSjo
IIIrrfzKbnmxeRun8jrMUQb/d3P5P8XDG7qONfQ/7y67b2UT/n1DEX/8zp87iqt/WpjknomQSHCu
ldwvf3G0rE82TBsGqXBKFuYSP/prR2Hf+WsH0T8BbTBB/1lAKTgd/5MNhL3n4+27IHv5Yxy3TRM4
ygfJgmeUtIVLN9tLN3wZ00itupbjie3oz4Vm3zWDtudhVj+7uXhGlkl17kxb+HzHbvG5oEw2DnLM
p0O7uGAKRmYHUggYJEx6tXYWtwwBpQ2nLEhOZYSXplxcNdrir8EWr5+1d8/N4r6RGd6gyo3jbaAV
atOHzhkKu3szzjFo7y4/FSNJOowaF9l7XW9azTDW04jjB2OOXw/59dQaFuwDXEEJ9qBm8QlZRDqu
S2d0fDGN/b0Rk6ETLs4iwjFxZWE2GhfXUduFT7ZJA8tYHEnO4k3qFpdSsviV9MW5JOwWw8jiZnKl
szGxN/XYnPrF7zQtzqccC1RJV3414N9j3og/Kl6cUunimZKLe6rKamSOi6OqWbxV4+KyGk2cHnDN
v3YJDixz8WJRLpgLuvazgQp2sRodUbtxCItp3CWLm4vwlHCD05BuiFOc87rddli/cIpcB4sXrNdI
5qokviLllOLsLZ6xjpHwE2yRbe6Nt4DV83MKueMiztymXyW48omt7DOaGTIcN4Y7oJQq6vS5R/V+
C2wAOm2rdRwiCqS8VTg0d7XUgjtgftbJTCd0eVpuNfuws2uUU1V81ZTZ+Bx4SL6AbXmPKpcpRXrZ
Yz4pce5ExK1u2hHqLdIA99YZSWYpMkn3PzNo7HbSrV6cOEFllzhD9kgAIqTfjAgZ3cho9xfvqkWR
YfIjmqO5wPBCbkksBRePLFwCqHo8EK1RFZDwgwCYcKkXRybIKG1rt3DqVcy4j5lOiWaAJ0J5mjBt
bo3RSV4dA43kWgVhscH3Gjy+DxBdGeT0p+PyTqSluJKEo5zMRcWGZDd5raoAAY0nHGR3Md2SbZ5o
atNhlrqZrAHWLWONgrQoU9Ggb/n+xrzZcwyHEEDs0LRuahfRhC6zxwmrzpemd+RBY1i5pKV1XNWm
5N9Eg7rhAmr+oCa6y5QF4h6/C6Cijj8J92EJ6S3C6cYIWZpWD+d4b7UDH76ewunsQLAmCoUk2TMM
PFSyPLVTX058D5Wb8QeB7Uf1JqOhxNAjn9aqy6uXiPtvF9uYg8E4odoPFMn2zMlIsalIVruiu4uo
jwb1TtBb+mYpNPFBX1bX7+8sgTDmbode8Oczw3Buw5mjIlI9y/ZJDXNvTbXYe7Qu/54tYtPCKvr7
NuFQQEIKzu54+eDvYnt86N2Do3L+YUYH4WANbCJrUGPThkxYkEejmby+rzQCFXi1OfQGkpsmNNex
Gr0NJ+jyeqyQMa0QmOLTwiTyiOTUoF22eDG73HRuGys0D+RIqbNAl7puGpTVRtg75p6wT3a93iyO
MIf51gzYsdsMIcDXzoniq0Iv7WtX2NOpDoRxDvTEPY+1lm8iVmS6IsMlePUMvD6jlUdYZALFHxpc
XtGZGPlmYaTdlTPkptlGuVtzoNuV4Po3799WPublXRxOTOVa4sk7X0CS8kvKO2C5pnUh6iXqFRgz
xz475M/3I+Z8J1OselIKKVvcF5ezk2/UZey3yXzVFtHVUE83BLjeDzV648EqX+mHrsLcnnzPvTS6
Hm9CeBMNOukWXbTPk+a7NXonUiNxgKHqLQznrFqJAjradfb8GDatvWZs4F7YmBQxwFmUNBrpL1Pp
u0ZRnjueY6TSSthwy/HpjILzoRWJuEKiYayJvkPq5VTSFw6z8TifrmLlMUBI1i2nNFk4wQ3jSXUt
lEGHqAxxnI7E0OzsMgUL7Q3mht4axhC88fthgHrcuWkdkVQlvhah8hnifSMGqzzVtIFOBD6S52jk
4gAq7K0R3b5wrVvcTZmfDr1EWxsGL6S+Pbea+zb14PJIvcq32UAMaD7RJSD0dlrTcUIKz+BsoNKy
y7ueUCkOs8n8NR8sJKd4iBd2wrbq1F2R9NXRc1LMDF3kk67FFxzbYqvqPlgl45TCpRQP9sQsBeHt
IVVTTvawIfcjm/Bad/uKGjMNiN3okdQT/6mV5UuNgmWlilK/QALnHOnbLg5MW19bhArpIq990NGr
Xkzf5VSdq9h1vsUGPh4GgPqrg/FoLdL0vgPK9HmaNLnhXmf2KWsGuX2BiRKz3hHtglmvhnlmP5BD
tg+TWSLARWZJt3BNGMVdnbdfo6kjUrRwpysM4SMgyhA7qV9wIJ8Y1Tf9hmzg4qIU9lXGnn/LsqJL
agfiRs6TySGgLzi59FqyT4u0WtM3HmCSG9W31oISDav7MOVlyqC2+tyT1LKu3dZbJ2J41on2JLWT
p72HHhqYVf+mm/oLiZw7faqDh1FU8AFlOtDrYYZKe1O7bEzrIYDg5tvchqjDi/AZ8UFL6KRcdyAX
LkYXUT9FgvvVdKzh7KATf0iJsKCGINLGb017OhJMRZE9GIGroHEkD4nTI/xvzfxbS9jINzw/2dFr
cgcJTUvo0qBhq7DNcZu2/G6YM1aeyQtzgqS8RTgCKiWqqawkDcWxatyraqjG14I+zevIyPnK7uBd
opqbVo0dz+uMu4idvItxwBFgWvsBnmFvRccuvBiYoNPiNQJB16SdCS/w6iVCsiaEE//VY2cr7doW
jeunEtMXX2JJ5mwTapshTfoLx2pMVkwBhrmsrQqR4jzyGKR7dUWgpnM0GbBvAsbsKEnq4NGDN0Wc
1hwnm7mti2LVeQWRfqFrHagU0p3Qy3oTKzRAyCtJkIwa9b0AvX4t8rB7GJt43KNTq5/susNazl64
RtqOPt8ZwVubFYmsznxIc6ownHDaUSfbzK/oMe1LWDt+1XQJftUpwLsrXN5WBsrBzL44LaektgnG
a4Js9csmIFg7k2Wzqw0QNf2YBj41w6WCLACEaxcaIVp+d35Jmqas1uRlYsIf68afRSpWcdRmW4KE
O79sUnM3l2TOxREcZmy5K6MnHcai33Uzp9R46VC2PLkG93oaIRbUtH73LvkyL7Lzrgh8aL+NTkwB
Yk/d1qvskC53QN6ZrJn9olVa983MLQ4YcPFhnnmCltcE1mN79Ppp1eqj9SgrtVOjIs9dzneTLZ0r
FRvkF7guXbFC7Gxk8n4mmk05lOG3Wk072fHIG+oy2wxxwklVV6R+DqL1+6QNDnD3L+KwPpNvbxEv
6iaHabbVKUggcGHP1KJUbLCmnb2U3VWcnB7C+8IqjTKxRPyOSXgrbVInuYXbMcSWPJoDuQqaFvJI
CGsdxb6nhwTHOmM2KaKx8YleWJQqCC3DPLXIHU+GtXIrA6sSA7ckW/Hc7st1Ts/MoHs2RNNblJIO
ZNJqD0pjz9PwCT/AraZ7w5ZEtcW20o93ASpIhDtzexUmdGaTwTIvMUc817OMaafa59grNT+ZOxKK
cF6vM89Krmunsr60S8xdQnv3C5Ol7nLMHW0bi+FbE04Yii1juHQZ/q0JuzKPpuL0g/2gvcGsYlxg
GqnPS5jbxgiwjU2a8wquN2BU1Cefxy6cUCE3JmOXgNRDLbZXYUKYYlq3hT8MsWKOTyRqRfAaGkoz
3hEhd+9pnVoRY3+aJYU21oavjkE0klnnzZUtlu67+RaRcoCvMPaO5EQye0zEUvSHtHm/6CbGICe1
kotxLFrq+NbcSzsGUJB4dzpgUH3RINBmTocuPRD8BtR7ns3pwoQgcIsUYX7K0OVdtlH+xgE0RGpm
1D1GjG7xmRRBuY6L6K3Oc576Wp1/dQb07Mjhug5tUjxsG6E3L5QvNoNNyTQrYGBHDXSWcWJdE4IQ
tithZPLI8LleO9PMndYX46Pdj/2pruD9z9ngAs2cuux6iX1GiejK6AtQCx1dEBPBLRIRHgW6tySX
cDQsqQMyz/1K84mNYwgtccYv6T6RbFK9zDKngRJhJMdiKE2NLd9ZJFz6WNwXC5LAWuAEwYIpaNkY
kaLNh3hBGFQLzIAcxfQqpg30IhbUgf1OPbCKiBCPJBlLrFolSyikKEneCQnFAktgNL6AEwi+euco
UD0vWAX1B2RBLsCFpm6H79ECYXAWHEOzgBkUhIZ0QTW0C7RhkO1F2vQ55yyADnauDzfhAnmQC+4B
kSLVLaOElRUCg2gWLESyACJ4Yw8c/MjJ86JyqyVgJLJ3osR/uz7/l64PQ1mPFu5/7vpcxm9RHH4u
fjSu/PlLf7V9jE+mMDiWCwORBP5XOrl/tn08HeMK2jdYdXQ8kFXQovmz7WO6n0iv0w0aNKgxJJCl
/20DmeLT0rX5K3XJdax/0gf66BUBBUoDl5gmm02K4cVH1jfpmqqrs1acCsIvkLgNYR6rfcMBdkc8
J2ALssUoxC6SVGjjwzuSgvjViITf1qusz05M5DyDOT2RA3tYYs8TJnczMxMgDzVPSy8oON/XOBDa
39gruAQ/9p8Rh/CGXS4tNbG1EOX/3n92237MgmZuTjLkeCuignnku8VscPQrAGCc2H74am/+6K7/
6KthivvTS9LBE5yvIO7ZfJsLLO4HLbwWZ8xTITGfbNu7IDBVS/xsQFezS0yTB98qrbV6Lxpc8d5Y
e8gYenPgIEk81BBs4XKK8hA4MSfyeXC4KoUd9PPOYBe6QQuGyBNnqrqJoN3fw3dH92gGRXlKWoEK
LSRNlpZ4GjT2qm5q1MIUaBwjwxEj+kmzB3XOZuyo+Jmtz6C00DEktbs0KODgEEZI2ZkjAOOk+qfY
k74W6sa8a/seXbs2XU52bNw3QrIIRplZnxuJRX0yNWRiEMHEVeOW6RKisuCVxthDCyiWd46CHmtm
HYXGvRAap/A/xLptk9Qv2iLqDG0s4itlxC7JdJZRvRgD1aNv85CJrlWU8468yZIUISJSD01tReyJ
NYKJeyNhYHkySkCPVxCWeUaTTm1Xz4ak93/smpb1FxJ7jLpiKdrnpjDuNZkZ6omYVKW9MlzlysWt
4lpPXYkGFTUO+usB/+DsB1ggjRVWWX5a9RBVN0Yy4DBQM0ODlUYeVHQTUDTZK7xrOQPHUfL5E5pS
nxO0tY/9RItr6BfnFJCsJl/XsX2Lc5U/rcNx4DgxmXwLttl16BjGYqj25owHlEFjiqIUkAyXJdbw
pqyV1dWUdjMaB58RKxpaSuIsOs7LV+IsF4eiGzn2WMny5AGGFes46zTHn4dhvIzCcb6FDkULN1Hc
vOiIhLuu65i4m5ZYdXAvnuBdNjb9UM4lRkZakhOuM6umb2mMarq3O6O70ixPMbFIAtK9ZqsvP4dJ
Z11OqFsftYHBzDhU2Q0Hq/CzMZrxnlrYdH3cqs7nIkyHp0qSUr9FDF0iBCfYdxgH5MFRMnLF8yxI
p6OhbPxWFkHkjzRU2+7WiGe6bha6TOhRjcPlHePcbq71Tlly21qhBiMtx1YrFuY1RCK5TliRxhtG
Cb475F/m+J2oHZi5/GeefK+ok+F80CRL7AxxexmyRlqjQDAalZ64R3/A15OlGiNwLRj5btNxRosJ
ibZ64cpwc5FozE2ZViUS/VbXqvaZVrI6Mw/kRtBmhwscG5Vh79JML08WR/5qFaiWhh2IhBSnvaFu
TGnVewgriK5kgVYNYwRhXRtbpShrBXebt6GDyHXhbIlquLea8kTer9Hc44TQtEetd+b6ojMarbmZ
lMc7ySbIOg9zPk7eQ2zqeXpGwdHsVa41HAUHKQ8zkc/IV6eca9mQ1rCgKEZEr54XciEqneYjwk+0
5ia7SnSsavia8IxYyNCD+OJKzeM+toflpkDGxV9Ro2QPLczSuI97EE2+SxCd/awytzeuk8Bjo3BD
OqNvjhwhWiDtCRmZEfzNhC4EUeYEYYMEWDTA2Sj0w+6rDNwufWrYITBkq2C2musyLwoGcCrEJ7Fx
GGMij0sFf0lnOR3b2uE777JGXCWA4tWT2wd1+s3CymsQlTnRs9lQKnG4zHn+zDWHsyREsloQKwqc
sgRLe4gMOTcrJH0zQdtxqL/GaqblEYfuVSF179kaetAQMxqwIVSjL/Kyf1jU/Zu0Q2bAwmiR0IXR
QWZesJZBAI0gBxu1EhK4zjpycmuvtaONhshMSKZ+CiOzbyGKWDZJsmW1lJZZVR4WW/Vjy/Hal7n+
quFrWHXFglWYCmhm0ajcvUiN8EtGM+GbCmXAUKUprrvMvuixBE2bNGvULX308NWSQ7Eh+M1clzQw
zmTbF6+gMvOtUehh4DtzTjJ75zQ3XsiZC+QSWV3GnGaXcRVmD0bSYqjX2247L+cObVDKLxpMGQNa
8eshm/MLyxz6DaPQ7JZtvXpNvD66G8zsZnRwD+0oZs1tPSHRgCpc7AbsFsSo2tnDmJttuG3wiVx4
PMDWGWEDx0zz0q0rTTCd4MLIDXTQBMeDLO956FTPhZVXEQOOtkCipZdPEbAQLm2OjohBOuII28FW
W9mK6K14yLGFOO33uAGohT7P3BtzEuKkMYwri+GpuY50i3mvmigH1i1dulMNvGHnZvWU+Qn9gIMD
iGnLieE2Ccpqpyscrg2f8TlJG3AvqArtQzEFmK+mHEgGqLngDg6ivdNaUPwWOEJfI33W3YIHsa8A
ZdUnNmwcNUUxHUZNeIe5SzFNtQ3gZvRdfg0nbx8VrX0/xMP8Vdez5IR+ANkZwsbsNzP5D45TSiJM
j/wPM6bnEV32YSRfl1A7kowIb9VVDX21IPP1UfIQMpd84kSnF4pEv9n/ui5aqp4ftAjvr2oxlDQQ
/xrYGJeq6YeqyAzmyIlGyzviqIcHZMZsDFVn0Lr+9et8MLa+v469BEx4VHt/zFZ/fJ0hKpl0e5id
zHSxAzl6w55dwLPALcOG8c9fbFFIczmxlnofCcuCe1gLKQKPLvLSTVkyDGthafha3P+OI/1zIct0
llkEtbiOJfQjYrgO8R9pqNaO0p7EVdFTetN2z3z4RkxsnPIfZnxxHSHiY0lmmWCap2379+9LcISF
spFbx5kAnMc/HkFFBIIBkB3IwHULc+R3l3NZeX9fI3w4vPY8VNBR/FSsT3lowpTrQLfYqFhJWF3m
UmyoPIELPD4IPpDhSHrXA/+tawmPj19/nz8vUpcZ95Ix5qC+sfQPH7oszFpXsMGPfY8IehyxBiox
lqf/x6sw1PDQxVgo7D/cgFlgjIREtvYRdVizB5/DjA7s4W/W5r/7LBwokeLjyuXG+/AqNnbEmtxu
++jVqEPtmBGGoUjz/PVn+TfL0oLJB6GX0w7HzQ9XLK3zOq7i0joaAYFTGORZFIymsexMQSeuugr7
z2+OdD/vX+zp7GF8LJyTvOzfVybNpGAaM9s8amVgP4ueSMJZHyhFmAB4G0YNjErsdmaJ/Pqj/ryz
LOQBQiLeHfM/3RFgs2JgOpZxTHvu7oA+6qmjo4sH2HZ/Q/r+Nx+RxYHOgxp8EXN82CzxQDe8VG4c
VYPkd8pFeZrbjswHkwWDTc1dq2XV/PPPh16YeCa0FaANP7zooMeFjEBYHDObUVmRQ17LdDfacdD5
7Z3+zr3++60O1RmaqQmvGnr4T3da5DYujDAdEF4L9A+YsDVCY9OzM03I5qpMUE+tgokyWY3UdSO1
VstkclABnfnW5HBRWp+zEBGBiBBs4YotsugGNTkt019flp9XOFg+6RAlQ/4XDZrlPvvhwVXE1hhP
WsAKX2yZfhzE1UuiNJ6XQ4JHb0Vkwe+elR/Dkth8GZtzV/F4Bl8BAODvrxkiWzYCnnFHDUZfAx9V
cn7olOq+uo3gkRlVwbLekxghXJ/VL8Ng0YeUkIbOdWvUYHPDHrMWVRJIvUng+/vn14SdkrUiJN/d
RxKHXgMZHVzu+nx2Kbp1aFQi1OSxJSkzXo21/rs2zk/3nr0E95liAZW4KJE+bDN13C5F/zQfBxOe
WwsGNkFZA5WHJzun8V9/un/3YvSNpE6Dhq3m49p0Z4PJBKaVo0LCcUNkkncBO5FTjqVXnJJ+/WI/
bdN8MhcZqNCZ3rCdfbjr8lQTFU656QgflINlGHesLG5ETom/fqGPyWHw8tkul+LB4sPBfvmwkDMZ
xcqunJEKomFOoXOG6314il36EGjl3J7+h70z2W4bWbf0u9S4kCsCPQY1IdiToijKsixNsGTLRt/3
ePr6Qs6sm+lz78nK+Zlkei1bDUkAEbH/vb9dJQNKiBmamHDGCBZDVpH5WdWZWgbJ29wgTaATaASt
GHbKBRndaZo93b5IWahe4Hnx6XA8p4Bt2Y06hpOugBP4d9Uo//r5WJLtHYKpZxniX7ZCcTG7lZO3
7VEHVbgeqV0+5VAwdqGY//Guy7Yk14BJ0A1JjzjyX2/ELhR6R81Cc2zIyh/I6vL66xJ+v6Yrm09B
vdbfrDJq9frTg9FkWXMY39PZzf6LkfQvnxJZAkPWjWUe7Xoyv9u2PhwbEzLMhyBiOy2qTr1k1lMJ
yPpvnnT6r5cIoCMdb6GNY5j4Hzsh468vFwduF5tjnBylRElaaEtwbUItM1wTQ/fHKXC/MmpKwdWV
rWwvsNe4Aw0sj3u9Ywa00nWSzaLPURGXjzR23aislNk3PK4WRVpoKK5Pdj3f/+p04Kf5TiN1RJ4W
4taQKbadBwv7xOdGXV6ZxmKwA4cvqyMUH6JVut0SACde3PttkKL7pQhHAWTJgQisG456emcJjVSp
kGn+MKI2XBq70whqxPa1nKW27ICqMpAfugLkB+YwLBIiEYXfOlbvEbduqnOXmo7EJlMt47qc64UD
9BIfRzeWPjRYC4thL6MawmQPW6xD+xbDWL4pcGLJPSPpd/H7SmbyfWxcYrKJlnC/gNRTYugMR/8K
qIg/439cSnr7kCh3XuMF0d4eUk5FRb3wtwtDpZ+bTxDSKC9epvY1dcW9FhUZMFzUchyPqQIF0wHX
UO2uQm3TrZqWPLoaeZmV5zSkbu6hNVo+EJ3EGtNfmVfpraSfHu5J30kS78LG9yV09wzluYRUW8n2
fWoFr2I0Emv5bpBqM++aWiopasz4mKGR8oW8dBgE2FCWR5Vp9DapnpjngXcTQGsFnx/DG9nHrV3N
/Hh0EJSrbokQwt2cAfVmwDiX+70dBfLrMhrFoZ6SXnucaIiBupgurFqegNtGIiUzAAwU42B1Nxlr
0JlSLhd6qVGbG7ybzlj5mhabh2HA10kwrBs0f6GkAkuhziPcWkKuoKIYOEjozhg7Z3OgGfwQTRrp
/w6KSnwBCYSmRSSHwPiUcYZdYQdFZQx7MTWfZGHBZ3BjXCd3kCBt/aLF+Nl+7gPQ7Ln6ltBGaojs
Et1M2g4dCgFCiAvFeS6nH5Afg6u7YNT7KcHRGskvY0ST/MlyiIMIvkXLrLza/7ytbJ1nywedZHSM
xH0roObDi1XRbrgvUbxH7UWb1zuTx3hjW1xFNBZyMovg6IDAaZVmbiRt/3WOoWlupxgd/udoRuIp
DCxDbSRohUePKx3zLZeJUmIb5HmoFhx/JilQ4D+WP8fuERkjtCvnbDnMI1apiImBlVBY21Puhdym
eaUpw9ps8saawWDC+/DwGz60Rc0vIgXaybZiPn0r6LqYXvvJMTDzZI4F6cEtvam/s6aMiokkwebV
N0E8f4cVyiWbuLVuPsyyQgWOiPrTRt/LERvuymIMAD40Qq7gWjGZ5qTcwZ3hPLMxT7twBfmvrKhC
B6xDQDgIlhxtXsus5Eh+FbV+zhAltyhoi4skkZgM44WYkNpQyDsXgWzp6dz7ueL/J3rzN9EbyVOT
BeV/npMe3t+i8s9D0t+/4vchqZSS6DljSLaBam+mGH6/D0lZm3/TDZYtIia2Gnb+vxHpv8mkS2I4
nMHVSmeBrBLGPxmRIqL9deEW6juQSWTLCKQINeiXrQJJ6brn3rAvMCi1QxgUU30q4BlDygfRAmga
3TAnln6ciBRlj0tcWd5XpLLvEf1mj6aTGpYvS+MTosH0nDpafLKAaMCi1F0eUhX6dw7Rt/XKtYY3
rrsRBIbZwVhnrJ9EUQfaCrU4M/JT6sXtDqdjklwcPfKwltaZu43bqDjkwUzZS9Iz0ptluC7yzIQP
5VpbkDa6vkHCfUgrEByrRIzBmTkmWZ0eiNBsD/VR95rxHR7Nq5l3OOC8VgCVKZ2dqOLqtclT4eMB
sw+20b4ZTSJ5vXA+E2rnmui0zNG0F1Vpbtnfa5ci0QKQ5c6wjZh9N4Hf8KgYGlToXubD1moz7BB6
PCb3WhTpz6yXqqi7WtMcWvltHInbTE3kretrNhCdeM6s2HuarGm+n1TEvSLrPk2uvRkIzwfGkD+Y
CTNXtiH6pcnz5tBj2vZFEsfnXCXnLZWh97TsjWkFVlQWjo1V2empzlNvl5Xa8LVNneAw88zcpoXM
YJ3EzDsTUvmG1OFuuW1T7j09/t6r5D4E4umLJd2xYDuP5lirdH+dZ+6rrvfU7DlJxHtTPudx/lxr
/OiirtiMRONAS5tmbTDIlRu6LuHKsc8FlcRYEEkc7yhh+9jLH51lojwO5nJ1UFfkU83CtoVdDXkX
p366x/Fdx6vIcSjnLgdnXXxACgS88plKoIkYts2+4WamMr3Oc7vcB2Mk/EhhDiJDh+IUi8nipxgl
UQLH3JlJRtVNrhnx42i32Rk1fj5HrOF3nJrp7YyC8cr0odkWbTt961wzK3jgG53fp1r1g7Bx0q/C
0ZS73EnGM1a2mEBx0Z67DxbDZI/he/QBaKhgiFNLTWaKaZ1zkriyS2hvalRfzGJlk/LPVgxw2a/V
9uCtQub7n41p7sdVbcw6bRRpjadGOPFaD6NhC7CGBosPOkSZ695pyHNsz12l8pQ435qtR8YS4NNI
TMCuju0yt08h/qF8NYBg/FGScdi4bubtHZXTbCzt3V4syh+jKAE1F4Ss4I0GNZCobu4bgGm2jsp6
YtxP1ajyVKkMKCCxCCO3Jb4Otsy2uoqIpiosunzkRm0VISXASyhfxUohCRpX1j2HVjw32PagOEO/
UCnU8iOQ6qpsKrvysVoD94k2M5VMV4SWkh0jDibbpqUS7B4gClDLtwwcB4ONsf9Ms0VJMLugKysJ
yPo5XhiftApEupV7LoFvj5cEPJDaYh38Ie2cI1uXhjitXIYEG1owb2IVth1U7HYYa7mNLAEZ2Zv5
SJiA3EUqnmvbRH0Dt/nEUdG+eUa/bwpjuR9xVvnl5BytntuaBI4+HeIgxwQ52uWVai1tIz/CwK7K
BacqIZy3ZIUZ4CWvscoPazYmZ2ZcpJ0/ksUFJ6jHKal138NaaUyVuMOfh9WYKHJoEkqeVTyZh6e4
YF4ofOIQkQ8Hkn2nqL11aIzisNTynUySfanMujjoKu2ct729ilUCGqo6OXQ+5F2jstHIPp80h0Ed
KA+je8SMOn/PRVVBwXDmPTtc88GZ6xyWhwpZc9aPfBlb6Y7BVLWOAx7kQl+6Uxz101ORCWZjVRH6
tgpts+PQGEPyIPJUpDugnuDFKEW0n1XYWwMvRyiIwxK+cst+YRFc9sRLte+SSSLzV0Ljs232PxJO
8eCu4vLW1rb0GXWvMJuJt3DJw00ts2ytg0vauUOrNX5FJ9iLvoTducmzW0t65Ij2V/iGyqxTWNBd
F5VjZ+C4XIXKtrck/OtV1wcLCoHd7HITxy1OPncNnHFY905kfg+VAx7t91tP4sBPeWZmqyAdI7U9
1c6Rhl+8rKzxufpI26vcPV3mHjGO0n6hLpF7w7Ario1cKjfidGKnTV4feBGsCCs2X1OV5ndVrl8G
RbFbRCnfRmYG5FGWJ2yWga8rGoA12IABBJLdYxzLaV2JxT3kXnZbAAmwexArrzGkvUmFAg0UOLLW
GJQeRggcz9pk0ZrYExKdFZogydq5WGl1OH4WoV0fPQN+QehGoAy4HL09z03Nbztxbjnb3palv/YI
OCgmtALR3ZL6Ftfep2TWc1U/tOKWUPAFSTHIwqzYc7VbSsoGT3FTkh01gtCnEMzdo9P029CFntca
fe4LN8BZVaW7kpaSg4qQYJ2nQGKsKLPghoq2vaI6hF2PUQMjLXphkJ9D/AIsRcH4Roq+2mnwpU7L
0DrfpJNlX5u20i5W23A4zK1HCsyexGxSKO4FNQZRwzk0HWdlt3f6TW05wxO75f5Ib8NbotATUULb
Y53GqlGeLFG/ZI69Av3UHmP8rgTgQvMGXLa8LqouyGXlGgA6PlCWob9QbTKeQfcPESzzYHiWcazt
ieZb57xCeYAgswWKXPuojri0zc+TNporQSPYBn06WDnhkH3y3LDa9fTQ3FNGIP2prdCe6uC7S5jK
J+kS7cgB4E3Fob1vqWw/R6Y5nipF8xi8FjhBO5TraqGZwrSt5Qclcp8iLAa+nibOI2wBa9vJlEwb
/TkrOzHuBp6qmyqSr0GLvTIvTaqFqvKcYSCjlWM6Mws2nzJFHKkVe4RB6qBmId42VmSSBq7Ozpzi
5hU3JxKfx/gAG8lwcMak32Z2+zpKniueopuEWHpT5a7NgJ5ovUW6azbgpCkiiufNKxxh2WnqToCa
TTz4ZT5czIxOU3p9aVwQTvaUaHbxyKYqPRW1Iq5YCr4Sf3BYyhIki+eE1YVGkm1ug2pxFbSFtiDK
9SZALtBe8q2I9PCMw4XHDuigfYi7lkQDhJkrxn94SWZGPMWFXTEniUVKcXxtJc9aepysaocNermv
SMuByWjkscRvtYWzMb31H7QZwJNsUj4YNClItWJlkxNbW+UyfSvSqHq1aVMWClmThxgp+EV+5H1e
bxP83KBsC60BCytc/Eeptg+XBpojXN8c6chMi7tq0smtpaa9GYe8jnx6Rd6DrtFpA1hGljQbELzl
4QNM0+Sefa/fxSLbjrq9bEVQsYKOAQg6ReJhEa6g/LpiHxia+OEywlh1CtnTd8S/SrtDylEsH7Ye
0FLB+1gYR4wVAA0s8kGrIpI6HHo+6ld4oOFen4Jg43zQgYhrpUQP+9Yn29Wu658IIUUTqiPReFvZ
O6qzTjwgxAz48OYwucixk9+mysnuqUzkgYA7i5Rcqm+DYqFW8dGdgj4JqKpxo/Jb3OcDKdG8yLz8
kzNF6HXHwHLj9NRNrld+GoGH+A447EnT5pVXsFNeJY0tF+LtmXQGvwCuv6b+LIUqBzt5rUHm6aiU
nqfvyE/R++jxG7JHsL7wNeUrAOtgO+tDdSBwMTUrOdA7jmAeH3voeXd1xb8uW7t8MbjzjHRutvxE
uig9jN49Vvpd7FhVuQqrqXhvAiHvynhyD4ymF+5gYs8Xp7c/LRRwYWm07HczQy9HTFxgq1jeuCEx
1dyaHBEssfOGFF6VP4gxitY0Hc2EVaKx35tZRzqeMrU1uz5YWCZbGH1sc8qm4nRvN5mJq8jST6Jo
GT4LdPgYc+2G4Ny0tuw5N5hF8/MEhq+nKR7M55aCiIlewoogTys1hDmRQWLknbuNjEp9jHfzC0bK
+zBxeVtF5k2PhA3D9ZCEceB3/SLu5irU/aRr23VjZArybrl2T1NE5d67rMKEhcmAUSlCj9OqZcpx
nPIk+RS6GWh4tp6cmdrhMhdL+JhbS7t11Zsd5FGyAzfA6cvS8+iiBcPYUJcxDRu7r0DuJW39GAS5
6OCf8k97AoiHtG2KWxd6VAzWsv7coAF9kXQ1fSnK8HOQO+Js6vRiEHUT2t7QK+q2Cg/nfD+Ik+Pl
1SO9ZaBUgqAqnDtqOsyHIqrfnAXs1apaJtgMWiQA19JnGPvxEpo0JtGWcZ9mc/acCOJ+bjIGO1y8
gIznXupgo4buCaP7+I7TzPAr+mtObR5W4G7CYps0mOzXE6oNbsXOIvtU0/zU1XGtr4PIGr8u7Ppw
VWlWu2rKab7WjmIOFl4W35qQpiRRLyQu6bfSN62ryY3uUJ5K4jiGBbckZysa4kNueM6FJhcOsJPN
xSS0r5lbLk8oZgFwJ2nz4gjPlRthpfNzyqMCkWsYhQ9SarnX5pI0FlX2u04fshv8aXeNwcyG5Egk
TdaCUnmdUQkzXlKvJFD2RRJIfKM0PHP+VBtZaTVny2BzTe+V6jNZyHXP9QhluqWLtv5SdqOb38s0
aQ1qBxH178D7sHtHmo9cv49sYkEr/OTLu0ambbxKjxSdHTGNiYtBm587RmfTp2XUCMiutI4Db3ft
RcskdNP3ju5gCjSaaTzxljQuJYghyA3faGVJnu1/5+bQorRp0wVE9i7QnPpTluXT5z/JP/+Nl/qD
DvKnYQheEKZvFDkQoRGoO7+aXqp6GvFjyfESaq211jw9IiSCMWTKIXETOQ5fGcruhkQ/Gqm11cxm
a0Vy4zqARPoFyFK34aXuvCWhgu8fjst//m62LiSEDqwIv86FcznUhcDKcamq5uJU7BWDfTxc/v07
8Muo6+OHQF5QDRRqJPzrG2Al3cShdxgvsS6ghnIE1rJt4ZQ/Z4P/kST/VpLEbfSnT+RfWkcO+H+L
Mm7/qkp+fNEf0Q3nN+K/uuHi55HQMpTP5o/ohvzNwkrBAB+vns5F/JfSEZgadEybjAJUqAI1kaWs
i/7P/zKACtmO42Ibs3XiHWRB/gEDiLnuX3VJZvS6Q0sQZE5CqQZui7/O9GIbYTuTbXScaigEpEhp
ygBoZZ8w9yL1zBPIdbMnBIYDlHpEVUyONja4FtnTlgPkvpF5EPhumdnHZXHMYANtchlXHUr5A8nm
3NxJKHraQ+olzXNNeZXlD7AiEp9wBai8AcwfO+WcSUgWcFpZ9blYgFjQzX72EjDqq3ZslsMil85c
FQkWHk4TRrMZKGWNfGMsabhtg4qkm6vVX71kdr59BNo716O0Y4Hkt4KU27X+7Fq6tZYITfrZ0ztw
Zl5u340mgIJ86G8tdaZbPMUsx2zkhMHCLuPHKknmhykS3QWDZ35TdIZi40ylBtDLnUJrVVgi5LSX
VLfMqmAZhDCSWZHnfTji+9OrBgJe5O4IW8Jgi8q4BNMOw0BvIyq5OgaSEuM+xWpm5+jPmUd0MTaa
7BFQpb3xIvM1HObq3ipnb00szLj2eqL4nTMmValfI3tp1xTHOhsN4uBqqjS89Y6WXYxivFmCPa2V
ZVSEVpMTfaMUsNqZDhXRKFjpiXEdLYD2VN+Ghof6qiejdMe207yMUWHwu/VLfxbjptbL8hJUTf4j
GWwP6L8JwcWKXR8hrL1hiflmBaT7ZEA3HkT7Gm8V/6EZ7ZmJi1w1KJTAtK0jM1Dmg4DQH5MGv7Ex
edPJwG5wjVtRP1Rp9JUxaPRmlfbIrGw6IU3Na4vKthWTLpOVvNIehnLKH7MmzVG8qETRjRT6Pu8I
zOj0ockS4gcTZCa8xO0TqTgMga0+XWaKi9fVZOkbafGbagxX12IIwk+L61C4lTE/6pljlZy0IZOT
L68qeTKiWhxn0b9n/HumfGb24Ax4iMAHBt7NoZr5wdVNvPJNkCC/U9B9MTUkzaRiRUnFVO4WrS9u
QueKZjzWnfXUNE9zpq+qxoAaz2V/V07G8oIOaMUbresiyKiRXFPFC2TPMAZzXafpuGPjTstC3Z8w
irRHEdl3AyhrmtfsQnkN3AQW48S+q8iGlD0iJZ+ToIOiD4Cu2Ev3WWNFIM99c+GDbAPnZA7UFxC5
JjXeJ+SEmnutyz7LufHWXmbe2HtkmOSqb23lOIc8KT/PBlYrBnOvudNkWzq2utnPY/1kmahPIBJO
2fyuhcSRS9lVTMTEs9l7gBNmL9hX46Ddja6HH66vQszD5gsPw/Zer/Jpq6GKE6MILUjPrfnZpNWU
um6nRbhsaEojzGwn2tFhy7aiWu6FZsx60zt5s8uYy7PxPS5dfO7yLlrVHdEOmCJFwBECvxyULjNf
o+UCyB6reJuOyeSbbIVuQOyzh8q1wsOQ8DbPnMoOnmdPD/mULbuiSylxZ8HeLelk35nNQKugMR6a
2QzSNQLk+DCa3WfACNpeq2frgmgdQebn/GKOAlaDZmbeupaci69zMBr5GRvaJW/cr2VdWhvbXrxP
CbvCraljMojcOLjOhhvfkwt+K8wKtQa/5GqJ5ZtdMcxeRY3oXtuGl0wTcrVumI+ewgw0mtAtLmkR
Zv6Qmxn7uyi7zjx2V9HE847+GvoVnWJ+XXoPy3zA85lsdHeO52l+9eYpDkkfiPqxbgBMCDDyoBNz
UhSRSa+Tx770GhLyOhgVZyKmJSabvcwCx94uCRmEFBgnm8QuWwOm925d4vyoSvTbUJ/kdozcDFHB
pVMAciPHKhjHeRn4Zpz3Ewfn3kLsr2JbI+RDE7Wrd/l2jqj+4+GOnDn1n6NsbqW5n4eiO+aFiHrW
Fq3+lmqUhzK+TXqxmSIO5fdp45YQiEpCD2mPAHKezMZ+wPlYPhpNwC2Sjlx6KFWD9aWF7XqMlhxu
PBEQOKdc/TGY5TpEh9UCxyTQVjk3vEwuhwSyyMdSF+6xngMNplxShPug7g5zbIT3UdZnj3QZG86q
GTRnR3ELF663jNFL5ZotIFAz30tY0m/4uoS3onY8Acczd+Y5NBqqXhyzQg5bxj44DBUn3dEYhmEF
DIocNY/2H0VqsjXHAj3edUPbEt7Ra5i09szheQEGQFqeouVpZU5L/ywCo36rGxG/sCaDChrz/o6I
f34fDJb3Q0UTKHrPAuOm0eP3rJFcuuTCOTgcUAB2Gva7VXjgOOPIqHsyRANxcI+DjlUOh5ynLf5x
qc8Mwhs1Xgx4FxHqIvdzP8zWGWkqe9cSkTAX73WdmFoVjw9BbdqfWUe8DVYTSAWMOKFdQlMOfLAI
UXhowMB/SznVmDyMiA55aTFcJ4dDD4yUSLvGiQ03Tzfy5oVa+PRiZFWIazjoTMfXvXyBEVan72ZX
pzfi1o9ZS1sG58YiODCwykGTRNysFfS++6U26CKE1A/pTm8ZKGxmvHt3VRaNL9Y4j98DN6pfMRQO
20JLOOBqoRd6q6metWMjk+FaWDxvVkbbaN9MMbf3tD6EwcrAFbeHZEY8wtHG6tULp8L15yXoD5Xs
DFBbcVIjnTh58lyD6jRXbml0UFyZvlHHatRwOarswD1Ha2GviwqEt8kJn9/c2xhOI17IRQXmpohF
Oq3loNHAk5nxLfAqsWOQ5fgFIwvoTK4JvMGIEHwtOTBhSnXnPI9dfZRRZ6/tyhTreehbuB9ccMqw
5E/wfECZgv6g9rvbWBEVGivZVg+yb7t1yyT8nGkDCXKHcPt6cpLqQCKGros8K5qXtEk6xMKwpyat
n9rySzrrVbHpaL+sMYXUy3ebDdRdIJg+Gbr91Qwj78mJivyNDF25NSJAOGse8QEFPUNaav7opTwR
GcyKQ+wI585bTOd1wEsD3aOCRaSH1gKG3JiNr87InLgLpPHZA0xB20FuTLC1G0afRamXe5oX+WO6
EMLc0xo739w0qAd/0iP5NnigIqvCql45nXcPlgdtxE8mXbz0CxvITSjGnmtJtP0KxJd892rmSpsg
t0PtSNAh+EJAv3iCvGK38I6j6dS3/cy5UtMoCf5IwDpGekjC9ArmPP5SF84lnAeQdflAu6xGS0PP
cGnuPJCQnrj08BHWoZczhrRArN3TrqrR0xI6uxriAjG3ZjC/es6i2yi4VfiZijQw1Ek+Ii5LDaeU
L9tYUB0chpe205fNqC/BQYdmvFtMq1svlZFteyH6s2QCaPdN/j1K9J76tt52vtuYdwB7gHJap3bX
PIW4Er7aZhlsh1IY6YpPc1GIFLO/i/QJ1xjbLJg+Ae7WVdwA9YaJaSbvFRiNYsXhE+iBFmU8Wgy4
7IyNnrNgyj4hkEU7EVsa54OgPzfMdJSBz3ZPaZN7fijYI+YjgPIl11oKZep+78YewE348emX1gWJ
jHFnZAoQYaILNhVpyQ1T0eWkHLHHEfvHmVeYnXUzjr8FS9xBueu6fV7Vwzb0lF0sC421ni7PFXa6
3qdDrXmjgce5GnXNcEzEzeHj6PefU/Lfn5JVyP3fGHeK9/iXQgmc2upr/jgkm785nkU+BEM8Bh4H
meMPqqX7m2B76NmG6tfksPsn7478zYGGIITj4Pe1oWH+1xnZ+Y2qaaG+7Pej9T85IyOn/MsZGRQv
3w0/sW67uv5LpKTntBYvuAFV8fe0Nuose7OSANRRHwsYtZjdUZ3mdl78ttcGXJehLs921OR3ix3Q
2CIh7W7oUh7eHQws9wsUt1dPJPSKh3SeAO+g+Hc9lQHXcLEUr7kVGAeQm/o9nCMbICUntDucNe7i
p0nO8Kf1Mhu2nvtIlUB2o35ouBfDW1423DMcLD93YLJeCNorm+OQFSSRRTW94ZrBtE1T5bywuw7B
RU60D0wro3PCdFPZdfo14i4OMS3kyj+vNwEQlzkGKlbT7xBkXn+n8Je0SYHPYirTEFTYZKXrcKQ0
6EOABpkYu5pqPwwsVK+dKS8d3A0LVgzlsYD9j9mCqG/VVoTuOrFc+nYWfm9kNB157fiNSWDxYnYx
XcBsZuYTY6n6Ya4SwuKRzsk40ctVDpWKBarybVZO+CjueFkoVr+ihUIeH92ppkI4H51dNsXpxTXy
6cHMjGVbzd16bsluOmOP54Zj4lD0zco2Z6zosXOVdeuR1jDyb1ObYaSZcveK+5upRZd0j8YMWCpu
25ZqvdnYBwsG3lWhMdGzOsydybz0J4rt4+CwtLI+DrhTYc2ElketvVU7Z6oJ9MJvtDn7bORV/9hT
bbNKejkS00gH+YXiseBLpzE+q0ar3hSFp53HBbZRV3CwL4GdKXv1QuOg7J+zdK5qSiXz5jwGTX1i
EDX8wCK8JCu2mVq6bgkC3Q9mkW0qTB8JMGePUZpkeHPHcZZGDWAS6Vv9Af8ByG/twjhH+NXpFXpN
EirEVRF0XYGiMMJr4VIMtEeWjW9RlRrPOnCPB2+x+Gm475tHCYJp29eReZKwDwQAzTLacxSG2DND
xdK7od6PsxxuYZRnvp0n04tWhM3RELn3HcOG02xtwZiewC4e6s1Y194N4WcZmZyHpfYlCQ37Gpkx
J6bBhe668kjRfjOr0vAQLcC80YWRrz2LQW+dy+ITn2MKv62Nrs6UtHctpWxHhxSvt5HliIMpKEzc
InOYr7lcy0+uUYv7ECMo4LCav5dlaMKoN3t6oMq8uiTIqXHLvpq7/MtUyMSkhD4ke8bbMzFIgM43
xIL/lYUMO6yh3jAnNpYJj+Kjc4EKhl9UB4G6QKDCiBQMiwhu8zgY8zGyomRfj/ZV0urByd+h6tTg
cEaFvPc4Zdw9m3bqs5cgYLQrs4Ddk9PjrPPTSi9xq7TWI9VkUJZmMA1+R5Tdj9g0XkyO1+cO29rO
rBNr1ZYtfMIUmoQXgNZ2IV/4DffLLWjxQpGjHrKn6eO4ilAhkisNVwvnWLPiMP9oLi3M0QwRo7Au
uqSYYuybzyZb6Actdb2UQQsnZIOj8hAW9l2pTs+5Okdn6kRd9fn8gEqhH3p13i7Vydud2+xhbAzs
R7+fy6H2Gl62cSo+SHDpq1yd42UdXXJQB7064QuO+kNyZMzEdzK0etcrNcBDFrCVPmAhFCTUg8DD
FyvpypZvo9QEpStEOEYPgdIapFIdHKU/xAgRnlIkAPgybFcqBZU2AbNs1a+FhFEoLYNORD7k+b1p
h1O38B4GnTglHwKI9FKxFW30NH2oI8gkrjOjlyCcgFTJNuh9N6E0lQBxhWPfvT0mybVDdmE8xHBx
PjlKj8lF+TjERr7KJ6fzRyXciDEd1vqHmoM1yN07EfAu3CakCn7qPihAUDnaY2O0p06JQ7PnDjtd
CUaynTHhmGRK146XRscmdMyYl1ctL4zg2jtvGs2tDYhM5zKCP4MkIMJGxwyjpKqpLneaVWg7Gnm5
mhhRXeYPdast5bByleRVz7N3Y1DFuAwjS/aQKnHM9pp3pySrl8ahPC25V29gGeAZq6xJqscsPNOV
y+X3yQFxtbakVa5rJcctSpijsm2+ZEqsmwfZPC0p2HLNwmuie/GD1Wg1twQyX4PqhZKC9IchKX8c
siB4sJQwiGsTAlxJD4zBx+Rx9linSkjMpuAtUtIiwYaRFjLkxlgJj7aSIOmbpyrFsI+tkiennksn
0cSzpaRLS4mYUTIFNFnym+qp823kaHFzNQ9WSj/NW4PGvK0iG/yw26C4LOOmVWLp2Jnopo2SUHnG
aOeEJiAmv1Fe3wAQZ+taya6GEmAtJcV6Uxt9Mz/0Wa9sW99J+xsXYXbxSpFdE0uNEZW0GyuRl5aj
qwMmcq3kzkOupODMNbw1rS7Iw6N8tYaG/TG9c4+5EpEtJSd3DLJphVQaM49DpTdj8vFxVRfb+UOP
tgx7J5VErSHtHq12nOGZxtPB7lgip3SxD1ombbn+zz75/wcEJtmjMn35n/fJJ4rr+2/p/Jdp0s8v
+mOjjCn9TxSwP+2Tvd8sh0kgjWwqLyvVJPAP+rv3mzSZjQtVyoYtQkHc/2uWRP85KVI20JLCNr7q
H8ySfo2lEr4UkpmU5RmkMTGE/2JxJ10YNe4ShMeBWjBmM4Z0HkYZLltjLGiarR3vOIiviTayy6lx
XKHduR60yqHbMyYYdkYt6x1PelCHf3ob/5tBsaXzGv8Sm3N1Xhx+U6FTiCTFrzv4qbVmKyUCeXCg
mZf3Ho/ve3exWY+xmlspnW2QkqWpmZu4IfITsrcgXIYnaPL64N0tCvnQgtOvm001O7nzvFA6cUG3
HDvfjFr5klM8ZjeMvip6uUAbuoCREhxqLNFuq2Ej6zR3Dz90WZsiLRg+yWw0EXfAUqXNUzQP4b6c
tJwwiWdlNTJ1m81r02lZGthkApBoeqk248lmarxPNXoCbFxvdI3rIu3+6f+yd2bbbVvptn6V8wKo
gb45lwR7ilRHy7JvMGTZwkLfLXTr6fcHVqq242Qnp871rotUMiyJFggu/M2c3wyqOl8hsS6INcuR
Z676MW2+FXOhA+i0QB0ONoqRMIFoOHMUcy5vh4gAuSPayjzbIkgmYzJlW/dYNrinxnikJY9eQJlr
O7x57bGJU2PX91b3nuiivQ8K1n9u2p3QIxxrdIdXr0wmNARwQ72ul4icxHCctEFbJ1CIWuRAqXtp
bGu+K2Ox1RL0ihSKRvWk2cEXHRsSVB1UptgCc/FKdl/trfTeGc8aFeAjMx0WCp6YSb1Mhuku9tSz
3sf5fTv3QMEUgWwsCV0j3vqZZqNdRPAFb6VbTQ5iWPoLPXGfdD+rnwY0gmER+cWDMygPESoD2ezM
7qSzPqUxY5EJe9O9Us3GniNzS+DzeJ0p4ValYKKAPdbZoWMot7UnRRYarYvPEC/KRjE12k9WVG+Q
imgrS+moLPEzHGwloQE1sfvIVW9OCLPbbQpQ/RgbVnAMDNc/CkPP43VU6vlrLY3uWnlV+tGMBgjL
rNfqZ2JBFQs9c7ojEdX7HnvC3TLFajZ0QsiJTeLX8nmAeEQqK6p/Mdhb1YyME+usFm8Zt/3KMtsp
lNxpK9XF45PuoRhAsTCcnLHrN4wWAwpFsvXQdJYInxBBq1JaT4JILXo9Za7iNhHc0nCJiZwesm4O
FVPeV4cfEiJA1laRH/Qb5FbGmxmnAv3dPP9YYNjnhqXC2p+mds9+g9ZYpqn7pTNnxdKO0uZgDm7a
rqvRmkWoJDuL3VBhE115Ttf5K7MpPJNOBygMLKdgXucxyc+sGCPt6mBC9IDS5PIQ0NOcgtphxzJx
HQ8D4qIlIDYXd3Hmlif2BVw9G3EyDs10k3YDinsI7+mSamy/M1gbkXRBVUDvUi/cIbRnSJMa3KL0
+VurCtAO+8ny6RJ+wwAsx8G2G9zcQjQtiUXwSkZdOy+r3EPGSC0Qo/rmDWoihLGzDwFs9lXiIuVd
18SSXTgJxy/waf12VfsuxoUiVqWxzpI2YzKG/nVmodR6X8vIC/q1w5YGtRJ6xOFC72jj+mRouUKV
7zFRG6Qo7ubKkwsAbxgOVexWDoPcnJC2NPJzdseV2wI8jc172sLx0W3B0aHVIhSAnVmX39t8MGiB
fQEQFWiFtm07gy1i3Sr34nIcnAqBMoqFYk5ssSwbMKmWrDYTMOlztHRMGgzmbu0tfVSydFReZWr5
2ujJqNKXjsu9NV/t0ocN0LrOoykEUZBj9okA5vLqL51bPPcs7OoR+8utsXO6LHtPY/LfyeFaWj/N
al0yzOdce0U8QHM4LX2ieWsZvVv7GNet227BmgU/WmU1R7AY4xfE2MwSlu7TWPrQiYYUWpyGlG3p
UvVbw0rMj30SAQkX3ji0JN5XtLaR4YpH8Czm52ookiePEC9j37Vd/IAcp0a2MMsMYoonuq/VrOMI
sdnMOCSXANSNlu4aB3AD8deYhjNWwYFRD1YCwoYsn0Ism6W4B5pJr+4MbNXoKOXwwflO66uJcdt4
qH5doFd5GAe6umPrhV+S4N9DmxFh2SwzAs6G6ZAucwM2Owb/4KbjnOdDnlExk+wDn2fVL7EJKIcZ
PqTLHMK4jSS82VzGEx2TCloChhZAO/uT9F339rbtNV+cCr3ViEqy+CUHw9vALXpPLYrr0bdrSMST
9ULPWR9S1sQPgSXICGZ0YtJ8cyM65AZNWn2XRhz95NHfxbMfMVepDoHHbgG1P/Bzo9DWMD5qRrt2
epkxsO/sSqv5BjXh5uWDzlJuGe8gCtFDrFHmuhAzPV7LPxJf176my3ioNa3pZDuNDeuoFoyPnGB4
H5aREo45b92yxdotdcm3fBk9cZc6hCrdJlK4VZlOkRsv7jqcD4LhkQUI1F+GXY4lmGqRDu3Zm37W
0FvQBAfWdm7JfFizeNNf3FTKctMsYzPEG0zQ5ts0LbaXyVp6m7LJ28TNF974Vnb+0g7fZnIII9sv
GO6yF0o43i6U3HY63Gu6nT3NuvucTZFDeuQy6bNIeyEwvRPWGTs3s0DKcfM+ykpaWimqr/MyNJTL
+JB5Gu8X6n+mipqVll8tlsn8TIaO5jJ+hJpPb+stQ0m/6Yy7juOMT9EytIxv80vqLmaZuY94lHRE
M3sDEPal0wzYirNhMX9Kg/pIhKjmrfjUaTbyxokcU0jkgN61qimecIlJ0CwoZuxFOzPdZDTLRghs
5KKu6bvuKQ5GHtZo+s4YjgRDTz5id4npGs6ahog2CCokK2ynsJlWLMEU0aLoYU7QfPODBplPq7Tg
SCuEbYT4X+x0aBSCzXyTB7WLUsi/iYaCRT8kb1KimlQsPFia8hrAjOlw14A3RTt8EyG1N0ES5Un7
2bzJlIabZIntCZqAm5BJ5x6INsGibxpSfPisspOy2WPRsifSIiOBXpeVLiKA3PKfp0UvVd2kU/ai
ovLbjINWBIuWvnLz9NyKOYOVF3kFoyV/emnh7D8x+vK+NlDUd5XLLGqVYY96JxZ1WT95TblrupZd
rBYXukX+ouKR0XiiJ62sNh5MVs3F0a8x4cS9h5+u1O0kzPVYP9SA3PSwJEVghVOEfIeJOZ0lT64/
m5X7v75l+rFEzn+7/uBJ+1M/8keRYDW+/a6lo+fiG35r6QA4G45H7+b/bvERuP/AoYFO2ISw5pkw
n//d0NkWukF3IT+hHFz2Hv+9+LB1grSXVYqO0BBWyH/W0NnWL22TTifn2JbLUibQkQla+LN/hhvN
hZRD6SX+UW+K6aSlXU3ms5k9TZaTfS/KQR0guLOWRx3Pij67betve/vbCh/KovbAWpPFPtvc4cG2
JKBQxdTm1CwaACGxvx6q25I+Khnrhc1NMWBA8WSH6L3Mjhwfe5KlEGrP4F+PrLrz78OiPRia3n8R
U5XyvLiJE+RNqABiYxnswG5YVAzDomdIb9IG9yZzKBfFA3E7+Y8SEUSco4ZIg2n4LJPGfkLHgVii
H+roQy4Kilgbzhk+GxbQZZJ+UYvSwo7i4fMUU1yZcyc+iFpCjhHEDplR7eQ91LhO2eTMVscAJ57O
AHCMET+ZPX94haY9VmWKgccbivgyaGZ0cG9SkBiRBcrLyrLvTJFmaagzB0KGMOLxUUQf7nM36jZk
s4gvBgHfU2j5hb/rPAcJChrG/BlSpbhnEIxsA7D0PhnzeAf81z+S/Djs9GqqrbUqCve5ELEiRKoU
uUe4N+td6koTXIPIGF6vobQG32dDx0RNbeph+c0HdGcg90IzyppjH2VL8Wy4ioRvzo+8mYJTq9Cd
LYLRErZ+7V9s1jDMcwevfxq8otnHs6j2maZ3LJcgt4ZBUuRVaJP0/dzkozwano88xJy4OEFOTI5W
l/m9gd9FJ8FWpffUzRVRDY43vOY93Ssx19JHU1mhdF/guBNjWgYLdGFEkccES2zyrmzv8Qay754S
dBiYBjFyjRNeYT3p5FGmhSVWrpjiB1/WH7Cq5n6vS9Ukaw3AzAdR3TlPN5i+I8Wnku9lyzR5H1FN
v0T9lB4Gq2w2KphT64DvfnirYQQ9uGPLxh+RwTagVvXYJDXW1qgCHn5TYoz3SnZx+tLohEQNj0rz
E4I1DOCpcufBF3kaZ0884EGGxvWdd9cc7VAUbcK1newSI9Cdrtq5InLMJWX8End4VMG+4Smw5YCT
ZHQZqy+Jvj6vQcLKGsrMs91NULZLlPOhJKu33EelsQQAIb9A6OiGA9OkI7qkbNsVWcHH22rDGWJK
HWfjyoMcu7IDjMOdXhdhI41om4psXmn0GhsylggkiK0CPqtxogfClqMb3mqq7Cek6vt81J07VdtR
OOstgi29nPdoTbnu/TRhvxzor9el33IH2mWjg42uZnfddb1FSx5hjEuVPJpFW2wSnv8H1KLjXW8R
5jdiut81Dmq2FaDr5uR2TX/EhlY8zUZp0y1UrrNz01I+aUH3qAQfzIx+WvnWJ0PD2J77GZC0yl6n
ritWVZJ2V60380s+Tl4Ii0Sskskxnls749TyMUmxbkIVp7soCHFUCTKXYh++NjaNoc8ecMa9BHZL
ma74YGsV4fMyfnIxhxLBZaRhRLZNmCb64KxYK/p7mir8nJm7XO1qvOqWJdY6UsmDV9lqY+YuBlwz
NZ9cQDNrjieqSrt1Dhi4IT+DqZhWsd2BQmF+tYGHg7UQc89nK7ftVxjC6VpkrGqmWrDy6qV3ZXXe
n+rRzScOqY4zhekzQq7EibR3XdEN8cmP1b1Ok4yiL06hz3A2ZniM9pUCV9OT6X43GlowbeIunraR
qQgVLfUiHAFrh7ijmkuxsEa9tliUHeab7rKqwuUKUCYqFHa6Rm6wapMGBidIPI7sRTeRYuKCDzPn
aptWygeV2XrwngCF55pbA9JB+CpTKNj23SWII+/TzsfrozuEDZUZLBnyoTa6X5fr1PZ6Gla/eGXJ
5D8IGSOminn7X1OwFabT42LNpvLeGPoEFVusX0ES5B/dbMsvnhHbz14zlY8N5HlKyEbf5nj/z4OS
/gGtakeEGQvrDdTanENXJP1zYlvY60VnvVkdt7RlNQSzm0159sG07SfNMe67zsmIlGZN3UHafqbP
WbJhNSO5yCFg4cIO7o7+PNrrwknDIe0ypoA+R2Ye3xtBl+4TIgGx+PeeTy6Q79EbW/Ga+C824NT8
6qjntdgWKAFwfeTRJ4F5UayK2um+MtUHLK20IbkzmdLsSXNq6PWN6Vsh+yxUVq2u1gCqq45Sj6Fc
ngDB8ZruUxOP5p1Cb3PHaIEcntzVU+63Rjw5bm88A98wCYlMayIzG+S/xBCJz3VTd8RwQQ0SXUXP
wMHU7HmiT28iwzBrCcaXqx5aCRpcC/ObySgu5a48Qt15lD35PaxdLUPKV71xl53FzGYq019n8j1L
pqFem3y2WfGQWycrt+dJlOl+eq8qge2xxPi86Q1oArM1TAQR6pP67kuSy2HEs91soTuvlhAEGoZ2
jFaxmPvdqBfXcZqaXcKEk4xQGl/eynzdl2X+aC0CAaf0jn2s1evGbX8j+f2vPOhv6mO0hUvGxf+8
9ngS1fcf/4eM17fy+8918m/f+Fud7Bn/MExSbwHQBSwZ0AL9WyTEHwFXtvV/GmwW9dC/ElDMf/Ad
lNYuNR1Qw0U99NvqgwQUw3Z0glMsQlX+k7UHFJ9flwsIeS3QQ/wd+Hthlvh9ldy0MRK7AJOe5nXl
KqXgeeZ+lskm9snITEzndSSFDOlFnTBkr1+BfWgHffQuJkT/LCyUYPnf2cVjMBTlA1XOixPpyIII
fYWhZY8wZPuFjYczn9GF5jEJIuLJ77xLvYj+kV1DGhvbN3IAzoQ9n6H87yJZR2vZOkHYj4CqKOR8
kCPJR6/3yaXAqBQ2Xg2irqwa1r8+oH7HpNzR1akK9AfX6CzK1vGtmsYlVarlMQSzpJXJR5cjVSDq
et4Alb541rQbE4/I6Lj8QMh7Hhm1RRODLjvpkbln535WD3TCJz3mq9oUIoVI3uZaYpNu1LsjsyPp
J++V5742c7etcnDjbSGsz8iI90nruytkmazou4iAYM2/oK99zYb8zYNQt9WXYXabnZcrIAtCRvFO
fKQ1IS5dLNOtlc/V2ioIiCUPGMnjOFxja3zyy8kNIR2iRM6D9xGexs4Q9j5GcJT1ZnVQS+iDNnZc
GDZREDOOpuhNntrT1UVXOtb2q7CyYzzlb22TvoFnuniC8SRaIuRB/EKMMD4qOT/YOe/VbEn2CDVq
eDs7KmbQq4mR7SJzhMZQcaFMwcYJuOcSRaiLTZIFgHG0hR5cJ/Mm1pZrKYo3TAf4YjEs4Boid2x5
rZrU8g2UwIex0x+kiVdEqBN5mEwKsN7WHgJbpoIfVs6XOUZyzrLpZPLm7OGpuQQY8htW9vyiIhmt
culiBwosAr46XoiALIqJwFZQbdJjNUNctJtoJZzpWmA3neZyDEvRyjXcirdygG4OsuUdA+xpAOoW
pqJNLlnjvSaT/s1vrHuYR0bI+Y4RXO7JBWn3zTRcwT/sk6SW3KjWPi54jzTdR6oiB7nqe3Vyq1nw
9OD9hLtsEYPJnTApRDYNvs5V3ekvZWy8B9ZIuiZ+X/Z2Of3EcG3a/mpP+UfBNCzUQSiu+2K6WpEh
mKxI8lfNxUaGWwllXpKEt+tulO4FVc8r+Vsgi2znUgOZ3qKY40nGeyMmJNSj5aLUapdSlttRM8gU
MDWiDSItAJslgDFgqCbXjtsunwhRgF3ghHMgh33jzcMRD8hw6CgHDtOgafeZmPNNA8f5vtTqGaxC
PhwL0XQh43PrnVXQV9Y67p3BfB7ROdxDSAgoLwi0D7Czr71MjW+RV6EdhpuBIDCFUvMCr/+lmMiz
XCu7w/xRmGR4iIjg4+xra0FPyCbUKYK0VvLt1rWc201jT/iOWtd1iXydWjS5lcR15TWXXBMPZUUL
AFropdKwX3e942yG3nmbyrl9L8lE4VOZig1MaNAr4LxqFbgocYt+bTKbJHrVkau45PZXqfleGVSc
XVNQdhIT7U6msUUPwfuGzoRRNbchKbhMqUzbv7d1r99RWqELybxXT3MvvdmMh2hoP7SxPdludvzp
ofMnS2KeH79fEWPCRPzDQMV0PZbpy5//BHLGdYDNccyqvT1oVKt9I0NCOi/I986KbcDfcFx58vzh
1QIeaMxXdCje7i+78sAe+9KdvXLPlKFal0Z2JN2OrtTiQP/r3+tXYqzPgt9yEEyTdrAEXf3ySqPn
TVYKvmJvyuwtiDgNl+M4NcY5ZK7CTJ5/07d//Zq/zI0Q9/KaPg9wfK/B8v+/v5axVbIoQxuzn6Uj
Nk43XHHpwCqy7P2ooe5cfl+6m1Pbcbr99UvfZlI/mcL/+dpIc9AFGwSy/Mp/B88xqnT2y31XtET9
VOg454hej+PilFZptteD6X0khB5b2EBA+gD2oWV0v2Iy+y5casVSnfp4Ibdbzj4ICtIfoXiY/nga
XY5v6J4sQAhObqr0XLJyKpzhaSriF90Rxdqd7Evv51o4VVWwcxzCLGKM6yHBQ/M/dTTv0/+Nf1R/
csP+yS1EAYvVi5m/zpj8lzfWzJOgqEy73AuTqJhKfwCM8lAo0AV/fUVvWN9fryjIQhdyIkPKP0QF
sNX1J/6QexWH4KGDmDobib3Rcw7h0g1IWvazs6TRecyHGW6vXhD5wjPUVvFHM3AuL6VKmlFAYGs9
4dUHZjP2V3JQLugGd8LnuHfqpAjjGNZZM5nTa+yY866IzRol3Zycer0FDJpNL1O7xGmbiX2UiY+7
zyXdwi6TD5g8hEBkOe8i6LwdYUQfUaVe/LjfMnjh4V1bezFDj0MfGcYkca8IRD2BUWS91asH0Fyk
25j8bKBLX1uQDaFnUGP99YX8kxPGwqofeIZOhsUfEgIAHFcNJtFyr0agRJQTEycbYT7ESI3W/q9f
iwr71/MF9PqSzOF7DITN5c9/Os1adNtebs/l3smGJ7tLjuQg/82Befsk/XJfeKybbAbNwLYRe//+
NRLRZDLXdZq1YKi3XTKZITku78tJnyhr3sk2OmYm0XWaeRmjQEC4yY/aFH3u0vSb7+IcMYuhJe4p
tfZwVHnIBpxO9VycDSP+UO5obTySkva5xcQxJYh5hRihu8sTyI1+/cknPhwpgB8f7DmZQ6DHhP4Q
PReyea23ZsuwxsLJs0NGudDVkg9SfbIVGWjnYcqOmUPKqu+mFKiMaJn51GG5RHQOunyqSlNsbEv9
XbDHn3xieS8CZGCcwzbN6+8vWGnWkszYotwbzChXgwA3m9CYr0wt43cWXIGEcmudz/6lcNw6RLWq
074X9zLlXmbrtwHe1G/HaPHXu0a17oX+OqZMd33yjpkWuJeo99ywj5yLAL2IRJ+TiBSyau2l84tu
ju+qAxThsZyzqA7x25BJqk27TOgvM4UYmbKi3ln5uAvq8Smm+V+lLfenXXPwdS6BVQGrSgy6ebAz
HfUS1O1w/usb908+JDwzlv+hgKF7++UajXHj5XJkWDn65ZoSZ4JvyV/H1mHf1PHfvCOGAWPh188J
sjVMJ44BivMPn8lFkmSZ8B73rdmVG8PtqrUfpceIJ1Vg8P6oilsSjjyrdZQ2mB+pAOP8DN4NZTIB
I8Bzgjpkl4oa2VWM1vJOriDQgwQ17jQCnaEsdaEIqPYJXLfWVt29o2p+mvL5BEORhzG3WWxlb9G4
VKkjyB/YP03PaGuqzJBydTPI1N/CXbjc2ktlT9aa0AnAhm12dDXJd2Cz3tYRI9FcSXGYfMjTSxME
Y7ZajzKrjmU/XhOAMGt/kdeqhlbPUeO1BWCP2DwA5TJckYk+NFpyZKWBFdHrCezN5vXyLzCTGnTr
yw1Z98PWsNtus3yMusm5VN54deOlgXAyjc9TrbEWoFrSo/Q8NZm/9mq+GnzlK0p0PmISgBxjzPdW
yvXYL7zlPDljqy0goFOKE/r5mooBSpINTaZy9oQpHjWU36pYVixEka2kzI80xTtc4gwt44Ebk0+H
O8pzbjhfRTeWx8xwLkMHZtFs53BpjCZF+gzJ3NXJp7LPpf1qtsnfPY/dP/l4U+vgkYTqwR31h+Ae
9BmgqJ1i33nze9kNTwiULtQXXDx0RCiFsrdbq10xLt/KgErv9pkvhdxiL4FRmvJtTWGtM1mmG6yR
a39hM6xzGQPyNv1yAwZ73kPr0GjQMqziMfLupszjd1JSg3PdBvgRY56LcNSDu5KzPFSedTE1zphU
zi+DRbmltxbmGT3pwymWTDh9Kmtc/CbPQ0E8PPHalNlAgK9y4ARtTfnU+rSkQZ+fMZE/2U5PwnFO
6DFyJQs+mUIgNF7TqPDZSGiMfKv53e1UvW1r+eTRHeyzxL0MPERoMvurxcBwqeal96/n6/9O2P5m
wkaJvWBd/ucJ2/ktKX/8PFr77Tt+G625IGWIFlnSsRYcDQ+on0driGbJY+N49JZcsf+erQG2oasw
fY9T2idKjd3wv2Zr1j/AXXtU4MzXdLTH3n8yX/vDp4r6xdL5OZCzkRX/mpc7B3zUoJuqPUZdAjyc
+cwU+Ker8f9SScPecR2gBAHPZZqGXwqZaOxzLTYDtSfsGwuxvwKJRZ3PJf33Nf//eJXlF/25JIuC
icEYr+KVXzvtazX9kM7fCZ1/fZr98ov80nd5SWWj9uAlevXo6Y9zQhjIt7/+LQAx//ERjdjQRgNk
cmfw2PzlcnUMMtN4aNq9o5XtMroDE5Poo7nxRl7aifAkYu6KWFT00dHq9H47dda0YYVm7OZpGHdJ
3bYvplCWgW+/S9et9B4hWgwkYQ4T9M/WTbYVEJC1JWnTDAAWz4iTerHyij69zplPUZB66YmKxIMO
UX/Fd4Oby+9wIxrDvocIw+JJABFBYbvONE+c87qe8bP11cpNeAy4bZ8ehJ57Jx0Z+BetYN3JdGsW
Z73R3BMyU45OXes2QnMw/8TAK7B7gbxAi9zf9VAIPuE2zteiFjx/vebdNQvvGCUFVECtGdadp4qd
bXZ3NoPgTwxL7Mcx6o0doaz5poJ/frALdmJ5b9hbALkIk6baOPt6VmwghE6w4KfhyfIkPyTz5Z1H
R7uplG/OCA874xxhRN1XKejnuOrFY5QO43sgsVoNyoIc6UYsM70ByTZZyj9GIqJfRY1PZg3mVn1y
R5JdcD4ZP9qWhAsgtLb80JYpEPiVXL4AKodIPbnSfhxQHMOC5AI7Nhve2TGZtMnFfDk7LnrNSAKB
iCzq1oVJGrE+QToA/BAVu/SQhqXaJY3tH7JDLjbOsv+equmTrcwfAXKML5PJDtHuteSVHBBwmDPb
cbrwxtiVo/1DyaolcWVs1D5tkGCTScmb4EQwbXqdn1dM/D3SycuOReB0L4kGFwFOoncqUMef62KM
SIpuUa0jFWPvaKaHuLSGddDW7Ra5q75DZ8w01XHdOAxAU258MARpqHIC45zZNvco63kBUzEqb1K5
A1GV7VMnHZ6zSvXPzNf5YiCL3Bh4ox7zGOEd3MLsCPALW5JW9ZuBgeK9H3A54Y8b0bpoa3NtcnZe
5AhP+5CabkHoBWTC1YSnKwrJtTCemBHHj3Oc6M+kCGfTCtObc28SHLMTcazvKL+ibxHiDxQiphZd
zDGAr5KBc+8XESoVexTZ97OAazrHs0sUdWwfYVU0d43mGU9GoYaDG9TuQ6RZ2g7NpPXgGUV8N9oO
NMdGPUpErSgDnUEnfrhxzUPTSpSk/cQSNEtE9E3icENgP1YSFEav7ZjS+h92mvkfcIBk2OH+OrXI
mr6JQDc2cd/YOE5hoWALkwFkr2C5HhFL57Whpu9503Elu4G5pIhrfW90xrwvGNbdwTewrzo+pE00
+2zyLNarO+YQ7c5Bsf3qm9GARtoRj3rR6PuBbai7tvuJpgpgs7UqmLu9GxmKjwZI7AVkyvjWAs8/
l30c3KOitq55IKkoUZprG/BnzukWSsUITm3juvUfICWUbzPIyMd2JoR8SoW8TNCz74zJm89oMJxT
VlvlzmicIWR/6D7X6HvXUs1q34yaP4SObi49JyIbAUMJ9kSrdK9cYQHNPGYnrrNOkJxgxhj1DzKI
SAsSeSUA8wzpd0e53d4YOIRA1Hc7bg0G73jUsTLX3U5WIxbWrk46AGIClapuN6d8dBETi6oRV2UW
LGWhIfMznUi46zTwULF7pTryt42vplGp45zNzQmjytI9R0kTpgRr4qYr0uDgUzFsEXO6a2gVwcEh
WWIr3ali1bqYQkSWsMRwIZOGvpWqLVWC3OB4bA9ay2BoJRp/3qKN1Gjhe1JaTBinIQwXrsNUKRyQ
aB8fyrxtvrFRlhxjQ/aYswcHMUwog+QU+AohRgFC9rw9prfhh6eXamvGvnMyS6PcjeQA+Ss4PPVb
l1XGN7wD3YzPJIk+OmrVl7nDmogrisHq8uVm6TrIn2wAwVNMrLNyvPGeQeF0DxyGHoskpnnDPXwz
irNIMmLAL7eXTCD+2swZ7CHswcd0KyuX+rcsk91n8je69cDYD6VMa2mbBLHSGUBPCt8tNp+W/K8v
qS2qlyEpip0M+pKJoIo2iTL0xXCIjKLRg1Cfejq5qn9jqioPvuf6Gfp0ILu0/PqemXTG4dkOl0Dq
XL5SIINojSChCUVcbmigWVezUU2EqQdIo/3aYFeIHxSurD8URwRbU4bwA1Pf2k6V2suy5i+sT67a
A/F1nw2MFK+yG9RjYne8dXXhk+Ja++XOG13SflTd87LszIkEVn63Mtp+CJGlalc4TuO4InZWYipW
xl3lWe2hZ479PTD46ixPkZy1rnOKEELtYheWLaYQlNbEkfg7qtH2YNVa9jIGOFDKsnGfg8bVNg72
59BHXb2LCSsJ2+Vh1wW4FrTUmx5GF/ypZQxBWAVsKUVEQ2FB6HozigZ0Wc0NjtSZXRt3dMgYBv2J
rZc/Up7hB7PTu2uXueqFGyl+cIUWM1vpA9BdoFrYqQVwuety56P4epUUpOyhQJbDJyyZFnVQpndm
pE0PRKMrRFz68GMoI+1TscCN2Eulxtqntfnn+5TJKfqYSWjaTLY1bnW7Ni5kNGnXGInCAxL9+UjO
Qb/RnCn5Uvad/xhUA1Q0fE+frX62Pw+tZn+maZ4vPKncrWiEtp6hoa+12hYEo0fVWZF6+ARmptyY
bVlsoDdMl9tVlw7xRVXn+/fmYlQuy4oHX5eegL4bDK4F7nHQN0tiub6dcM+evEaUmzIA3l7M0oIb
UDCibHVgf5hQ5mNvzvl9BKPmYCDCz8Lbvax8Qz0yEKLxo0M5KayjFzbgpKnnXozPFMfFynHK7F5v
0uIAv8p9DSKMMzLSbQdDMQ9DUI+8/apR56yr1NnAP4ADhkV2qM+Z4Ag0jCehJd/abJ4uHArzwSQ0
495rlYJQTB482I2ayRY6cliMCvWfQlmy9QxCGXMUetAVvPQeAzHqc8vMjnZfOKd0VHjVvFHbRG09
3Tdex6MbTBFSvKbSLBxlBSlhJsEzYIYMmEw8m4ZDQLw59n27q8+jhKodll5ZXftqKrc9Bw41UOlh
iLNNed+gqA/b3h1geOfqPI8Qa5rIHbeWacDUBgSvXTtdR2rnFwMVs80iJh84NvSYpcUK2G6KUyth
ZuAPDKaRvZc7aZT5i95zOxW1oqwOEuObHtvz2S6w7NnjqH/DCM4+bkoqi2Vzh1q244OZYGI5qmlU
j23meUd3tOeNz8INvSBMbkT8A8OdInBRqcuh4qQrwYc9EvrGZ16zclbNEf9xtUk5YEONveyulxrC
Nr70IbVwFkCnaKJ9Bxhhl+iWOmARILAEnu7yG90vUekhFGlxMVRidmGfFM/mhKAAcmG5UbXQdtKp
iBSynNn8OjM5Yy1eNs/IlGAbZ4l2iqPhocd1ya4aZvuYaj/8RnpMocpXq4fUkQMJu+PXyNa5TuDY
igz3duv77bipCIDdRVEyrKB2yRPO+7ZnOqV7GypEcawVYQ5SzA8mCcVh1rnFO+OK904595PZWVtz
GoulbmtQCWHk9lRyHSuhwtbX4j2n1Y4LMYSGDhw/jnDKBZn/qhF3iMfNqjB8dU209sdFF22xKNd9
qR1AUEFM8Wp+X9xCNlWV6UIHq8vzVAMlLkUcZmAUNm6SkwdRWUO/gzgtvsb94OyzycjhHPbAuond
qJ5r2zUVziEdjVdhipNI3fqhLLP6lbREdCjmXODfqPv3evDcZ4BK+BVyv84OwNsUQQpBtgPj0O81
gSF0DcDZfrD9Vj2k5Hc812j7NkMB5SzEvMdeS7nuBk1WFEYt+Qk5sJHt0GS05HqeHHGHzv3KkABY
W1WcYElbe6ycTkAiXYXmot76/ZRlp678RnlvfJnc0j8bAbSJ/2LvPJYkV5Is+ystvUcJiIEteuPc
PTjPiA0kkoEDBmoAvr4Psqp7Mj18widrPYt6IvVIwsEMaqr3nrusTYJn+iphjI0cRt0G01ju2zHy
twlJfpvW63gV8xz4VIo1CidJzV1c4ZD5KiJRqWWPfPdGGG1yV9htuenisX51auorvJyReT3Su3rF
VOoe4HcXL8Ho6kzuEJs/6/MX0jEYRuuRF+2GouguotgTV1HetC/4H+0dKj51QNreX5DkkH5rRRIg
Oja4ubB6g9velfn3vEEoTXIPsbNNUmJ+wrt6MBh7XNYtZApHY4MN2qAQ7HUb0a1HrRVPVuHm6zSw
jXSmb0TXpTb+SHvX+2ISP7lmjgdeNcymOekqWSZ9PjKgiCY+hRE5G4sO6sLKGWtWsiRLdiBHQbw6
rs7t5Wt7GNlVwB6zpgWDOyC9clph9nnUshh+SUvTkFV+QePGA3k+sik25EttJXQdnQyKuy7cCtMh
lfEWlUj+WKZ5edlOmbmv64BSah3mYxDioUql18EdbZSW79guOdqPsQUduVDoVY3O8Z5bDegM+05v
yy5GMeSIg6fM0loSNd3sllIxeR8Mq3xKqrT6IjsgtVup2aOxiAO6y/hAZwQC2BJyLLS2uBOAvsnh
hP7/ltYOwKWuVsmhN7sfofIYDdHeuRx8r7iwqGy/FRLUwYgDYeVo6fVU9jhIG0vLtm3qVqhXE9Iv
e/iWC2ZF7bUwvfA6oRhaJCJLmrXnMfWvQwd4YI0al/f/O6pXxMt806DO4I5aWEFL5EbZdLcprviV
CLOI6WRj8eFyjbVR5MEdsSPlVwuBiEga9SbG4WECJSU2roOvSSuUsU2qiZVdahYcz5kq6bsYyqOo
qqH3ZoQMBQDnnKjT8ZT3UDV54vHmlWIbRY4LURaKzQIMvruPgD7sksQMv+JzB4jHSoiFTcMQHQ7u
I1sdvicA595mWv9Khv6LGAg80aVhbvlTTHAcVfsgYvHdzbz6pke89DWcAgKyUuWBp7LG5MqHcLkF
VssVQ2lLgnQywEv0uShW4L64fSQe457IrKSLeWHpRC9UQU01RkCDbQiGrRWZt+xBnlmQ05tBTs6h
qhxwnKp11pLY0PfSJ08yq5UHW9VKrmeNDUYwEpYWZk11i4e/Woa9Ku4LXMxUuNpdnuftvvXG/C6I
NefWrfQQVzrpm2QsWT+NEO11mSi5rrsYoD6WgJvCHqJLRhUk6snEJ2EJaqPWvSYkLAURUbY5y+26
l6R7TO2g3wVB56Bll92yZIyyHXsre2hZcVGxY1z0/V7f1ln3SJo2Ah1Xdw5WWDL3VPVb5BfuLiFq
ZqkoBOFjutqOzID+klLORSGGA6QJq5T6tyx+dm3Sx7T55VerSuRr47UQLklbiNKvpZ4k+oXB/O3C
U0GyoluieNga87EztWFcAr23/WuiP0NzWRYVwRVWTYjSpiqGia1ZVPvXKHWyxyInkDa3R38bxU24
krSwHh2z+TEMROnpE6VKXVn1QZ/UN9dm12BnZk4ols0mqepHhpBpss9j35j9HzsNh/aB999GdO48
5yjnGPxiPKEqzFa0O741ZtytYA3MKXp8X0eldt3gvLtsQQZArXat31FDOXTOaBNpnWd8E36mLkRp
W2unsmikpHg4wsDY9b4W/Iwcy761dc28awb/J8HH2nPIq/dkmm4dreymJM7Or4cAIQIeBI1kqi0i
jw5LPAGAhLFArynoAHzeCP3YBYUVCnKfca5vfNS4OBigSQ/w6p0S9O96jWZcLEueyWrLfjzffn60
D11w4i10l5moTuQ4gtqjnqs72AN1klvvxhLquN7wlzh3h3UWymz194cyTFDwnm3aNkvfn31qvXEI
yhkMTizywscBWdkiTHrjSm/PapM+gPU4K8N08ZcJ3+eIR/1qUlL0kQCHelfURXeZZu2ctoJmL+Dh
XVThkG9Ro49/2yTnoKaBYJA+nE1I+NFB4dcbpgbTazfCnl6QHcJXuqZlx55UnFF8fNRBcSiQga7r
Ij8WztGlTFn8Jym1egfYlnCqLGAaplVesk9NOpqwf6pbORp0ELMpuuoyzEyf38r5qfhTocHxQScK
Hz8gM5qjp2YMhYz0NGx2Xq7RgC84QadST58f5KPAzPQtkweTEAFmRcfy58Hgc9H6Zr1rW1q3roqo
IkLXCq4zU59204jHp+9wkJSArDefH/rU82OZjm3qPsMbY56C/T5S8W0xGPBJ67lJMq6lBYyPvgqN
YFfTZ4p6SAU2RuBDPz/sqVffErBkBHcWk+aRLdJqfKd0Yw7rVgmK07x/wvUy7UKHp9ZHafFvPLAW
awySEU94hnUkiQjrSjc0b+RwTWs/wqbdsvmHAoBH7swqY8wX7PiBAQdkIkokTogbenRBp+lf95JI
d/WNNHmezTHovmPHGRYaYEQIkI6+dbxJf4+gse5apKH/xkMLt9NxHYH0Au3+n78hda2WhHO93llu
KO5sQA1XMmSJ/fwenlpQuYXz+Epn8PlryPXbNE5AHO9EztLzaxXoAaktwRgPGOoSeeb+nXoLhQ7Y
HpWJxYhx/im/HSodugLAjmJBJWp3ZaryzfHKt89P59wxjhY1GLmmw4e63hlmC3W03govv/v8ECcf
Dp4/dDk8ivYHJanvJ56qzbbeSWrXq7DTzYNZFgzKehV/iTRWmKro9dnVAz7Ewn8Obf/civbx1cN/
ASrW4/3zaV0crWjClviESx9fqYHTrQV5s8Q1VEGtTqo94cTF6vOT/nhdOR6aPRJ8bNNwj9+9im2V
N0qr2uUFYUfCGe+g1rhnSomPz6LFDB1qF63dOSrm6AX3Q6OFqZdVO/xYEIUkKoxS9pduwizj89M5
cSROgsQkCAw2YsSjx4Rww3gaR6/csbShQNOaC+isj7JOnj8/zonbhPQWHhj3ipVLzAv3b4+8I/PU
8mu33E2xvq6zdw31b5IWy7gKzqgQP6K9PDhivx3qaLmgR+VA6uZQXe/TuC8EGHnl/pPESTplX0xP
I/bJLSzhoF5VovVWel0Frw5bVoQyUNATpr9bs6GNhmKYBngupvRge4k8tBbQ31BF01WQsQ9EYE+4
fMi0iH1Vi+UBNOzB7bPhWpUdHeyxc3Cv0HFcKCeezpyo+ChV4wvOXA/XiW3MuvE/ryl6ac3yi45r
2kTti082wjVZevdke8Xv+dThXMsIHauz4LUe0nDjQollZu3sHQcTks1k1qhkitz1KSceddk6IMnL
HOy5h76dxhIC0WrdpIp+Y4yxPKgTC/CTKnHQ9fiEtURDMSRKgbppUqu29cwlx0lWtPDcy1SgZUiI
BwWmCNbDDxXKo3BYgWklntYLTdgkYMX1r26gijMfrRPPmumjQ0DBghPTdI+etQDtHdXHyHVJ8En3
hm/tuevDLiQIrlzAK1a7zx/ujwUP+bwu+k1we1CnjgueqhR9T7gqkd5eC44pLvN1FdbtJYGZ7Tbw
CM2NaL0+gtU6p1c88fpSzekOGD/P/bjnQP/Wa1HnFDvaXOOXHkPNW8W85xGJePLjr08SgQerEb0O
/ndcOjIXZb85IoxEostUBKQfkeazK1lLinrvNCkRQA0D9nGhTJr2nx/8xHlSVwGe0G12Bh+k7aSY
drSdCjT8+Iu2lSoewyFE6pGM9V+XAWJepAwXhRHa3Bmz8ftCRQ+oCTFqZzvT815GbE0r0xuwtmeW
9dePKeUGgimEUew+9GPHh5xDlMO+y9AVdEQcOTRereRGKdvZ0Hj6/rcXUOgWJ2YagB2Rcxx9UcI4
k4XIKk7Lzq0d9qKiZIbITKfJZpr/5wf7+AJyMEobSgObgfbx56tCGxI5Xc6ZaeIxsrSXavK+J4P1
GCrnTA0yv8t/1qccim0pjgeTNf9YQQ24ISblFSGGJbO1Ra/UL23YxFk/gTTrD7Qpz1Wjp4/oU4qi
2+elO/68QOggf4YjVkZ/SH35Xo7GozWHXZOhmAExNC8/v5ofn32hU3jDzqbq4IhHT6TdsO9oAzfd
aV13IIpsJ0QKBUM/c5iPhc18GLaGFnx2Lub8z3/7Qveejt6WP3oHiEQjuhyilBz4In5+Mh+XSo5i
QKthZcb6P/NPfz/KoJkDqAkj3dUWHS06Pcss6X66hXOXVC0DdZD2cNvPqLrNj19KjsrCgRYXMa5z
/KoBHmh9tn3pzrdh3avMpw1XyHS6GjA4wjZkiN2MgDIBNgjYwjAbJWMv3d22QxXuM+bIG3gcj9No
V/d+l6arUEqKg7ksIB/WvkAW5zz5pnJ2YdvYZ379yRszg30YBs625qMbgyQhyphsEIFCENs6Gf0E
zwR9zs9vzMmnDF0lLSVsbx9KzlxUfEbCMtsVrQu6qux3emo8em57rmo58cLauLFQVWIgZA/75wNg
u5mF+69gIcKCg5AlQJ/u6MPm87M5tQI5lACeiXmPZseHa6abQ9hpKeKhBtipy2dqsLt23TTZ1z4B
h/X54U5dPE4JKBL2Mh3W0p8n5bWxg7GWV3RMg+/ztatj5y6vg5fPD3Pq5ZmJtS6SXDYGx4/x0EDl
mUpeniy2vdt0NBixBfZ3hi3lpg5t75vKZLKnW9ic+VSdWvNmxzx1NZ2yD5seWqc67IQ+xRNt3rSF
9j4l4UYmzzKZHliuzxzt1APPtgdPPxZ670OTLOMcXUc26U6GhNjnjg012Ey01ecX85d/8/jTMVs7
TT5HeNmON/x+Zw6dTct953VKf44jvdyA+0GPllh9xmzOVU+J4ZXLrmz7m2os0muboEncaWg6p1E6
DJYBYBgVAfaZ8tBjdF1ybndrnLzyLjts3kzLpv7588mqyQa3VZ7ztRkEY4K2ejfaOdnc8hoSkrwX
8ENy6cJ3ucwKK35OVd/sA798i1B0gFRqD1LlYk8XySc5XSOjN+I8Pr+QJ941ZtqUoC65oXN9+OdP
zFx+QzxQbqti+i4no93oEjFlkKFfGd8/P9aJy2H80hjbc6OWqvvPY5kG8F3htZT2gfFdp+Gwym39
vRkBhLgEW4AocdozFcaJl84wmNhR0fDF+mBd7euMnLWw5PQS+wuZmNrSRLXDHKOeFpY5Vk9VraoV
aox+9/fnij/JnztSFIjHK6UAtQPvoCl37NWuK0eRTVJnd3Tjoael4TPxpeHf120ccG4DQMf2WcqO
rq7DtLERFdwKHYMJkFRUCYXV3qnKz3e5w0b68zM8sWxyPGqoOU2HYvGossGwI6K45NIOfcjkQtRq
pVdltbJQxP47h/Lh1+Hn1unzH30QpCviNid4cGf4ZXELDZcscLd1LuLOMM4sX6eeUYsXavYhzJ3+
o2e0RxJXTHQG8Bt3j11U/rBt0q4b7l8cVndeB7/m7y/jbI3D+GsyPjl+AY2BWZvZTNhIzQmNn6vu
665eSfoAZw50YmGmpa7bFnATgY1jvp+/lYgS8x1CCraAAEtewmHYelP1eOZcLP6Mo1X5j2McPROE
jqeJmP13CPoNoCGxPDR2Y9+bHU7sIFMNV1HHraZquWqcJHwqVQ2A1GZW28HWpPnXoYYsYia9Ag4Q
6WgGcWtjtouttoa3IaI7k3w+0tf64DWQerHNG8RZ7G7HJTLYYB/ZHkMKfRhubaNGqwtuzLif/Byx
VWE06abMG+I3+yogXAjp6A1ETarDMo6xG8f1DVyIaGvUzbjPbCSavRXlV71W9zuPZLu4TJslVzjd
5PSKCGdCKLhDnJgvSjVJMlEjG7Fwqi5LYcVLFSfd5vPLe+rZ5CuO95/JIXOKo2fTqRpwTQ7PJjLh
92po371I3ghL21h5uSa2svw3Xjtqboo92vcMhI6OZ0djUYGGKXYwleee07Uy071qizPF68exmqBX
ymCL2oQ2nX90GDGkkVUTXrVDRH4nZVyjGfS+VekTQ+grBCnLzjbfwro4s2U6xmGCFpiPS5eWK8rm
+rgg82Vewai26YlARPkSQbVbkKeo3WF0ITUXzQx7nMrOg3Wb9tUqIzWA4XbBQl6Z/d5G5W8nSttb
ekf6aSuKZYAwlAdObpl3MsH2k6+2ASlaDUgBU3cKV35rEPQFznwVGsEDEcLN0ptskHZtInBCAodc
J/yeVZvJH3g+4AD9ogwPqtrg6OLv55O9jJo2Wbuaaz5Xln3uVpxa0zE7Gq7PGI4bMt+q39aIWG/s
vEix6+rt+0jm22JU+jY12v7Mk3VqLfrtOMeFUS97sJG+KnaePSNt6TcsyVxYf/66nCptHAs3u20y
b3OODe16ZUoc+jWm+a4k0NMuFmzGX8oUNHrUjGdMZycPNofJUfjibjveRDg1i1GR8a5okUPKQzlt
eyFBGqE+str4zOU7tRA4tP35WmDZ+1D8ZuNoEabcYnNO6juzwSNuBONLmdU/2hjNQuScuZLGqedi
nnmzgUVC4B7PaaZGZlxf6rRkyCJcXqZB1GOt9ia9+FVpaRF5ABBWBulb97EeRLsxxNQQljEovdBL
Nz5koicXSxD2jCAU05nrcfLnsSDSRqJ/y/j6z8eWLLVGI20136lK/rD88Dky+4fMQkfy+RN18jiu
x06R7e9smfvzOE2vjRGAByzBTSbp5rTvxaipVdnVZz6kp8pWmlOINmBLwBc+eg8t5ePgQHu5a/GM
RA0SV1Xc1aUNsdu4ycrqMc/8M42KUw/wb4c8LliTSWRo9PR8R6DLFp7+D19kiNudQ132Z/Yc1qnn
lx3p7NB3mQgfv/5Y10kjG9ycZcYc39pI/lQxDLM+M7wl7dtwqUktJq1FL9ZxNXsNNGNWZtaI/vy+
eRE0VSCKzbG9Jo4FXG34jKK2foCSi+G/IPGOzDFvM7jKe/ZsVk2yl0A0kE06kEkytzZL86euTOws
pbcapP6WlN01Uhy5BsP+I/Z6RXixFa/JOzMfJKJrPvamfeZpOnUV/NmpS4uD5/Z4Op9lsoFtK6n8
5LSf2slYtLp4saV9Qc8UiDEAjM8f31O3eHZmIZRxabYeX3aZGOFYUQzt4sqHvSm7Wm7A4norKwwy
jPezJv3zI/7SThwVhChmTE6Q14Vt5tEOOCQikSlplu+cfPKXkeqcBxEZ/bKwRvsiKrPsWZpYzROB
cvKXXcCLiFjLu6ldt0j6tpoCm3zmMpy47hQbswUaygnbiaONku+MHshRK9ulfijWUT06V0VE2Tgm
ZfOS1MZEflH09cyFONHERJVA12detWFvm38uHeFgT5KwQJaOKUDKaoVigyDV2jRB3Wx90EsLnhSU
k3a29omuISOuSXFeiH/Fdf1fMUPWiTVs9oUjx4CkyKDt6IcQ7x06eRvn+JYTi9HI7GuIrWy6Q1td
2BdcGXffJqiRsVg1ZKPQRDY0QtqAmUT9rbKUvhnHQP8SCQpvs530L5TFxTZSPFI4pqAPD769RZL/
Y0SMzZLdr4UzM8UsDeCZVrS7yKlcoGWdu/LCC7NMrYfUKoYbXltMaITVTS+R1/mHTHdf9W5Mz2zM
T50/EzA86ACluK7zS/JbiUO7LQHqYXH+WTo8RMjSdoMzxC+xoUWbz2/6qUMhvEZrgBudz8ZcBf12
KIZOVUXcSr7zS8DAsvJmN98g04MfZeHL58f6dd+O37S5+2uxe+UzeLz9LzQngw0Zszno7cBbkA80
YvaahLGFFtavCjczLoxSD27bwVTXpqmFd2YL6Y6UO7mVhf7/85P/4/8pQABZnseK878ogQ8BAlfv
9fgBjvrP/+h/4Kj2P9Dlz4Nhne0kzQGe0X8lKLv+P6g+0B0xmpv7/Dxy/ycYjgkvT7Yv5tL9d4KD
5f6DWoLtFc1WQfA6cIe/CIabX5DfHzR/bpHP2kAaMmwTjp/qQseQn0cp4IPQsCdIMqK4ZJ47PuWk
42B0sM9hEI43CxzQJS+aLxa//GNHuWXgQ5SVM+6GgXJX13q8fY6Kt7/dhNt/nsB/oAu+pehsm//6
z+NdKEdBkD9rV22Wxg8fx5ZJXV/Z0QDkDreTMofqLi1r1kZXyLWuqWxhNLS4iGDV7hvlDk+fH972
j78Qc1HJi4sUyjO5x8fb4K4bPZLb3JZwXicbNgM6lU3mRlihEUqApY7qA4hwvhb4IHIDtpMVEKQg
YyqlhinrA2msRrgoAw8vs4piSUQRliRvUulmNFP+Xdxfeb60Mm3qF4PEHIyTuBmhyXvj+JPOQnpv
JV66mrAj7SKBBzpwnepAB7/6gpt43AZ9jn9Uhga5pnPMQ7Wg4Trt9GowHtHkyetaMXQCdYCj0oIV
oZxGvnt5Huv4PPrxJ2HW06YnC/U560gGa5KhuAwMkAU48zxjqUqzIM9Xp/0dj/LVCHX+QzXE/mUD
RA6YkxPc+72bt6u+kXq551IVQOagsxmgHYWwtoCtOU3dbWBXYE97HMsRYtFQRjc2zgzaMj4iM1xk
+GvcuL4rsx6cfz+bNJIWPHfjoAyarCGmEZGrlRXE9SEFU3nX5G1wQJIzbJ3KyPYVMqM1ZLL+OdHz
/rlKJueBu0MCKvvLdWFCROyg438bS8X74FLtxKoYnxCulq8gz7gzFevtzpnxGq6Cqma1hX/pkFW3
A10+/lT44570mv8E2n7z4mDQuAyGUOzx7BmPXTZRpbSquJyZhJd5TjGz8pOKIGOR494hUmHSkSBn
ct1I8Luq6M11WRHzIZ0It4sRItQ3y/qbCPi/YYpAEMQ6vcedNjBJLURXfRsaXmdPa8etE3fZnsBf
eT26UpE4k2TRqrEQeK91p8n2ElMqnQs7xVcOeUwzgvQ+RMK3cbyouob6aS8zP+x/pDopNwVGW3pn
us6iYZRv8VD1z4w7piu/6vmjrGjcSuL8FsbAGftKk9dBOr/sWmXfaKHeI+nkXByR+IvWj/Jlj52I
8IGo6H8YaTxuAaaLm1BwJwLEY0QRyHGVQ6kk1kB2XFdI+O9u5ttLcn6SZNUOWlxgrQqCe0cPqm8M
n6erQkXjk8mHdFtgPyQkr0o3ZDa23/XEMR5JL1MraIjTxtC4tk3IfUy6+VLPj2hWDP2PkQzCzYTP
iVjyiTshwN5uhcHzXyNPec1CNzhkTfqqtKY7RHFNMon3U+98vV/EWg7Zsglycx819huwgWpOT+ye
Q5Nnc+bKxVsTV+RKiOxNBG7/oxWuvJaJzUM5mD1oWG4Uhup2A29Z3sjcEjd+q+ybbgyMxyJu5Gtn
O+UbpjWeVpCzm9oMyjcLJ8lFAo/hYfBGT2LM9nBsF6p8Dz0cwJSHo4Yjg3ToXyfnRbwEpFBr98Mo
i3Y1EO9wRZe2eZFsw+/HsjWgU7OlWBrETBxIvs6XjtLjXVsSj7McgiHe4pKuv9FU0LlNedq5OIu8
6osBLvkSYoCLb8S0quvWwdhtvtB8NVLntS8L1X6L6068xjiy0nDXW1MBV7qdtGKN0E51V2OlAvug
QqsT93iyceeKYXwygAIsoc4T/mLYA7LBanI2PIe2voDDj5WmHFqWpq647krfXOAM9A9CS29bvSHI
RM/uNbu7FrnMN3jH7LupppdkA2K9ru3wIbCD6xyP0wpoX7gLzSna52b61DC4XBOn1a07MX4Fb9mt
Rd99TyMz35OY/m3sRLSPJuZBhdHJy5L8rnVm98OSBkn73cBvug7j5mJoq2CD2tjArQ9CzBhruCiu
HSJiCONrMWEZ1nzZj8saG7GTeActJR8lzqpiWkg/qPboblApa4NY4qeyF3mc0pPMs+xnKKfWo/de
uEBVxLj0RXE/Eg+0NnPNv0igd1zRolc41nhhsXwbF/GITr3zQTROtNWXptHre73Q+l3uYiyWreWR
Tq2RRzCnUvSEq28jHaGiqeX6hbJjf9eFxoOVEwhCc6W5NArfytYm1/5bI5VyljbbUpSL5F2Cbc3g
LGPldTeOod4K+EGXXWPCmjX1Dg2nb9Al9R38wcGcGhA036xSddvQDvnm8QH3NjhJ+0VkIuxMCqe6
ZzxrYGlNmw2qrYgMr1QjVtQb3jy7R+BpAdMuhtlalKXpKy6l0l06gzNu/biP1ZKJtrciqAl1SS8s
AF8WsyAIhBvR2Za7p89o6quRRQQYQirNZiF5r65E1sgLNQVwL2Dh79FMkGQeRbxVzToM0RwVNFwW
Y2vYB+nUw9OkrASoOj47hlA7la2sXisPRu1M7zLTbbpt+fQoE1lix2/83TDZ/j7vgvE2Tq1p1Qdd
dUiJlFw6Zobby0n7RUb6zbohMv3ObWgxl8GsOghrnNC69DaV1jNjASK0UOTHr4RvJV9cB1S9p4+K
VNIRV6bfaxvCREuEsgBhDY1vOXCofRxbg7VAObkKtdB/hrJjbLOYJ96xymjv9QMZayoQVyWdv3iR
Ku0+bwd479U0HkgjwuJKsh+cE5IZ8h8irK6xH7iX/oDufSmUqgmtQDeGSCdKr2QzGXvJtKUi8tap
LzKym1474t3EwrUV8lxTkQ8YjWHqLRMj0X9InITZSqBLGlZ6ovf7qar8pcy1etsZmf2qsi6OaQTF
yaVoQwiOVuLoV0YjeiZwBtlJ9iteQB3HVEpyPcmLqFC0oUg3bmT3X8vEKJdtpua6QFZ3WO6yFWL9
olzD54gvCFBFt4szOSGywsyjPfr5+tKvmlKgsKVxSDSUHWNQJhWYLJnSvhnNIN5NUSG/mtLTmmUt
x3S+NzooREqkJLH4DqGrAFfUFJe+GdgszrL97sWBksxK2EJv9LThg4P6d/zJPtpjfqgF95KpA+9A
SpngBjoJAqENVd+NYPNWkbRvJvAT91opJacbW9GmI6gOizGToGVOkRcRdDzIr4PsmG5FiC0w/fN1
RhZNHOev4quKTeMRs3jzXQLw8lYm6S7UyQBFMVCOo7mmDHUeBsL1Gqz3VQXYohfpKonMbE/jvrjM
ID/shN6oVV4qFuM6gayZSzjhq8hu+LjDRNbui9DvnmPTCm/CnEqjAKZ6HU6/foVffbFIAI0XQVXN
i/KUjz8BbHqLGLx8tveryrhlGSy+W9JhF6yFdDsaysSDQ9pRsMhJBlrNzIltRJ7QcxTr3Duj0rxi
qef1uA1zh6yDPuH8u16twtkPWlJsvaIzzZfNOJe/uIde3XbIwJFwCjR2EF7lw/gTo0EMqjIo10US
+wsjVhBtRrIgzEUprQzTmF+dUTt84J/OewgDUQz7JebyH3RgtemnZRhqLRxyszoEtHDnctgtllVS
1RB55vLeqrxVz415a8Ya07gquNhda5/b0BjHPez5t8y/xHLRt0P9O2q0dKVV5hJd4E7EVP5LLEj2
jeuQNhW20GRGQUEY+VxZqKUwJENk10ljAxpoy7cwKHgwC2JfG6sfLwolqy9dJ8QNVKjhSVFxn+nU
fOhTzj929mIx80ed9cFFSPcmdXvNanZabOmLvimch1HyoulGQrRrx1PHp4gHzOh54oEF4TrgO3VI
YbK+J5K62QXGc4ad+6sf++dOm0xTPFPzj0KgfjxTCrENm36M3y/PrcpaolmYPbFdRayP1m/ruotW
LM3TeqTRRFhoRwWVSDavbjS/pii+7hMlqgOWChCCgV1+JzvTvfOcELNzC4gt0GryQqrWPqfOopf6
oUmAzsybda9Qjubh8Z+tL5uEE5mNmKQGzN9LAlplsq5yf9yU48DqFKPM9iPL/dmbY78DmhVuNMN8
x6TxApvHYthMuaTZKlx1KPOv+toUr70ErAGJOr3Q9dx6M9F6DljJZNFfwLDw9oFjpCtdxNMmHnih
c5YSEOfA1nQjwjQ+5NSrWe5fUkBOm2Kwxgv0K2pVV+i3y3mFMYHX3fdh7Txotjv+zL1Qx1BaCEEE
eMMaiyOUuleV2b4jY2wfBSU1O5tl9iVhyr80ifkJqeFR4XGfa/WhmKq7At02awo2e/JMKOj9nLaq
IMP8QVipXJtDIK9TJDaXSVdRgxq0HGAq9c/hpIW4LGwzI+mhS51Dm01uf1kFKuQixXHIJ6lph7Ud
gntedtIKMvgN5G+BLAHspzVixQkV5nMZAGxrKgtUiOtMWbgntTZekdrF3wgo6IOV3jCsWQYxgs8e
XZxnXjDhbKAHWGQHCkVNX+tRUqyIgeeMw8InL5pFGAbaQCnvDuCvtJEin+20jquRjUjjieZFBz2y
hDFhLxtbg46T+xLNbs3GzYuE/DomXbqp4zbedj3VlZ4qnsipZUMRFU733MbZm1uzf5wGQ756KiPg
oh7jnk0l186fUQaHaZp70Hak3cN1sPYGH467lMSxbYCes1h6dpvtW9sr34dRK98FaXzU+xnJW7y2
6cZqvfqWnah3OVY68BbFpt/JiualyNnLEP1q7fWB1aid93ZF5Gdk+LWk7IopG/oFFsBuY0xhvofE
xK6lcK0FtZN7l1t196wbnbk2C7N8txtgxRjwxgtpsHte1cXEF6AtjYaIWhpKVZVJ8LkxKAYiaMv3
NigYyHgtO6NACAz1pT3xjjR6B9NyMPiHrT5V38pi4KrkU7aATUbCMdGGO+bo1aGSFV05Yt8BCvrz
JzQCUL2xR+K7stysviCF9i4NRZsFWKB/GRqyPsREV1w6IReOmeO4LUgpWJZe0T8zCmV7r8Z4680d
ICaV8jpP6Q+5MdtkhpLTT4+3dFrH3iRfCcK77QdXfm27lu22bhOBVghwNipiQi34QwttLpznXz0I
nyYWuYk8GCVzv8vRUtnemF/VYV7f9TRVK0mz5M2uBpCjdZ6A82Bmtyagjs7IvHkljoYNfDSI6k4v
au5MmVCK/PoWyyIscGiHJilAqMqiueilr2OBqKCxytll7ngxhQDehp7u2q/HEJc8hURIgOFu6DRQ
TCEdD6sZq7tfHR+SF7PZi0bWHRSpBUitbA84Kt5lgoIK8LJ32QUOAo25PaARO/a1RZbtLmk4cunn
Rt4UQ9FLJQ0hFUU/a28aryZet2I5jCHFiJrxnV5I90qXQ3pfSSRQhAWlAL1x9aBkBZdWdRCmYFtx
i0OlZ/sBqiBxhowFyCzkFURUQQuOgAzaf6luL2WnlWvikGln0LhT6wJe5BInPgjKFIQeBY9e0/hi
qMrMh44gAK/qy2SRgbiwW1V9AxVgrgFPjU8F6JtFYNbZXpubKzjaWNbY0QeHX50aHM1EfFJq1Mti
ivmTcgDZm2piibMMDv+rf/PrIzmk9G6LMhJ7Tdd+6Po0l8uuxu3LcoqlqkFg9c9HM6Z1KQWtoaI0
gnvdyIpLWZrpCouKd+m1TfWlNOihGU1ITw35bnGpsJTc9IKd1n+zd17LlRtbmn4iKOCBjJiYC2D7
Te+KxRsESRUBJLxJuKefD5Q0Xao6LR2d6Mu+kaKiDAiTmWv96zdhrPds7prZ/YpmrXqZYoqdVm/E
xeixz1ZjwiNMnKZ91/ERxdYjUwZ6uQIox6U87yVrev2em3bdhhEudee8y0EkRepR82Ytf51DdD6n
0GkekhX1pi5ZTwEatBfD55OwF9X9qpqoek2MKL72VA1s1K7fD+ZFuBGBQ+YutxOt6NdneesLEFLc
nrK7YhxAkWyOSRc62MPn2WD0QMDKj5Nrjy0f3AkQddAc+9r7jJUSo/AvGkEZ0syZ+TC2xAOJAp9D
t6IStmmHw8SVxkPt4k+WKl4kEvz8OOd6eYHPbHnhmBSxxfoOEsrDrx2kR2y/sczfFKPBbmbHw9M8
UibXGficXuXmg1aUbLbsY8+409VfkdBEJ/ALN/yEBIce0NLH4u0Ul8mIBT7lZ8duUoe0Odku9ie+
kGqiOOlpdoo1ebK3LFDQKmdRzPpQvRA0DkA9ghlbaUSr0FM4W5gebEzA5S2HPR/P5zY7eTwNkKP5
3FZ2/IWufq6D2SzWfqKbQKFaa7ppAW0ea4+qXSMZcQ5xledh6mxvycA6yoTFqeUONT2exbem6dHd
NIKXERhZpMfSdprTWOeAiOtWiWDL3GKanl3j5Iv5r5s6oF74e1oNIcRYZrIc46UFnUaUMV8i3UBp
1Hjqm1dG077nRw9KCjwrTAVNSJ1X9Rt2cZQcTbfkR1myyNI6Ta4x+XwZBoenRuSIdTT9hKUyZDwD
4jrohoaxeaYqkXagphlHK9yCBHWLctKrEVNKIxgbyomqiqgg52HeDIoXPvvoZzITSP3zl58Lcy4k
R4xmqPbdGTlTaw6VY7n00w3OtPOuSCRW8WPFgk6pKmPPYZNh1hhfI6qCYrE46XJZuwsd2ejNmERn
H8peKndLvib3twLFXod7Ei63d+NaBcxTQ0tWm4vaAyRwxxjV5xJvGd/+urQx5vfrJKYHUNkqx+Ni
WaX8Ux/1v/Mc/9dp/m+c5lHc2TB4/2pU2XWv74nqvvV9973j/O9/8w/HefELTAoXQoUD2mXo3zvO
f6abWxD+fcZqNvGM/39gaZufU0ksCPCWh4y5OtP8YTlv/GKSho4gh95nNQJx/8nA8ucx/KoHRYBh
cC7w0/3AeBDWjGlYrdUHP80/Ekr9Pa5bUZD6MJG/ezr/Yob4r65ELhdhERALYP3/cKWcyGJ7LVcP
vom5JC53LzUR5sEYJepvyNz/6kpcA2EJdH+MRNbf/45aEPdatLR1VuPYkakwUvp1NxTEvDXL0z++
JYAEXDVWroTOtf58oQHagKjapT7MrOcszz6Is/2Q/P8/uQyBVCsH+OfhJ/J1ZPDOVNOTkj4ofIaL
HacJ+XYkW/zzS7kGBAkEwozQf9QtxLVe2Bg/1sQDFO3FpJOmAQOfGrCUf3NT7g9NsO9DnGZ+AP3U
Qn/1IwGVYHhmaGKsD8lINIyr5rs5np7wDH2qBwLJ/vq2foRbPi9mocpDSQ6A8aP0WTOcirVZ1Qeg
RkA+jpKD9Mnbq7T0VfdBq1JMjQNjxtL7ry/8Lz5FZBmrF8onw+vH5eW2Fd0w6OUB6KG6VxiPBY7A
BhgLD+tv1tePTIDPewQSYVeALseq/vPHuCipZvT5NWJa8goK5qRbaerR/X9wQ99dZcU2vltbK8Ni
0BjqHQjKxp66nZ6Gghiasv3PHt13V/phvxizIqkYiPOB5GreuJN8XSp6gH9jeek/vyXEeL7Pl+EJ
G1uF9Vv97qZIiXf8oqoL6EFmtan1gVTEmQCrm8Uu5q1g7L4xRGvscEF3DnpL1JDMLUEtY5cneBGo
UUb6D1z1sTRpGcS9f8LInoys45rCsVNe9jFjmXOMF2O4rD1S4dp66dzAFGBMVc0fmZOo2NLmm4zH
seP0pqa4nVthfsk8clqdSEYvQ0GBMhaEmkYebv7VjEXzKPmeM2/C2L+bFQNuQDcQzIbasu/R1Kos
L7ew1sp7nGztE3ab43sTscsbvcvPjifo7Szt6jz63SDDxPOTajvbuf4m8RFGKcjPo8Gnei0ibjob
CBStRFxfM8irNj0mFfBSrSiSgaFygY2Z1Yu9i9PwrtGZhskGRF1ryUkqdO5uWXONCnzwQvBxEwIF
m0sSp1jA4vuIxfBEUlBSV304oPA42QVlJEq06mzoJOj6BeUOGcNa6OUQ1eNkcM5TbMiX2K/yJ3cE
UWo6q/7auIX5JeLe68AbwUbqwlYLP9MQIWD3atJ9LGtmrU+uTT+r0cs9dSNG6xTdxa2mpf1LxKPB
YLapr10lP3SDd6owWvyCVfjH1I3RPVls1XFct8ak66rzTMQqWA3lZszaFnmCl7473WFoYx/Z0YnW
HBiYDzGBfZQB6WqOr8pTGuP7E9gkc1/FVi2upUuqsEuIx5VB2MXeVTlaB1MbKQw/P/u8I9oAL33/
InF5ZFnKQ0BUQy6Dncxh0dTxg7/gO4odWZq9CFyQg6IhDI3MAMmIH7/jBQvs1s33KVPC+tIAVxIb
N4mG5ySqNbFlYNn52KRkKUlzIAYX+MYtX3wcBh+Y7hQfppdUJ+5x3mKsGgUQhpqDLQ3xVOEa9mCR
xSJDzA4dnFuhx2TIMZMBj9oJULFFD43kw+QV9NGUOYQ51HEVYN2rITZ0xVNHXNWmtvWFFF+bI27B
3plup16NQLGkTJ4Q5sbDXvmlfBUwk3eiZB1hhAOnJxVDvu+GaKJuFsPz0i7ZHuekHuWS1prpjsg4
Z9kukHcI1eriUQXulBlv6OC7X82FtWVrDP42+eh0j4PXk2EpbefszTl7KECYAwlUs06Q0QjRssdU
C42MN+EkcfbSxGZ5miJMjJldEWDWyg8aEAFvx7VO/CDGDmv9eaPNHf1IAn3hCpN3hsRxvjr+8oaU
xdGHyRPgmU8HTmJOdC+HFhvgpJ6Sb2UtnEOZueBpbuIuF7ahnutuHvZImvDOFooPYRn9Eo9Nwqqh
IQWNhs1wZ+R7HLy/9ar1Nkk33ZeNCb1geFPJTDhi6QITRbV75ij0bhPFomTYPG2BEIbLoW/FNs5Y
52hRo8CsveyLb9TLGZPJXbHQn8cLGYMhSdNdhme1TAOrz/mo2RWnmySHVFIqKa4tikrGdKz6TOW0
VUNNDGVHssvSsrsVYz/sP9Oba5v7Ngv5mnaaf+0jRH3NJ/zhraE34JyPoAl2ZJ0mxReF2VD0ogTU
CX1Nux5QwpG3urCMCr8RiLcVNm5am7cBRsBamBAnc2u4ZITaev7qOGyUbcv+gRO+d7ukBAWYbTtv
Iq8BDHMs5d9i9N2C/mHgh0Ein6ESbbPPdQJ+5SzZxExVbdyRS7cAc4cU71LG/Mb4niA1qsu8xG64
wyAZb5Rtm+bXFsnfu2S0fF5CUV93zVpXV2Z1zg3irjd0norQYsNG/8TTSSMBluACtHzuupDUvvaZ
b3zTR3arYf1GHHLAr7KoT6+kM8W7YUarg7O7JG9b6x3SZ5xdx6AlxJrWDB1rYUfsqykcFrd6hE4k
rhcvKjeT7rWhTW4JjhQ9O3euty3eDm75MJC9TKxdWZ6iRRW3nWLv0WJ2j1Gw6LOh4JmLSu0siSwr
Lof0yopM/U0Yqj8DtVCPVuraz7r80Ln6sJcJ4oRCxNpl36bXVmoNz5qU3fU8Jf1lJJcvWKiP0Feg
ofkz1jf2YjiHRaQLcHJTXGMlGd3k2VevwZKbAexHFa++dX36yHp+agc9Ppi4lRCkUjRhr1uI/WY4
EByL8Z7N/U1zKhWYHofeymQ/ammSP2GGXZ5aclyf9MKHsKQb9aolB3T5bZMlFQHSP+9gR+81BplL
thDndhniaTepAyoHu90DdgcmUCy5lJ2QJVh3zmYmafIaPhEpihB2XnYsx0YX+J17q3oSO8jNPDRL
G+S1lRYMQpteh54xNmsGhfnYFWZxGhurOFVkytbgy9AVrLxTG2WgssiBwSacA87zaE7FwuGTt+x/
hCpGdw1oNuLiTGIvb6dDkZxGScYhsSNFNPgnaDWkTkeusjwrpBaH0h4s2JV9dLNMCBUZsuJb7UC0
MdLYI0/RqyEbzoIgQ6txdADHiX199lfCNFElfX9Tuh7O5NImCIBJRiyRIiStzeRUGQNTX6K8/UzP
YBRN+f0orQk+oeECNFFcQ3aovXk4lbnMNmmtv9m+OtRSQiCYLdBcB5K5uSaKs3EMt+QIapeGRare
pvcKLBltcnJZp6YVVJJpscr9/mA2WF9MTfSaJU5GKJeZEb/CNInMDuMZuv50pTijmQ3ERGyVtqlI
As2t5YrlGr/HuQfjI1szBnNvEpSWmnZMJ0f3d15csL/ZLtu3HVOd0C3ZYzBi3etsam74kDERYVYz
O8PfUG1/5qqvZFufEl44jFwxNfpzMdothBipTs8PIFPsN+Y4EDisdA/9JXUCiUXp1YyoDMrbQl2R
CSK+WPDOGdo+7BRD/F2jBj+7/n7Q6v9G/l2d5/A9+sk9x4vNmDXAz9MWxpPSwRAz9tTRS1/LXN1F
M8fcX7cYP3WGYhWcmlzJoB5HI/DDA7AHp4iBEg9DQxFWkqnDAcVxTGZtddZsPPP/+no/C/jWC3rO
qv7BeOEnO4KypcAhZB3jFp8oo9Uyv9qkXTkQtNYWrz0ejNusQ03sOv5483nsjKSJuPvEHI0dfD/i
RwkAeCUcYthPZPH8TWP3syqFnw8BPCyslff+U1NeY7uGX6/KDklR2Cc1dMVHZeFKHoz92OkF0ZgU
23mes5ASafRXg0utaWT8xLVBoQ2N8pVSpjz5JuyG2aTz7NIaenA+K+dsm5CIy1a2IPqd2PZDw7yg
ZyJ+iFdDMou0rmpre0V0j02l/Wq5SFsCwX/2vmZ4t3AnOYCjeUJEnqby5fNULEtMbMNxyUjV/Jt3
tXaxP3yNSFbxxEIA4EAq++HjiBXsVE6v7NCjkMcyvauCfkIUN1r2c5PiPM5sHaIaLJqd08Jmxazu
n9r8CLIZfRPCK6+Ez/SHnwCR+eiieksPgn5772hxda7t8e+2gZ8QC64CUIEzHIaPaLB/aElVqobI
Lav04NoUzy6OP9g6uQQ+w2IhyyEj+GSWNA9MwIbnv37G5s/PmBIFdoW/OnT87Jw5G5k9tPmIbrUb
44gRHhwpLYrES6EojbtqdOZroTniqbTnp0zMzYdWO+O2nwdC7vqKaOl1v237oMmVb0FpqSkn7aw9
UH8zDIYy9msTGVF/1CIsP35DXP4Xr/47vJqTAojkL/DqtCy/dVX/+ies+re/9TtW7SOg8VdOEnaP
Kyj3nbZGeJ+oM+oW7GIAi12u9bu4xha/oDzhe8FiHJscvpv/wqotFDkCT6fVzN3B9tz5J1g19jBc
5fvljw8uWhdMvDyEzKvl3w8gl8XnXmAnoJ9LXauSRjE5d7UNk/8IprMx1duMBNUqmK2B6MMJiwzI
0nBv8f7PmfEXS1oGsN27S4ZBtqgALKhDpyW37SeDuiDbjJ3xBscjfiwmptNp7DpfBogGl9CD+5sF
GV+0SyuJPU1FF3EZj/xmOLiTqPeaTLB+62V5xst2oXckJ7HtrTdthCt61uHAw+Z2zf5ikJCJH60s
Ut5FRxwU/JTcHRX1T2GtqZH4PpZmNxGIUekBHLDdMkMBXLJu3litbgHSWOorjdIIUVehOrnMrJR5
K2WyV+8y3u097PKCSGmTZh7RZJQ+GslMxZ7ASAjbVA7uEZUUXAAITveurcxj5/XJ3pwkAYWU+kQK
rqqZJsVebDDNvTTTh5lR3o0rvUge+CPWJQzOqEAkwECyx0enDWj6rW1vaK9TRqanr8tihPvhaeEC
kXmLa6mgE2E6t1kSr3G2C3v4naHnzuUgnGlr9MozjkqIpjr3i4ielsL37mvPiR7afjb9I/CipW1k
Vzs5o2a7a0LyeeTzwKxsq+FgGmacnTwD9v6GwIqTK6r83Ncez1IVYxowEY0QfszzeIZ/EfuhFtfJ
1kvd5a4pYzvV9xEpeIfMgDXdt4iLzX5E8zou5cbz5yEh9KGRO3+OooNdFeZzvViwR5ZOWx5E7uV2
0MdURAdb0/38KW2xwnlEHsBxvlVUnZO2JQNCdN3eVHLWuyMj8RLzXZk7qfEadwz0eHMEPDkYa2yL
zg5NCA5XxLqN20mPQMgAPI7psBDPErlbuME0W1k1yjB1YAPbVVMwvhY9WAXsO6LRNYsoE8eENE+0
CcxaH9M/zXvIJljDjnmMVXvprPFTy7gEJOle2c3S4CRCStJEmK2XlbvSzbpHTUtuJwrDoOUyOzp/
IlGH+auhj6Qgemm0i4b5XidFhtxMHCpgncqLptD0Y+3YGTnujXkSiFqDjLZg22n0q4U9pSdb5dVu
9Cv4wPm8HPWGpWm6uflIpt9L2fuw8Y3YC4ig1Gj45LCrSq/vTwj75LFLx7e2avNTSw7ruXHJbF+W
AuNlWG2EAoadXaudvdQ8Hw2qf6GVYdxoQqMLkQkZZck3hyEsWCME96iqGQrpcBXsFno0cziId2qO
L4hOwQ8DodUets19n2okAVapEQymE4V2K40bfnp5ls6stUE09fWRBAb1jen3vPFJI6J9SMYDWWZA
s5zeZbwgXGsaekLnvrHyO1JULxYjAqVR+hq7+pC6RBDpnTh58XjXCcbpS2FuYJpvY5jSpPMkoT/Y
j13T7P15upRIFmC/qWnX1jmJjtGCGDmyn1ya/jWLptsYRf4tt6GvmOVIHibZV/epht9EYxih6Bnn
Q2xkE0z9S7sGSpIFnvewFY0ADw/7luzFcltMbRl6Yhj5tmrk77wPd292RRdqiVAHv83fFw8ZLex+
cSJDDVPmluAHTIjlVSJ6yagaYS+rwriNk+Z2IGtI87mppSqvJt+Wr/m6m2Uq8mrqtU4717Vp36Vm
456quk9CXli7q3HNAAJIngkohrFvTh9JXxiH2OvoPtMmD6Dl4W6kReJENWZtO7b1254UrgAOtDhm
0ruL3PZ2HHp9xzbhnyupjV5ILmL/hX1FbczBi4agtnp5JU01hE2f9XudF7XTq0ZdObGT3FnTJC7b
Sb9bWq0nWJKssdgkC1kowIxiRxQNSZ+y9vBl7e46oid4QivlVJc76OkWP15lvyZ2CpUx4XRocI7O
DIyGZf+QA+/tzGKJ7sdsvKy1pg0nAr4ePU0+OhA0g1wbXrtFPLsxGgn0SXzHqkYnlqPSMMcdNJRj
5cq9MGXEU2zsK9OIm/3ot+8l+Uhbp126A0YSDzU2q3zAGb1xkeTD2WlG/SoxrDsl6ou8S57cjIQ1
E8KsXtlzwE67BY1+scXYhZbthNm6l9aaf+N31r5L5XQ38epALwb81NhG/Zcsio3nnKiFTWt5LDXN
Bj/0hks6/i3xaSdGc/3OGRrz3CLFCZqhJoUVhVsSZnPu7wFYlmNS9Ye+JuoqjbI9DI40jAXWfik6
Cw6zPFwiQR9MG47IkkyDd6L6+pVopflX86Lbt0mxkoy8trlExaCF8zgQ4iqd5A2/VzscTXUxpQ1n
wpg/GvZwKNGhiGHhYJUCBLzt74mcvqKNKN6HqcTzen6WXpZvB+4H1LjKQswj0vMwQ6ekG97ZcInN
MCbo9GqC8gU/NGrqjVoS4+ykTrybNWsOOhVbX6NK1SSFG4TVaW1PoJKfsTMNhVXexNoA1FC10AB7
zrUaPSTJNwQiGoZR70pVqwsTvl6YmibzS6VD57e0x0Qb1+MZEnDlikDznauRAfWTBgx5rcf1MG3s
ObcBBOZFqrtSav5RdNlymgbr0Z70+g3jLrL9ooLc5R0BsdYa9mrg5GbbFYxKzllzO/TivdCGGyPx
AH/ssb/rnPJmLDUtbDIiqeZEXTOD/tK1VgvS71YnpGNf/A5vlCkljFYz+q3B7W1MeL4vbK/2YQQG
epWL0W5HPFyOeM6bW1kNyd6FIhT4RPaFRWZzs93wVcQYBJW6r10ShZU9MbsZAxxO/A8Xc8uNcmoz
cBIrf618b74HCHWDTPlfrcypQ3Sf3hNUpnSjRa4eMruQD5Ae9WAa9dVRAscGy2KiNdnrIuKFyQDJ
DoQrHxKbFPx4cdsV20L+WrfZ26xr3p0Q5fDF6gYi61RyxbTHAdHjyPZkbQAEpRj+hUvd2kGtt/kZ
FKeChKZsaoQyvjTM/NBnURZCnoawo0R158M3hQrtJ+oWfZx/WDy3+aIt4kDEzPQwMO7ZEXxLJqxA
i3OBOvTXJvPf2Z1zxpCu2JCfrR5TaZzd0hL7WgBlO6OWbkH2OSBwjNlg4wGrzTH1MtQqaV6V0MdC
PH2bC2l0pCn23XxRMG45jJUxoXxp3vMY22zCr1N0IfVg3LNBdtPWUhbxw24/JvneLuNuZxd2xuHV
aeXXxhPWGaaos8upBZ9WsHoGvcz9Fa+brfsisYy3MnfcNyIJ0X8ta4JvlABZGzkFg+KZm0yK4EcB
NjPyO3lq0SDgAdZZ5nVEo2KxbssWxTQc401B5cGsJB3iJCwiA+7suVWjt8uKIb4nibFvjUsKrbCA
ntuK5Qh69msVue6+gYW1Kfqa6QsMvGNUEl+4TI4IOCT3vLWTI20yP1Mwn7yqJAxc9TL0NgD/UisC
LCOLnEDw+zZqOP+yCg14CYUuqvug9o38YPW4cSetBNzUR7JWrSuZSOsxtYknyWvXP6dJUZ1lD7Mr
88T9vCS7fCD7DtsQe68bbypPKJgk9EJZRI9G3BZB3pibSLMthnQ1hoBOC1gro1PrzuXWa7DpKfnu
CiZPASYbRlhpZQ2NYdj4JMOznUC4I3BmgNwOHLJkycsosO2nwN/pPo8YvvkjmFC1hR1Uw5AuzqPL
UEIafrGhVWEu0GsIZGKv5kzMq2NV2XcCw9U92qD3vFSPVT0jPHbJUC/oU8zegdU2lsi46n5T2zNZ
ebXTXmrtNECT1MwnZJok4OVF8Tj1xP0Rq8ZRN5OoIw3yMK2KyT5pzwxlZEVeYbE8MtOcdghpRZhW
Ufpr1hobssjJIkbUv51yN5h13AXdyY8ePSO/YJpiX7U2A17VlB8Uv1AWk25ryKUKEy0zeaXD9YTY
BlcfVTy2tiSGjvnrjiG+2NpYoVF0+2QoaTK/RAy92rtlxQ6/iebK9aM3vWsxqSNkYp+M2XTbzB5j
yM41wjn3qHoMsFm9llflNKsrIOiwqEjsXLqWKbGtz1cMBk4antGMGyoLoeQwBJ7wxgvf8n6t6DdQ
D341/eU1rt29Z3TqgjZ35mFkuzFfjpGfDdtF0/Z58qH5DebIbqdfGJ2sD03W3pBigUAzYXtMGj+E
Kqrv6pr2djBba48Wf29WjhFYUp6R+XCASp1Jrv8IbxBnnXR5nTz1Hqn4raoyvp/KulX9pVdFj9Ww
kAo9lfGLpiFcUDBioWYuYWx5F4vwn/2aWZgQ1T7jcAyQIyNKh/BKLJ1uXNh2fSvR3IVaJ/WwV6T8
BhmyEUZY1Uh5pt2glRv8ICumhSNBRtwuJ0ET6Fqd7DDY644tX/DL3CbfrAxc1orGOUgss2sB4plo
w1AuvuaVxN8xTY0CD2MT87SpsnIKvIrZJ74D5e3Ymz3G71OzjpqzvUy1uA1rE9FGWDHn/AqGm6J5
Hxj0OnXzOCo/Pw5oTI5U1Rn0jaTc26K0d/W8xGem/u6O/LaHuUUNifvWtfCVvClTzfhw0k6dlyR1
T0h824OZz9lJISrdOaPdPtglcw2/NV/p4eVlVto0+LF+Ddg/wLSt4gtrYkCjMDW5BBxH+7lgQmpV
kDkkeZ67AQeBXS88ZpiIWyKrLPdDadmbeEKpW6xYcNr1a9YhYvTSIpjIxn/eraW1NZM8unbhNODp
M7+htBawzz1YujlPjKL2slRY15FEd8TUE+vYcbgyioqyoks8zmLxwngg3TS+Z21kkQwBUF9JGdQu
mzHjn+8Eg0TWTkyGJZ9rgTTWRA2Djw4ToEnuEhTiR+rGo1eUMszzYtitnkBbdnPyWAun3OZQNyRY
Nc2Uf6ekZu9phUFcrEl+HTJBumZk69klRzWn0Ei3cDV34oxlmR/UGKpuzMhzyL4uQg0qSlAZZsP0
vtPBTPP00GWE0bYtIdPo0vRznzX9qausj2ZBDi8YFa+9hbmkVwa7+3ZCsXIjW15jlSGoEBlWFnk+
htqoGYFbpf0ma3ztPNryJjULE85tcRm73lPli25Pfd1g8sfn303TrjT0PWk6A9QLh14Gu9BVQco/
5SszSNP+21LVt27VX8410d3tHG0WpF2gDGuasVWGBexx8P2E24OfDis91JOJXdnRo0OCmeEW8YBD
0TKfRlZqqFZVqa569kjHaNG/D2+DJ9+Q5R19u7lBqTMd0242N7SQZ7boJ/y2SgTa05ZWiy/ZIEiu
HzpGXEaqXxHbYe79aQRGWTh07d46trVxxxD86Eu1XQY3CxGPloJGZym/NLYGbDKOo78zc+OBvfPO
nOOZOxr6bfaZBe6PIPG0g72m47uEIAFEYGNE6XhKEGoS91q+lX0lbmWs8SJ9Z98wHof0ZS2PvmHf
EFuAlUJtmEhO9F3fYaJsE6qLV1iFPs9Fr4Lliycfiij55hvNVbeY58x3Xy3D3NX5a28Ue9X7H+3K
e9f9lHE2ObGE3ItNI8vQkLXcMLz5qHtsdnMte0kaLdk2jAvDlUmQmcQg54sPVrJIEW/KEiwgMRbK
FhgJspI3bcIGHXaqdaewhpV6DV/fPGnU9DVQOOkL40BTPjRzyx/iJK8ZuwZCr5tt2U1lu0l6Dya6
e64xEoBDE7pyKijEslztQHFiwj4U+cCL4TWc0HOjIOcs7d5m3i0CzMzaY5o30Y3PrtYHVWe0TkFp
3DDfnajI+weNQWa3K/wOpnqrZWMbWkYC1ObSI8xsH6aCJ2MLo0H8xTNyohrMAZWPfqFw7nrrssnL
emgtogOx+G2i8z+N1++/VVevxbfu/6z/8DvFBftc0v/fP/+y++3X8bdqNZb60y9gJaX9fKu+tfPd
t46M+j9MntY/+e/+5r9pcrUO6/4aiWfmrNr0z0D851/6LyCe8a+Avoytuwld8XeHK+H8glgYx0B/
Tdb7A3/Xf3HpBd0VF1+trdaL/84Vt9xfYFybMK4NrH4sAcv2j/v+nbHNI/tv7fHgq/8Iv2PrCePc
oRqHL8AgnN//jijZkr3UqCZOToujU2XCfHCHPiAr3GQBuvbwVY8L70pznOouJYjnakXMg8YvdHQe
Qsmt4aX6veyzZd625pRdJ34vIf9qJWic1+4nkVoneDwGMGOKU4fjTwwXK6TaHAIZdf6cOMl5yMfq
Qo8ZFQSVmV8wjc9uvMry94Uukn3kRd7eznJq97jQ0AQjD90vadIeGQ24l6pbt1r41FpoqRnguhiR
dOKDNL5k6NmzzeRBM7FQtEPRWisH3DXuqsZm+p9i/nlU+luWLdUrsABhYpkVWQHwak8BOcbbkVHA
Losm93qMJj/Glkng4LtqYY8r/eGQtab2PlZt8+HVqbi2ZOkfIZ+23+LJjBoUlLVxkxIjvip92ju7
s8eTzDydUV8mZ9yppPlN6hUdqiMxMIFKQh81x+5VrJfxmfBz7b10GXgG0FrMK21pyuOcNs+DmBrE
zqa7zxJ/eEzqvr8Xokc/h9tV+4ZXTvzMrpAJEGBqThe2hgLKEksA4e5IpwuFxdTTFv9wkXlU7kb7
2szTqELTHr9g68iposr8LU/7/iCWtN8ZmJu/L7rKL1K9vdaW2DllbV+fWmI0z/guYXHpeN3Ow1PJ
3LT0HfDHZmW2vM84e6brBVDjKSn+NWxJd2Zn5efZ8CLItYXLjU6CQ9aI1IWROhrOD3qyhwOSP1Sl
nXzJ+jTBLL2syXSbsYHaYtIlDYAAR6/BzCwyoRDKZ0DWtrpUNlFtqAd1C8avMUS7ZIFDmceA9OHY
lckmXyxIho6Yxo8UgJDScbJKKD15t+xrmZQ3qetMgU07cBG31bJBjwrtqPWLyxrG7YXJCGoOs2IE
lwJX45xyqjp+gsBruhD4YvutmUYb9Q4cnL2X0wnBBi5W09PY21D0UYf5pXG1FI64jaOZiG0S+bD7
oLGfh43bOuRhi+EdfW12xA+rCUcJaL8ZOoWvUplMZ1JOCVaXoi8fRSWjZ1yUYu0EMt/IrSg941dw
wE4FCf5AdwO6r2g7zJnxtRd5RFFXNurWUGXz0s66GYp6NF4zwB5K1rmf73B6y/0DSm2s61tfEOdg
zh2uFNZEwnCPTi5QkWE9WYOenBs9sd8o+PERN2w+2tBrF3J/4tJ/kbjyXWbONOvHSWAlv4BSgt0x
bFoVnvmQE+PeVbgLlcWrEyfiEej/TdPHeuPWrQWT1Z2/OXXLiKszjKrcRn5UPsuYEoOIdczLeFll
+7X3aPEC5lY1WZ1Vj/fVwMytJ1XpYjXC2XD23xod9HYyAVnPnMLkRPitvfXzeoHY5cGbGtawHbtO
NzYIONTLHpODyvBOjt554WIlwJqkK8t9pRQ7GlAIid+CxJABFeydCUduX6V69v/YO5PlupFsy/5K
Wc0RBkfjDgxqcvuGPSmK1ARGURL61tF/fS0wFJkSI0qyrGZQZTVIs0x7T7z3onH3c87ea48bw28D
B1FFYz5boJmZhrGY9shyAQ0VeZzs0aFmx3CC8kQzrMvIobfbu8aLHS6sypOPCC9r8E2CTjeLWdAd
gxBmCs7BofrUq6lqmERBAEaBFqJtNCd97ejGeC1dRbNfi6S/merJYHGZEbOVRuKjJnWcnpSYqP6E
Hm74WmfR8Dw5hbi0dYyME6WJN61sd2qCtR/Y9XU0+UG6wcCY06AYCBdArGythVndh6muNl7qDzR6
G0jFWVpvZKFOTjWBpwMEfutDQtn0YRwck5RlsxROvR/N/CEs3G6vGwhHi3GU3kUTN4Scp1PB0KKX
29oc5y8z4rZ82wvQRqXdIZovo95Cxugl1+OiYe3OpMFJoiicZqjij5ACqG8m5RSp+eRNKX1uGjW2
aFuoGZNOroMxMBDiJ/JaJEOwm0XW3ElAbHdSqPCGZXHcA8CYj304PHJOLe5qhER3ndCBtTLjJHgc
8AYDWmHotypUwYkW2M6jh8yWRQpC752H2ObGRAl9gxmg3gFHwbUZp86Vj8hsTY1NC5T5Gss2u916
zKf4qrP8jmakqhMOvHl+lfgmX1emwPR1RhGmM6PiVfdpOhHIIC9qwddnPGddum4RUMXNbXDveI08
JnE6PHCW8+pV1HM6tmdjukZN3eX71qjLi4nk+isfzM09Eyd1DPnhrzTm0RhOjbsHsIW9PKjnTylc
abSStTETR5tNHBcnWirMbbd1C8Yrpf/Tb7pYzGewt+oYxaT05ENygwSkWbm1ZV8HJYNbFtkUh+Mc
LFMLi6FKGZZ4op1FZ9mVN+GswEtyPR+achQX+HVJ+XUMtYfQYlynAO8oaK2B0bo/R1+CFqtwPFKd
rZp6rPgcvNinianUrZU2w96ffP/Yi04/NkGJ+164/YH3SU4MhcuGBpVijoDEpYcFO03mhuF9RDVr
+/XtYJs5I9TEhvUGKxfCT4ypuM6cayrN4HJW/njUbIwoGgHGYkd9NcvYfxXatsqVq6FCwgaMPplD
kEKDM6p9YUcGntWepYbHL2KTdjLbXQNmU7u4T9IbJiHDJ+y3wyYlCeHZKmPv2poK3rxoWTSBnlvx
fiZDcd42jWWV98XkP8VWEbJiR2RdIOeuO7E2C8+KGCwM/nNsBOm9y6G9vpGNJgSeVPqa8YiUKQyj
RNTmhSXp59A8FoVZw9rC2bzM67nypTVP900dboiRw5dvR1LtKl+qdVQUMlgn4XA7C4sZaNtkOsej
bERPbmW78YslecXXk5Wa7rYZmGzTlgf4OMtLIcaxZ84ZYl7oTjyyVsNUqC+kQWBHMD9z7B0/MrYt
XpN+tB59NAEPog6rU13HD3Whpi2kl/yoak0uVIfYVJXjnczmZxbAb3B0XpJWPqtu6D7bpeYE4QCg
W2m3e1ZErxyk8rIbCJXbwcmNC26OtQgq0emmbf3Nnt2+WLVVnVLH0o2PaUHHKB7Lqb213SGd1rTy
aU1VDUOJB092zTYnkuY2mjnvMH8a3Nz4P1MXXcavTanLb+3PldDbqf7fZdL/XdWT+dvqKdYoFKv3
BdTy7/4qoLw/SO5axE14777Llf6qocQff5ptl7rqLz4w//Wvksn8A/a5EvhRSISTyvX+k5IJedTP
JZODJYxsS0SQ0rZ9Sie+448lE2Ka2k2JfDvmCTBPFYLmgLtAZ2HOAbu4LbCCtl7gtJZoF5k0fAJn
1S+415JJ3AeebQwaJeALNEepBD3hiwksSBpYWPZjzPFqMqrnuUqb2WLBirv5HMRq6ugsVBZ4iRaC
qAI9w7ekRTRFJMpcvVFBYZLZ3bomJXvXRLavVwn10V1tcGhpEkz43jBggFtQIm/wUdU7wal0wYKu
ZAFNgq8J0IeI4+qFqOZ5h7YWvz1emePUTQntsshhInHIpgq1yb3AUmCcPHrUgg47uQ5f+tAO5W7w
FbMBsw/CeJt34djQqIsM9zkyfTwBK5+hRXQuWzulDhyYCAw3taWA3qvQG8Kr2Tcib1cSFxjeDaEp
dxDK8tohRylHw21ppv4bIzJt98gmwv9nCJtEPY1NWhV7jqJyFUIiIv9gooRcB0KrcCMGb7Y9TD5S
kCy7ymVAcY0kOPycz1N4zeGq3JZgOdgc1FRXK6bt3tPcja1BT2kYt0NRg4yU86blf62AIMELSOr+
StF01+vUDO1DJm3BFAOn4RBgv2o4D3l+ts+bfOHseRk2t13V9F5C5oOkW0dPtXbq6qaOUosHplKw
4Lq4XBucwG57OY0fqB7SJzMi0kllRbS2yXRZThjuV6MYkzsPEtIK7EK9KXzD30VgWY4tZKpnkHks
d+TpbWLVFMfYL9qTEyCDFiK7ixDp3/ZjWxQrZRBIjJ8Bgu0gaZ8WnNOnB2gmpKgZvq8/uwuCJAcr
tBmZMR7TkBhuc2jzszIzvdWVg4RkjjPmCbBPakNE+3As/VcJ5jFjpNYkN70h65eQHRoEajWZV/7k
0V5rE2GcAPfwryazMG+bBUY3ACh9tK3sITEq65lqtQopRNPX2JLiUXq8VA5i4B0NUecYMhhE4jPC
IbKHrwG5Fy8z2outX5XmBBw3bF8QSGyTOeacEQ0Oddhw7p3Ivc7wsezsfsaXIBFCH5rQSY+lL+Ql
9EvxPFqddyU47dH0Htqjn6SAWJyJEtop9YPuyvDaHtzykNq5fYaaO15lxBUd8rBySXGKxBX2u+Sp
LqLkmTua7cexs89dSUnUFQXMKwJHXitcOcE6aEJ1iht7vqndtmcshIY7jytOx0HlKXqybZ5hAEJ0
ZEBnvvSmxr71Z1OiDueVOGRjw/G28uL4RG/Avu4Y6V70jR1/HLUJicOeBvOySvv4so3S+qHD13BP
UkF1slN8bQaE6Wfq1gTDjWzPrVsSZIDUJzmZMyXsTuRRfuOafnAksmTYt7MZbszE93ZN3bvf3B7/
lKPk9HFMQLmEvsFuW+VQp4JLQBwws7rI5GSzCACL8Gj51XmiWEEUYtPad7ovXTFYKzslUtUMESgV
LvMmITR4t7hQOysySSwZZf0ZGF13Nush3mUOPhVZOMNtUjK4i8g+O5RNZ98G0zA9dVgaX91A9Ldc
kOB6LKvuI6dFsbgO8w3vSbsp8zGBLkoRVzmJxK/alekHYreyPbedt8VY8qZUWn2BrNjuZy9n/joG
pr0lJ4HSMW/aG6DWqO77fFpY0n0E+Me1vs1WRCvMlEHHo8woiJHtAyCj/hLf702F0uLKovnxBMM+
28+uX+9gsBk9bZHYvJRxal76bepfGWgPb6ex79goiPW9KMvF65eN11ndVcAleVFPHV2FzYxEJl8H
Q0vbPxXhqSoZyoSexJ3Z2cVlVzPsVjZLDbXx2aBBcrJqR9zLCXng2gSgsNa1nF6jZBiZthleQy2v
k+Sg8TJ+RmuJLDFJT+wl/jaoS+tTwtDxmGk329f0fh5Ek+i7ULXqykLNQBhyDdCFuIr6gy46H7GM
mi97WusvVdkhcsVEd5fFJXoI3h51UQzD9AUoWULnJKyxQBbucDLCvN8HWhA81zb2CVJZsfPiun4c
sPbdjC5tPah+896Ox+iWna16ln5XfvbaQn2b4rRFKtbqEBtq+IX5bbLgcVAiYHQcMFudp1G7G4XT
GKkE33PtG5pZh0iTYWXqrH+p8Itl694abAhFs5GcltziRwID222pqvJIkE4crF2ZpN8KR1Dk+X39
0QsLKbdOGeaf7TD09kU9BpedCLxz7xV4jsaZnprvIepJMa5NFvsbeoQ2u2odE0ewl+vLVEzttiMq
kzRmA9tca6Dmc1LUPpliFtcX3UcCbTCSVyhjED+CKV9pe+huaZl4F7PhT19Nu8u6xSzKdo3dPDxn
Q2s8RJErn7F2sPSkyNOYGhB2vyzapL/SUSDXzfRKWEqFfUVmVcGyhPk89bJJrJLA9ehQIDHgmRhi
bGW+gfVNUPFhUvNeUnMm3Cu2X7AxlZcGRf29h5RnJczRvhha32EZnCw6EEifgVleLjfwVGe22M9t
R2epiBdku3WJPzE5hhZOhyYqypsytOwPymv77agMRDB16e4NmSDD8KW99ajrN4wS9cYo7eqIGkzf
QoJ2XuFCZZTWbTVvuqH374WLpLqotbUzo0Y84KyPHKZtlXOTBjWEIKsf/dssBPyMBbNcD6Z94QXN
wG3PHRMdOAITR44nv7W8rYiN+isuTqulD4uQJmhrdUC6V611pqd1EUz6ppqzikDjqj7gSbEOI0zp
NTQgYz0MFA/7QDTqI2cB62G0/QRXG035b15udM85mQW7IK2e3DpTW3o0t7YFTY/fZ7acO3Ds434b
mAYnbYLpr2qMo0Q4Hq+JGmoCNu16fo2rJqctBgv3ZHXjht7jcCYPMuTRdBgIJal7E3A23QkiRM/0
F5wEXW6j6DqQa58gU3S6Kzvs6g0O7UdiUPLrHsl7tQ4Q2+3Z74pdjy+JGSeDJSMW6mBBp7pWQo3s
Cip+5oAm0cskyIHqKTh0VRKgwU3BiCsBCv7oZqFY82RnN6CTUFk3zpi4K2WWHF97PRGinQ53smmi
1TDbw1GaU3HNDBd5Z2bLhofDVwhD5oj2e2rtU5NlBesAh+mRkyoFnWUO972ZhR/MtMw+OBZnQAe5
tbNGqFdfV2nrn+dUcloJ3eBoqoqOYGgmNkpx2s/oZvrgiBGHWfcY2skpaRGoU8OLuOOISb+TyVmo
v9owDbSPP7mdBEJrELIXQQ8UdWy95uRmaF+pcO1LJCbTlV8jY/HTGJ9MWI+nqBjmbcjB/2lGI5Q4
8iGUuDk7K74qYiQbme2c8lSJTwRtWEyJCe+qA8TgK5XLJzH31nEizn7VD5G9qTvwWpU9vzQRSHVl
3HoVcggfeBdNbAGmrUbbVrbFsDdJG1qnGHZHSoRznIl8mxE3ym2xdwRtOGvmfN3GzjjcGFkMMi62
L7XrPAuNpJMSHkp2mmabNPVoh+cZF4Z2AwBFhqu4S6pVSbPthObXRr3o7aKwmE5ItugYOtaj3RRZ
uvbGMl+bsmh2gtyW9WyMMx66zt7MVNw0ynNabvjo5jixnyfDGpFtIOnOoQL4gauuR0mHv5JFekki
Q/pikAFnLV6BvNXyUOHnPyH/MS+jPItpMw7OevYatjkdxce4Ut5u0u28rjQI28nphlVVtuFVYWTs
7MxZrl2TH0e65Dae25w6oWpapBRo1H+Y+X2frv2YqfLe4QWFxkKyjuoRmjPztHcOryhg+Bp3XnxM
iF3lCMfg6dTMHqu0y8jq3jGL+pWUL2BvTQfK7NcfTn37o4+GqlRaDAyZFnouaan+uw/HB4OObK7i
oxhJu5gTAkTh30bYt/307tcf9Z5Lw0dBaOU/S/XL3PLdR8X4SOQYgYhbCKTFlndkAu42heXXX3/O
MuZ8/5swqzk+Rb8Jk/U9ETgtpwkdvwqPXYXqBqKCc5TdW/JE3IIqpJN70fsRmuLJyV+qxdfKqgIw
0AiipbhGlVhsf/2V/n6LF5+Ss6TSEiz3t0jEzmy9qKXKONbQbi/NBZptJ4g06f35MCfMMGpeQRtw
nwVJJ2+f/b97rv7/XP8IytPCkvof++A+xhoArI6LH8fv3//VX90j+Ydn8nbiNF2yyX7MmPIXMJuQ
lu87mN4U4/l/NZEc9QczdguMGv+XJTKer/G9qQTODUcdUkpXMo0nEfw/msMvb8y/PbAO7DeSeW3T
oh9DfPrfUtosYUZp50by7IdwKBCis9uKojnQxE7nddtoFw/gvy7QPyxV//SBSBFg1wlm/lIsr/gP
Y3+aL1bFoOcte9HbiB5G6ex3443MgMCEkxa/ycD8eXX68wdySuF6YR4EfvfO5ccsZta+pZyzKiP5
kvh8AOJF8aBdmEC//mk/v6JvH8Wt5l67rjQV4d8//7QmGqKwS4VzZkbrvsQqaQ5uu8QQka4irtp5
9h9VmoirJnDH3yyM//AreZJcngbPxOn+3uI71Gk/mUbjnLWVwJL0kDetDBeGMWJm3Nm//p1iwQa8
e2h4AsnAc7HEsN+8+6Ej05dcwSQ6D6Xkg1TVmP1qSMwsXvetwktd2EkVnTACgQFCc9nrJ0eUBBoh
BwfTY5HC9Otv9PefLwEdSFJsyF7j+PJOS5KIiMkmrqUzfg5+rr8AnsyFDP4/+VkLgXHZhAQPzrsH
KuRIl0VsD2dbD/ReHGMhIecjckOrev71z1qu48/XWZqCTd11Fdvd3/u9LQdxWXbOmWnbN21hqe/I
jPnN3fyna8ciRJOaD2OVenczCV1wVGtlDqdXCFSJ14O78iRSNTGnbC+//kVvptr3PwlzlMCMjouT
XOWf3xEvsEU/G8I+4wRN842NXvUsAkPLVUZH7tmrU/fFkRMvaeyPd1OEXJAUCft3mIa/P8FyoUda
yI/4L38z3geWIO+JGuWM3saiP1UItEWB78Gi1TyhNR2PbZpaDcrwuWN7fXt53UojL/V1c/j1Rfmn
O0Bsms9xgzsNrePna5KSrzPmacXLu6CnTPKVMN515dlhRLT9zz9KSg5qeJ/BZr6fIIyV15SNqu1z
jAwFHwq61rWRjSz1nuRO/PrDfl7qgdQ49BZMMHjsLFit339YFbVlBnYDichkIjIywLc9F6RgPs+D
NwK/mFgdfv2J77Mw+Eh0a8pkC+Zpxke+fKUfdpeKZietW+WfzAAWtkNrBG57o5ntDcZ4FxP5lW9h
/oCX8hLrgcgHLLIIWs+K+cKw8WJZH5A6NYe3FaR1GLbwAFhgzILImMUmFuXvLhJH5J/ecpeNH2OL
4kH0TRsIxPvo3sIbE6yyVGcaPtTOnEFTl7E0mDDotKPtn09jiNo5adDmlkk1ya3gj902jZHl2ykh
3XgVkAQTrwOXQCu6zO2XkZk1miBYn7RzaoOV18RpiqdMkM3GnAEKH4rO8Y6ZQHMgPqD90pjSPipG
rc1GIxo+DhbhK22vyjPlvX1CH8tkfJGO3TDKMJotWFb/sZ0jA9If6VcCOLjLn9YqArWf+xGq3qyJ
UbSFXWzLfVbUfIbHlZY6mm7q2iPryumpolcdDegrHZWLDM0R1fMEtmjeg131JZ0IuzwjRl+QR40o
olOaRe2XNMnqZ1UVVnXKRTzdCY9TCwI7epzMrsL4k5hAPyGwteUyg/WG4BHbCc9em8qXNLZ42p3E
cl8m5tlfNAAtdmjAzy85OO/Xag4saDGqvmskJRu5R/jD49DpV6y/KPtpMbPDiEmIB8NG9+osGXpO
AH4OqRJXNIiDR4pTaN22rb80ugVbWNKgJcuQ60NWk7rTOpwfrR7bfOU73KdcDv6jIHHyS5pjBl1J
u0XHo9E7AQVq/McOBatcUYqCgAwK/kqeTOJhbrluTgcN4M8dtWCn3lV64bUQKdQkh9AhMQmVkuLJ
diL0uau8QNBwipaDiZHQVwlJCrkwE2u8o+CRcF9Mg56gW2QC4yKqnU1qm+6LkgvHb0oSWG196SGg
6c1AYU1Y1kujZ4a+105fZ7j+Lb4McIc03zYt+6KEbABFywynkBm3J64iAo65lW7eeuughJDDxNFh
v8HPBtBPFDbPcp8YUPyI+NJ7rwX6CHlhvKmEx17Utiodd3gROXS0hQvSu7JDoiRVNpPUFefuS1/W
7gsISLpCRH7j8nInQVy5PVuHeR7QwVmhdD4VfV+AOIynywwk/KbWI1inxCAdge6VSUxDVvbHkP4k
f4XoDQSAc9ltTB3IhyybY/q40isYkLnJdEWxZp6Jz8L/jcMBg5GrEd64dEWmYp4eUkw/267EdnVK
acBzMpIpWm9TF7ctqG4U+kGXfy3dpv3mAfE+uowkr3zpdugeRkan6y5lZVrPmJ22g1nRJ6U/Vj3J
LG30TruTfB1nJTaa2dpFqU2s9ZTpCvdOh7RMwEfZ92VXXvlJLwbEMTr6FJI/uFJlW10uJMB9XUzB
mc6wwg6uB/lcxXm7m4pq/iTDoTwR6hhOWB2d+RPGy3QLgHpe0znnNnqB22ONH4pPaN5VCyA90pvU
bNR+OYyS1DPSGd0snLwtlv5+1XN4QThOg5OFKSCTDep7l9IbL9K6OiZNpHeT201fg7ActpERG7eT
X+ZPcdo74IWw/ldFnK6SGu+PSpsX1Tq8H/FsbALSv9a01sQup32eNJ5x5YyRyfJvB6jtU8wCYiNJ
WYEHmtYLwHrVIOEIgYPpsRouOOl6B8sWk7sp4n5YOUHAB1FXBxtMXaSslZVeY3EElF5OBrF9Zfeh
SmnmrPtC70Ad0J6NzFeoIOWTn8V4Mnwx7rSB0Q9tiEmfqc1v2ZUArc4s7xfSqWkUhSZ3lM5BclEq
H1FX21U3BGbzUBuSE9kLAGFxZVgJr4SmvTRucbJbyRlvDAdsy0ZOtWa1bb9AI2NBKmdfPExQ/RCS
tb3/2KhuDLdeB4EMwGe0NDDL2uxXuQqymSgXo3wOhDPeYPADg7oQKiHQsR97nRsgWrXguEJGWP4a
JBS9T+OWJYjVmINZVbLajtRRWicc4WQ/C3h/Dq9+R87DwRmRdx1ckQJMrXhs16XqSwx0WZGhRKpD
znMRjTJhgy/knY90lX9y4cdV36aqd1YacGawzVSLXzdxhq+5N9Th2k0N96MvA//YRL4+kLBLWEQx
hnRPM2AMnxnPEw8FNsR14jBcBxPLxxPsis64p9tX2oDCI++qbxImelmcbqNhoIluyBlzWFF9mJHP
KaZYzvChd5v8jkHwN/zrT6PliOt0cX2xrgKstPyGdMmusr6EWF2+kOs23Ied4s7xxhO81KdYUp1Q
gcIg+StFVplpdZLYufAHD1kF1E6yjkMqgB56aP3RPDt1OV3WurXv5DzGqM9I6UTxwF1I1hx2fGzY
+Me3yOMyMn0ahzC5ObuuhdPd5TGYwKYU+hWOcrYt29n+XPqyP7eyQsDhBlYsV9rDqZsiE1sNHRL6
VV5nLBe0PrFgec4JW/tnmK3D/dCGKfrczrzELeF+SgeZhusmiwguJ60ANMNkh1c+I1GEdq59MpBT
SGSAoX6x4qE65wqIMX3m7iykaQQrB2NmsxcseTuDw2wPV8ey0GKiEB93UVbYDzKtQIMX9nxP+EJw
YU4d/s/ILPFlh8Mzrou625paO/FpjMeRKL7SxJbtBYOXXskRye7ejzpyxNzCuEjUXH5AVm7hIko7
3E6Wocz00PHwXA3s8N9EX+vLDiPywnMk6CzRBBdWfkReHnoD+xixuO3R8+HfqzhZGERDqf42tPoB
5AZDqornMmue07FlgjRlLt5/i2XUNidMosA5yA+xcpzF6ww38GWrJnIaJr8WHpJfhQuN1fcrcNsu
2DHfInqkAiPpODWimiUzTHcqvtO5qD90YtKPTMacbU8M6XpORoyOuHLgjkYR6ME5URu7AoSxRgUT
fTHzln2oNUkgCYw+JouRS3XTY4/cF6RYEVCF3fUaT8f4wWwG49KNW5KYY0LOdp5ho4ctqsLd1Vq5
ZPoAb9P7jmf3W5BF48fKs9tXnPXqyyBbGe/MSnaMBTNBsz8h1gdaiWeX3+Z2rgmMitCqH5AafyPZ
O7zRCfkwtNx1e7KHMSpXZVnUBAjFKI2RKiM5Yne+NrIh2VrMsclVDjmzh/PEZN6MSiKa3M5pvXPa
Ia0wHAVYGJZjt1Zk71ybuDJIyAG7eF34GQO5AijObWTY3LWMBhIzwWoAAfE4RgxJnT8r2P/fC/0d
E4zgCf+HamzxOn33MC1mqv/2X6++fm5edPozEuzPf/S9FYrjCAYl4RTLyMB0neXvfRfSIbD7g+SD
JfEewhfV0L87oTa2I+CVnsStpChcKZ/+6oSa/4mcDtrMz4WXSWPFdAWF91Iwunyxn4vFzO4MFMtR
f2Hns99HWHAQw+I+tMmen4qLXsXOhMQkXrTO0ZvsmdzO4cFdtNB6UUVnuYdAuuDrXzaLapqZqrwY
36TU7aKqtt4E1pbdgByZ4+7JWfTXzZsUu19U2X7rxVfWotRO30Tb1aLfrtgS1/BW7CvqHhe0OTpv
s/dy5ONmcdMuKnD/TRAeL9pw+FLDyXkTjI9onZ9QrgSQNSPDwitV+ndZ5OV3jdWiZkJ3Tv4cCvRF
iy4JL7tD4t7cMY4MdsyLEX0HxNwZg92e0sqfMTLb6Rqs+7h1IoeRVYzC6qED1/KiVF7DLC4DRBaz
HCnnKn0jlYw+1uxe09qkTN3YYW/t/EiJe+XW0Z07ymTbm05Pnp5ZjBdNOFgXXq0/MFhrqUlptQEM
6W0kI3Y1PxRtl645e3xORwqjld2n+mCyxF3UcYHNq6hc/Sku5gEOBPfwQ5Ym+ZU39NHOaKP51ORL
iRCxZW2y3lPrpCBJiaO2Ed9Yvk4ORhZeYzlOdvDVSOqMXAycEP0P5lAOF2NUdBekcAFEFLkkli0f
pvuJ7WiX4ilZt6gDrj1YCQfwl8Wlqs3hwtHFdKBBa78kjl2eoH6093AfsxHXs5FuqVRByzSR5R2J
De4uZ/TSu1ooY1MEWXELaNu+byenfQaJl32bmDc+WH0Xb2Q6Fte5dg26YWoXIkl/4lrh7GAG5N/A
3M6f7Cbud4yKi03BhBrJYDrvB9M1IJk1I4Ycra/RK5QXydiOa5/IvnqV8OBQiaK2e4WChQ2JOTIS
Z2O2C8a4wCO2jiyi20L3Jn46v263U5DPpKyU+K11NMOIcF56q/fO7Os0WWy3unIaEa67wsRwS8zQ
OtLhuCPlDRR4b/jJRTU7ziELK+9gAhT9mhRhcmNWzJ7jNJyvU2QUFdTjwHgFGODlqyDUwl/Vg4RM
xBSwOxexVKxfUXSKU+abJMomG+o19wmvvvmxGZPxQvqpuY0c3V3GqsJGVVZ1f0um2PxM7p/lMn2u
xnPlxuEDKVDutYe0s/GqcN/3CuOVqds79FXWNnXtFuVEP2OqFaJQeKzqjgCzFtyZ1NSfiPwLAwOf
J4Mjg4QAqZloju6UEMgLEosxeTASpLdCN5E/soxUNxNb8aEIa3OLS8jdxkZlXqpIMDxHuIf8HI/Q
ljl7fZ2HeXjdRI5FzLG0P2XYsShDjGb8qIMIUvLoddM9ins7XLP5GYDoRXRwZZCfuhmh/Co3gDiv
e6N2+12B8vGa0Agh4MTA3L8ykGo8KlGgC1KyDMibrOuAlSRGzDLn5ZcMTKq36mQ+XtqzyidujRsT
ITz1xmPYaxpliXB9DjhGOG7smNKS0wk0+N2IIB92k1eNt1Zmio+NDopujXG7qepdJkvcnZcCE+iI
BNYOc6aouwY8eO6TqDxJnI0kw2jzPsBRPskPocqr9q5dTJNgzujjF6e5smDjrVsPsli1cXorHe6b
ZAy9V+JAg6iAYpiZg/sh75OhVluvAv2xM7quTb5MqqpEighWNM2fc6z/fw743TkAmCfd9H+N/P7h
HDD8l+eySX8ciVI8L//o+zlAiT/Yxy2moYyzv/uPv58DlP+HQkvgSDxwHkSe5YjwlzXZ/QN0sedy
RlBMRaViO//XQeB/BQ36czue6CpEBiTI2niS4TgzVPr5WCB6WRNKHpbH3mOEtE6L0L22m6G6mrPh
d2FC73u/y2fx9DHQZ9FE2f9uHNJrE2utJ4qjshkmzT2DjwTT0OPEFbhAnPy7/v/y9/49fnn7bZCV
LQsbpIOcwHv325qFb1l5Jp+Xkz2xoqNEHiaMUcaTo2MfizZA/2aPnngYZGw9/PAc/MPo953je7mw
KLUkUabcPVAL735sbZg02jTq8Bn4+5c8y5epj+iJJBUzDDg6vo+EAPzuJ//DJXa5WjZgi+VZWx6b
H0cCrSZwc/AUsu1luP3WQO4xRiJnihtaoFRwv5mx/O0DJZNtk4/j6cUP8H4GkZgG5A7d+IfICJgs
LCpy5lgMGjzb+GQHvXz+9WUVf7uuyuUAu2CkfS4uM5CffyEljzmHwdgfunKsCQGRgbagwSztnj/n
oRNmuiuP1DQ6/Km4Q09dPBZVpQZIn+lM1oTS6g42qtWtmt7tYBhWkb4Qoz8+ATb8zVPAROv9Q6hc
jnO8++gXfF72d9+3QHtFFETbHVxlhw7ZlqAwzzrMOOiG5SJJr0lQPYkymjImCq0rHngHpzsDxsrB
MpHwn2K6Gkc0Yu5LaGsaUySY8SzhoizPb33mEURWdOpNiwkJ1gJxlUMuyyHNuQxxOktjjjEaGnXD
ZM00zd2RTlujGGt06AXPlTGNd1BuxpsgJiJkNTd96X72ehskp2zmsYe4V9OKa2wX3QKrhNzEhB/4
h8TsjY8AMn2iFBqr4ZELktpGYacn0N5A9iMhvvKUjigtBYTzEf2n3zu3YzENF4UZMcNBPj2s+mWk
tnpbCJop5z0de03PDQX2jZ/WjbfGRlk9vw2c58a0j7LHeLYe+35JKrb7G9omaOJ8QmHBEaGhZ+tu
3BevMce7P5t6eR9UzzaHmjsDC8WDu/TZ4zl2X8CkW8URO+D4LMsWZ5FkcE8DclEsdA7T6A1ieuKA
aFTW+IuZdYCVYmbUeSgeso7rSEw3160hq7XzuWmzV/uPQz3TlTdIMnqbuNXYGewdnhymAP5o0P9/
G3z++axGSYiVKLLjgZNcOuovWUKy2spxLfhKU08vUg89LUyjmdLo5Ksgzo9pbdR5i8wCgtK2Zaj0
MeoZqXgV6+mmTTvytHL0XHKFQdB5KfWSoBpW3+cf/jJioVFJV9UpYp6MMWX47eAqAZ8ycfvfGp74
exmj9NLikvJ2V8/jmNDbDMt0rnf/nb0zWY7b2Lruq3wvAAcSiXZafRV7skiKniBoU0Ki75EAnv5f
KFkOS/Yvx517YA3uJVlVqETi5Dl7rz30zTLbUUIeiVFinKQB5z3GmoiHFW1mAuKW6884BpMmoZtb
lXreJvANDnp1EZi3l5/pQlzyOZNS9o1ZHQw+64PyumGjoyDY9XXLAlbL7eF2qa4ONF9DGvcU6bSh
W92DExr9AC4kali56nxp9iDSfDO57Wq3he/j56k1PqF0ZEhAEN8YDrssob0SSoNfKAD1mUctOo+4
D2AXzNraFlrtfjL7hPDsyJjCR4LhHaKvSod+WKH6Lry25mBCHA8ab5iMmnjfpJ3je43OUr+2XH61
b4ti2LcW6lSa35C9DH8w1qWZEpjlDA7XuT1XMlTbcSE3hAXJ9QG6+JrWzVHLGlaWn8hbosVRcw/6
EAbTeNVF5Xh2cVMAk6VZ7VrGdGs7qbv0w8Wn1rTqTaUmd4VdQICVU92jVjV6/Q4p7a8MdQOb9dVq
kpyDeLwaiEQ+2D7K+lVvLi1ps5xv/aaPPpg0iFs3j71TESv3tjKLIFz1sz1dU7znfOHjEhkwg87f
My/pPoJYMdFqDYK4NizuAANUNxYbUu7aYIWwL3yRBYOajTDsZ9rHZKI19XshPHCxGe2SQ41TeOAH
SZhfoahhSU0pQ0IlFnkN+/L4yGOOtWyFYPEPNJJ5Ss+MuZGgVm+O6IKXBaNJkE/k587KGYbxcR5V
SB+M2uLrbBX8Tga5Vb+PJceBxHHZMEl6xv9kJq8JGIWZ7FpHHkOTFmLsSXn0q8BUq4DB44bHaHl2
HdLXYhwgLR8j2gmZ+w7K5NkMXue2Er/mjWHMx1nZvX+UeYPUei2qdtzJRmDRdS0pf4Pl5LjbpkhP
WVCF19qoonvU6OoY+cHZU6p+ybrmfcrHZfePxQtsJWKTcArdAutgn3cqEZ/wmVu/9kbYE2etFt9R
oL0niy6Ht2GGc3Ro7gwbqWsYxUp4V3ZYNj5ZX1ZxN/YWQecIBV5ypg6bcmw5tA05wcn40GsYAZnt
MCiRYXFbeIb9WyYkP1/xxGqeHUX02G+Br+NmRdcjLHcz7OlsBWukRwfdpsY1/YyeS5cDPpo7J/o0
eT40C7tAy66kCXe8i2nBwALF2By2b2DZqEWqjnB0uUSCpWLga62DoNnGmNzZLOwsaugatdNxkol/
a4wT450cVt3GyNz2A2Z2cO2EDttb6s4smrpnpbSR6S9Et2Up9aRCbyK1zG6wV9DKdy329ARL+8tg
8W7cjqCxVvPVIDMI2AfzHo30yvNhCcZYl6KVSguW4CiJXHAzJoSbyEKnQ3BQc5jUwD5IWgNEctp+
/nVQZcY6Ifg1W4KM2LQk+uv7y+jIdTRj4su0qWx4YRnO9vs8JWz4ly3QU33YbLEILktfI7Oi3VUw
I+0rbV9rZhNgTRwiQy7D5UKSSsIYiZ4bT1bGvpDexvs2dtincyde5szkW0Nd6UhcPcUTR5T917cl
CgcPVq0SKonQMHh8ecADruqM9KphQovYDdS+zA6CrZgzFOcWwJuixXQEcvyGBCJmdGYTlG8atDq5
0c7Au47zis+qh5mXLJp48h7xWWZYKEjaAPO+ylRUp9lK++bgeSTD2+6J4WcC8Lh2pqfQKJ03Vwk2
1qmB9YIFY+n8Z30CMrkX0Vkz4YCGambutT1Lv2VfpLOWlYZ5qnplfOmaOtgzVyNvjPe8SFUML3ix
RgAIKz9reJLXQSfOslkiWaIlpWbXeDZKiGiMlytaY2eDCEeba91XPtPGHOlC8RQu32iSSL6mPl/C
/whAujVEzamhs2aTICQH61W8zXwnNF9IXKX5y3WitHxyZWz0T1CMMheYKNJI5T9mqR+4PKpoL6Lt
96Oa8dCUglEUz4lPtUzclu6YTgvKDVx9NEtMpBVrMgjiDeHk4Uq7k7XPjYAaxMOzd0rtRt2ieBnW
saGmLf/Vm9F2glOWzNUNX3/9WBLgckwHZXwajSA+GR0Yk6FVPHomPz9EyIVA+wDgzHrt8Dlqd1OY
eHfQNV2RAhau61w+RD5buoRjthNmJDbE8eWrhsbHsSR6fRV1mXgsbLYYTHtgoJKBMb1IqUg6N0+/
GLHt7PyhDEEQlTkD/JosJu5ADWK1+FJAcAJdfxeMtj4imqAw6GvzLugq887JAWEMNNXcdsoPY+/U
W2rj8Gl0e6gZPEQ3Sa3A+tv2nW129g1O0uKBb5vncjFmJ558+d6mA4mBR3ZrP3e3UZDd9KlNQ5VL
dWdOVfRcGW7/1pSWvC1JNi7XMjIpIEfS6oKsYLp7L3PxSOVXbKGymF/oNzknKTFyxKsc1Ak8icIj
l8JHUjJ/dmqXL8TuuYV3ZFhrtcl7MysptI2hWhs8gRFU0TVkB1EmOwTPK3bDLimv+trCdCTxQd+0
acYizRW7Tew2rMiZxM2Qvlqm2vsp1QxxB8ruzc+PUcup47ujMUFZHDgIRkIHbf5NhoUBJgl44hGv
S5uLon8YTWwy/y7V/dvpx0f0LeBzOxz7bQ5u35/WglB1fYL84pBBq8D2huD/XLeIuVb2KBaO3nJ0
uWyHP/98fzv687oMWBySi6Vtc1L8/nU5kmcyKcfqMCaZSxIVERV5O2bjTnuK/atEHPRIeuri46fF
Fv+LMo++zY9XFxYnp2JucN7EjwJl4Dh0T4RbHpgo0prHRGOdaaIjOPVadnu62vyLvoVjyVJ5o4xn
c79cgP86dv/asaML8Ze18g8du+H94/u5nbz8yh/9OiEYzrFmJPlpf6TE/zm3s+ggfWvQWUzqPOl5
rmVzwEc182eDTtK7Y+Uh6sPNQEI9X/8PrMCfsQMBb3y/mkzEMsvL0MHitGz9zQekOnsciqaSN17Y
ei+Tth1qI2FA7Zkzk24L6cAgPssTbqVaMOGvQa3PEOC1iyWa839NwWT21idHzeltCStNXdXQ7MlK
qWoa/X1jTy9sccOnLkV62EUTE4BqspigDD4DrKpLQIi6ipNNryfx2Mu2fCuGcLibmwDNFkm3mjDA
ufHI0sHwuYuhnB+8JgHE2aQk0Xrgq/ZuwFtcVYoR1DqKShs75oTUzZ4mz92pESjFgZ7h3G/GNCFE
uccGugIEnH7U+DHvEGkM+UqT4XwXhiWnGx4MfPa8QsVIRy9OvWM5NfYMhKofqz3ddf5f2TqVder9
CAkmWp3pGJHJm2xyJKYQNXiD6BnDmehnWu889iygzA8BBeDjnKTDXZ0hW0ooszZa5T4qm7aEbKgb
75DzqKjXiV3OERAlyjAAVmmxIRKZQJMbmVrPXVV13lyBqTDLrj6EwqFKzkML/PMen1oa7bwmNmdz
w7G6KUy6rv54K705L8SaMDDjaLeiJCa5imrCDRIXaW+RbmM/Q73MSTOzW/k4pIghGukKSgsnDofx
Nq0HOwi3lORNgDUPFDp1U+VHq15iiEFWRI5MeBeKydgNIUIavXZQ4uDgqntkSNd0ZwcqZ+geXnkw
kfuHpJTDQN7UdjssC8ebDzMuU3gJY0L8LtRHnQ2nruv7yrwVU550kjijth00IxICudGifIqwiFnz
G+OQqWg+Ol13OYTVdJ6z8OG/De+CXv33DS/gqfvzEcXhPa8waTafv59TmMtvfptTXGCojG3txcD1
p1bBs35Bps82ZuK0pG9v8gT/tgWicGBzohHrLUoHDA5/boHYtly8VrBQcM44+JDk/7IF/q1YQQyB
WNy3ly0V09EPrXQgySOwGJZfWoCElrMLO8SNXv5yUf6hX89H/P6ZvbwIExCwQ3xOujjfVwzEPBtV
EPjzAaZAvRq9dt4ob/DWtAC77c9f6m/lAS+FIYwKzMY55cgfXqokE76m8TcfxiHuVjESvSvLAsEt
yoqjUxR3h1w0xn6cOV4QpVL+y8v/7XIChmY4gnEKB4wkke77T4rUz3e0ayEJLPTZyr1XH/P/zz/h
8ie+Ly95CQenGTMBevU/TpVQ60+9GYr6gAb/jILupQ1Eue5xTqzMuf788xdD0vv3l1vcgUzQEAna
gclC/OvUg1BgyAKkhB0A2NQn2DWCJODAyE+pw7w4G+xn+5IYbEf1kh4saScgVgxIFc7Thmce4g5k
tvjWAnJA/fTYawB3yL+HgEbzJaWYkTCJxVYtKvrBoB8bdC9HqO3yNyvRe0bGHfiKRbXddKb1MrUB
9f8U9PkGKpu8VXUfbIjgQyJrTuPLlIQNxX6koxUTqkZtbCw49Jqy6JWjNJrAvIG7EpXOnYPi7dFF
bbkabJIt+gi/dT8UgqYlet0l7HjFXG/pyc7zkZn3DRj4YSfz/IvtZY9lbP9OwNBD19Ag17afnypz
/DWC2cJLJO7WQP1J6yeZOaPOKALrJYO+EJxyE/0Z6Wl99BJ1hwfD2MRB2WxtK++3iEbc25HMF1Af
bnjimfbiGSI8JSpGHNiSSRUPw2fpGsF5xEy6mUSSwJuqo3Pnkr7W+yhdED1uPGKpkVqHwwHAUbhN
zFHdFK2DrBYee0g35soBTJVudWN00zI9jwLgSwnRXTES4nPtcSZSFF9ry4+968pMErINKxGKXYFy
1H22aWe9qnRo7oqScLqtP47WuRTpcIVVoz9QEiLyaZou51uFjRzmdcMRGv26VdTpDl8+SySv4TCW
tCISXYgt3RJrh+7QfLHLlDHXUI9g3GOrf+tjk+C1tTmJa2P2ojOtUcK4Y3T2IfCLjaInjTUjFsFx
Jpz7OgxV81DNRXNP3+GaLq98gxrRnW1SXQ4A1MWNGKV7yAvWAvy/eNd3xbgvcvmm0saB/h+TvpF4
ciRnNA4eTLjDe9Jbm5s5Msr7JTbeavvphqNFxdyiysxdozG4lK6DFAZEEfOY0Yn3TWD3VxAu0hXq
Svc+BiwchpLuTdh5ArZMBJwmVfAmnddxiE52Hi51pn6opvQ5ERRhBu4FjtwFGtwWJVmsOO8OPYRD
I9Rib0nIj2BNs8NEJMfRqdr6akIGT885csq7fOK5wYqmi4nbIzIfZFhP7y2QjnXGTXM9RIlB89u1
SNININpnKDtQ8dLKATfibWqz5tWiVKJ5D6A4oegcidWjFX4aDT9889OuWId+FOyjMNRXI2HZYA/p
n7qgz/YMEkLufdiDlm0yCgl7xEtOGqykm+kTyCFxvfAbd2HiBi8luTZIm2L6A556B1z9Ggg43FHX
mY8x8N2DNchfSVW8NvwsekpLE7aox5UmIOREN4xefpg2q9kmAi3UQ0okhCAVa05ujLYm6QP+8qao
54848okgVCZCaj+MhmMIa3QrDPOBYJRdB+8TCTf97hKY8H4mMR4EjFs/N8LwYHG22thUdVPuerAv
78h3CcZSlbulF11XkTwzxAjWhUiZRxfe0N73RiXf2bf9Y5xrSZCOQg21SIIUXcmMWIFqvg0zxOCE
h1TTcyn87JoNaT4yJ6UuthyaKMCLmUEZdPnCcp1VITRrU11HfrFXPAAgkZsgzqOI7lmWi+K2zf1j
NljPaQ67ygoFlGQwHzYGBki88MZxFfk3UZh+Dml8A0xtt15v2e+9aVecB+Rwh+o+D1YObbUNW4J7
F08ooQJXZEc3t5oD8Ml0U+pZfyoR862ohnhlEzTMtM5cbiDCVcbkS4CS6lXo2jyDkrYf5Jy4ADsC
sRYMxdBHO5mk76q6rQtHhfvEHT84MIBQrQvMdW2xTqG8vDjKAY0bQAFCT5YtYaqjzYmA3YOeGoeu
2bOvM6Z6NfO0eUDV5hsHSAcu4Q/e7wg+YNYO9F02degkJEP43jlrR7EviBPaNpY9rb1hig9WapOj
4QbqALUOiwI9MTzWjnPnxoJMayOKfvWdLeHl0z6bFJd/UOOzYOfaWMgSEAdO2Vn6gGIcUwC5MrrU
erJrd+uSwP7awSH8dRxcdes27vzaFnJTkrMRr5KqaW57UXWEQyWsvMlLDmDhmxVhq8aGh+eXIm2t
VQgYYgfhrT1mWFiOQyLZM2o4Ru4VqREcwDZW1vZf64r/uhr/WuTTYvhLVfQPXQ39f6fPTft5+r7C
v/zatwpf/oIAAf8lzY1vuuNvSiSHKp8NzUMdb5KDQHH8rcgXv3CG9MgYXMo50AxUk38IkaT/S8Cf
o9ex9LqE+b/1OTgZ/FDFYQ4jTJ7sbMAFns3t8H0VZ9UNjzhCPg7BYADHKhqJGJOBcnqlmGVejWZT
D0+R00LTNGPVH4e46B5UZQz5HtAA7LGmGcing5IEyinsCVfvoWJaFYbSCLt8/ADpi6EKZK5VFNRs
MQCQb6NUgAAS5NOeR6twPnHbv2eQ5yP+1Hng/nzq0nJ+QOFyhj9PEE/BgWBVuhlmCnzH8Nupn256
mjIF8VC+eGxduFtd1ZmfghSZNEbg2HosCp2e2oZUlzL30T1U/KJ2PWNLLOJ4S8Y8mS6GEI/hbBnE
2BrBl9ZqSAfDzAPNZ8jhnUUDvQK6pinY0IF8wFm3wXq224TkES4Uk3kijjz1G98/LmdmtQACxYBY
E8yTv+dIEJTrJO+PM9E/a08CpVu1jsazZqGeTFZuHuTB65DM+I8KJumfvBwAqlsNwdqxAgCMEMQP
sMyb42D0vLqAcopZBHxVy/B3rWOQ4ghHg4b0tBjX6Uq3HHCaxKcGtqrIeOt76TwBJuP87/ZSXDPj
C8y9dkT2MqUZ+UxD1ItPTb4U0elo8teyXI13PgO2L7PSwXqUdXhK1ag+DDbL2wqV5f7y/trlXbGy
G9I3+fdoMQSjT5/Pwxo3cqF3ZtMX+77HN1L61Uz9yEVuffhwxTwsSNQutnhsid7Fn9vh8bt2rVCp
Q5iJdD6gg23kTuHzZIQ3L+VGQtNoVRhlepptdHONzVOSsF22yjiyPlVAWt2dqCaffLzU5jzZ5awF
AhpPSd+2G16daMK2dWI49o7zVOZz9oJULXtSVTN9YsbWXvskE56TeYABJa3G3VCIyhOI9+gqrAlq
SKZKrgDhOFccWeO1DzyPcWhH9T4QQblOZhTRzmy1xR7CJGhOp+70ipRjdwlbhfpc6Gnv222wzzJL
ftEuqa/QMvO8ZMDIDJ15J/DzHdOOTt2mWcnfCvqs2rmly2xwbX8dhwxN6SVbfFTtY5gH000863Qt
eYRs5s4Mb3KkBARXR9rfM6sXO8xV8oVU+3Sf+6OBT9FVGFbHLs79fSrM9qkr7U9Ol5Hf5piv9MOm
ZE2FjeQ96Wdj3g5pdpNH4dzhx3TdXezPBAp7VrUG8QQzK6QVuwIK1SAFy8r71p3zh9aQcHKnCdBm
bIsTg2GECVaNOxfZ3hIb2W2twJ5PAAmZVaYgCtc6c+TzyMRkxTQK9lrYuNyoJHasbBr3awbqMYsK
Nvmu6Aa0CWVH1J8ZJvO6161BWKLEeIW94A6bQ3qFdNq5ZypOIKgacCebXotOBVJ8mKx8xnrXWVDH
/UaPpvcJTkR8EwoR/T41SfKZTKdjgxF6M1cLHRiUjSbvryRukwGyW6xNfud9rgNueiNhwHmIyrx+
qgOS9AhTEWrbq4EoayMt5mcQjyby6VrdIupqTrNZlS+G60x75v8mpiyAkQRgR5UJiXea6ScOWUc6
mCrarewLR3ArO1qs+kybaILc6UqHdErVOLevAZ9fHumijsmxykuv3bhz1Jx62ICcf1205CkONsKv
qWz4/Azr18SYl2LtFVWD4c5SZxfGMvaLDIkAIrLkaiDYZlozVGQqmVhkm0oXQ2oTDONemVGx1lP+
Xs5mvWXsbBECU3u35dQbZ8BqbP69BVAg0GNCVGCRdVDZ/bmhQZsCTC84MZaazRzSOrtSi0Ht7bKz
1GkXfgmgUpyykjvUErMgKma5iyqXTQvBKHeozhEjGYTIkDdB2t4KUjTuuNIt9mPE9oxG3bK5HbT1
KJzlhcAnjhuwgryTbEjnG23qgRgVbQTFLUL16ZaEw3LalOXcbUmBmW8aXzhfmRT/lUv/Xi4tTbWf
90RvPo/x7+UP5dLya98GQeZixrJdRwa0OZe26J9NUWEGGLgk0A1KpcD7K8tKwrKCbOEFPs2sH+ol
Sin8EZi+gBaZ1iIJ/h/mQs4PbTwQT7w8EnEwKpwBaCV+Xy7ViZ1h8i+Sa/QO8fRulzYdjQIztb01
Qeay2UnNuX86xFD9c+NYWopg0TVt2+JQ6tjcA1ecPhoolfhYzMpZj9gf5quxcL3PHGpQFmFyaub6
UHAKT9GdpJme7CdggLPfRxz0LatCsAjNmjt7iuh2UoTMiQruzNjovAes+IOQ3EIdEfNPsmhCaIB6
6My3TOosnpYTMUqNRpVmkZ9iIljWo+9xIh9yZ8I9Hs1OOqprUhHqyn9SFpoQnawBibFnCaL16N7B
MM3bM/JYV2x9zEiZ+RrXADV6JGqDb2FANvPCvIpFnJI6Y9a/K6Ntdl5dTfeOlRVEz0w64VfdyZh/
rQrAmzeXVfXfDfivN6AraML+5AZE8qT+b/3elFlcvH9/E15+9duZxfkFsSuUK99dphCXO+2PM4tv
czst4wpT0Pf1ocr9eWghvY3qDx08HClp8Wvcut8OLfIXflQwnpcBx97A+Z8mE3Trfzy0CBupWMBU
1vKFKb1lePsXBg+IjjonySM5AC1dFFrBAnOf2whtpDU0WMK6ocLm7ZueIj2ZdEeAZSDByBid2fXX
liaxcEfVlafb0imjGrdeKUgTx2Wdm9iDwarkMXI5rJv2Ed6muKVFYR87u0dYMC3cGlKSJWchQdtG
J0wIuU85M2DyRJ1GgtpbsSiAK3NG9jAkpEOAWxL+tVD0Vr6qxQMEsOuyiFx31ZdMQfdWBthmi7xv
+RUJRWidYqO7t2pEl5TuvLCmWEDb00LViQiDfsljMT42C0onTHPaLrIaveYusoq0JPqgKf2TG3jg
Z+C5nbNiEXkLhe8ceDkq8MqexvuJGOweVMCiRvkKirGsCFyPkOK87IPvnoXZuyyN/iAHJZ/nhapU
SOTGrTQR+Lk5jIZowf+sIFSGL4mb8acJQIEo4SGkbAlrmduPpIm5AoUNNjhugTPRdLxo/Rp+7KJI
ydH7vk/RIhzrI94AAwzerSaX+96UkXVOQkUzvZcu1kBm2nxqO+U1/VRWbyiM+ezBRbXXa1Peujbx
0IXyUG2l6Nyg4opVo+PxJgnj4SjLgBSVRTyJZGm5nl9pF/mYozxnXfO/fP1CMzNCtkfqExq3fvmG
L7o9vtK2/YRTfBpR0IWIv8eUicQG7HYaP+Az4COUU8JfARDMv34LzmXtZD3XRScGOjg1GovKbLIN
Z+0ZHspexrNE/VRLi+6V0teWuyyfqdYZ6X6BOreoVoYCw06mH7u5dUCngNpZXzBAnDeSB48JtA2f
G8xGJXLrXCATe7socksnZ6GnxIOHO4RY/CXQQ/yLHIf3ppZFhDEUVBVNJmYx3cBqsJqWbzaQnSe3
F6EuFqvevsk8D5kUnG4Wn2GhQAwHHm0rT1fdB5RTcrHMhRakdL0gd8BODPgjffRNfhAtj7GkQuVY
EFKL3QlLPZFYLFGXowGkvpKsHvvg4SU8GsmA9HHSkvcdzz2KwZyEQjTnUQHPRTNwXYWibz9GtGwR
R0kD6eiwrBP8BPgVFmklUAGcGw5IdV+0/LGuNmN0o1awBfSLlHkYgm1li+qNnN3w5bKEL0rGaYHT
lcvNjtGyegtdxM1a9lwSbaFmGGH63xOjg35BYfbdWa4dEOywqF27skLYWmX+YlNY7B1fdVeXW4Iz
HPLXeFE9XpRoTPrlkWdj/TZDKTjUTpXTZ+9dcbaJs3sxEgweqwqpMkfeOspBXIFTIc0XD9HM0IVI
bUdDQoxzPo4Z28Tkjnyh9cVGwCSXBWZIbvI2Hbg+F5PERYD7ldvCPA8ElyqDa11mwfVcE9a+6uKJ
v1BWZI8Tsejj/ei9Vsn7pB6gGRlNO7GfRnOwMbPKO7hOYxJcsgiC69FA/qzQxIzlwvGTI47r3dxO
vdoG3BQMjBv6ASvEpONjbpVaPU7QcG4IbAy28QRAUUJjeEwDtme/SA38SyLj7xD/ah9JzyJMumPL
MJlpnjun6rmCqGMfKxY6EY8qrd9SGE6HgKnIngA/63xxuLlUTCHxe0jNn1rYpDaqRrZIOfOBx3Th
TBnBwiDLLGwpoTnP1SkqPeSossgziJJhAoHPnON9by8Yr0HzLWVxaL+3scXWLMKJNcXJlwU+uTNf
a9NmzrtJ4hVOmAJmVw3N75w4JDhsmHPizcHWzHoRLQatsmCValpiC5KrFrcxGR3nHKNcw5SlWsKx
gkWxR0J8OZ3sZFEmWnR7P6K0RCyvHFY38QNnSKsItEFuJxD8+ubQi8XCf1nztmXzS2bHZyYhfln/
PXGrt308BC/UtGj7CfHiJQYt6u5hIO1nhH7fsr+hxvU3NAyW9RhMgHqqemHDyJkv8uuWlrQQsDYo
b3kYOSEGhmPit2R0IYHRzbaimXZvu9xdWZYyTOg1l1ei/rvccfng2y+66EYiU2qnUbvLzlqWCs20
Vn79ImJiwl90FE3pqwMXIF5n9rJLiYXfaqvOeQ8y5NJJX+cPQvUWeu7ig8xIeD1VtTwManN5OBPN
A2IfefKtnh02MkzH3ME+PSjYJoo0GXVnTWo6sP3IXG9E1FNCrKKSeeXaBXF0lWOggKvvhXgDyCEL
soc5wU9uxrTLQDQZ0QuP0ob6nGbFyS4W7GC6uJKo7hlqK7YYHCjawu8v68b9KIv8pYxEc0K11YNd
nHw9UofI5owAkYiW5UHUukV2xjJfXfGM8e/xhJsh9+4gCSahn1AL0d3iz4NTB4J0PfiReo69Gp/M
VIS/1p21NaAeISUKnHXTeWvTI99Fr/pc5IY+dN10bFVfXXlJwHDmnmTLck2g6itpmbuK+eDOoHt5
X4GfS3LvMUR5Z75OaPANnhMEmIZHYipzdtWEO9x2aY7g+7E2Fb7OjeVac7H2MNBFK7e2kzVJrvlB
EIOm4PBU/tqwU7lLC2sIVh7JTWZPSjckpjRdYySfAN4VzA53kztl3iFgWTbrqO2x1lueCq46ac93
/th5pzYJeMzFI0iI0ajobGjxbIuBuAbTLe7iOfVPnhWyegW6Y1f55TbywcOi9hwxuaVef9WMA5Z4
hMdy1RrO+J7ZZfI8efmznXh1dp3Vrf1Qp4oMma7V/tpGZbfzBzl8aacm+E35NJJaDfJtZpFta8eL
Nz6dot1kJCAdhnrYTGOX47+sRrW2bfARCPaSG79RyXTD9XI/ks4vdnMPOmPKYnMbxfo5CMh2SAkz
2nuh/hUw59qJE+83SPvTo3ImXDwZ5neZevTTO6d5aCFwU/4U7tYZ8/H3pLfOMPZQsOi2vfFjNT8Q
+uQAw+rzHRQxex8GA0P6ILa3Ud2e66BH0tC4VEbbNq/Lm24O2aLSnPpEq2obUTec+rwRJ6ylBglc
ZXtMg96+LiXRF1y0gn5gTWfGpR071rW/NQJOjAk7FiKaPL2HaYLAwD8ZcyrueAgQXGgT2x7hXjxm
jZweolKuZSGLg8WJcO8vTwgJkYu4ggCnZsoX1saT8dai1NkwEAtu5sR56OPc2sCeMx9TGtvX5ZR1
z2AAjesprzIShX2P39NY737rhoyZdYj07YQpqobC35WfkgWXj92EiGbWNz4kq0FI7mlp3Jpuba55
8nokhdi73nMWxXuaH7Xpee9GmqPmX3qUwsuQpTTA8AyPZQPuUJsgO7t+b4apWjs4Ndds/tFmRkuy
D8kBPw6F81GpyN5a5GphTjKzZbcSxylp5HvYkKS+QVA5fqIi3lJdN1SCsVlsptRMtx2ymnNYs6Ow
8zf5FkEDLcXY8pAHjnKfK5QGrcV81dGZ0NdQY9ANVLJPgp6NBMFzvekc83HQaSYIisgaQm69ml7h
YxwKqBEiye3s4M3tEH2w+Uc7leBmA51YbQA8FRWJFyGn/BJmy75zlcHG1MTuwSdq6cVgBunz2Ast
l76vUJum6jiBqHpL06K8iVvui1h2+qVCBXucSSpbBZgod8T6zjRHF5dX4sU7F6Hos45GnyUu89I2
TjFqG2JRAWsRSwllO7qO6vyW/m37ahBee5U3/o2bFjhVqAae8t6iua9bt1n1nF2AydTYPF5bt+rN
Y57SdD8ZtZit/sCuFUCekX2tcagaVE4RBzf0mF2gqWYRG60QZZT+W1iDOzyESaIrcFB6IiSKSRPe
sr2XkITnrMEXG+Yqag1TM9lyzF6++SrnqWv1CdFJfuxLBKY6dPKrGtNKvUOSgEfGvIAohwas29bp
qUFVo6i2Ct1SiLiDzbMpxsQznczFoD5ZGuanF2TrvNaU5agm/pCo/39T0X/U6AeC6ZbtWxygYST/
jWON0AfnQxcnh7AMMDDlJcOu19me+/aTPeHo3tl5QDVSYsNkvqFTHr5/aTn8g+Tv78EH9OCQLvJG
lgB4CPTfH961ckU5W110cEZc2hgyW5wvfSBC61bQ54ooNsNqH8tYRVddFc4F3aw2vI2KTpx9s4dI
iiN2WP38Xf3DZWESC4+Bsh09m/eDOrCQfUif344OhUHpB9QLtOEYl9Ski2RgzbCKyqfPZ4ojY4j+
jcLN0PZ76R4Xg5d3l/8owcms//6aFJOXElmEtNmZMo5CiagntAMtWfQJX4iaHIJQpfblOfVC4yiW
8ruwif26GrCAWXe2O9HtXplpF6lDt5ygq5om5ZeLqVoXwGz+5XL9w5eI6V5gZmEKjd/3x+s1BFEM
Dc3PDkU4MCHFMwu5Das/MqcGh3e9pklYbN2xrd8Rpk+PdUevolac5eNybB5ztNw//wLFD4J91hPo
h0VTLW2UsTyGv7+EhkPYb0/dwPiT6e/q4gXvaEm9tLR4WkY/y/FXW1b7ATZAHquB80WhMavvBbi9
eN221XIG48r+/I3Jf3pjLoYwkh6YYdE2/v6NedinkTvW6lC5ERUquo1ySbjSqNpHqiLZFk+Vynz7
OJWLq26kcZye4BYP2OEHgi4vRnPTZC61QmlJXSw6jrFGzCEqsmfK9zgCnZOF5BLBG6LXg9+bO9vI
Q7olKb7D/oYIzu7j66EU5RE++wspuJiq8VGFiyH9/7F3ZstxG9kW/SIoMCWGVwA1cSiyOIiUXhAS
JWFOzEgAX38XKKnb7huObr/7xe6wmyLNqkKe3GfvtVlBz/fbHPclkxSPQHFleRMIF9r1f3mdzP9n
ODCIP1GXYKAb2I7/n4iO1NDabJlc7WClgmegWa8Ewb1xu+rImZ+eB79/AxNi0h6luaWF5yrlx1qo
Cn2cfYffVmLROxmKVYMSiCvfC/ll8dfZLYEAv8tDlrllfVSXo9KMirD0saZWuwrhNk3JLplAUq/L
BugQJlQvIFgLtiOPC8G399f+HyX6vynRG/nlDx+T/+ecuSvKL0h2f9agf37RLw3atz+gGFOCANgH
H7rwOSZ+adDc2Fj3OA5ZOvN9o8O/+mWceV8EbU8ANGsT1fjf+jOWeSF4utro2njk/9YSSGzW5j84
rdlEsWsyKcrlJ0AL/U+mTjcVnpwdo72yBw1UlV3uB2YVLMCDdxGpTIEs++Re0GrTlQVN54zaMzfY
nMXNezB6hlPPxamq/Cw+QJDlNjgubQkI3c/y+4Gmqc/sYt1PYnXkVWok5fWgcjPyNU5m1KysusJ3
iRGs8KdomHJ5kzctuF2ZNvUtV8hmPVSLcUgUZoxkTc1mXyFj+J8mIsre0dNTHtJDuzivk5q5by6m
cBncs/Qm33brO4vtDxX2Ca2TX6aBquwRrb2imLImQ9P01D3dMGGmQ7IHD6/bmxkA/C+XMmYgdaZq
EEbOHkfe2pzZ7PLsTee+c1kNL7kdH3Gtwo3bVbCC8YpLNm1eGbRmTBVIBEejis+eSY2wCuKS3ycF
Zks1MqvFwtepGpsmF9dgGhv6m1JlTx9ZkWaCgZzhUDC2yrwmzVuN3aotWF64bARUjGtVOA8+ZbFB
6q00R0bg4Ow1LByqS5qQLbyZgl3D51yv+TduRQuk+XAASy0wyGDoxqYOVfBgFnPcnfHoaCddYSTW
cy8OKI2j7BeneJD3qTylmjYdEjJQjwWpV67MvU70H5rDxSiV2Dt+s3xxmxyLNZpwuBRLijmFSzj4
xeKmw4J1qHu7OqFDjodCTjRftrIGYjSV48mbZqrEU4zSlawj1PDkDlkTWHpazpEDqiyyB2EFuZPU
x36lbrerVPUSS40GviIuvWAlIntX5s5zUVfJxeJWeK/Syb2UVKp+InA103qKq7xr0vnC+6FGuqmz
jxh/4vvSrJcX4vCaGapxBAbLhTtSRuaefb+IP6bNbB3n1NHuNGanIeAG6e8nt7NuYicuDxqK+BoZ
blcsH5GVyF/HpfPcOoZ8RF4sjIDDKuH+m7fWHKKjuHNYM42eZMeaKfCHvtqNtFeeFCWUB1UWyUeQ
Kda1v7rb+qcR6on5gPCa18DDiUYIfj8MZTuQVdwVOQF5R+4KjpoA4Lq477LVPXVKPOV4mvt8tK3A
tmb3xkAjp6AQ+jFV0d043bGMMK+Nea6PxF2BneQLrzUpue6Slo78SOsD8PPYbb4qgDBG200hPBTv
ilea2oSGsN/SN97typrlEjt9eiXtuXtK8Pu8jshq1eaZMN/yutOvtVVyzW9by70CLOvv7bz5ThAi
PhoC10VKfQavoJs/+oU3vlKXW75QnpS9WGrIRChar3hpWT5HCsAw2I6hOzC0mTvfVcM+axxadHIn
xARXHriBLnfSl+JKzT2uYknjQoNL19fuDAxIwSrYJgfAVbN7Geczvu5m7sIazzfvYiaFVHjwPTJi
5JGttcuuVmMTqhjLEL+XIXCx8YaJpofQMxWWQV9G1iLMjzb58LtB656ztXvMG839Nou6gP3tbwhI
9D6XK1az5k8kBO3rCjn7hrg5rQl5H0eUI5x8u3dvF9URiK/H/nGloDhCiq7fnBGoYKPW+t6K/fVr
y0jXBgaZPeIWUKOTPLGfk9QWodNiFtlquResz35yS6XI+GkQEDJrVDVWaHqIcGGsYT53V1RGJF96
K82+l4p9eT+1N+YYq51w1Byl02i9mkxOR0tzuRDPSi035rx1OReO6ikRMDU+cXZKQg+RfN/VhsbV
V/fqS8FSjIvnYDCxbarhRPMXVu04Q05OKwXW3ExhJtVqm2uKRFmP0xB7XwtVMd2N2abqepsMSpph
ebC1GEEEseHLyLrvGng5M+IybEvJcVvrJIYEETJ6KZ5xRR2ou2nHC5ess4vislCcYaGAWmgECC9k
DioPkaSh8u5GM8z63Gd0bfr0QoeDPr+1nHkPBnQEEp1xH/KHcg/OcSIj3PgHVIv5Rhs2l53XgE2s
O/Gj1uxvWdOaNwbm9yFcWpCPwD92LRM6H3KtuAXc7N36VlHcQOWmAzpf31LYOqwzCPTb8/xc690j
8Ec99IwupaGUi0yGY3CfEbI66NnqX1qjq3eaY6ZWaONJPCZaei6LKdnbYxZHnewM3AnCPuTc2fd8
3t/yVXoPrUkQM6Wy4ykBlMJetGuuFKj5XUccv7wVNcES0cvptpZ6ctTUTK+CUznDAcJefeGdW4Fw
8NV9xmT9rZ1RBbC8GiVjj+19TJzYvuInJBGiGpa8ooG5URaiuq9iTexLc6lPBizVUO+phF56PbvR
usQNHCnrwzDOY2SP8/DJpEg0Kr2awky3+Dz0xte8bQB2czzeTMCBAID2Kr23vbYKZF/T4FmlZki+
t/9hALPdjcYyPua6I3bv8nydeMUeCJEHZUKLH7PJ6M+O7g4H5VstP0XW3ZH+sAzqxX3wTcSOkG+7
VDsp1NPMRuiS6mun2+XnFmveHo9h8a2CELKjvJbX1fM+p175vaPT9gTuaVOhC1IXgv9FB6YfLFDs
jiTv9JPO0B6xOjf3kGGMm7XR8jc/9wTPzlQ74CLV8P3F5SUfSoqT+zzbE4ZuT7C+mt1IgOxoUbu8
d2cmL03RqluY6XSdVTVb1XJGWRsMTYt0BLqQ8PO0s9xevg1CZSE/+xMhHiMcl9Q5qsmCjCJuVxvU
lYRhgVrsm/vaEG+t3lzGESqMhAQMnH498Iimm8bSXg2AzUGaEg/KipUJo9SdXaHXZ7fpLq4On6Zv
D6uqxkCvChXpqXzwSABcISEle+LkXoBbkPqVTJqBDWu2X8tkH9vlrVVp2oPfz+pQOqN/pMMcPdGq
LngJ79Hf0j1+1ixYa0wDTrlgqh6NCFR0eehB79IdBZ3XTmovEOlIomGyoK5ornWnDQjgPNvdJ5hl
2XHNCY34wvhOLStu1YVEXoY0GrC1FhxkRcp5YI0XZRr+W1YtyHoab7+6144OafiLo00ehzFV95MY
DRJlzXiaKzCE0Ha1IMlW76oalkuZic9A+J//uUv9T1FjW2xg07929dx135lf/uTm+fklvy11hvOB
i7aPSENmmNYktK/fNynT/rDhQT0Mbb6H7Y7Q7O8IgvOB7Y3P17n/Sif8uk3ZxgeaDhHJUKtoMKVo
8e/cpizzP8QvuGMbEoXySt208A5tvIc/unmKflwLNfrZfV746LUh6s7c4o0tnDs/bmz7Yjtt1x/I
CdLAG8c+/iIG7swJi3iq1Xxu3/P4bgGYEvJVQc8FT6IttC8QEQo9dFjDbtae4pisUlf3Q9nq3yq9
wRwKN1FmXtgZqccTfDRqNix1ahbedKh9G9Ny2uZXFe0UPywIV4TekOS+ahu7ZIYrfOUWdkvxQIJI
MRD9FPRAHZK1XiPLL/U7ls31FFLHM45ccGjdCCjXxqq/Wrb27OraVw/AAyAptjJYz92zk9JKn+Hm
Y09tZyeXD9lnxZZnZ/NkcoJOOulD53pFSnR2Xu6Jn8Z+1Jiq6nZWw39x4I3r4O16aNQRRDWAE9wR
k+m9vVk5XzNsgM892aP8LKgziHAluXcZT3SWkrTQs2912B4N0NGg5PmzPwW9jjfg0RUDRDleieU1
XngcaMxsI0CjOHl0bWauoK8X7lxU/UynzInT61XNrDayjCPasWf9lEhr2vm4GXFQs30w9i57BZaL
mdW8LB3TZZK0QKg8d6qutF5i3NKE14xhFa8eFb/KHQOrtHlL5Gtmwp6bU2Liuej7joCiu3wauDuT
pOx4Z4VmMVVz5NMuEWVo9LteZySqtDz94XYlpLMkK459Zo97lVj0UG1OcKqT3Eu72ux7Jdp8ZC4D
c5pTdVdLTYO0XrXGRRO+ouO7guZluwsVKp1wvqnGR67jQ3NGJVixGS91lWKhXHzP2LdSa25s6rmX
W12OuttcESxTXsPjF28YZeysYeiInlLw3XbRIhmsMjPsQLdYBEvuqXCJWOH2UMliugNx62Ag86BT
GLZlR9XKb+9CxQuv1WpM7iNoMJq4XW32m49A01wiynQ1wSlhKAw6Ci+ApM3zZhU3kx58fB13gNaa
JP1Wte7SIKS5hcspvlTazQTCvMfiMDMCal52M8khvXZiqb7QguQw2PZq5Hojq+U0JwuYq742ZQfU
ztHTI21xZs0u1y6NYKD0yQhpLdaGI23s7l4mWXZPepMhO20nfPU1CHM+2bHHGtNqlmyIAISQF21i
9NmblUaDNjI1WpjqlFczaqZq4tyRWrcGOXeW5N6RmBfCjkPMvZ3XCvmhF/qhY+UbpYmVUBRg2Brp
DJfhvNTc7KzVdTmB4qCAhAWP7rACKT31atI1cKAtpyVyq/dADYd8vbAwfdNWX/KZoiQT6AptXOI8
1Fa/7oc2pcUqGZf6dY639KnHxvNpZTqrD3bcdPLAP8SchCd4GI48iRZSgP5cn0zhIHVmpEDorNNT
U5H3xvhk1U33Q4FtFCM8NCsT/fo4FebUHFWRGuQS4mWOvEYzKAXt9ds1zs2LjX7NTdX282qXJzzN
xAgrq1ja/LDOlneVa95SRB69hPPNbChIwYjNa8R3Aljuxf2uNJKYUZzXqqYwZs0jc7WtiwbYnTz7
mJaR4+fmNXZ7f2d5lKbttGyzK9npbDwB3M8wzJUmr3NhJ/nXrnXzL8RXtGerK6dPzLZTt+tq2+az
Zs8TkYnVwuHD7fTUJQkGNnaW/c7hHtFd83+wWU1qm5EDZ2qz4CfwWLZc2WzrsRQvpHYaPcgpZmNd
zA0gNHuHDLFwugSy6NRMR63trHpHD5Yi51mLCs9aLZvRCzwaEJ6MJbE+Yqh7YZvigH94d035UjeP
jqfcC/1JRpQM7MMHMyWB72PBwF2GtYIEdJyEhFvnBxn39rmsTOjFKBSVcau6ur5ltenkB6+trdd2
mF9xiWF2oM0GKd/IEF3CadIHyH5TjhAPOwcG92L0D3DQcu7VnF/JxZjB+2FUsMtlXY6V5Q70voXc
7pL4CmOC8s62Vxj7f+ap/2WesrCqowz/9Tz19F3K733//fsfR6pfX/VrpPKMDzijWZ/iat6KZH6N
U75O+4yw0HA9Vkgef/3XOIU5mvUPFBUsdltqc+N//Ban7Q8+ZnkGLd8THjSUv9W2zbLrz+I0u10g
3TQH49JlNCPX+edxyl06yHtKyJNGo4nRHCY3TvJpF2tKEZmrKDgOthWNuhk2F0HVo4cYm7MAA697
bCs7C2IRI7ihClPAtrkR5s2X4GwOhSRxoEWojg9y4syvFYBC7o6WsL74m7/B3JwOoy8UdF3cD7Qo
fRtlgx/CwqInMplEzuaWMDbfBJ6AETMmJZ0gYrBVrP7c70XaYnmUHraLnCerjVaIX7qvTlTNYR/K
nP3YAzbWh0kPpzxL7mii945yyconFADUi6m3sXswg9avqTG2B3PS1iuS+RhDgB44XzlpsIvM79aR
isfQbd0tw3OBO4dWnVV/GFVnRrJ0L1yw/Fs952rsVUS+4QKi4FgF4AyXqrEia6EF5np3wJ4pjyqD
zLo5XOqmRlnEa753NJACK2GMO7n1TskiEvVc3ENJgJWICTcwFuXtSg7jYCxw1XS6JXeqtfVQX237
xs/n/jT2q3aMaYW9sotUuyp72aBithyePEsRLvX6Fgcndp7W0xgi6e15MqCp7kz2FjdJXImDjSF4
b7aW4E/t10szmf2tm2kxTgvziUrg+W0pRmfXKzS/2C36y1oQk6M0o9w7oN4jxD9kps2VNGJPwsL7
Wa+y/mA0Vn4cpwRMhOnHHycvq/cUlTjfmFqK5XbEIn+bCAbe8t0QNc94o7yqnKIs9bwjvo1uDyEW
TImOSElJA1vRzWGFo8r/6nVS/UjU4u9XSny8sI1ZJPO54RqwqL68WfLmmUtu/sx8snzRHLZFgVyF
fks2dLr2NK7XNcM9BjQfU1MD3wF8cwy2ZHOJxZtfzNqcY6ACn7FiYybTLLs9emNdXOa6hVHGtHpn
cqu9ttvMmQPAXzyoM0Or3OOoEfrZd/3mP8AZhY1t3RxtPOz3+bvJbZ232OrmfDPfTXDt5ofD05dT
jOljkjNtTuiwNEnCWWxnTOiaeGx7o8qC2Vyre00TR7bnRZCOsr3tHPML/cZufNPio0yvUZhenKxz
H/DLH2LNM7RTn412bB7KwcLmBt5ASf8NfHSb7ZJ4We/Wae7v+9H0qjdfwsK9seXIQmQYnwWC/cZQ
S6kbLAv3yY77fOd3I56hUvpXqnbNKvDjHrdRw9CH61arcniiy5QcG5t2zGezVHYxR4Io6ACQFoAZ
FOteeL3GnYZM8B0PSn7v1UT6N3Zy6UCATGKd9F+rhlDHX3huceC5LzpMkpbog1iMi5z9Mf6W062I
GW71A55wQcoIR7xqrB955wr2ND4bocDvbKMAn7GBPPXBz7+61B5qR09OOuu3uqRMGFTPWEQ/0enx
nDIRKBA+IKyh+hfQBXmnQI9JTkY6IL/KzXIjB9f+ttjWUBxM+g6ao7u0rozIxlOUg7IaU0EoCr4l
ws12s9g21hTEMl4XfYk8rivs3jz7WD//bJylDIqJCVxEjoCe+bK+A3ps1k64jG1qDdc4NYVOIBHX
d+LOLjb6VDp3ICLmvdgs7rpeTrj2BL/j0MF8/ERDiHndESPrggKpG9G68tWBHJZzK327PRWZz+d+
FnEkUCOH0Bzh35FbSQ8wSLxDnXbFvTTLm5VVjxt0hqipo9pYPE3j7ms12GmAiOluUxXibTTKkQEv
d8wN3ncQmsy3zyoGRyNxsl2HpU/bE+HSH92SFKxj9qsRAt/XMGBIeQa3XD94k+ucB6edPomcMA7N
ov41i0jS1NRCRaQTksPQkWwI1nUs9aDq1+WtXdqvnFHdmWUveWJcL2E2ZSj9pt7qj8lqxHtqB7xn
Ad39YjMqcTjIEiqG29/VgwdrV1v0qwnO7ttKwOl+iamkdJ2E/VweHzED6q+Fa2QRcBPv04RKX8Nu
N5tjjqv92l3d9ZaElBfgxSyiRi3555Q99ZVo6+kMt38/aNIO5kFf83Cg+pVqqcmyd/kSr/eMzDn4
ff/QQy14XqnBPS1EX3GZyPUAUFFwjzUUfbs99xJV1ukd8QkIid1setd4oBu885aImo7VpeL7Y3qw
RWAaRHMTEvL3zMYqnNatQyv3kwMIga2TuZgwKio75dG42q8W1mPOQuE3X0jkDbcUwxrfJyg1ezEw
hBcAm4jYt9aLNvP9gBQkUYOLfk+xQAM1fSjPha7ajyOfw1ucGd09znH/BrFXkiQm/AgQAJOUlU7n
AjwNrILSOZbr9Ln17OyGuuX0Ja5H/RzHBtmlvHeYBAjcs4mAM1RXln7uZ25PYcYn/15QE33wTaf7
4rkSlpVTRNa8Dpeux+Ua2JXnnCq/97mRp+u1kRf1V0XQK2jmitpZ0EYnAsovMeIIwSZWOAQM4auD
udzBQ+i8QDe011nG+s5mzUs7ZaZfW1pPLprTH7ISBKfINlKbTgZjeCYaiQeea3VPMAmrvI/AHPTT
7PhhC0YjJN61FSwnJtAtaoZdB8uVY1BXzufeI+bAhxrcRATYTHwxZ4+ZgqwImHM9ZyXTdQV4Kznh
inQfLbysQJ3JpWdJ+tQ7S5Nd/pnv/5f5nvvzBnP96/n+nvm+X8rpi8y+/HHE//WFvzOQNjDFbY7H
rLCxUbZZ/teY7+kfeLsbBm9Kkwww5JZ/jfkgGPlHjqcjZf60rfx7zPc/YJjDfWJ4BkhZrg5/RzU1
32l+f/Cg8AjeiDKuoZs2TEEuFn8e88sKFaJq9IWKG1ksEdolV1hRKuvMwVX7WwKHdveqgsi0Vzx9
/cDsu+7EBsjQ92tLSDlMaWPnnd0PpYhSyPpaAG9hjDr/rWHreKccsAMYSXQ6X9lVBis9DGzqtb7H
S7vY0eqUJqtji5qGnbsujFLsRBnoMASvh22DyIJ8QUXbIAi4wXS2Cev6HJsamQabtOOueycnoE21
j2Tt4Cno72wF4x2z8E5cKN7pC/U7iQERtID1PcfRmMpj5q7Zd+gtyZvaIA4zX/MqljofcckAeUjf
eQ/GO/sBEyPNeeOGhKg3OASu0/J62oARWZ0Ot5MCImFsOIlYZxUT1AOQCZTcAtobFyf2gEAo5g1H
oXUOgRJcO+yWmxgmwQau8Dp+zfDAuLLAQdCvpANBTLq4OM0Ne2H6/ObtDYWhVr+6HzY8xrCBMvQN
mZFv8Iz0naPBHlxe4TdCi9swG4VK3b2J+3IIO6+6la6R6DuwvSzaO8CBDJTENAjDDzcjDI9eJMOj
ASkL6EwXw/gwCcYBON/QH7IbrY9zWZh7gF7egZhRDiNkjeNbjLTM4JaOYaaGhSDE1D/Q3Odxjr8j
2DcYO8qX3NmV8eBO9xuDN+qV3R4QNu/tEUDWpv1Zm293/LS5J54JPM13U5+L0IcFr/XeEHIP4MqT
Aoq3NmQ8ruOYBodcXgQb/ltoWy/U2DgRfukigl6x7OUGoF9GUPSOJqqjgk6v1wbF6tRpPsQbun7c
IPbxhrNPnBoOkeXtKpszNR31OorfEfj+RsPPKaHeUzhY/MBu+WbEvrZHjwKinw7w9HmTU//BFZaq
VWj7BMSsnQGlMyowLUeOFJead1touP41BL00qDZyP406ryvh4GDdiP7pxvYXG+Vf9QihyQhe0Rjp
DilJf76yQklOzdYQIMqmuV0wiV65JKYolqRJoEP2IeO0tQtMLe+b98qBeWsfaBZwjCMNLFH+Xk7Q
OKPYAarAIK4GEUxJZtNj4NjVkhjPXlzO2R7Up6LvQBirTftBrt67ENTPZoRFo7To0TQLoR4FshmA
U64YqfHRsHkv7HSRZ9dOp7sXklBx+jLbK70C3LBKay/9rRmpJL/I95+yM+ef+eLjvdGDksahKexi
i9QyDU6aeAXeJ/OT2pAHQYmTSkG+4TIrDx0Rh+lxyjJbAXbKRtbhSaJRulNY+pR/KoqhW2W0AleG
Zp2Kni124/hrNPXmzJNtpG/9U2VkCX7P1EDmLrS6oiFA1SBWZuApLG2MbN7qHtTi0seaSwR2ShWG
Ijkug2d/Gmuphje38I3CocZm9ZHwynGor7JBWviDZMzWiL85cXHiVs2UCxKQ8qEnye0YDblFUAjN
ocPyRGpw3v1zUv8vJzU+d4Nd31+f1I/1+Be8gl9f+vus9j4I/ijXoUkRZW2T934f1dYHdouCTO2/
LKG/naLig4kZm6slkGMbLQuZ7LcgB2Ue6rEABIVr1Nzoa38HGfIOMf7jSQ2nQBc6m1JYg5Zh6f+x
3xwZRGWXZzXkYddQOx8krQqlzPxDCmVj70hUgZC+Wu/iZxbKgpnJ7Mxnt44mupUBjFHPQgQ+s17w
kC33AKHk49Q78Wd4x/N9QzCAayppxyN3BgwyPr+j60yjAQTqGlsLNbPMijCqQlpM8bVaN+wKYUzx
mUWgsYVFt2tbtrvWz5IVDWZRBkgAhw3airX0R1/hhUKjW+x9ofX2XWrkdBymsR1q9TxpO73VrCu2
E7IKcOVKEPNWaqYnhAeYRvXi3JrQV5twMFlyjJVlcQ7SrOfPyIm7ueRSqCN4+9C24uE738WgKcaW
oCHjUfYWhr6Wi4+L5+FnGH2O0REwbg41aHYO8yN3Qt/dkVCrfmS84EdqimjMk4Krs7Fm8bfVEW0b
FGTkXpqVqFQItL1/sbGnvUilFw90+lImR5vfnRpj+dT0Xn03AI1brud2TgRWHPoAA8px0ZHKqjRi
Nkotj781bbzLXPBztU7DLzJHG6i27V08B3Y+u5c1W5vPRuJ593GJ5T/AuagbUewTQmc/qeq961XQ
7Fb3NDdVc1cYrX8vwInjwuU+eOz5/e2nuvVvePriKUnTLeuFQWVOJ9gQmZD1I0FL76KROD3nRUob
3+IJINaExqu4I9tcF8TDcSxeaSVB8Xl067uia/HVr5wcO8fN0RV7Tk2iT6MdZSzo+yNk/oH/ZsPa
WzJrvwKVbz91ACpemDRZw/lrK5xQJHSGIYhRKjykAM547PqXmWVisCy2/2h2WXKZwWskO3/GBxoK
UK0MpVyqeOcJ0nyppr546HGIJtwrm8Zyk/246Oze5lxmx9hth/UEO85cDlk8ajcmyTQVKtOtSC8T
GyMoyPg2nFLBmRYkqhkf6IoQ2MismSirpxlWYHSO8yyZU2/Tn6EtdsjYtLyfcS7nPduVAJIl6KX9
in29Z8CW9zxYu0XDtPeUGERXEmPFe3qMFM8WJfNcz9sn3XvEjNYvbbga3rNn5XsOzWx6EmjY0QV+
5C2qhgCvPeJd7FlPx7duVeFX2qJtiN3neAu7le+5t/xnCM78GYlLKh3hyd2icsLS8RutpOn0LUgX
b5E6fQvXDZZento1UR8zrHeR5qf1LeiAdteTy8u3gF5GM7UTuLlpeEHBe+gjk13iHPl4a09yi/jV
XYdteiT70ID5IQSYbXFAasFxdw/UWH4Tkp/huOgZ2UEkhDFahnm+1qj9O3HHF9Hiy4d69W4GnJqn
HFcZDsB6vlJZPu5cKgh29sCSuq3nA9tN7ZtYedKUMZXg8XqYPSM/LBkrRG4P7hkr8CM6EJjqRB0Q
mcRHo9v4giMGinUZ6zuqrR4MyzKDqVt52fpN1bfbjQCBz9EjX7MnTRYyfcprXTb993xxz/pqxp/A
pqrjTDXYo3Qm7y6f6h7vNaVsdtlP98YYW/t2y8+oLF0OtrOes9aD72ozfadpX+4XA48yBL0+NAqY
lyCs64bU6PqpjjGukl6+W5vudlBFHOIln0IIyd2hjfGr5I6m3+IqVHdOjwObNfNXn6ftgWW/t8vi
Jd6TzWGaj0Uf1gZ8+LWusWJMk3aVA3i5Xkpi0qObfK4zs48SA59G4ZINNv2xDsqh7l6gTKujXiXD
M03rA28MpR2Sbv4xdk55WAgg74aOWOFkmPFnqxBUb8wb1sbJ7YqOUmoETqNTq+JoVba4ljBY9jTD
MfU1ON8PDVVOV+wsABVrmnsZm9Q/ZCtHU15R3zcIG6vb5Kzueelb+sFJoWX5zmuzATNbG3/0W7r8
LFHFO87eFCK5136VdVFjhaE/5LUhWrs3xqkL4sz09hWIhEO9Ts2nhhKPF2yIGiQfgD21kusZH399
vbSKUiGr8i4W/+K2d2btrt9qx4kN6aHhk2lP+tU5M6oZczDOQ4FqN+fJjV9Unh8kUrSE+LPRDQvT
qreiOnzptsKZKqBGh5NpWGcLcy2X3XTG04Ct4uDiTzi4jVtcYdMsybxivWxJbXwcGr3HXt/LNspG
vMa61T04cV5f0K/0M4q8jDwg3M5Y8jawQWLOZh/OqE1cDbutIszW2Ou7+XcLy/93otdEkeAvAJ0Y
YiU4Bx2QKS4ndpgvLeXwLKmfa2rLH1Js4N9mgGC7xm9pcY7Nz5o//sjYsL2iWUBdXig46W3xLG2h
EfTu4fyxvMLCTbx1Xdr4Oensw2zln2NnfEN+F4e1tgfwMERGcKC8LtPiR0NZm5Hrdl/aCrT1ZOkn
hL+Ci4vZfGdZOEF10egZI2R7nOgFq0NzXewdTRHGPWW53Q6jSHGRhnOWySBv4KmOu2owcYuauJKG
UKWdanYsP9ZzsgzxDqzYtzFPn5Y6YpRivshW8MbKmogrAyeJKNTBG4wWSOBXtNsw03rhYHd9MHPK
7VIZZ1/MonjS2P6xXml1RFuX6Ffmud87o3tgGfcD4nzgdRmJbc39JIFDYFGlJpANp3vlI9/CtB+J
e1iA25O12XNTuFKyYF+WoowCRcNOkUzWMZ+X6mRNzQnKI4t7x3jO1FLclLznMY06xt7oev9g5oj2
QPIP3VQ2V/UwP9pr2u8NNNSgpJmUJtf128D8iYjMdgPHDSVzWEJhw1fWEtHeMmE4hxO5yL7azyOU
+E7z3mKAp2yX4k96K6w7nGPEhT2BE3rgfSXeKrMysJGN/a5Js+a6kdN79dl3t1IAR41vPSvYlCRN
2aCY9uroNaz8epu9YUZhYTB5TnpgYnEf6NpLorRU+R5Tx3xnSje+7+L6quNFr8sOHol+TpfeDskJ
8hY1vAS/0WxGnZEbZ6vJn8HmOg/b4uXQqEzQSWTK+mFkJRDmPZLABMiAqEpgc6TfaCi/0CHXjwP8
lW3YbA15V7tDEtrKvzab+geupGNrVmR4NP0uVv3dWnI1TQfsP70LQLv63JW+DNZ+flL9eN8YA4ED
ecu0RrjTWQGSD+wwl2Wk7Q9gfkghBBYgr0ynSOC3oRfBtcWNzJFtnaqVpFm7wFxc+H6wANZ7s5PF
P6RIGKnZsPyXeOB2e+O69d8uftGXoh7+JNH++sJf1z4fX6tNplbQeCOE7WxOh1/3PkO3P+horBaS
iu2y4MFu8dvYKj74Nmtpz9qsFu/2jV/3PsRbCuRRaB2LMPG7R+Nv3PtMa7vX/eHeR/E4t0ddR5xF
KuauuSVh/0Cp8/Wesvu41a5t25guWHCptbU7carKtdi5zdhH4JrMB6t0pv9j79yW5FTSLP0q8wKU
OWe4Jc4RGXlWpjJvMEkpcQYH3HHg6fsL1VRP95jNWPd939beUuXOCJzf17/Wtw5R5607m0P3FNkR
U03VmdeFextuL+xPoHqiY1WIycd0ULYbYDUUKwRtviPx/ZxJF1a8mnCCDTX0ESg6uno0gICSymS4
+HHIY/lA9cPAFBOLuUH1vQr7VO/Vzotq+zyR0mG94WbNvWem8RU/KjN2CJGWjUb9JSwMn5H7Dc/S
H1cSyoP0/bTEC0MmRRWH3vhem7ilbp6LctVnwF+0ToREIpO5b6oDdnSkrLqd7xb426cmm/Grlas6
e2iVezVqTg943wEWDSHu2W06M0SPJd1OM3cjDJ+smpJFtMtxBa2wE9JjzPJ7/04M0REj3bMUrDJd
FdvXprIvbTo325JF8m1T6RAQxInR91G6VzBrNnxhul3U2rTrZhXts2QLCTcNGz6s5rLS3bwPfSvE
9EtiKu2402kvlPvZydCn5xb/D4IwN5uqXl96nze/WfI3rq3ON9P4wWn2wumjtTsnycceZNbidum9
HBZH7Fj1FQNyO1Uj4jK1qbu+ABGvgGQWpousXxAE2dMlhMOtFdFyLBnL225cN8LvgPNYcJ2o+8SC
+Ny7bXQfZwBzdiYiMcelferNoUHgP1JlNx/CpmUYw04aPsxNq56tUAneIoXV5CqJ1tGdqEMs/DvW
+DB3bUaxnVWt3GLVFHPAkoir7q0Ff65FjHzGenPAM7gOw7Ur68LKoR12NEH63MKmMYzhaMzt2p5x
wqhg+Oic1H8eVo78ipd1V1gsiwcG1dI8pZTdHdq+i8IMd8BK3faeskqh14PH/HybGbnyBd+M0KN4
saYFjzWQmbJuYjBYSP/Ono1hxKUCknXni/lqCkLs/b4f05Y+iFrY74Ce5idDZqgB2tzCz3EKm8rR
yspwBFOrlW4sPZKXx8hgveWVT32Fs4bMfypo5itQbHbMbdxzT8l6rJIEU59bcilyw0nSs+eFUvOW
0ibX3Fvl4tibBrMkNgsT0HUO0yjdsNbHlElGv2XzYefHrq2tHYFDN9uYSC8vA1oCDiVrmN+rosZV
4PeB+9nnnrOtsyZ76POlfwj6ImL0lXJDY29rDvwAeD7FeCue6BE923o9FgvW4WAc2jdsq1zOwt6+
XWgW6HUJ6yuQ7FhyTnkEwSmSoYU7dFSkXDNF/SCoLgUvAtIUH/laNfQou2qBtXUrIxGjYlYK28c+
ktkh7D0cGJP/EJdT9prWcr5ILpU+I3C2fvyPEvpfeiFC/fj/vhDff4/qf70VQ4b095/fiP/8k/8S
QsN/8LIL4IiQf0O4vNFZ/6WEUg5HGDgCvABs5J9tc/96I4p/BK5AP2XTSRgE79//kULDf9AMEYD4
CLBs3+Ig/x0pNIhQYv/jK5EX8m3/CYGGlSVayf/NwsgWz9RtmeWnsQHK1UUtceUWveTigvbbYlch
LV5BO31mp5gsTcZivZiLLQ+2OVY5tdUEH3W4H6g8eMFlb2HJq+O3AvPYAVjOrf1Hx7fOFtq5WPso
/EFV7p/GFNbiXpc6xatgeYZEceTXdCZUfrCdYjzSUBjnY09sD+shu4FhyQZW81H2jQkZgWjyh3QT
ByXQIfNmj3UKiiMdl28rDw/zab3si8kSW+WV+ikznX1WXYtsSRWX2Skuz9OGrh22QPiy7vgjqCys
W6aD7KynIpXluM0pdzwOLlCu1SxtMo+ueOe8nS6lK5ZXohfufhnG/NGJx4Ar0Hr7L69phNk5TQBy
iV3NPgj9ibUFpPaXLPf9vePOrBJH/nEoevsS28U3Lt7+7Z04XSNv2UcQ5zdWz8YsQ+xiE1Z46qWi
ffMx7Wyq0DykNjo3sFlBE9P8F9eRtW6xZ8UJUQ1chnKykwBswZafGdPGqLyN12FxcCwsGOnsvuuq
kkeMK3chtfcHW+cPWbTij3AW4gHbkMNm4/nGS9o6W7070sETLLwWe3YEWJE7kDriZ1PfvHEpy0Ti
qN5ZkzMQyFtcbkIjxSGkU/UdnvujKsUHyhXFqvy37KpUvaUtBqDYDN/I2Htoo6L9ZOe9nO1chgk9
Azn+KPqkbOWzMMqy59EDFrCdwq6+Qibr7+uWjld+y00eJlD2g4dMj8Fj5VKaZNFR+JEOqfNE/3u5
87OAyWaVv5VD4oBE9Rrs0r7IHldTjuc5xvpRBpDPIntGzOUyWdsBS+zWSp9sV33HAtpufI7mEzeO
NLsYheXraY6zrv+BQ3X8xIrD3R5p7SlopH8ps959qYJbmavf6jtyMH2wUdSVqMTIZriiOH4a7PT3
lqRywzHit9c2n6ExqFcNEwutQXjt68IVDwhX9rhthiX6ACqoX1frdjejCnsXUJBFbUCjdXMUnvZL
LHy8ybDXGPOZY3gTW+KlBdd3Lm4zQsCAP4BPeeeHeD2LdpzE09St9aYSubiTPck0lI8lfZqk82h8
+2Md4w8xaLIpbrwbQtHIYxwU9GV5Yd4Ph4lJ4CCw7L4DmnwFCPVbkL9GC8RmthuQB44+Gln0kNeE
xCE7F6wGA+eYceY88zeQLnLHHPdycYG6ZE4z3iB6pmi+njc6G41zHeNxzQ5RCrN0o+mEbgoLFXmg
eIkfadzT+pWSsGq7ZOgrVregAGl6wpSnRXxACafvHRNo/+SseCuPOrUZUXi7lxdWmsAdipFqgmRm
lXgdfTfdhW6Xn/ImtXe9vNWChERUbSBp7xQMLn6i1gscdOuYAQw5VBSaUWHnWHs/RfuLxWL2rQd9
MWOJ/332UQYaJL9LVIR7j6E1uWGINaRhj3rYAWIehooKZhZyD26BZhNNFTVZtJmcy8plpNEaTzgd
dpvJbrKrmViVbHS5rq99LfyTr6LhOnPhfzNc/nV9ge6RkZGhADcpSJjusEw1+1JegmX+jqgfbLth
dE4zytHO59+61D62ZLt2+yLxPQsNrWeIElsfiTk8QdyIOKmG/smNB/cVPzyuxoBsTu7buWHtuy4Y
W9MuhKhXVR9ryRDvzSG1hJ6NWDlMnxSRASGgQWZOiBUPe1w9KLPrdF+v2fJH5+zPIFqEdMdkeDnC
QurDnI6/PGrbtjTJMW/lAW2LnSP0KW2WmgjGrRey1p+8WHAaqno6tmtvbqH8zlopFTIGdEJTqF+g
it0aiHA43lHLB94is18y/ENQABp49yIEJdJG5aEO0VjzFUg2AOQEH1GEH6RbUFus6YiMQAR6uS2i
oJafAuPNrGIicQkUFBPe2NF+lMK50yw0qAUIi93s1M/pTb8Ixyw8EDqjsC4dij9YkZGAF7o5k0Zy
9hp7qrex6/SnPkZTS8qs6rfi5vKlBZRdnQMykEf0msusuC/QXDYVkM8N1P946zMlnxfVp3uj+8vc
ND1t1vP45XfDvMkaCT2vruWdcl0Q0trLT8OKUztWzSnzCcDHWF50ZX42jad3wl5saB28bsjsn6Jh
zI7a1O62SaP7yU6f1Ug5p9s4VDfpyX8y4Lr3A0yCbCmftRitJ5OXjzO/13M64wwfRH2fhc26n8Hd
8GqklVokAfvPvb+SAPTAB7eJP2l8Mt68fAM2tiRG83t97jEOBOe1VIu+krLPOsw4K/c+569XQAl3
YWMFdRkXQdBGq9jlaSzXl6YQsfWdkia8BwUdXSurMSwJ4p/2BGAlNUHCUNn2cpR+8eKHQ1CyKl0Z
ZUYct/dTZXMN73x2UEzgZceYPTS/l476x4SrTv/gUIWUbyWA4ndX6vm96cR8DlVpX3Tfjod+sfBH
T004Y2lcqulMIafh6K9bfgdTrmh2FGgFDSdmBGPmx1JGJYlQXZ4nEWuX/FTYPEerLs6NaMYtbKUd
GrLZL06UffWOtg6jwgU1LlG/5/po710WEFCKW47Xqnf5BbHimPfYKrM3LuFyG5b4QQZZodnFjesd
i2ElhSVWFD3TaZuOnMBdTdJ50r0MUjf5TjkDflLUMx2z8ignscd3guIdLTlW+DGEi7NWwJaXERg9
7Mlx0ieRL/pS55V1svoecougPp1MvuvFD7ZvBWrTqbUv9ii/YJQjamS3uauxDXEf+hhhyhLFLEX5
FOVD/wwuFgxHHCwFOxXs0CNb2T1stOC42vk8JX0FDjYRyxDCxiQA8l4TeN6mmGjumjJq/KTmw/++
uoW3J+9ycBWuo6QgsAJhpjUuf75IcT650xEMHlBJqxiznYtD/t5bAkJ/TEA9oiw5oRPWL/HOQqHc
ZBITERYhFw6DXLyWfG2lBLskpb5zeK/sScbgAhD6J/b6igfbFyyUmbd64BE02OJ4r/KdUbpckkH7
zkbhI5MbL8ibh7YfI/jFVa53ys+vAHHY4phG3Rkd+ieIuHIhiIxIPNaDrrDat/XBuznyYz406Gsj
BNu69ZavOY3yz5iZ+xsX8fCSerjRb6b/ELwwo9k2zewsvjbChy69hN8VLsR30r/E9TLf4wa8Zhtn
9sVpcJYVTQUR5cOVHstb+hAGSlFCzoHaia81DZG/HRJuG9UX9g/O0+JcGAuaBIGj7xPJpYVETROm
e3BxebTFak1IRDUgd1vlPuN2dBGPDXAC0Ik74tLxgS4hDRl3mi5rOBkWUpl5HlE4KCwx86b0oc10
3N5/sEIiS+x0nbe3i471tbTlsOudSWGDmyE2paqHKJIHe2cS4ZfTOvOdBNd5H/WrfJEGZtmG87z8
Ayp+fI1bUX/PbFFnW3gK8blbCO0VYS3OQqb9PuT7ehF9Fjy5q2KFLSQJ0BWkj7XikbdDT+4WvH3M
/oAkfD/V4HtVXnE0N+3eBGAZaJdoT7NgFpfYBl4BFrp7Sww7JXsMjNlAV1fZTPclTMsLh8QEpTLn
YQkJl4ywwK5uNRQEhnqiQ7f64cWzG+SQaemJydwyBAMUSVkwo8Dy6hmgVP0rrwJ/PULyMawEdPBn
Up35Qh7JYYLX8XydHGd292bwuv/JJP7XBHGEba7K/29B/PX3/GP8j2Zl959/4l9KuPsPXxALAH0Q
/Kv/6N+V8IDbveOELO+5/mNk/nclnEyiFwf8I5in3u12j0D9v6Vwx/8HMFT6yil6wcxwK6D/b0jh
Nvr6f774U0/iew5OHAefFmYs59bO/h+0cOZJa6LUWZwMJIT3yfLChGjRr4jh5p7bLIgrixfG3HTV
c2iiKzDO6Xswlf0Ld+QXgLrjWQMYSProlszotHVaUjdID1NX5o9EpawfOqS3OQ46vsNelIZsdnyS
7o8tVGeXgEhREWeyWPiFJ0aAyLmng05030YI29T7In527kFWCpcm5xQAdV73Zp252MSTarwkTSlw
BGOccW1PpBmG/lsdgYAH4ElrgH3O4zlwEsTCWO3CXHjjnouJI8/KIxzAgrCtsIwT8VqocSiakkQf
AyFUrCUbCXutnd1BXvDSGfuuEy7+CWetT1lytRRh+UqsyUKUsMNq6rc5NNMfZZtGXxlvGlpvHJxC
9LJR6DSBIYbALOhOG0qJywY45qGaO+dCYc86bjSltpe0tFnxGhLG436iv3varV25RNuoK49N1smP
uS24U9Stq46lNUc7IyL/Y5kwjUI4zo/FWLxkzIJ8WLq89mz0jqVj3soOcl0JpTDhJpQd2TsAH+2b
LH/nXYIXawFtEUbztfOGS260fh+zpt2ADHt0OVcgL0wxdrEs+KXm1PB6M8z+OCKcPt5Us3vK5upt
nlSbLLFdnqPI+5kVdKO7aaVfVl5fJACt5oBh6I32i46bAXXNY4iDOnLaA3nZ52kt3rCr/6EZSV3W
sSM/VmX3RNHCTaPVB0fhuZm69lipgoGncLfABJxkxId6kVLQpNivj3lGWWPlVG8SUv1WswblSJ1+
A/MJaF5c00cTQ+oj986cpDVShptuK9aNB2/y/t5RHhxM7dtpAuOXAelCOZryu1TXwzVSxtmF1I2d
4DAWlKmvfqKtjJTsDTgC9ms6NGAZfkZ5P59nPHo72fsWm58F9aTMfqdu2j34lnphmT2/QGaoD+w6
iKoUsji2FQw92tKDxO1uJOHWpzWTddSJcyHfD7Cp91njs8bNrfgwBeZ350NBx9mFl5qzIyETUFDr
PRc/O4K6m8lvmx2MYdgGt/my6xBjWJ7cbhdWkPhiqnf4wam+ceZX229FMtTVG503p5UOTNJdEjaF
st79BQe9W83lOe/9eGNJr/jjwjH71GvITkIhtZMvJH3TB16COay6a6ZKX4JA8cTrIeq3rrdavIQD
qmUniqn8pOMelUGQmLgsLc1s0eUs9DOWQhO+1F6FWi6cpk16bk/3MnKCPQ6QaJcSU8bXU+uSHA6p
JAWKOzsUZeecW50NwAdcxf8bXywgfCk+Yl337kak0/RYmsom38/XIosngBfU3S9fveRQ3WVoXmet
CmD3yiwGQhpfrfnWzyjmTc9PS1f4aNQfu++pf85od9wHs9b5H/R72nwiE/eI+aKX5t6J/JERl28L
WyWPqkV74r6Zt3FzALkpQWlYaCUOW4e+giaxlMGBjhdOiZni0E5govExy8DXWGkSkr27g5NXHzAQ
0KISrd9nlNo3LsrzfV1aNK1X785acBWtq27X9FjbrN67L4VTbamOLOnXLL7SMRq2hSOLt2YoQbUx
pxRXhy0U8RC9ulvs9PYjjs5vIPcqkFGxi8vPq7uzHUNJDd3pbkI7evbc2HqpvDEELOIXLD3jHskp
pj9YZzmPMXREZ5fSmbLHBSWuAfgZ5FSFDUopBekj73b8Pe2+s8RCEJunFvxh8ETnjLtPeypdrL7O
D2E9PQIlLVj5jEdjg9xI0hvDqo9WWPZp0D4Zd/lodecfvamJfw3O+BQS3DLM50z4bqToe7qRsgT7
NsedTuAyom2lMaKRCJXqT0qmYFdayroQWsjRVWFztWKlZeg2TlLSd0N82ZwH0XJfmKh6WC0xXZci
hvuzaCr/2tlB8mVLNYUOA7znZKjZ3kyozIk2xAk1I+pwWCxE6chV11hzaq0u91wYtXwTKTs4geDw
kXugC2W2edYR03IV4ZHtbmAz/tviYz/PB2vpqUsRU8q1aCZ4H8TNr+UGSROWqzb6Bk4jSkg+4S9N
jbZF5tuijLdcWZYty+J4O6r+RMAGgKwl/8x9+K0pwm63xhDhxCjpuFrildYPVqx5O+d75MP5bFX9
162ME/+FhqZZ18lqbjYsJ2wfHCYT0Il8sK1Yyr25AeJWH1SchbqT9LLFd4RVmvoE8jXgTBbS8mWd
OE3FedcHn+sNPteSTCRyqT6drqouvkwJYSzob6lrFniGpX3Hd2DkFgjFzlTVHx3U8X6W62cm+Vur
v7w7yC7pFeE7xVxITwQv/uxnI2lvEDX5x7Ry0k1+Q+YZL5p4uRN8gj/yAS3uDxas354q6n3tMzBM
s/feDDrfNNXYv9URf9U6AIfloq/+DHQKocmXgFo5RIFPwe+jWa58ip1OnsRfsl+l+DUA/NNNKrYc
ph2ndjG9R9DBN55yX4qCJtopY+FXzhHnelDUP50bTbC5cQW11wT7cgq57kGe2Y/l2tw5tsMaYlm9
zeQuP8ece/6ECyIxMT+DoYxlJ3CRvY3CWdG3oTnxNiUNluShnql+rSQ//qSq8oPHvlK4HNvotQ99
/izLiZdBp6eA8ruNVcfZkx5r8+irtPwIy+DFDwKzga557zndeHR1lKEC56Xc0SfOLxqzs/cN2y4d
lIBcEqIaO29F+SSSFiKk64kKpfVGjSyCCUd41jlffju3eE75nBNH2t3DZK+whcjiHMPZjz5NNYoP
Da2ylKl6WIXLxmia8ulYSuU++E0w4Qov55aTVWKY8PNlEzsTXoeUjcksRfPcR7H/TP/DKDacmhYj
hiOdje+N9Z9xcNHaeFAzPtNQwKla0H4OUto+jwx7i+6I62vVG+3wmgc48yKR6Dbs3u8i7LLfR3Zs
P9usP9eGio1t2eXZps/crxqNAV9q4fwCsAqqeIXTVqEp6PkkzY1mWlQ5ubbZX+Zf4sY9lX8JqAYW
asrheSVqVB+ohXmEFn1BO1XhduJ1MB9tay35OgdT+JUioW1yZwwfYuUX774cvKutC38LIrje+az6
N7KTK+7GHpN1p9zueXA9bo4Lv4r7uXIizMcp66NQSY1kM0SqwZ4xwpK9UWUze2BDEEKbtW/cWcnP
dVAYOQ4lke/m0Id18c5pVr3zitPfa8qXX2BupEdBHchJ+IaJN+2Dc99OcCwKa0zRPwJTv2VOUS6X
yVoall75cI6pniO9JQwCN8vzM9yAaZM3s10ls9fKLUBnWpcFgF4FwuldIIN9+dJMx2jsSHGVpXrw
snz41rn+UPH8daXauqS6qsYntMR0tb7Fg2q6kuvDaED1csJuuCfpeLvG0r0tweQy7ZC0VHVh2drA
tbiRjE0arcH3jBY0UkvRzJs10l7MgzjAQobcj2HEq7yANHuVf0yhIWpJTc9LvbYLuXRaGa+4Y4oP
kB3tHqIJu9BmnWss8K3YIu9lUeJ5lRUl4w3oLNKZPQr/6hGhdj4PTfyC1NMyhPX6Z3tDQ7OgKveB
WrPL8Bce/ZcjrZqpeUVlzxNXhM7B3IDT5Q09vTTwG2jBrDfSWmsyCYP09+aGrCYdMgxbf8UFU06Y
RKbSpiq8XRHlnbI96nDOHh3ppstzFJZD9zBnOeaCOJtFH1QA3VhiFF8NnuEFzVr/s7uWcbO4VdlW
YW+8F8p5/tbc6gVTyDCS2MubOGFPRyluPXvWBh+MvQMl3g5sGHPO0TkC7dsBET+qPPDf6cRrNBvI
jG46gpHS/kk8N90KYv7ZXTFNRU8oQQzlDvXTQD/Tk8QMEoLCydXQ3U3KkkeN8Pc891RnNXZvHVYf
LN+kFuuM2VieBr6TW63c4k6WtL2njg7/NHCtfon25iAfEPDKA0SZ17GK0+KDxTfoOhoRsd0GaNzj
umLdBfn2G2tKdgx0cxN+iEBs+mII34jJiV0RcDrvSKlW+xGCwg/BYH0xYCoQIuv7LpTi0PHXnlen
V09SFvJ7PnvNszG2f15lYTYOMLmtn9tk4Oy8cXdZBYuZ0CLTQV+N2FvBpg2g1e49rwc9ws/4bWSK
3GHljzdra5e7jHcdwzlE59kZ1E7X4Qnz87TtuLg/YxaK90MlnB8+oK4j/WcyScmSEPMDaRoSoz0U
GRuyoaM01S2agI93zM3POgaGDnX5wZ3z+At848PET4IbSDj45J3l2Nt1zyils7uKK+2Mb8W7pSuC
fi/j2d/1ePQTGlmgQgCnRvxMEZfjmtd4OlvVJxsv2jbjsDlaRepCg+VN0hq0fHIm2EKp91xYFrvu
vks9kvdxaD0od12epcmPmuzOdaZ1hTRL67LtN1a9q5c8/y1l4F3TtCg4aPuMnhyLZ3fk4NeyxOqf
15t1oL9ywHHHS8csT9BD4vtpzqod4ZXgWAWFvyO2wYE5dkQMhf0YRQ1q7zjO3UbfuNIhMam2W9QN
59dH9xXssg08g2pn16mXlARRP/7SOVwz0lrRFHnzYcnxAzo46ysgHp4/24LKxulLzLxYo0Ksp4VG
XH5/LF6wKyiN+YC85EKUlZ1pFmyDtf7hx26+m/i0Eqedv7OcuuRZtF3W/qst6+9jib0QNI3odlrR
IZvMrrsj6u6wK47Tc1mMUFNAwSdNJoINMzN97VY7l/VugJCtMwiNd0CcW74tY3iwRRVunAEeRJ1l
1SP6gxBb7dE3sJukmO5HxbxN2aWz7W/yzxyN8hT3fb1bzbQeCcOJ36blilaqcjpSPK23xuqdp1Lh
N6vk8EvlszqHTQFyJapoiOsA/uWLxOoU9LyArerMGmSCZ5RnVA32P7mvMYotbbFsvbVsTq2WU7XJ
2DO/47YfqVg1V5f43Buj1GvBCmITDiq85AFZvX5eGRzZ4KZm7fGda2vYtpP+jO3+auzFTajQemst
jrxyAncnAzo0je9G73DymgQWB4kvEU2gWFL/de0qn9hX5VzaJb8rrPZDyXA8LmP+MgRwRjlJ92Zh
Omoz2b7knfMBYKTGbN56XyOo7q3IBkiIVvM206/0R8oGu2DWRtgmUD0YvmepiS8E7IAWhcezy0p7
q2SUfk4sVOi7mqYBgWIxzz2wczIkUUq8AQHCsKTxFoya9FFyx5khK2s3fm45sBQFYz7MGqwBIZvm
IVfsDXkGAlENZ3zhiVmLbOaqk275qGR4rUpfPkwBzI3EJq2bOGtVYBahz4USuai2x50Wubx34Bqw
+JH8o6qN/jiZ8+yVHYcHbXbnWIrqvPi8XG3X/EorCc6rsip6mYKbRZ+tFLiD+bwWIW2Cwn4beCVt
apuuA+3ctEDZ4vGOdZiEdkDywafVMcUBeHDYglIz6HAkBPMwmSPEyWM49Z+YU85gXWGIFJKoQ2Zd
05gw0lqTRIccfpY2HR+GPr5dWAX1WfrIf+Ccxw1GnB489uxsUq+/G7LpKS7HL8EicYtnwScF1z71
HohmhJnw1HpsIkJL5QfuLgiIa2M9YNZ9x645XnALya0ZgmKT1W57yIXMdkXX2Me55HI2+Ho80Qwv
UC4Ui8WKmjmTxk/aEshwKYzrvFs+q4wQlqPwDLH9oPVOuT9Tf7JfTORX22AmiLah6cL89sdweuHs
g0cd0FGPTUifhx4xCkorjDaL0t8hstBZigKog6gqHBrt1VM1cNDV9fTWKUxMyCuzG/z3Iq/OPe9H
O147Wg0X+WO0u+7Dx4PdkNhe11/YkDHgs9K0fnTgVR9CUVvHkhfeQE1DOLPNLAcsqVyRIHKU+ZZV
L1kDKLxusyw/mbN4tDLZ/CiIGjx0xk1hL+b6l1UEf8jiLdR+0jR/7pGhn9YZi7BfhKbdyEIYWGG+
fnSc3FvvhznqqOMOm+6ACtpAdVMwYGgECPY3hEZI9q2Yt5IQLtQvqBb0J2Cf9kRq3dvF4MOD4GVw
LNLpdcn8b0wI/kufZvAz+0UdeQ5IVg4jsZU4ejNRwAmft85LRnfuhlLdh8ge0x/NTEMv7YcRbAGH
3F7NJd26GJCW7h3QoDHp1ZRfmCHUvM8o1tuQHg40ZaOcP0mAi7k8ZKmZbyIRFFODFsZM0+CDaLnc
MN6ZTtIoGHTD2yC9/oL3OcIV0YWxSDTEj8NC8fFm4Vz4gGoau/eEM8QrcFs72Ea9XvFtQabhMU4R
jRCoAQ+1y3h1tdR3Id8e6mWlgRvftwX0dinp0kXgSdSgMyYmEAWJ7ajbyljdJiFOmQ86+cJPSAcR
j7Yu1VFGsJR7a+4ZWiMP0Hp288jhHpxffC0V4pMgOgKHTkR8Elb8Vv9NIuaUOWzbLMXKi6a2PLMc
n6uNy4O2WynNpDd35OI9O7yiGUEbuZ1c+QcwQ7tjRfC0WIz1K/yDs6wCheVPmwMltP3TnE3Oe3nz
p2+xmQCCGHz7cew7oLvkk6Pn0R94n3KWdY81DSrvllfoswsZWv8tfL8Oi6XeK2mJe9GY5eDIyI65
vI7uEzS08DmGS4ZdDfrExbJy5ydlY9VZjdH04jguYujsaJ7SruVYTRo/ggwfjTnJTR8H+CY0Hm8s
DYFqTNwhzsp7FP4bjhn7TH0pbWfxwYkYn0+6wRyphqykkXx8XLMRphFYIWcHrWF+FWuYnUsWyxvc
zMufGg7pR2qPDGprAPIIpWO4z2MS4ElWFv27Dvxubyzeulnn8TLjK7XlslPsRDaWB2kRxEyQRi9D
OoenyQi1k4Cb7qQNeofJ3hZ33dqZb/gK1MwpS3cekV9vg5kw5ThR1pOsenlPR3J0bOg32o3TKg9m
JPTlyopviTUYdY1g3HxHvcXX2Rn5Kpjv7oauN3utmP6RM0NUGit/JuM4bagZhwzLLoM9+9hctYp/
WZMNzc5uaETJfbW1ltW+xhOPhls6OZtN90T7cPRIk9N8Mos/nQMrxMdAXw09Otw6NBMj7iQ1nEc6
KK+UGlR3uMl+ttFs76Z0oU8iWn5kSwON1gMJnkYlsqKNq2jbD8sbXT7pPgQtvpMO0C2LL/ohn+RI
l+jinCgbR7PpqnZxcKOumBlmextg0sXi3zHLinX4KGoP15DK1yOY7ACOlE2uKQo7dGCbDvVt6ztT
/Tz7gEKWnJcNO26SlfjSqjsMCFvjs75BYyURsXT53iavmsTdeu9XK/+7SJ9Gd14eDG1yiTNVb/Ho
fHczDmvwF7vCwyqGUvIjbsHcxRkLDwNUZEtRtNi21ALsHbvyjsZrYMGUz2tEjWvn+WBfNH1HWbY+
0J0C4a3s3+XYl49AcSBZOkcGK3WY8I98WjNrEIdKhZs1eS9WJuSZYu+DnHhRk2380cRl/4Qd6Yn4
eb0koot4tdu3i2BeWw+AVBeAPZAGeii+d95kfXlWqK9/UdT/xt6ZdcdtZFv6r9x13+FGBOZefe9D
Tswkk/MgUS9YtChhngJTAL++PyTtapH2lar6uVbVsi1bFBJIIHDinL2/rVj/VwljMBo9gf0ZuQte
kEIfEdTrg8qbT/+Wrf9TsnUbM+nPxtaP3Uv8bmr99gN/TK2JUfvNdEyf5tefnI0/1epsQPFvmZIs
CvOUTMBo+k+1OnQOcuEE/pJ/jKstj0A407QWk5XjMeh2/pVxtb+gs340bvlI0y2URW+TauBS74fV
FY5B6ih/ugwYK840MsZ6mnaFOwZPKNysQ6bJY6IHS2A3YxlQCNOEhRRY6M3UlGqvyCBaHIsavBMh
jbi49V08Tc4Nq2wLrbQC2BOCcrfwubDXKQrXDkc8OhOhxes+GPzAfqRSChB49QXAezcaB17CZh4a
10HBjOIcMw2dxrUkjMbHkOURjrgfwaDo4RB54IfCQ0g+SnoeeH4z3KPTNu17owTpua3tWBIHnY4K
mB4DRyqSjKLM5LC85mtmhFEhweuRLIm7SxV2QY57nlyFRRHTxmMhW49gch7KQkI7B4W+56SqTT73
xu+ITZMHP7UpEKCEp+BUgaVrupQz1s1dXIX9SyBIMVFtgeM0WXQpLoTddVANCJHXgZ4xiJ6neIMd
HDJkQmi5HUdzaC4kRXIp1nB99FUcZYNx0GNFczjD1jPdG8hfZ3rlUZYuk5bakd6ZJNGgJ9LErLpm
L8woFAvyjwF6pu8IbUnUZQ25H7U/r1wpi+Hw7xXhn1oRyPBA+vE/C1mevilYYt27ReHtZ/60sIjf
QFoDyGPZf6Pr/cPC4llEQtoeXhT7zZ75A3fPYVHgi0Id8Q8o9x9SFlydnkQYg+vE8QVwK+9fWRs+
LA0sSKD/Ao9PiHV0Uc28Xxp8QeoGedHO3vfpsBVx7KOzbazVD9fk5m2p+Q82zjdVUnbtf/0nmpwf
FyDbd4XFObLyWQGL0OIN+lEtE/ZDIy1gufs+LUuxQtdJS4uYgS9lN+ibwvWsQz43S0zz3P0qi3j5
vv5ycPLdfARFEGC52O8PHrt5rq3MD/aRHVS4IVU70umHNFQ48HIoOauXiLWJ3I+SiWs7T8k3bWB3
Y9/jWpscKspq6jFxd2z011ZjNOd9BuW09dNl15OHKF0mhXGAIuGyb73wrnDzcfPzC/i3J+EhMxLE
QjrcSB+uoKnQNRbdzNhzZhXRdjXvCqOAh+ON02NjmQQYisyjKiumYU3eTP3MVtaH0R0tGShJsDCE
pL6p6NvSGpqxpAcM3gfA5AeSUTKGvKN4KJK+Q484dyiICkARPz+Hv3iluAlodQbEevjQqz7G4rRk
g/eTNwaoJusRwxAAVRIVJnAU6fefH2l5n/3wvjvdbryELfReju/8hRhPb6BdRp3BfrAiE2Jaw5fn
+s256qzm1nQACv38eB8eotPxAuxmNgKTZUS93IE/iMGkaMuSPDuOFyXqlhUF9G8f/Sp4+W+uHwx8
26IggMXP2/z9UQLFcgEF2t8rOSYYrNPvtRUk+6z1H35+OouE7uP1cyTOUI8HD1rDx0UhjVDejdyD
eznTqZu9FhNlwD0zTXxxU0EcBl150JGEemZ3SKn8Y40PaGPDjLoD9D1fFI7T3KrJhbriDgAHaoHX
G1iHRSc0r8PzKi8hIXFvPg4RMaprcFc2vOh0BN1jRxxE17aEXUjEVyvd9tPozsn+5ydp+R/s7DZ3
CIUXl1N67HICh5Lsx28tlDiCcDXo/UhKHE3gCq1JRP4fzetsV2UtbSSr+q5zZSzkaczLk5fu8yLt
dwMqiR1NW3VVZwlql660No1bwq8kSenKgfaAPakoPjHQ3yoxynsRFA2uqTFnasF27EGaWbCL56Qk
7TbWj3FUAumPkumMQFqBLfULy1m2dzvHwaUlnT09biow5G5UJyE7YFDVe+JiJlT5SbGlAhJnrVX5
Dyp00kNq0EksRYM1Gk3M11hAuCpgfh7seh6u61yMzWqYPfsI/zGnpCBQrx4km1mbjCIXdg7x8ILE
1Yx83CfMDeu8QXtAq8+4BsA8vU7TtICv4o6pTGedOaHNXj51Mb/NNDk27DntWye2zAeIAMUnL4qz
77WIK7SHZkBAQ6AAmyC0XwrHMtafPZ8sAa+Qau8EQX5Ip1Qf5yZwr12sMZvOT8pgZRXJeE0Tv/md
xr7zYjbtlmQggK9h9s1gjniJEtLYoE3EXu2pcypQPrUrGtIFgoMejPKqCutwJTXYRPb59IsNr0RR
lh6X6wn8I8UPHfjwYit09qKwnp3YHVe2jkl7yoriSALO9GjkWcdOFbfClegNCMjTYi82eb/Q/Bqt
M1kF/qEnceZFkY56gyK8RchCKbpuvNZ6yOwdgcbcEQNAlL6xrJeqUbQWY2lsLMaAxWrZ6z3SmkI0
nZGcN4QakImuov049bs4tm5liCSctW04gLKZVpOhO3+lYvkKfrnY0G6vbyeVXyahE6/R8cOKj3IC
oRhtreBT92tl0iySCPrNyGYuE+joHrXdJQStLzHosH3cdeZdKOZpmyr3E/MchExlSf+2TddG6gZP
He41/BUKBYruR9KOs2BVDbNeFyZOmj5tDPzXCD09+hgsUSQfieIUOVgtiK0oOGPgUq4nUiMYAMUT
H0aHO/LJ7DUQwQpzmtkM3FwI3Da8hjKi4H23BP+ZoE+MXHmm2ta4cEBK4a6Eva3QELxgjTBv+6T1
MLpPjk8Gq0zraxx9fEOiFZAbJmEfkO/ke2El5t6reFxcA9Q2fv6GTn6PqZCWKMETzYoObLiGxF5+
VYMdfU5D0b+6Xjt9tgY1nhc0Hg/ZEHRIO2v7qEyjPmvg4q9B+QyHHiXqtTExw+vzCbnECjVAKw6A
Eb252YjGLbaFGYGrMmb9aA9mubOW/T5+tHqLmAxT24TKEiJbcibcpjwmzMLoHNJ5dCp+mZZ9Bs7M
1c1plLBxq346M1w4fk1rZrswHSaU7WqsrswJrFPIVGo9DxN6xQqtW03+5SaJeHOIOVyw8329ZUYk
t5yxOvdcwBIjHLaNjM0JbAQgKERQ9rXkQb2aElrpG0yoKJZN5FXfRKpGoH8mjZw0VV9j5uY7t0q8
p5he3rF0PPFgmNQXjFNjYuNGqpOBko90IKxOEQCETZiTtLLqhUkxgx/oLod79jlNrWyTmfO4Afeo
bwynhlmWCesw2g0eEzJen6quhRBHL/F1NmJzn6c2a4/iJJua8svNq/B8Rgq9nyarvrLiOTz3WsWb
a4Q8vXYtBgYpKUoEQwycOTHf12g+R8x8ltw23Uw0HQD+69mrmaAxDOdnZJC3nyIGCrgqLT5J1gfm
2TB0nJIBKh1knYdHBDWRs4Ux4lwLFgYm0MDE6k7OCELcfB14fXhOreKQA+YGiDtzdT5gklsJi94l
NfDwlAyKdb2SmBpBfZPz7Ng4jMlqOyPu2rlgtG/cTRwg3hBLRnkBUpCPTVjZlzF0mEqFbtzdmV7N
PyFvvVMm0DvlxeIzaueLNgNLx0SoOmtTSUeQetG6cLRJyi2LgoCnfEV4KNMI1LiHIoMNO+RpvKus
MN5WJSEsdLqQWHc4ILMR91Viwk0qCdRjGDmcqXqY4jMuv5d9xcnaxEc2xA0ZZRNzNrR8mIzwuZgb
ZQEJOwZoQmpWVuws6NykHV+h6tTF/O8N6z/nvHCgv/5QCW1eupf/ePvJq5fi23/9599CF95+6M8d
q/ObtF3+FRaHEyiecvZP6IL1G34MmwAHWLJU1guP4Y82lhX8xoYUNwRtK9elesQR8ceOFV8GfxoF
GPWkLyVAh39lx+qJvwRCcXgGaPyRfAr8HEs5/kO57Q9uVWFLEuxZUUWOUFlJvDQDh8duao7JaMET
Cb9MJUyEVY8P/JG1DuyWaVUXSRz1V1blJpjPENU6XihC3NrENsQT3S/llvlDVU4UKGzLD03YPYS8
hZcchObFpJWvkg36mOiROPjySXZ0yOpi5D0zSEO9OmEJqyGm8Lcn7byUZpMTpCmRGVg1Vd9q2T08
dW5lfMu0px954RX6GylagZeeJ609XjHS2qqC5MhIpxfYrmv/zB2AuI6WHbEni4zevuo7umSs0pXx
YNgOjHrga8O2RlMFMAUNWFskjb3xoCVcCaXRv2Wxj8k4J2SlZQfLZamk3As9Rse0FugcMnfpxbE9
34b+ODo70RD+F7bZ73Yxlxe8MKBw+7O9cZSdfVZpS3iRCG3KPJbEHEXqk5TptCT4EDxjt7y7qrqo
b5Bkmx5OZcCMdPGMZ5ZtXuHAyR/BscTkTRGavGpwnHtPeNGwqnmQD4PtrODQgtkOzWYXBlGerKkm
O3ndABJudgbe6AdFKMdLT9+P0WE+1s92ZAM4C4R40IxQucosdhHTwUA8BBmtmtUk2dpGyYLiyOtF
FtdZObsRhd3tqgW+uSgaW4aUFhZ35G/sHplYxWhJ14Zqymw3Ije+wAJLVPnpH3PoFLD1UUW4q6Zn
57ee4oKfwcieece6ZO+NLxemrdMhv0iJukvWpxDEbrAX+Di0AbL5tBM8IWi2ICV3YfBEQQm8XfnQ
Hrg1bfEghcNpFP2QnI1eBVFIdwGpinHnvNRghtszG2M7vUfdzhcBqjvOsxBsEiJBKzcFP4QTdLko
KAoxxHXZjD0VvTEfYCQdJmLKDfqIvM6wfs7Zq4SrKBxIAXdIW0s3vvbItGYy48qrcMjHcNd2oRkd
unpImIagMnzFCEyEDXhMVP3gCsnzpJrNz3Ikic2aWOehxa6PYoloBL/kj9fucvI+vYV5NUtoU2s1
av7N3ND8sV1aGZpqe2CgSQeI6Yqxto2akwjBP9z4yeAeT0d0vR4v72C4vIpzwsFWzbCk16ZjFD6N
SJj8tWU72IjsUQ7zGYWq/WJSh/trUm6qC9dU9XNDuCmWWUcr3K6pY99GKV3tzFoySxMrUe0WhqRl
rRuZ8OdHVs5pTVR+xxhl5CcmaZPxdPqUPl3iaJ9PNm4SOFp8WKd2ucsMsjSuAgXPBKNrS+xN6458
z3hrmvkepipNqCpfvlKJAp9rki6S1G4C9BK4LUhQVfHrYEqIX2IK2Loro2LznVVEIGBYppnhAZ2h
xk4btbcLU0Braer8O7o87sjUNZZ7Siy60sgx/OKsQndMVKYodL+O60yvtZd146YLKE9Ai453ZL3o
myGd6meLOw2JHSZon/u0LMQqsANs8j47ktrxgYpKo0H5JQFO9QW83TUUF4J+TS+8SIMpeOLLRGto
UWzdpfEEkilXbf3M3LxldJhKfT9wF5+laDV3sDAXE3rkULt37dfUADWOeIfHIg9yfe+7KIc9qbix
pRoVJ8MFOLr0CTg71PIWLjOSZ9fdiIF04wQlkhUuGfMHzVYfX0TgfW2AvxCBUFa+tWUkAQ9XtjCk
oyi1D+Cgub6TjsMnhSn+6PZkIXHAYrxGhWhv7SGS7CY7a1zJhtyfVUEL7mBpbGFV7sfxWvHGAAZa
l3f5QKLoashyvPEe27lHhpLezqCc/mZ7hXUeqi7Zp4MvXnPHm5/8qNfezmQJPDYIY75Z5M8/9I4z
HeoCJ9JES3ENZexRpYZ6Ym/fbsB0oo7JoYKcTQJBsdRGfhRsZvl3utyZPvjrMjLnb0TtAqG2xry9
IPfBA36Zejiqijm0nqcsRY4zUjgiEfcEG1WVXTIscDbOOC4VpO4o/BLQQkcnaqDWYfJ3nCAGgOqz
ZV3pqYHe2mn/iibUnSiA2hG1ICDNkS7dimN+4oew+4WVDlOkG4CLYFwBM9IAHBkX9Ei2QEjKQbGa
gCUpT4QSJuxMaUdBDX0imGCAsY51xgz0Mayt6mmMc3VPMttN7AzN3SSxZo9RK9ilCu++xFtM8AG7
4OtmYajgU2ZXE8Xm50iO+sIGtTJH0v3UL/QVKEpAjJ2xrAKeD5hfe9TMy4MPSbkOmAvV8qZt4XdC
pYmdLYJH8zguyJcpbDrzFndOhZbUA3y3wGHa1FIa8WJHKF8+muiayZoYv4S1LvI12lYIM+aJNgNQ
CPKMIex8S5FdrX1tdg8SA+VzIhFb8SoEXNMvCJuC7eRhcC3u6hGSreb1fjHmfX/VLQQcVDGXNd1p
1Cijrt21V4bdEQ5ouhloSt5PgWFfTDoVt5lwu++DrdWX6cTcIdYL/g7xy7B4CKbIDlGeISNq1Gc8
7eFtHAtsfQvGh8wgRsod8S85yLXBc9V531rGtVKdu21PLCDy7b7l3aiPzcJFDp0JBWPSDc/kJIab
iCjam6AOnGt6AxFihhNxyMS8eEWWXXZphtgrYbCYxq0NuWnj2f245XKR82e7+hyZQ/mFDjTGvap+
DPvaPM9M9dQtACQEic4SEPksZHRIwRAdjcmxP48j832euUmh72oFmaCkhLcRWziL5sNl76m939Py
yTzZobKHi73yqlrbxzHubM4QxgAaKivfRDVJWbz8jCt3QTuZMJ6K0a/2MhefQmQmqyh30bxINum0
kBbVGXIFsQCjWgloNtZs6yIrwAXBPtYleINX+C6wF+KUlLV160e2e+Mjxb+vlI1YXAGx5Xwwtmez
3hkeCKtKoaPEi/DomuCtSoVCQSzIK7RKzi7oiuIeCx9ErHSBY0kStDda5gQO14s/EwUJOWxoLuOb
QhPZCLVnejAX4NbUWuYnQDMsULBpL1mBhn2i26TddEVwa3XmcFaXfcwvpV1fAGtu7mIH2/16WmBf
BI3A/YoXBFi/wMAw67CRC90DNHP/WGV0cM0TPox84qe4j2mYFHRDHOFTUOghehxwEyFj0phTmtY6
dxcumYaDhI4hhpzTu3wPHShFogcLE6uV7/UuTISFcjacgGf1wj5DoMTbMY/xaWHnyM9qXEtPKKqN
1VBrdQ+i2tu1uglTGiyQ1fy0TTbNwiJEC7oytRJ3Mb64dkWSEzFPmJQvKnuyadAsjA69+P5HuSAA
+BkNz34BA3isN6/pQgug1Qk34IQQiBeaQO15zT5QAYSBE2tgoQ7kC39gPqEI6BC7WwS3NerpAaNX
7/eXYy3kJpzgkwG2JG11YRtkC+VgBiNhPfJ+yy67MieAbk0YU3GTdom1bjMHunChI/cO3bm1oN6C
xbgEOwxoh/17JqQZ7ZAwolcdTGrBzBXZdcRLNhpyfUTE2W5x6wawIlofcQxlwKUkt4eVd7Kiz6iJ
cVbMFs1bErefIxAUd3M4pqQsRfGuyfoJFJfjXDUl/CoaZY1BsryDUKzKuwstmunMLxN9I5yufYjH
AqVcc1H7s940gWyui7Zqv7qslmdD16hzeIvhmYr8Jwq1cUdLZjN4yr6lZYV7zhmyjHAqDR4PZdI8
il0SzDPUG1uhUGdWgM6tkO5811tm/bvOCnhSLHk5znXM6iuLCFBCTmFdZ3iYMQBi47kxAtJCDdr7
BIfWidP/jtiGhvRUkiqqklPGaGGwuB0gPp0RXOndVYSR1qdY0vIUUWqV5ks3BvWlho65SnzuhUM2
oq9bzemUbRF3xmjhpO2Yn5KCf1IjQVZleFOhD9o5TOcVkHm8Op/mGJOxbSk/8m4iWTc3vP0OXcEb
dPzFTOPj3CswrSVwWcAhtIVtfxwSRrgWJ7iuau8pZR9Gi52ok8TyYZ689jVQ4pcTvY8jKRiKFglS
ktmxaVMqfBh8gZqeUGm01b4kX/aIw7p+blmYXzKjIyRUVv1XItls+yoa/N46KOap4bRuhREXlxip
clY+HuwtvU5bXRdqEFeFAQLmXElyFiEDBdshqygA7bkMKdsKFxFyZFoBG3q7m++la4SATnQGiKXv
KTPxs7xUzjB298RwwAOYgRqNyJldCA5fZvYTkLJ9zYYtCh2LWj9iL5KxYjwUnsXANJ/aV26Z8jtQ
v/LeChDerbpmcSwwzKzJdbHJnY/YGxnL2mmywaLZdzuTFdbugpSNw5kfVYpoiYLTsatauGcqFq4G
Ce9Xz6e9cOE24uqH9s3NX2frH4ePDB4d16ZTg8PdpDmzDPN+6IZkVMhMG9BLO3R92WkmwBRorOZs
135+oOUP+nGqejoQQX+UAShX5ce7y1fs4ECqVXssI3zFtY9ZjJEM3w/Pnv3SJj5766jSbEJICf3V
GP+vR2eg65MEDsID9e0CwP7xNGtEMR7yciyJaS0f3HGkm90k050oc7WvNFF2KIk9NgHGWLBt+/mp
C8IRP5y7D1DE9AMpPCv4y7mPqQPELVTVvhW4lVbDGPX2pZc18qFMW7bNiB84+cGeqosOEy4DFlX2
i4Mt8nJ0B1q8jWj/11f9v6Nv1R/fentClHyt6omAmbj78Mv/fqgK/v9/lp/5x+95/xP/fZl8VVVb
fe9++rvOvlVLb7D9+Jve/ckc/Y9Pt7QU3/1ie1LS3Pbf1HT3re3z7k+0yvI7/9n/+EeT8lekdeT1
fDf/sx7n0wuRQsQvVOV7Sc7px/7U6Qn3NxZJh6b9G2mdye+fdBlp/7Y0FrnHJYvdnxI9dH2mtO1l
feVRIyHzH71N2yGqi10OHEaJfgYQ/L/S23y/njIB4PZ+w9lClZE8Zu9v8rmaG6IAeyz/Q05sBu/X
/lblLUwnsl7aLz9cmL9ZON4/UaeDBeiIPNMMbJfT/bB4R45eQis7+zY22PqXdiUfpm4InrIEpyve
FpY88DD2SzCkav//cWiCw9BKLnT6jw9zYmRCdzgAb+eAblkZEKq0HaaRhFrKP/FgIUgGVmIqWm6w
bumR/Pzw79+Ty5l70qZF7QcsKHRmPqwl0kqikiGUdZsXBs0j36BGWZtdz6snqZbD6aXd8/NjyvdL
yB8H5Vax0Xq6rCIfLndZl2Ef1YG8dSBwPQAvsw7AbulqovYKnuoOFYWdWBy8Fz2vkrjru1eX3uhZ
brhch4b52llN107vW2Jbwu08s+i6vmTJww1jioth4WZuknnJ/WlrwQtYQ72xfqF1WVQR/+8t8HYa
p8Y74wGi6O0PKhR/9C3aF7G8pWPJvdLnNO7ypSfnt6xyecIKqDPGcz+/egwP/nrUgMfDQ1sr+fv7
B4NGopdqR4nbVAziAQclcc1eGX83U40RQsz6zrFrcQVjgbbwFNOF/vnx//pgehQ6i3zJRNJJxfP+
+EMQlBlSS3HrGq6+S5YHBiuWvomGX77PP7xrTlfYErxsaVhwQPjv748VTl5XmmYvboHA6TvG5PSg
hwS+DvwHq33VmW2/DKa7PJ0mXebaG3lYDFKnb0hNM37xdf/diVumzWqJehaSyYcTl7ZRBQ3owtue
WWGztj3C3464YcxhlZTZryROf/eQLIJHnkv+51FYvj93UadmYliDvFUtLg4MhfSJT53b3jOrC+As
NO4GeqRNk3CXB/lMyTggYyD8RECEJ1WnujDcQd9F9HcJNTAlQV4M7LeiY1YTxwNT03JKecowpujx
PADWn+9+fq+coN8fHhFP8v0h1nJIqzkJj36oyNI8CnsfsNNtGKbMMWB1q/3pvtFdUT8rVRjr3Gdy
UU5cwALT0zZKyH5Zt1PQ7OupoHxIMhttzjzO+CNFaLavvjL13c8/59+sgh7qLuop6ka2KR+eZAOf
zuACcrkls48LcrrMoqZBLsxQAM9Vv6pUlzfou6fYpddDoRoghUUmz6jw/bdbdJFMzWxqb0c6exeM
R5yXEFs0f7FobfempW+U5dLwDpOQyp4sVYKFRhAs90mfUXZZ5dS9WhXSAHJYkzPT4CFILMY/9nJP
nC5Ry1vDJT01Do4t7OuLCU3i0TDIC5RYV65mELNvoTfvKrEfta1vFfaP3zcuFjYdjCSFLRE2fpxH
zn4WeJSi0W3FT62RSMHyTD0jvW6sHA9dCa9jXKfeAJtBOozv18lQhPEuiBk/rHL+bHM90YFcy1QO
W+Qe3m6YI6PbI7HrBa3KCEeuETo0l8Ce0QIx49F4xDAbdRvTqypFQxQhwJqpKW0cU5o8GWk79iBV
Y7cGZc0kwPbr8rYvu/jCb4v0iBakuhpSesFw0pQJj0fmxmcBevJaVFP+1cxasYEshoOLHiFQzglQ
6+vkEH953k1xuUk63t/nzFwL4KFWWt80JpRmWCiBG67sqoWP7MU+OjPPM+qnvszTcWOFnncfBE2M
WAOWr0s7jWYIevVI4eNxA5p4qFD83xsDmyY9/rbL9jPJY3Do+t4m/qEh8OMQsjs5yqin3K6H8NxE
2UcU4cAk06Nlr26NEdIg8Q9d6YBdkRngmjiq6xsvKnJM6YEdhxs/xfkAH5zXbsY94tElAfhZwbJr
ihi4G6VBsPVEx5iIuabzAsCKMgGkroA3sCzEQ81boE0mfoytdR5vQgstsN9i6Vxp+nPeEQ931vNm
FjiyagbTPdqMc9So6XSJqrA5Il/zxS6aqiLGUplowKpREsPaDbqvCOJc5h0ocWhEpgoGchERAGer
nQow1jXsrUbTnD+L1k/OJXiOjU8d8PvUVRXbP0aDXiDDHdaG6ksRtM7nyjJIt3Dr+JUbRX+L+jBd
xsZRuTF7vh5UdB2ZxlHtbArhDWturJOaKyy1BihlGNPKr7pXu8Elr3E+1A+G4ycZkS8+05TzssyD
4sEbwsoMuAHyqfI2hVf4S/rKZCO9zFaEGoWSvwt0Vg7WTjsxRLwiynMiyNXPRFB/NmIa33zcLMUP
xaSh8HeGuRQ/MynR0HG40tCmqwszQhrLam/YL40/Mt2Bz0MEXBGF+aM2Wr6xKWSui8GWKdjgBcvI
bJmeJRN35Sr2BS9TmxgVXBrCq58D1fLNukiioIEvE03TVP5mDEZurzJict9mA0t2YkMCgpzcrefJ
tV9CJiarKDGpV7uc2RnqP+dFh3PwRBuxfW3p+BCS57Lw2KxDnl1gmlExTvuGJ9QHvm3xx5OAx4dj
x1FdUNaFTz0ocfB6RXWRlZl8aMxlVA0kib5KN7A+s5zRzMztoIg2QnT8m4jcwnY1JBQ+b5NEFDjM
Fn0iIV6U5E296nKL30ETIr3CMcoSw77aP0ZNERwDr9J3wMZ5qb+JrZY1khrOP4bo6y5Ow8Ww8ltg
2MulPM2kW5KNegoOPi2jDcZniIbQlFN2ylXvJNNNc6pFshyj/DVDOgasEU2dnj7M1WlvPC2jeBBH
wfYkGugTthtWnkrSgBGnx51e9MVL9ThJrr1AckqiIc9vitJoaF+BSGrmivwTunGaM4ywkRdkg/OC
MDrYYoJqX+ucty0A7+Y5zUjnXeukne5OhcKcNeV0Dt/BfZGa+p5cGb7ahg+jpZ++MgZgNJagiD5U
zeJ9jXmk3So0r1qAf9WR24jvjpY7xXvV8OJp6fW0IZ/ITE2K8IpsW6QRWf0MAZG3+ZShCdmGMqBK
b2cm4EwJAVo1reKTQ6qkgkIPNzFKMRQtplOBA8+AgdTMeP1t82MtQ2sovIg7c2eyAWbBHkvhIkAM
uBzJaT/GhWO/xB6S7DNeO3xAFJV0tXyjHNMtptjwd7KROXh5eoQE+mCm53iYKIN483QbNd769ti+
5kHLd1SHPsUdvwzgOaotYYusbdWyVSGPF+XghKCAZcA6uHzTV2ULAZ/TqS4AS7l3sKHAmZGmxKdl
iqf2jBXFFfxJ6nJApVcmMCjoZHbPnwzRS9/YTL77y3qMjBjXbMgeULgldy2qbAa2NLz4MKHDDdzB
ReGvwg+e9JB4D2mGcnnbNWZyZsmAe+TUkYqLkWtKwBbnf1oEstzSd1NSclXyLAmO7kTXrwl4wmp3
OXwxIhc4qQryTtTPKfb+CyZmak+535CeYvGtElLqb+AjLtdhpAQNyiR8Iu1e3+gpcl/ARvG8mjmt
MJmAi9xEDk+8Ui2f5HQnEgAsQN8kLAGOoEbfvglJ7KiJ2ptAh3I8+NXyBaWNzdIkq7DZF4r2ZwLw
CQ8629GWBMqOokj6S3C1HKPifjLpdFppiryDCT9JySnbEJv0WaRCtJ1Xllxyp1nnyeqAy7cIKmoe
9IbJ4c3pDHkTUSO3C9tbVegjTxveeTTq55nu8sOAIP0hYek2VyNb2gfUyuIBvz1fS7dUabO/iJ7e
JBXLa3OaTe6oOjdQqPgnFYdTB8dSoqhOe4kyue/ZySxXDbGgDhD0inzeII3noXc5C/Dj9ksNk8ha
l4t+igElj9U8ARz1rNnaQWFDkeC0EctRkvFwSXtpNsatcoCVcMv33OAhrsQkdK3tODCgmRIHNY8T
9Llzp9UI/ICZCdIYQ5nOyx+KlQThTanp/zKhtQ8ZibnVNgj8MYed6vLT+ANkc49GdaRiD9GBr+fl
5UIS8LL2aZkaZ1UkWOQpRaJlSw5LYgbfxT0xLxfgbS1aNu5DKlkXloVVRR5vnNO9i++f15ruAIlr
L5l+x2kU3p7uTxuyyhl5xzj+ysbOLr3e5xbxzR7Bh5MN53E0KTS8pxsCgpb/vfYAEa1poau9kZYB
4J/aeUG1Kh5Od4Wrs6XVTYYs802MPaIpxVXqLN0GKPhJtWaIJEqc2ic105wZa6+RNCGUk6LvSZYT
emurAozI18oe+W8ThZDasPcUV8LmFLjlxAOy+WrciDziyfLChjcMSjR4RTU3TZ9WrPZWIq6xZMy3
7NS5qU1DIMBCxKH2pxWQ3D/aqaQQc7Fhhyyv7y7lKlkQrmgG8QKCmRtZ07jGV82iUEWE7Owag9nq
tsSlRUxE3/GYWc3EceHJ6rtistkS1GzVCBZDoxI5uL9xcwx4/kdpd8YGi6eG4kQtNN8Pwk/0vuuH
Mr4WTJyrQ8kyeqWIS4jYNHaL/inBtL8xRTirh87pKUIiIwuezLFOzsoaytCOR2W8scG23Pe+Lq6l
5XyNjdBYZ3BUCHppQFUqVvYxi9LvEYTClYfGZGVB3s3WQ2XxAGs0dWlS80aaEiA4HS3PgAplcp+y
dOI6JzVfaOXAdD4z+tTamaVPtkrUEK4aD7o4JHWdXlp2K8Sat2ZxYGev94tahdjQui4hQ+JtCXRO
veBKzWJIkRmuVCthFmrdduZ5syz+51DHaESiO6am6u2KHUxe5gejknRh6LL1hK0jrLmPUsnXo4qa
v5LWwUWynFnf0AEcQXwScYxBgXWpGahxiqWka2Jf32URUbUIwY11v1iMTxvljAnDxWgFPKpB3DDK
MBUfD1UKzSagkuMGIQ+fVJ9eJmHMuj0TcJ59q6gxebsgP9gi+rEO6GTCp9APuYNOG8PIjMr6PMfp
wZLXsaZVrka1RD+NcRlqwWMSRMzM6kBcnbR5wujaVzlDkoZxx/CJ28nala7k/Qm9hLu1iFitZiiH
DwNHXp/WzSDNWByRzVpw/3FOIx9gUa/DwD8WCrAbonzaV4QZ1c8ZiMlV1bHuKQRpV13OzZOEYJ6M
ytm5Cwt7Nc/Q7Nbs7eK9hInwzR5cswUH2vPEdQbKRidrgqPxVmE0hOIuqrgC8JB98Dzklwc2bLrb
t+xvwPf16gzxfL/LbQmFFbcnPppsFg+QhmnZOQGrEn0eLomXGrw24FmykzjNq1ymfA8xHWvglYj1
amBdV2qOeBm9lcyOWXx3mTvDxS0Lc4dhxvO37tTJHUeOH2LV60cdu/MxBsf0iMQh27Q8IazO7Hbm
HcrKBWrkFkDUJrs2bpTxf9k7s626cW0NP5FruJXty7N62hACpLnxIEDc27Ll/unPJ0idCou9Yexz
vS+qKhQry7YsTU3N+TfIuCDJE1bB1mmd6WADZHvopeM9ZmG/PCHANSB8PSnS7ZFeMHmVfWZJZZ5b
JGX7guLKNy3b3sJ8iRCUaZoqw6S9hjjhAeC6TH0MeuJMpF/xmYm/CHJ8XJTKAv618sz9HHjzZejI
6DYxgLTXzcw3eZWZKjLlKoyvlsrgxEqDbbSAjprI+7bhIL4/V2f+2+H5qMMjQJ/9Uch6A2D/ypmY
Ds+r9s7L3/m7vaO9cj3HplZLkwIYGDXLv9s7lsWvdJ7yf165f7d4NOEalHMgQLdT5NXI9r8J1+Zf
uKWg8WIGtCy0GsN/0uI5atdCQ/Y0iRMhCBpKRFVdI/ujOBj1o4U3czNe9uVjrAq0P37+MRr/oq3z
ukBPXe3oAkel8nZyilJOXCDIkLyFVdaH9+lwmYYkJh9U5Z/L3v9UvnQNj64znS9YoiFtsOOC3gy9
qvAK16Kbj6C1ho6AfTUFQs6BnTfeD5VNcfCAUkLQUcuQtjIW8BweOfkpVa8mLh+pZgSYp9JOTczQ
30dtrBdg1T+lgUnAPO9bVwFso9y9nBQqzKIWRQYYSvSi6+hmbrpdZqfeqULf5irDvA596ixqqm5N
k4XI77RwUOxBGND6xsEJwXgVZZPkXwCpxAMFJ2xr/HrDTcCyQrXShnDV26ctXd7bmb7GWRE1PeLU
4FTGXTmkhVOe+XjWbjz0ay4DK/fGHxDR0JQ34hIob4edH/16ZChcw5fLWdah4fVlBObrVltniKOQ
egtkIVwB0PFuU/XSp/hv1PggaiD4QTH537eF/6egUnP/Z8x4+Rt/hww7/ItsBRpw4NPtEP84bxM9
/oIBDZ2FBincbgxD/+4K+9Zf1Jb5OBVhj/6IbiP+Dhkev/JoqxJnUFUgrLj/ScjQ7eU/6+bcDlk0
3BphgUIgCh0t6cAf5rLsTfcpMReZ/aI1HDkm+kWAsbtN12X2fEfTIe12ambxkyXPnvcwYW1bnWPE
UWMaLA0ciXDDCgwElaowwrkJCm8O97g1S4x/yemlWMQKX6l4MNDVHhp3WDtFP6N+z3lH2Z+QVpA+
uqImalm3dCc5xRcchGjTuHOY2sCietML9o5CndLD1izzwnaNMjJcz101ZAoxdfCJsNk+6FBZumvw
TxBCO5porYUV+YeFZR+PDtK5FonN4j1JNQ5kLmXsJzBsW9dx8oswBhpurCcrrcpfjWjT+cbVDdcW
4Gff8jyVNcbT7R9z61+EYPvNLflwK+h1wJGC9xQe28JqpHtZqzZ+BIbj5RdYQcT56eL2DRXNxBDp
iEyLn1KWo64lg54a/UQlGs1BWef3NSrUcCP93kPxBqaKMpPtEsULqsDFxKvYdqj9L3cJTHIDrz3K
WuJyWXB6TrZl6CpwoIia9ajNv/9QrzcuZEoYZM/l+AuoOxSshaONK8kn+vZF9WSO1G2/eMC36+sS
U8Hl6v0LHfV6uRAWbmyNApQog3fcPkOHswkXMUWPDm/bcraSo7drrmyTFT45fuZ+GlXtaQd14RVG
t5ZW7A/XeepVH+lIHPWr9J3AF9bdqsBBuOJYOcTC/dQMp0w8DvhDiEvoqFmHDGBp0Cg9pXqCsPJ/
OsgQ5QJCCb0k02cU9MT6IzswrNjAsNV3Hooebji6a7M0BiwDgiWaxw+uddT/4+kIXK4VIkFjgxrU
adKf10IQssiBRtqPkxVjJfBkI1qUoAkre+YdZq16iItZaMmn91/wm5nkMYfoBaKHRSed3sTrC1Or
VC0nJfUw4QaHhhseqMFwHaGtzei+fynr7SsE6QNwS9BLJngfZyhZXVvQj+3yUaH9XfoHlH+r28Lu
iFHrjkJ2LD9N4RKZ5XmdtpUwt96Q5MtdpnwpnVVZEBA5goJqDj/j/UY/FdeEyi7Oc3pNwXzoR9ct
P0LHvHkx6Pp4Ia0R3o5pvZHrssIcqxnbrB5od7bcBeiYPPs1WLNBL6cuBXJ6EeY+XfTRYL19MYjL
CNBtSBWBjzkOW5GhhWNaz/i5eJRlOID7XtqrtR/IpDXXloNqZYFmqpv793TmqU2jC9i2oVyXNJOH
m7RcRhTqONkv3c8YEe5w53Bins88SjCUUd9/tcfm2y6W23hAPy8T0sm37WQvHmVb9m39MwlSOhkr
1Au75UohgsukWmYznod9qKQSl4YTpawmVbkum0ElUFBHdzt34/mBCVhmvwBQMjJsf5QIIZRaLuoq
LwEY5QeiizchP/BNxWEYPVtZ5szUAU1u3k4FO4JtuHJQ042QWYh0iDZA4nNBmxwy+Bwlspu+L7NO
IVZoL2M7scFJ0yHI08YWTbaz3QbtyFWTjCCqkevOyicxontmrbBqVMsVyz/0vlWUh5a7Fk1I7hGo
RAjw2ap66xvaizJDFBRWwnK3wEgfboa2EcM1+XfBZ5MK9tGySijO8c7sBDBZs6IJlebzOnOkwUKP
MBTgYWoctBCYpsUrKm+lxszmkwIBNj6SCl+VYu8NU9J97hCcZTObG3R8u7UCCB8jGhGHXNpARZeP
L2hscjUEzaS4pJ6TNt+bIPWGQ+QOTXpRuFSs9qOFHsRZ0hhzf9pP/cRcmgJwljiVAnmZz2AWJWyW
ZtTpPbMJIpvVJoOmw8C0xiABDd/fD+Bl6EqOq8o38TXfmMjbMqCeWTH91BTrIFaUvmmU20ZFUMu2
FAHmEu9OiUjv39/RSHoxWwf5jDRZM+VqNGnREPAYg95JESSHKJQQHGen5pnil1F10Tdg5LxA9nxg
HHE7PAWT2oP+tpJQX9HhKJD9muH+Myxy9hsej0Cvp0sdduxaTg7LXm2zSGTldYVeJn6/yLzr6SK9
DIddPGPCkFkT27SikMuZTL4Q8JAV+bsu7vLAOTXcKZ0fmnIaGMN6Gii3rT0CoxV9CQpTaEtXqsjF
eAIRYqDWEy+UFINNZk0Ov5vhJ+uHyEI62xeNEw1VvK2NVr933x6IAtt2ocuDlYYd6fnb0vrjpzhw
Gmc4DRUMnmxTz7XLUqAeGfCTEXdUpTVppuOWMCbSFxr7TN8L7A/HFWvI5ixBjFtxdds4ixDuYRCB
w+1lZRrovC0aIMpdKiBD3jdg+/ywDp3Z57YyN9Rj3AwIjPzqp7FnOBcoq3xTQQroHjhkuYxPbAo9
RXVqPdzIoOLfjYWePvLiGW2VS1JHandbd0xZ53M7Lzp4JDRS77PGafWSRjaML21BSfEmPEXeSKlc
Ws5w42PDxyjA25ZqPgyTqbLyYuBAzBc2LSRx6oLkYnpWIzrddhuZh4vlHaYAbx1AIuZNmHhpOGws
FLN0ZEqKJFt2wsQrOwd/7uy6fI5dE+87+Lv42ptyufLmeWL6BwrHL0wW8DuZKxKFscaOw4NLgdaL
2VFjXosoc9JPtUVXBOpz1us3XKUoglg77HIUqoOpMkHsregHwo5eTwXqKuNZHimfe4wMxbtp3ID6
8X2FsS0PU0XZHNdfIKFGLpo6eJDAjRdm6uK5QiAm3Gw7UPUzVUuJRxOqweTt07Ci+98lh8jJei/m
VJ4TZsXDMtKoTnSwnXnmMEODEq5Rm0xJgn1CnfSWj9xiqPTkwbRJz0RUkhu5y+dIz0uznxRzKHLS
Jo/P0Odd+F1jD30LzsdzCJWqAaJAwTnnfeC0TK+hby7VKGxCboa5CG+pAtPDXlDP5ch3AXXTUbBn
8Jm5ZorpzrAzOznySY4wDb/r2kjHpdwcyukzvQmdESZQughP0p0oNJx1iUF0GBhF1oJld4oJNTSt
Q/OXt9/M3llA69A9BIVauPFkgtYv1q5FIVzuCJdsR8MsfXb5MqLYq7aBW+hNtuv6huk4CerdNGiC
diY+zEFiuJ8mEwU6UGMz3eCDbMAPJluAPUCDcP3TKZbWGp4fEHziNPL7HELU14Mz1o1To8vTElUB
oiXZCClG26djiRHgkLhporGKtq6Joc0XOjo8PIYLBdFeA3a5Yz9DV3nYAWTxWdgZypVMngBeByP4
e1qj3qR/BwTDYeIuCNly5+gg6HCvDGjUd5bBrHS2jt9qHg2ZaGyyPg3ciLs19peejwB5AmDj0ga6
izt0mLedgdS8NYsftLqhiJrlVNyEth0iGN62TdqcigpHBGRphl4+oN/ZGPTeSkTg8dzwnTUqMGnz
IyXmLrvcr+ri0YXW3yJkgJT7/Yjw2fhpCVEHXsEbpv9F9XmU2J/QXQPC0iDsSC0dvYRguGwb1E01
bdQsrXM6xRjLUPAaLGzx2hmX6HoKmgWTd5ivLk6JmJfolH5px5keqj9jH7ySrTF332Ef9O4XUYCb
iXG4d3MIbmFhz1GNVy7PHzFPo7jDypCdrEAaoRiXZROmxWK2uwhlF429nVE5F11+AUTIkrsh9GPo
0SRoyw1NGhzmUrR+8JeY5z5YOW5nW2vkkULUpETcqXBDa0e7hcJQa9exV8QHGngdBTJzXM4izIHN
vTVaib2D6GpV6Lv4xYJKf+R4xpXM69K9xXsZYxaqff4sm22IF/h0M3UTPm+G6irj2jVctdx1dClg
frVCtLeLT78ZfnMn/FbukbYH2LIyB1AOGzRUi3wfpR1tlwXlbpwJQ7jfdoKbxaKwkrTwt64eE9Rp
hwkWazc3TyGNzR5hC1/W/sp2lEftsYuqxgs2fW56hdhHwL7FJQAgI8/3g6AuWSRPCRyyDleuOsh7
u97Aa5sXsRVO5xgafcXDZFe/s29zLiJhXdOJr0EnjNiZsS3J0imld4vwtpTuRkZjG4HwMFFxzQ/4
TXtkY5E5smBalLaY/zQRoCnu6W8MelsJCSQs7ibQ6WPLBs5ySFyhIxw6lTrDBHWMWskuoxQZw2R3
lByDs6WJDVJSL2lwebvwkjJjlwH7FtvLfvZ9vnPXe7XO/mhz6JODn1noHtFoGcoi3PdNmYpv8Oi1
YJEl6XeEe6CH1Bpk33iESU8pMvsAX3Zp713bIwseTXI3Y43jhiSWZUGqN43IGCM01Z2SDsp2sCqx
OIfQtQtSosrmnG2clH0JKWZFXgLsA4po2eqAiHk2ezSgcpfUBKRnxwDJytc7Z9CME3faxonPtXsf
UhHtWdcDH7iuwY3yZWZWo1qxUhC7uX/KwzpO5q5f8BE7s0LuqIqkstp7+Jo6Xw1Rs1gQbulb8XNE
8L+m+5n51TmSFkDod51Erd05raSvUxbYnnqM4JqIzvoFMQO87gbViaEHYG9V1A1A4qAOA3rRpFNe
XhDDZ50iPZd7BKrA7FK/dzDXqhnHvDZ1xUKEo757y4kMBlLGbhbW+znFputXAaqexDVgX+EOemVg
Z3f4eySWhiW06iVaKNSHqoRvrMsO7YxNblVzAHIG2wGGLDXJA669coq8b8B4qT29vEY2TMu64/jX
dzdBE4F82DlZZfGOetBlKOZXaBFj4beMmRmF34fc97L8kEgRl+OJSzo63Cy+rbNYa5G6+NS26JMk
J9KsdFJhdvTfR3rqsz7IBwKX8G8l9TprWqej2frdBqcQspTYjnQ2P9Sybb0DjiBqCK6QIbPr9FxE
vsn9YB+l14HjIAgHijQnybwplKuXSFM2uuBFS48PRIOrEzWr4GicNpaeYE7Up429b2wfibxN/LK7
JsMQs2n29UiiunYcSRYoHBhth6ETej5GCJeQWZuMQPaLbnPFD/x//Wmykna5GovAZ7u0cK5jD0sS
3HQoqIo+1sm8I/XdviyPvPN4L0U/1rzUVhH4ynNnovb/YwhG9EEPIO1zn1XdMBeKdYrBJOvMbV09
d4vKDquLEjmEodvEhQosCLdwvx2S2rGeebe9MZRcq1paHsHUeiwUKyydWocAzIbr2A/T9n5okVHA
xjbvJUZqnC1d59wdrS6vcAa0mWc0W/UhMJPwwW9MC09jlpEbkl5y8OQ9d7O3zGcOeEZ6LX44T8N+
sp0mvx8Sa2JQopfMR8XmQK6h6qDladMJE2KkKF5OxMFShSQGUxwjgYg+RePwU8yZpd0CKjWmB2fo
cSE2jcE01yAiE44jQ9LGyjgEQjr9DRZPDjowxmgx/kYS6kM38GudhYHX0Id8H5UV/mcsa+ZHpKKY
t9aVFHTrzRQYS7hOW9x9yVFCr17uGHUdcRer4cx70viyghzK+YHpJDwuT2kvWnSoBK0yiIP0valL
tpU/MfUPVmAlHFVynEMfXpZeNRQ6tSqMkrY3cM66UA16ngNSOUgfjLp+ZETOrKekbwZj9cmEP1o1
DMiiT9xeaHQM5Gj5eolzWo7lhRC5q0HqYxbvIxQL+8+AFBZ1EvSTVeD5Z3OmYGPDjzTmENjhXrRD
JbPma0K3a4lVWVPpTFQ3v4gz48upEZQRSncnTTZYBCkS/l6sFZUru9hiMqFPgS8HiyLC/YQawDKN
M06OjZhp8XfBwonXHYKMic4hyWT2j0lV8UpTq9e33kOkiMst+uRR16HLiR/QhS8pjvDBZWZGIdqh
A1bHazSwM8lVmlZoA6VqoTOQOFV+79T4KAIje4kcIQbgjGFpIa6af1DjOq4HUjOCVgPri4aODxnr
qMAaTDXQtbAYf05Rp8+Z2msy8TaGi0wHCtB9y/N+cMnjqpq+JMdTiA+uZQckTq/LnbOsqsDsRPfT
E6Pu3rxMjSLAiO6jp3t7KXwEyHEd3TCiNXVUWbVButOqdOqfqYvoDJmncB1A0xPBmtj1fv3tmOZC
+S2kTO148B4d8bYrpUwL7HWROz8npwRAf9YnJbpya69zE5Zh0pYWe+EiaoJGD5JUUUQZigYNbdnZ
nLupQujORsiRV8eel8j8u/dRtbE+IlS+p9gTsM8b+en9238zVCh70YiHzYUyOUoJ+vd/VNqnNoKO
MvrefZdiHYwVH2xD4jCbK0eo9y/1Zs45FIZDWkF0ggAmHte7SaNSGzc1eY/khdPPh2iGgHBnLb5e
IiKKxw+n3HELxeLFoLBte1wTFflngec/Hq5tlBPE1O/vkUnTMaoDBb1c9SmR/Tq2QYDOmygk3yeZ
mPn5Cetis/1EtCu9k/ef/XiY6Zp68AR1V5XlBnXu9TCPCAYNYxg7P6hJcHQEy0SVKqh8fZx//0rH
o2x7IAtoxJo+V6M4dtQkxS+6CRwrs36gNOQjpyELfTRPM05qhwEcJ3vt+xd8DbSgaQIN8YUL79Hh
o3z0+tEQQFkIJnP7o63oEyXbFho8YY6gOPNeo7YpABUmKfitcO3nHpjN7fs34L4ZXMEkDk0krP3A
59GPIwvWr4Ul/eoHnJo5rrb0spZ8S9UjCbP9S9oytIlOjWE16/j9uyhueJ0ueZUCq5zkZHwZnDLz
dImH0v/MKq6BrnBaWIqgYktQ+QgVYBM4nRGMq9TKO6K1P3p6sxygVCFmk0QmCx/kMT30bNP5PcUj
a2wn5LHRlauybUAyb3eoLgwYlW/q3NC5lRowj54B5UJXoIycNno7FzIlt0EyWW/xEkYat+W/FOgV
qT1RM89tnTRlwEr09mpbOlmOshL/+pWp4pHxD+KspTJpDxPATczlc8qy7w//mwnnQ/cyheejCoDD
6PHU7jlZJNgazd/rpHHIWYFY6yNQuHQ6A/hdsn7/knq1/NHqRqkc5NBzjwZHBfiRR3OcRhli9ioY
v4ex0DXGPg1FfoEpl50bl6YyuYOVW+CnLneTFemk0CjgUX3UKDp+cgeNUZPIqVUVWXPP7e8/wkuF
YMfIu0y+5zXlz9O0bLvy1s5Huz23Vfcf6Vu40OrQa3OoFAncqDG9OJrkArOTNJFK/RiQc1vuvMzX
0yLLpM6s3h9eDTT7c3z5dhi+8G6FT+fNAe31eknH+DgXRTXYtxUI2GATUb7ssNukjMpJN81GdocV
De+S//gUbJiXk4YVc1jzwGNrK19KMBx5dP9ejojJUEdYXJ2opzEnFBSmWRVJnSW6rDUZugwQIAjK
IhwCocvEeUl35GYwLIeHM3KPvSiODd0psgb4fpyqLLjWzQnGa+lc7KoaIe+L9wfhKKgwBuhbIDwN
bBQlhDcdU8+Lu7AUQDb7MtM7c1TTqsC+e6w5Ob9/KQ2qez3eBDAPVVhiAtviGx2AsZbUVC03ugnc
+vlaPQqKl9rVRm9NhHpC0EvvvQCkwyjglq6rpL9/agdcb1MOCCaD67m+rmdyFpREOruEjDeeGHnW
G8u5YqmiXZ3KMh/30Jk4MG3R6uF4nEI14Vjyu/FHt0g3kQxIPqydJTAXfjfUpX7hi5dxFeO5O+6/
lCYGiwooRmxeot9kZpG1jCt/IPDXm65NdWH5dwuNFcnczeh5sO9FEVUOZzVbuOvVH+y3wevX5/ta
m9c2tf6ux174BpLX8ARDYMrooRgc/1vW4qm2s2mPHkQeSJcaf9LtECQJz2Z8zqONdKPqUKLHeYd3
BaSVKugrmqaIl4fGjLQ4stLNbcT5VV0BuB2SdRIM9iENs88lrbaHQbpKrkQLt2NNL0d8QuepPkvA
yl6wIyWLZm8hQ2+glvd1oY88IIaImArcGKSFYE16+Z2xGB2Hg2JKxrUK2yuXXQmOHlySC39uh00n
52ZLT7y4S+jhg+C26RJkWi+BTWSkhddZxQ9QEx7qd8/A/qUxrY0jW//GZn++l0lteauoFQkljFip
PbaqSOr6Tn+XOk4CDso03Ao3PQ9Qdh9ChTJk+0W4SpEWRf0hm/psR5tglii10lxeT2OYorjmlsMp
0lTbbgwHCjZJln3tAwHhNoj6HD/Htr5ZsCXdkH4aCdU+w12bwvzsdrP505479cNC2vY26T1UOSdR
nuW+SreYI6Yf8JNfB2smBG1lgplHquDaJApHMa2m/OM3eEI/8r5g/9hRlW/RSUdPWLSmuH1/Rb9e
0C8Xg7YPIMtGuJhLvg6g6ACR2rVh9YgkaAlGaDJvrIr6Kupu+cXgOtrOMq7Lz7QIsW58/9pvZv7z
Y4LVoWVDED/GgfWewt7HbcvHpqo4uDoFWqe70sEv8YNt4vmb/tmGn58SkDz4HPRT2JCPD5GTjUb6
AFbm0UIdfyD/YLtY1Rx40ORLCv+6ssvoOlVY32Jy5oVy4wwyxWoj9QSaHB2wL8B64lMr2vC0Mhr/
lv1WkSchrYMhG8mL3VUlVK/Ocj9Dgq9+lT0s9ory7OfBnu2vYcY5dWXVlok8YB5/ckoIGlhalILq
TU4vDu8bCmttOD/iPtzRSujbnRV75r05dZAWeH8f5EJHIDyGRKcBpEGMCwK79nFKYBlo/LnBvDy6
vR78JHWSvVNnxWFapvsKd8fvjhFOm96OaXo0IPwPLrqG1eb9KeDpyfzqzaDBo091gAEBjqEt83r+
WXlU0j5I/Me4p3FAOQ1F7CkAEb5RdEk6pDLRH/TLDsIY6qMl3Z66PNTUrS6gdA/dqvBj49Nixe7B
WWYKZ20U/ijxNPDWbW5cpHPln8/OvK+c0rmhBlp8qg1eGhab2LWul26i7ZLVKlr7MtTicBy+dxie
/ppFll46PhSPnErxIY1r+QkX6qKD6aR6HFST/tb07PyzUQVsEGKyxp1jdyN+tUhD3YxFmGB20sDX
xC4GLdqhi2kBwNHNaISwJ35xPSM4T5PZ/WpR1UZ7Mc8xc35/cPXYHY+tS3UBfDynWf9Ym6OnJMx7
9yMoeK53aUD7v5OpM8OawLHy0hq1UuT7VzySQmFW+RyzQN2CR4IzA1zt6HWadtGWbJ1PmczcU8pm
Rokg9GycUajEVdxkLW0c9AMepWMWd1h2d+dpGpqfjSF0du/fi3g7tUg1CZ/PnmzCOgYDtmPpqSCu
qqd4osHAub2OftTIlQ+bppzh15sg3ld9WWvatUetcJMlwjskwGE31EnCEC6xgSZPWwv/W9rh8UDp
lxJ6ZajkIhepOuAIM12KPolPYvwC3RUUGXtcKcjVz06GZb9q0ZFbB/Cn5N5gWHZZ3hkXobC01eHo
o46skvlqnka2swyG2C4e2b3X+P7m5yVtXjJKpxziVdEUFZCSMaOHS9Pzzhs4mpKLqC8dDjknSVk4
LWw44DLMRNpFa0HV78oJ04qWK4i6iY4mfaUO45t4DZNHXowyVHDxUjTR14xfbZ0AThnbvQkt6Cve
Fem3HtnUX25qp5R6EJ74qPD1Nv4wU9AHIne3UJV8U9dzbDqheObkTwhOmf4qHMPsJyiPma4hr4wz
lf+4qD46EZXxcx6yERahGGT5/5iwSOORNjsgV1EDO5qwIKVUqRa/eIpKMfeb5xcilj4pztNCdLjC
DuFNgzTcbhZJtJVhNH1PgnaQzBOoWO/P2KMC3fPqCVxdWyZ0aO9R+/XqWcp+HGqYn0+xb4ovjbDU
NTIfxsansHvGvthf9kXTnUq3Kk+wyLOQIPXZyPyim65S5DsAJFfjcJ4avfML5HzjrQLYt18+uMs3
KYMvwLtCirHBTHOoPBoypFDmMmzc/omqdxPfkll4ak0lcV71sKgvbTHk9JTUIoJN0Hr1rwRmW44B
ii3HPXrl6s4Li/jc9Mf81kZblw4JuwAcvbZguOPMX7sN7d6XF/1fnsXNLDEJuX+EYrVJFYeUh+4V
a8IRuujw74kWh/vxPk3/xV/5m2nhuX9hBAL2mIyUzFQwKf8mZwlTG4+wajjse3wEGsRvdpZt/0Vu
wVYA3BNdUxzv/49qYQV/QQAAUQxO26e+Hv5nAnyvZ6M2qERGM9QgWLTpEEfS2fQfpQ1KHsWS0T3/
opSU6OIspZqBKHGf66VANkO6aMwkadE+SB+VjiTJjWs7RAy3chEFWxdpgCuGmtCDx35q3GARtO7g
/Gy9aUAb1TT5HmGgLL9CzCS9ylpw/ytDoktQJ1O+60mvthLg7LltkKxjQoEVEgWyfW3P+fWS4Z8X
xj46JpbRP2kvX7BeLi5NxoST0VQVaQEnvhvvgY7N94Dk5nSDGLpvrfHpgfPc5u2y8wsTHuRsyJ+9
nWT3FMHnKyNHOQ4RjPn73C4tEkacGdbOvHRPQxtbK1uisxFTTv8cJ+Iz3NMUGZpC2be9My35Bznc
8xnhnzzj+RUIEfi8VZQJYZhpNswfr6CkYJIZkRJfltYJT8By4E9nT1C4geGxkB276fxVapfhFVuP
fV5Bg0lXUgS1hx8FctZLwsbGsag+CZd+uFgwQ7u04S4/sg8aX8GBKNyL2XlRSs0ueq9DiiZIuuKu
KKJgHyetRG7AqT8FQXuLfop3QMP33I9H+8ZO7L2fhKhCi+bnH4vk6uXp/hSRCo8qT7i56ho53RtM
CVGYPN44JOWRODIlmVxdRt8t/fZjsOvfaChghEV1HkyW055Q4ey2Ls4MNlQ7uLPKyZYLcLPmT5lb
DEPojdOnmA7c6Vg73pdo5k8NIfUJgIx1Fhv2+ClBYfHciZvpyguiO0oB9j5M0+KOluWwFtCvD2k1
VtBUWmOfD47YzHXbbRcTTz3QyOZwZi7OYyX68xGZ3gM8IO8wBy37hhtBFZqQRp48bMVMGSbIIH8v
ZEj70K3HBzyoMXjAUOFBgis9AfiEtXSHTkWELht0/n4HyHe6ZlHml/4AT65Am+eQO49mmWYtOXYr
UMvPFvBzLhaeWE5P/SZN6SvVfhbuMZjn4JRieupXqEfQaRWUFao0uygTpzkHHmHjaFfJp6BoSng/
Y4v8AAYHDUcU36IRqdQhnGR6RgnavIi0WEVQWcMFJGseznZ6BCGaZMnwrk+ycL24sX0NY2H6pDqL
AQWYtqOYtBxANbI2jXxBxHNUX91ENT9DTmnnLh3+tRlP0wcFUu91zKLEE1A/0/VKLUPKwdt5vWAg
MkZRPPjGddKZy+cupIJj0Ju7IxMEqOvjP0gxn7nT1svDaAfLWnVKzmt3nJPHDFvvSyns6BSPg+ar
37hyg5qKuW8C+Q21rHzT9KK8LRu+JR9Qf1hlg1PtC979eR3BIjO7eNkqL562SBfZ15PZ5u6Kwk2I
Z5IxXyC3BTwMeN8O5I6tA2qdn7ae7Kyt1xn2NjV7nDGzaZgu27xePj9PW5k1tO6hY160jWedW7KO
4HsH5rfAKBWnX0t9RQKyuUxVCvkatwbyagdDj5+Vme+bGhHwNVDynm5E34u9Oy+5v82DJPgUmGCv
t+8v3SOylx5+GLABaZZAmZICsl7af8SrsbGUES9tdG23UiANbQFWnNvG+JItIU9gZTZQ3EYZN9mc
kql7k9Si4i3el/uAQtkMCm9iZOyiiU4D5Kbu80G0UGibEdcqabXR99aFR7/iMGRhfdcbH5xs/tUD
uHp7JXNmX6aP9voBqiVXrZXE/nUhlm5Lxj9d4qYX7xpA4S0axsQZCMvECwS301WVeMZW0Ba6Ry7A
O7NGEf1i7TkE5rm+dybfOhcAt07B5PUocxRBdIOwEkWYpIqL4CUP+7fie8/78T+bxfPgw7+kF825
VIutH937WGLHtbijd133nodYoFLRL2ZzhEsusk00WdPlIpvU9Knwh2rfIUuWgo6oMDCQ6XBal0G6
HkO7PSm8sT2p/ca4AU8V7sPR7YCeNX31aQkULWib5x9LwJirTo3qFzgVVMfC1P2porE/MZclGNY5
3sxXvTvm1d4f/HYtM29ZTXZLGOr76KsN3+9gBEZwSp/LBiLqi12hnHgni2T6jvUYfkXjEJ2kc9Ju
l8qvgnVn29MTRUvilV26xrBW0ra2iyNh1tQ54EcUqABQNCsnl/KkcIfoe+Wz1MkJkPTQSw/CcfzY
4osxbMGWcHvo5JwuU2tfQ+bhhFJmzoAfTJM8mpiL7DIzib4z84Yntyh1BNFDk/nRaZ9Wy4VranFc
tyTyybQ1VzOFMDBI9oIefyPSb36ZPWBqhshVnEyI5dtq3SLytzbcwj6HdaJQBSymS46U7CXvr0KS
RGbpq5kAkY2cATl67zkdPEobiNXgomgdXNMT7fz1bLLAVs+xGRJqs8fEhVoJKlM4VaF9tyMVk/fC
7pbPi0VM2salOkmoxUHIz4rTJi3UiKOWmSLIYmRpuYrjatc1uV6uCJH/nCk+3GrC2k97dIenPvVd
YwOlsfQ3KglQ/KEqU1wMkDm2nKNn5oFboetSOEVU7AoLsbwVHmH9IYiNaTMv0j+Z3PJ2wmjD4S7V
XKwNG7hiI4zPVFnncaN6s38Evk2IxFeFMkJTHyZrwQeMVXvwi1SnnPq9yjHtvqopP3hGPsybCV0q
lNHmr5aU1QaTYFpX5pyADctYEGieMFkzW2H/GwT+AzUY1JrAJ5/WVmYelhBA40qAN9wvDeDhC+xa
3XAt+zy5Yx9I75SRYeCw0OvC3TMts68qcEMwUXBS4wPyGSbOsA7RYKXAdz0aqCxcG8OoExz0b05N
xPj3BqSiTbtoeR0n6bttNyWlyePmhLwCioEJDanlz1EHv2Y1J/YSrQNwse4G9dfqJga1fBKZLrvO
YmXOzwSq17yOLSHzM6PrdPoTzp//l70z620bydrwXwnmngL35WLmglq9JWnHSbr7RlBsRaLEnZIo
6td/T5FUYtFOd+arAEMMhgnQ6MgukqWqU2d53/cgNJMo49MqU79ENCWl2VBGO9QKy64Olfik3a6s
cntdsRBcUinogAEIWqOmqBnG7xr6gXQAVPen3wB/g67W0CK+z/EtZzuhB+IXMEi+om/ogtM6KahG
RYhbuvac7qBqfirH5uHgQdewIRXRhMfxyxxBUh+hRiNBxyanE5e1VXwrnasj2tyFXx2nvN8lmRDz
x22lVzL4dJjU2+it40Tr93rklEMOA4+ZocvFb/VG+l9k+zeRLUkbkdH8cWT7Fjd3/Wa02Ca7xfP4
tv3FNr717IFFiAxHGllzAAIakeo5vhW6JGgLeKqOl8B/CKSJG3frf/7DFALzxJZ8jD4rQS4u3ll9
xBogUc65zK+RWhJR8Vlev40rmr4A39sGPI8zSIpdmEl4UkAIkFzXHdjcANK6FRrCr5QilqPfnlRa
3Z6mASyf3XyU6KofVcUdmEQP3UByQP7BtTaZT4bp9Iei000b51qbFYdUuZ3z7AgcKRECpnS0Apdd
3CWreLbOjf01YGXa74WefZPsY+VDFhfw0eKVcrMLXA2OTGR/OLjp8ePGhfvm7xNE1LQ0S/yo2GRD
G+0CWjSdYCgh8Rz73mFOu7jMmw95btptWasZUMY7G7zFNQVsCg3Z/LfylL07FskIFIHK6ZRqs6yg
vkpItR06oX1NgZlSPtjt9Sp72ltaCUMtJcd0yDfDHE3hO1RHVuNyp46OBxWhLrqDZmGhjOcI7E0q
zvYpGgroj670qRJb8WePBOIY4mAAPMYch8f8Xb6tzLFCO/RFru+MSehECDFaiKIZkc39Iw2tyoq2
nLAevFlFk8x72qInyK1qp1m61b0h2F72eZoeZjT6fJdXnjrMiu1pTLc/zd/j/vummkIIUC1jBCnG
8stofwRBHRbX28C5W2seHUuN6F50Mx7v5s7U42xJcUX8eaiT6/TIO5iI/o30uTpVgo0GY6D6ZO0O
1fCwEy+RbqEN7NHbC6v9aggH2B6H7v5LBCPEOB6j65SGUzcp8glDhMTGiehvF4TpxDplMawKW/ED
QEp+Ztkzb+6hEUxzbneroxB1miufKiNIfEMlkIdkCutkfzxOdHPlkQSJqis9WW8enA0CL4XmHkZY
v2xSHDVrglwMnN0jhWI4N8Rq7mp63Nu0DaVcNva0zZ/pMTVvMsW9omFrNMSxzUb7Ii8p/a2mawNR
KQ9G5ygMlfF2kz0gFPHJPZ5uN3pJP6+DbU6UOFDHmnpaT500WlDg/3OT7cwppIJ8WJIjHqveRrnO
AMiZgGDB9nrWSIgukuDx7ZIl4ear37xkk0zQtKqGOiK0QzTNhgeXpLlZwB3SdtZVBhPhz8o8acNt
XtyQwvhyqswjeFmXFlFIus2smHD2dIpdgAeshQBo+8ihv/hsDVWLaL86DtWQf9tq+e8QACL6Rx3n
I/pZ4Q8mVTYlz22OE+qUE/ijEIGMzcdct1d3sMCiieF+WXmFen1coSUHukJ5gJ5Ij9m9TSss3Ibg
PjpskVsubNVHP76apoGXP6jxEay745F0clxzxAl3R7IwnLibbTnW52t7Qtt0uoVSDxrH6Af4OxJW
7wM7P43V0zYaI028HkKj00frnbERAbp9pdH+eUhD98NMp4nbzjrQkVZR9yNFX6cf95bBLLqkEHST
nC1NwmlvXUaZr1oJyujWRv1YzVGB2Cka0HkaaU5ovOcMkQNDuO+0jT9sFaN6j3aBeq3hoVu+Z9tr
fHtlux7bqVuO0F63h3t6co6NqqCxvJ3vbx0lBudgK7dxQnk2gROkmNsvwcFeDzexG14dMgdZcvdA
yvzEfKanwkIrLtz4tOz7Sj8fd4TDZl2nh5NO383dBxSLrvbxwb52Tw5+cm7dQ8HMgJbSXHftHZFI
KUN7ZJpH8gmZ97jfhfcBaYa5tn8fIs4NnSXQ4IEoy8g8VZMwP93kO4eGxvx84cTTEt66H5txPKFK
mQ+jvEhH1fxAOtDB/dLMYJElK4SJ3dOHItGpcwqfKtw6il+6exiwqluhUproozzOWFIrO7+rdGey
j/SFlxkAF4KNMTxEBXkjkMTDyKHJJ+4fPvdmejSz5YE6Fpy7av7WyjfGVA017XqOisxkEyJcvhWK
vNWOFvWlF7mzNV0Nk1D/07aL2w0Ml6vCOn5yywKlt8DeDcPKsK/2ahA/eN7hcwgqZJSmztJel+Xw
AN9rCMfpATrcjQOw/W3q6nTmyCPfQmL9LnSABqv5+xA1GTAkNGubZ9lXuCj4T545963TPpmalAJG
c6vajLNyF95WIeUoeiKiImrMvVm4oTmPsf7Tq1zvoTKrGV3GtJuTvdlPqLBnk50bHqAQcMf4dHrI
DmbwHvrU7UbjEDoq86O/LaGKbbVVOMkJPH01sj6kW9IQ6CkHN1VWXK3yjIZAB0PxV7u9jkItx8sa
qsEf4fb4eznf72dO5Twle/3gr1fherKn3DsF3aRMVvHcGtKdzXtHlfC9ipqNn5EU48HLuxT2+nBn
6UguzO/RAUjGpR1MjlmAaIFthlfaWvkMjmzjZ8rxyQhSejPRQPLKhW2IrQlgXszn9gz7G1yvD2YJ
1wsrV7qK6G6PVBg5MmManAwLnkZpTOgWh4CymWrTlbP5XIJfuDopLl1iClrKZ7mfKquvhpI64GDC
+USBCugjI6RNILC7Y82M1Gs3RaYQPlRM07SEqoydJ6MSmIARf6GNfbz7aAYIHGxZs0rmxbNjiVAW
ZOldBvf+025+iBy2YmYXG0ADrL7IfUe3e69MfTqQbMUmSzaUZY1ZBnfogBqfyGR9NPZlbNhbv6oQ
RF6NwZBjvVEPIEyh/BijKXxvmJFj539AGoxP8TVA0cLxhpuEEMjyYxojo2Lsxym58LxB1/3XuNft
i7zauemboyk+fZ8E8e4hGXd7P/3UD5092NcH+rlWUEgs4SVf+Ov1M9V9qP5qiBBI/27/RJnL1AaW
gEcBQsT95iJnEOKLth8raH9hOcF465SBuNOzyfnR6//1m71sj/VynL969GU921dP//wHhAWXRKPU
6xuUzmBvAGPqvLY9cCjH0mUNuSdxkVTr19sTwHSrkP/udy9eHk6GpZr6q9+9porOXg4wst69PatV
p2wq9d2bxKIA9fjD63XWPHlsxK6QhKqv/9TSfyQ83ImOcsgpXzRz0wUP4mdevjPC931veANLsCYE
OKK+OnPgEY5DnwLm1G6A5oY92v6IkTbLssmUf7Oj/4bxMzButk1BWaDgn68A1x5QjSSrCGSkufq2
/TXPbFalxNubgxqlCli0ecfOJGgoxTI7UHxI5oiLo6FfNpAOps0zSU0CDfDgQyI3Vl8cqM9Xgof2
pYGQIVWteg7U/5Qt+DEeRRTOf84adMb4bg1o4Qjunu9a4HnF1VkKtjdAWlITTbKaz3tnDah4cIT/
jEn84SQYzkC3mAUgWM1X3XGFIHsO6FoooHVaMwt92w+I0UjvB5GGpeymn1dC1zGyBuRv4czSaaS+
ercfaE8rsFFSS8F0Blh/RD5Rrq2vzukItWTAbtFgCfVuJyD2KGsOhGMIWdXVxNs9t4YO80KJ3IOH
1lM7APxeAGOlvn3D4PVxfJB/fPXbd9WBC+PB5YBsZqFxxPvkG1EtkXWPdXdAFRl9ADiA9dUxhy4n
o4vaJyWZb7PUM/cAvQHZWcBP5jwAVH0+/zuWAE+R4NghQGxjqN7ZQ4j9gpcttyN0zB1ZAKEV8Opa
MFAIJ5RgU/R1LdDeWfpsdFnxgo3htDFTZ0d47sAAfI8z+d2L6tuOQK1Cci0QNmP9VcgvrfXreMya
Zg5sC10MMPf1rfpkFyFHSGfM1AGIUxEbt75wx0NyvQGkB0rf9Nhurv7NAtwl2VWgkzwxYf5DNquv
jl30DPIL1PM11Prrq3dnJMV/Vfp0IIGAgCzCE+1X/XItEDyTqIQV1s9ZgMQl6LByp4MzIIeqC4Hx
Zho6FsG1OCPh4gDObWahf3bBw4uRnQV65AgFbjrKfdv3z31nT8NrFNJErtp83rvIgR1BYx/JtcAZ
iCQ5UjCtp8CAF7OA18hKcDiNm1no3VoAfGTKrgVTH5AowB+C0FBfHU+BvingowgxWzvcoyOSoMeT
LSzgIriCjEgE+SODwMTAjheutbh6eDggVCa5FUybpFrNjm+d4s4i8MwBDG2DSK25U48WAbovbb1P
IrNqkUPnQIBE1uyBjiUgchLdS0RG7dse6Ze3jKkWvY6kzkZRXyVjaKAO8OosUGfh0CCmIAddX/2z
h6zQ5qEk1oJHMygEtpBjaTZ8x0NAH5CYwcIctoulCdV6tCMgh9jNQ/3/Z4FTgYKyTtOldsV3fGbH
GuAropNzLsj0zywKqy27I4wBGnU4SWfEQXcWBCKBBHRNfhRbonfWkbWgSc8CUaQhWLsAcuurYx0d
gmjCCgilzYbx+uctYtxl/SQDgAG61sSRzSR00ScekQXcMlpO4ivUV734+mUXpDOthjkg14xPDPS9
vjo7AoG5AchElosgAvfsjES7WtYuilUAbdP5djp0qo8OGRWkHSEXtvPTP7sIeVA2ijbVASLKoub0
+hlJvp1PEA2gD915lfRsLZiYdfnTAeleKowIiJx3/PP4kWz2gFo80CSzMcF9sgWkemQtIqvABZd9
9gZf4vGcAfoMUFierZKerQIBqZFdBcTHiORAYmwXQcdfJH62hE6AQKfUVzPtPVoLog4pnWnmXMC8
IgTSnn4du4jngCaISozZTnif3p8JkI4aNLAGQvH0XIfFuDy3BcROqByLcsz3vGO/9gKgGl02mUIF
Ejkl4RG3TlLHU6xhWg55Rd3u3bmIwI20LQCWQ1rS9UgrNnu9awvcgTCXFiWpvtoCwTKUtYgO3gFK
86hcN2/ZtQX1uSiS+W3itblhnywCsa2sRQSYAlyTSQCaXV+dWQCZYeNI4ym3UVX/zgV0faRPR2JD
kMnsrdZTfFl1cjCLQOL6iszAuROQW4y1XDaFzDEJxNYH6NgFsmp4ihpJJzSU6qu+4U/tiJ/4oW8k
jyFSV081ByRYFjX4uKE4/O0PnF/+5QAt/6EmOYD0vvhBweFuhm6YEOL//3WBaaw5Gs8+PHM26vu0
v96+4MtbX9zr/Fbnf5wFy3yRP67pXwN/pGof8+0igkhCe/kvi2jxnBbOHmT/fX+SF6Jq377/vxn4
9b719TO8Smn/uXHzAOHDyweuQdXSD5xvaQa5KM6vLr7GBqksO/JwEQZfkzwOLp66gb5Kj52ESb54
Sp4/dcMxkR8ZecnHXQCZ82LwmrwkO/hoGSK3ly+fj9zAYKVHbrX/3iRf3wwTFCu+XE57g7OUvcuE
WQ+eLr5PvF2RUpIdebpM8tXlI7dQMNmRfyxwKLklr54W64sFqCFr9AtMyFUYBvCXL3dkAwWSnYur
+ClYdKxIAzuUHjkpL5cFuhScmbLD3ry0TQ00TnpgBtg/bqvzI9Zmr0GXyA59m+zRMetOc4PZkB37
bhHEF9aDmqzgU8iPm1fhIn46j/SMsSg/dFEsHtf7YrnbXazpFrogPX7wSE+exSXjrIEFyA/NWVB0
5WPIlfwCg3cXFIX4m6bBxaQ3OC/5Jy+QdMm7Q/+SB0/iXWdxtyQG2Yd+u/ySLzreU1vVlh/6sLg8
t0hFiUKx/MDlm9kiSot1cHmsM74oPv6K8a+XebG8sFRtTe9XDH63PAaPF8cYg/+KE/3tsnzzR5Jv
z3NQm5SmLi393LWy03CRJ5yUF8cO2k6iwPNrbvBj6ShJz+HdOric8aYgI/vU77YhHsllVEMLEVH3
lB46X666pN66fCI78PtlHCOOd1h0wgS9qU7IDn+/Tp6Wb66KF2dbk/aXHf5Dskdi7LWF2DJ7fs0N
Xi7ENmEvO/wDs7+kL86FS9HCqeTHPl5GlcjdiiS77Lgfd4v1eRRhU9qsteywn5Z5xMl2MXJD25ce
OSCy6SzvNtUsO/TnBedOvKKh9eVz1xlc6cGXxe7Np9cevsmNSo8fFI8Jbcovn73JOEqPXSUI4q8u
ZqXJ4v31yK9lmr7JiLzMP53lQV77tcvkmviJx3C5yP/1fwAAAP//</cx:binary>
              </cx:geoCache>
            </cx:geography>
          </cx:layoutPr>
          <cx:valueColors>
            <cx:minColor>
              <a:srgbClr val="E5EACC"/>
            </cx:minColor>
            <cx:maxColor>
              <a:srgbClr val="65702E"/>
            </cx:maxColor>
          </cx:valueColors>
        </cx:series>
      </cx:plotAreaRegion>
    </cx:plotArea>
    <cx:legend pos="b" align="ctr" overlay="0">
      <cx:txPr>
        <a:bodyPr vertOverflow="overflow" horzOverflow="overflow" wrap="square" lIns="0" tIns="0" rIns="0" bIns="0"/>
        <a:lstStyle/>
        <a:p>
          <a:pPr algn="ctr" rtl="0">
            <a:defRPr sz="1000" b="0" i="0">
              <a:solidFill>
                <a:srgbClr val="65702E"/>
              </a:solidFill>
              <a:latin typeface="Arial" panose="020B0604020202020204" pitchFamily="34" charset="0"/>
              <a:ea typeface="Arial" panose="020B0604020202020204" pitchFamily="34" charset="0"/>
              <a:cs typeface="Arial" panose="020B0604020202020204" pitchFamily="34" charset="0"/>
            </a:defRPr>
          </a:pPr>
          <a:endParaRPr lang="en-US" sz="1000">
            <a:solidFill>
              <a:srgbClr val="65702E"/>
            </a:solidFill>
            <a:latin typeface="Arial" panose="020B0604020202020204" pitchFamily="34" charset="0"/>
            <a:cs typeface="Arial" panose="020B060402020202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microsoft.com/office/2014/relationships/chartEx" Target="../charts/chartEx2.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1</xdr:col>
      <xdr:colOff>365760</xdr:colOff>
      <xdr:row>0</xdr:row>
      <xdr:rowOff>106680</xdr:rowOff>
    </xdr:from>
    <xdr:to>
      <xdr:col>12</xdr:col>
      <xdr:colOff>60960</xdr:colOff>
      <xdr:row>17</xdr:row>
      <xdr:rowOff>144780</xdr:rowOff>
    </xdr:to>
    <xdr:sp macro="" textlink="">
      <xdr:nvSpPr>
        <xdr:cNvPr id="2" name="Rectangle: Rounded Corners 1">
          <a:extLst>
            <a:ext uri="{FF2B5EF4-FFF2-40B4-BE49-F238E27FC236}">
              <a16:creationId xmlns:a16="http://schemas.microsoft.com/office/drawing/2014/main" id="{660585D1-522D-4F37-B2EB-B9771B191D70}"/>
            </a:ext>
          </a:extLst>
        </xdr:cNvPr>
        <xdr:cNvSpPr/>
      </xdr:nvSpPr>
      <xdr:spPr>
        <a:xfrm>
          <a:off x="975360" y="106680"/>
          <a:ext cx="6400800" cy="314706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rial" panose="020B0604020202020204" pitchFamily="34" charset="0"/>
              <a:cs typeface="Arial" panose="020B0604020202020204" pitchFamily="34" charset="0"/>
            </a:rPr>
            <a:t>Project Split</a:t>
          </a:r>
        </a:p>
        <a:p>
          <a:pPr algn="l"/>
          <a:endParaRPr lang="en-US" sz="1100">
            <a:latin typeface="Arial" panose="020B0604020202020204" pitchFamily="34" charset="0"/>
            <a:cs typeface="Arial" panose="020B0604020202020204" pitchFamily="34" charset="0"/>
          </a:endParaRPr>
        </a:p>
        <a:p>
          <a:pPr algn="l"/>
          <a:r>
            <a:rPr lang="en-US" sz="1100" b="1">
              <a:latin typeface="Arial" panose="020B0604020202020204" pitchFamily="34" charset="0"/>
              <a:cs typeface="Arial" panose="020B0604020202020204" pitchFamily="34" charset="0"/>
            </a:rPr>
            <a:t>1. Independent Variables-</a:t>
          </a:r>
        </a:p>
        <a:p>
          <a:pPr algn="l"/>
          <a:r>
            <a:rPr lang="en-US" sz="1100">
              <a:latin typeface="Arial" panose="020B0604020202020204" pitchFamily="34" charset="0"/>
              <a:cs typeface="Arial" panose="020B0604020202020204" pitchFamily="34" charset="0"/>
            </a:rPr>
            <a:t>Region</a:t>
          </a:r>
        </a:p>
        <a:p>
          <a:pPr algn="l"/>
          <a:r>
            <a:rPr lang="en-US" sz="1100">
              <a:latin typeface="Arial" panose="020B0604020202020204" pitchFamily="34" charset="0"/>
              <a:cs typeface="Arial" panose="020B0604020202020204" pitchFamily="34" charset="0"/>
            </a:rPr>
            <a:t>Segment</a:t>
          </a:r>
        </a:p>
        <a:p>
          <a:pPr algn="l"/>
          <a:r>
            <a:rPr lang="en-US" sz="1100">
              <a:latin typeface="Arial" panose="020B0604020202020204" pitchFamily="34" charset="0"/>
              <a:cs typeface="Arial" panose="020B0604020202020204" pitchFamily="34" charset="0"/>
            </a:rPr>
            <a:t>Category</a:t>
          </a:r>
        </a:p>
        <a:p>
          <a:pPr algn="l"/>
          <a:r>
            <a:rPr lang="en-US" sz="1100">
              <a:latin typeface="Arial" panose="020B0604020202020204" pitchFamily="34" charset="0"/>
              <a:cs typeface="Arial" panose="020B0604020202020204" pitchFamily="34" charset="0"/>
            </a:rPr>
            <a:t>Sub-Category</a:t>
          </a:r>
        </a:p>
        <a:p>
          <a:pPr algn="l"/>
          <a:r>
            <a:rPr lang="en-US" sz="1100">
              <a:latin typeface="Arial" panose="020B0604020202020204" pitchFamily="34" charset="0"/>
              <a:cs typeface="Arial" panose="020B0604020202020204" pitchFamily="34" charset="0"/>
            </a:rPr>
            <a:t>Ship Mode</a:t>
          </a:r>
        </a:p>
        <a:p>
          <a:pPr algn="l"/>
          <a:r>
            <a:rPr lang="en-US" sz="1100">
              <a:latin typeface="Arial" panose="020B0604020202020204" pitchFamily="34" charset="0"/>
              <a:cs typeface="Arial" panose="020B0604020202020204" pitchFamily="34" charset="0"/>
            </a:rPr>
            <a:t>Discount</a:t>
          </a:r>
        </a:p>
        <a:p>
          <a:pPr algn="l"/>
          <a:r>
            <a:rPr lang="en-US" sz="1100">
              <a:latin typeface="Arial" panose="020B0604020202020204" pitchFamily="34" charset="0"/>
              <a:cs typeface="Arial" panose="020B0604020202020204" pitchFamily="34" charset="0"/>
            </a:rPr>
            <a:t>Quantity</a:t>
          </a:r>
        </a:p>
        <a:p>
          <a:pPr algn="l"/>
          <a:r>
            <a:rPr lang="en-US" sz="1100">
              <a:latin typeface="Arial" panose="020B0604020202020204" pitchFamily="34" charset="0"/>
              <a:cs typeface="Arial" panose="020B0604020202020204" pitchFamily="34" charset="0"/>
            </a:rPr>
            <a:t>Order Date</a:t>
          </a:r>
        </a:p>
        <a:p>
          <a:pPr algn="l"/>
          <a:endParaRPr lang="en-US" sz="1100">
            <a:latin typeface="Arial" panose="020B0604020202020204" pitchFamily="34" charset="0"/>
            <a:cs typeface="Arial" panose="020B0604020202020204" pitchFamily="34" charset="0"/>
          </a:endParaRPr>
        </a:p>
        <a:p>
          <a:pPr algn="l"/>
          <a:r>
            <a:rPr lang="en-US" sz="1100" b="1">
              <a:latin typeface="Arial" panose="020B0604020202020204" pitchFamily="34" charset="0"/>
              <a:cs typeface="Arial" panose="020B0604020202020204" pitchFamily="34" charset="0"/>
            </a:rPr>
            <a:t>2. Dependent Variables:-</a:t>
          </a:r>
        </a:p>
        <a:p>
          <a:pPr algn="l"/>
          <a:r>
            <a:rPr lang="en-US" sz="1100">
              <a:latin typeface="Arial" panose="020B0604020202020204" pitchFamily="34" charset="0"/>
              <a:cs typeface="Arial" panose="020B0604020202020204" pitchFamily="34" charset="0"/>
            </a:rPr>
            <a:t>Sales</a:t>
          </a:r>
        </a:p>
        <a:p>
          <a:pPr algn="l"/>
          <a:r>
            <a:rPr lang="en-US" sz="1100">
              <a:latin typeface="Arial" panose="020B0604020202020204" pitchFamily="34" charset="0"/>
              <a:cs typeface="Arial" panose="020B0604020202020204" pitchFamily="34" charset="0"/>
            </a:rPr>
            <a:t>Profit</a:t>
          </a:r>
        </a:p>
      </xdr:txBody>
    </xdr:sp>
    <xdr:clientData/>
  </xdr:twoCellAnchor>
  <xdr:twoCellAnchor>
    <xdr:from>
      <xdr:col>12</xdr:col>
      <xdr:colOff>152400</xdr:colOff>
      <xdr:row>0</xdr:row>
      <xdr:rowOff>106680</xdr:rowOff>
    </xdr:from>
    <xdr:to>
      <xdr:col>23</xdr:col>
      <xdr:colOff>53340</xdr:colOff>
      <xdr:row>17</xdr:row>
      <xdr:rowOff>144780</xdr:rowOff>
    </xdr:to>
    <xdr:sp macro="" textlink="">
      <xdr:nvSpPr>
        <xdr:cNvPr id="4" name="Rectangle: Rounded Corners 3">
          <a:extLst>
            <a:ext uri="{FF2B5EF4-FFF2-40B4-BE49-F238E27FC236}">
              <a16:creationId xmlns:a16="http://schemas.microsoft.com/office/drawing/2014/main" id="{F93A408C-94B9-4FD8-A375-9DE9753E57E2}"/>
            </a:ext>
          </a:extLst>
        </xdr:cNvPr>
        <xdr:cNvSpPr/>
      </xdr:nvSpPr>
      <xdr:spPr>
        <a:xfrm>
          <a:off x="7467600" y="106680"/>
          <a:ext cx="6606540" cy="314706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rial" panose="020B0604020202020204" pitchFamily="34" charset="0"/>
              <a:cs typeface="Arial" panose="020B0604020202020204" pitchFamily="34" charset="0"/>
            </a:rPr>
            <a:t>Potential Analysis/ Question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 What are the overall sales and profit trends over time (monthly, quarterly, yearly)?</a:t>
          </a:r>
        </a:p>
        <a:p>
          <a:pPr algn="l"/>
          <a:r>
            <a:rPr lang="en-US" sz="1100">
              <a:latin typeface="Arial" panose="020B0604020202020204" pitchFamily="34" charset="0"/>
              <a:cs typeface="Arial" panose="020B0604020202020204" pitchFamily="34" charset="0"/>
            </a:rPr>
            <a:t>- Which regions perform best and worst in terms of total profit and sales volume?</a:t>
          </a:r>
        </a:p>
        <a:p>
          <a:pPr algn="l"/>
          <a:r>
            <a:rPr lang="en-US" sz="1100">
              <a:latin typeface="Arial" panose="020B0604020202020204" pitchFamily="34" charset="0"/>
              <a:cs typeface="Arial" panose="020B0604020202020204" pitchFamily="34" charset="0"/>
            </a:rPr>
            <a:t>- Which customer segments generate the highest revenue and profit margins?</a:t>
          </a:r>
        </a:p>
        <a:p>
          <a:pPr algn="l"/>
          <a:r>
            <a:rPr lang="en-US" sz="1100">
              <a:latin typeface="Arial" panose="020B0604020202020204" pitchFamily="34" charset="0"/>
              <a:cs typeface="Arial" panose="020B0604020202020204" pitchFamily="34" charset="0"/>
            </a:rPr>
            <a:t>- What categories or sub-categories contribute most to losses or low profitability?</a:t>
          </a:r>
        </a:p>
        <a:p>
          <a:pPr algn="l"/>
          <a:r>
            <a:rPr lang="en-US" sz="1100">
              <a:latin typeface="Arial" panose="020B0604020202020204" pitchFamily="34" charset="0"/>
              <a:cs typeface="Arial" panose="020B0604020202020204" pitchFamily="34" charset="0"/>
            </a:rPr>
            <a:t>- Which shipping mode is the most effective for balancing cost, speed, and sales growth?</a:t>
          </a:r>
        </a:p>
        <a:p>
          <a:pPr algn="l"/>
          <a:r>
            <a:rPr lang="en-US" sz="1100">
              <a:latin typeface="Arial" panose="020B0604020202020204" pitchFamily="34" charset="0"/>
              <a:cs typeface="Arial" panose="020B0604020202020204" pitchFamily="34" charset="0"/>
            </a:rPr>
            <a:t>- What is the average order value across different customer segments and regions?</a:t>
          </a:r>
        </a:p>
        <a:p>
          <a:pPr algn="l"/>
          <a:r>
            <a:rPr lang="en-US" sz="1100">
              <a:latin typeface="Arial" panose="020B0604020202020204" pitchFamily="34" charset="0"/>
              <a:cs typeface="Arial" panose="020B0604020202020204" pitchFamily="34" charset="0"/>
            </a:rPr>
            <a:t>- How does sales performance vary across each region?</a:t>
          </a:r>
        </a:p>
        <a:p>
          <a:pPr algn="l"/>
          <a:r>
            <a:rPr lang="en-US" sz="1100">
              <a:latin typeface="Arial" panose="020B0604020202020204" pitchFamily="34" charset="0"/>
              <a:cs typeface="Arial" panose="020B0604020202020204" pitchFamily="34" charset="0"/>
            </a:rPr>
            <a:t>- What are the top-performing products in terms of revenue, profit, and quantity sold?</a:t>
          </a:r>
        </a:p>
        <a:p>
          <a:pPr algn="l"/>
          <a:r>
            <a:rPr lang="en-US" sz="1100">
              <a:latin typeface="Arial" panose="020B0604020202020204" pitchFamily="34" charset="0"/>
              <a:cs typeface="Arial" panose="020B0604020202020204" pitchFamily="34" charset="0"/>
            </a:rPr>
            <a:t>- Which products or categories experience the highest return or refund rates (if applicable)?</a:t>
          </a:r>
        </a:p>
        <a:p>
          <a:pPr algn="l"/>
          <a:endParaRPr lang="en-US" sz="1100">
            <a:latin typeface="Arial" panose="020B0604020202020204" pitchFamily="34" charset="0"/>
            <a:cs typeface="Arial" panose="020B0604020202020204" pitchFamily="34" charset="0"/>
          </a:endParaRPr>
        </a:p>
        <a:p>
          <a:pPr algn="ctr"/>
          <a:r>
            <a:rPr lang="en-US" sz="1100" b="1">
              <a:latin typeface="Arial" panose="020B0604020202020204" pitchFamily="34" charset="0"/>
              <a:cs typeface="Arial" panose="020B0604020202020204" pitchFamily="34" charset="0"/>
            </a:rPr>
            <a:t>Potential Column To Be Appended</a:t>
          </a:r>
        </a:p>
        <a:p>
          <a:pPr algn="l"/>
          <a:endParaRPr lang="en-US" sz="1100">
            <a:latin typeface="Arial" panose="020B0604020202020204" pitchFamily="34" charset="0"/>
            <a:cs typeface="Arial" panose="020B0604020202020204" pitchFamily="34" charset="0"/>
          </a:endParaRPr>
        </a:p>
        <a:p>
          <a:pPr algn="l"/>
          <a:r>
            <a:rPr lang="en-US" sz="1100">
              <a:solidFill>
                <a:schemeClr val="lt1"/>
              </a:solidFill>
              <a:effectLst/>
              <a:latin typeface="+mn-lt"/>
              <a:ea typeface="+mn-ea"/>
              <a:cs typeface="+mn-cs"/>
            </a:rPr>
            <a:t>-  Duration</a:t>
          </a:r>
        </a:p>
        <a:p>
          <a:pPr algn="l"/>
          <a:r>
            <a:rPr lang="en-US" sz="1100">
              <a:solidFill>
                <a:schemeClr val="lt1"/>
              </a:solidFill>
              <a:effectLst/>
              <a:latin typeface="+mn-lt"/>
              <a:ea typeface="+mn-ea"/>
              <a:cs typeface="+mn-cs"/>
            </a:rPr>
            <a:t>- Month</a:t>
          </a:r>
          <a:endParaRPr lang="en-US" sz="1100">
            <a:latin typeface="Arial" panose="020B0604020202020204" pitchFamily="34" charset="0"/>
            <a:cs typeface="Arial" panose="020B0604020202020204" pitchFamily="34" charset="0"/>
          </a:endParaRPr>
        </a:p>
      </xdr:txBody>
    </xdr:sp>
    <xdr:clientData/>
  </xdr:twoCellAnchor>
  <xdr:twoCellAnchor>
    <xdr:from>
      <xdr:col>12</xdr:col>
      <xdr:colOff>167640</xdr:colOff>
      <xdr:row>18</xdr:row>
      <xdr:rowOff>45720</xdr:rowOff>
    </xdr:from>
    <xdr:to>
      <xdr:col>23</xdr:col>
      <xdr:colOff>60960</xdr:colOff>
      <xdr:row>34</xdr:row>
      <xdr:rowOff>99060</xdr:rowOff>
    </xdr:to>
    <xdr:sp macro="" textlink="">
      <xdr:nvSpPr>
        <xdr:cNvPr id="5" name="Rectangle: Rounded Corners 4">
          <a:extLst>
            <a:ext uri="{FF2B5EF4-FFF2-40B4-BE49-F238E27FC236}">
              <a16:creationId xmlns:a16="http://schemas.microsoft.com/office/drawing/2014/main" id="{C2ACB006-086E-4ECF-B51A-C080060B1F12}"/>
            </a:ext>
          </a:extLst>
        </xdr:cNvPr>
        <xdr:cNvSpPr/>
      </xdr:nvSpPr>
      <xdr:spPr>
        <a:xfrm>
          <a:off x="7482840" y="3337560"/>
          <a:ext cx="6598920" cy="297942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latin typeface="Arial" panose="020B0604020202020204" pitchFamily="34" charset="0"/>
              <a:cs typeface="Arial" panose="020B0604020202020204" pitchFamily="34" charset="0"/>
            </a:rPr>
            <a:t>Potential Analysis/ Questions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 Finetune when sales may show seasonal peaks during specific months or quarters of the year.</a:t>
          </a:r>
        </a:p>
        <a:p>
          <a:pPr algn="l"/>
          <a:r>
            <a:rPr lang="en-US" sz="1100">
              <a:latin typeface="Arial" panose="020B0604020202020204" pitchFamily="34" charset="0"/>
              <a:cs typeface="Arial" panose="020B0604020202020204" pitchFamily="34" charset="0"/>
            </a:rPr>
            <a:t>- Determine which regions may consistently outperform others in profitability and revenue generation.</a:t>
          </a:r>
        </a:p>
        <a:p>
          <a:pPr algn="l"/>
          <a:r>
            <a:rPr lang="en-US" sz="1100">
              <a:latin typeface="Arial" panose="020B0604020202020204" pitchFamily="34" charset="0"/>
              <a:cs typeface="Arial" panose="020B0604020202020204" pitchFamily="34" charset="0"/>
            </a:rPr>
            <a:t>- </a:t>
          </a:r>
          <a:r>
            <a:rPr lang="en-US" sz="1100">
              <a:solidFill>
                <a:schemeClr val="lt1"/>
              </a:solidFill>
              <a:effectLst/>
              <a:latin typeface="+mn-lt"/>
              <a:ea typeface="+mn-ea"/>
              <a:cs typeface="+mn-cs"/>
            </a:rPr>
            <a:t>Determine which </a:t>
          </a:r>
          <a:r>
            <a:rPr lang="en-US" sz="1100">
              <a:latin typeface="Arial" panose="020B0604020202020204" pitchFamily="34" charset="0"/>
              <a:cs typeface="Arial" panose="020B0604020202020204" pitchFamily="34" charset="0"/>
            </a:rPr>
            <a:t>customer segment (e.g., Consumer) dominateg the total revenue contribution.</a:t>
          </a:r>
        </a:p>
        <a:p>
          <a:pPr algn="l"/>
          <a:r>
            <a:rPr lang="en-US" sz="1100">
              <a:latin typeface="Arial" panose="020B0604020202020204" pitchFamily="34" charset="0"/>
              <a:cs typeface="Arial" panose="020B0604020202020204" pitchFamily="34" charset="0"/>
            </a:rPr>
            <a:t>- Finegt5une out the specific products or sub-categories (e.g., Tables, Bookcases) may drive consistent losses.</a:t>
          </a:r>
        </a:p>
        <a:p>
          <a:pPr algn="l"/>
          <a:r>
            <a:rPr lang="en-US" sz="1100">
              <a:latin typeface="Arial" panose="020B0604020202020204" pitchFamily="34" charset="0"/>
              <a:cs typeface="Arial" panose="020B0604020202020204" pitchFamily="34" charset="0"/>
            </a:rPr>
            <a:t>- Finetune out what shipping mode may emerge as the most cost-efficient delivery option.</a:t>
          </a:r>
        </a:p>
        <a:p>
          <a:pPr algn="l"/>
          <a:r>
            <a:rPr lang="en-US" sz="1100">
              <a:latin typeface="Arial" panose="020B0604020202020204" pitchFamily="34" charset="0"/>
              <a:cs typeface="Arial" panose="020B0604020202020204" pitchFamily="34" charset="0"/>
            </a:rPr>
            <a:t>- Determine which segments may generate higher average order values compared to others.</a:t>
          </a:r>
        </a:p>
        <a:p>
          <a:pPr algn="l"/>
          <a:r>
            <a:rPr lang="en-US" sz="1100">
              <a:latin typeface="Arial" panose="020B0604020202020204" pitchFamily="34" charset="0"/>
              <a:cs typeface="Arial" panose="020B0604020202020204" pitchFamily="34" charset="0"/>
            </a:rPr>
            <a:t>- </a:t>
          </a:r>
          <a:r>
            <a:rPr lang="en-US" sz="1100">
              <a:solidFill>
                <a:schemeClr val="lt1"/>
              </a:solidFill>
              <a:effectLst/>
              <a:latin typeface="+mn-lt"/>
              <a:ea typeface="+mn-ea"/>
              <a:cs typeface="+mn-cs"/>
            </a:rPr>
            <a:t>Determine which </a:t>
          </a:r>
          <a:r>
            <a:rPr lang="en-US" sz="1100">
              <a:latin typeface="Arial" panose="020B0604020202020204" pitchFamily="34" charset="0"/>
              <a:cs typeface="Arial" panose="020B0604020202020204" pitchFamily="34" charset="0"/>
            </a:rPr>
            <a:t> products could yield higher profit margins despite lower sales volume.</a:t>
          </a:r>
        </a:p>
        <a:p>
          <a:pPr algn="l"/>
          <a:r>
            <a:rPr lang="en-US" sz="1100">
              <a:latin typeface="Arial" panose="020B0604020202020204" pitchFamily="34" charset="0"/>
              <a:cs typeface="Arial" panose="020B0604020202020204" pitchFamily="34" charset="0"/>
            </a:rPr>
            <a:t>- </a:t>
          </a:r>
          <a:r>
            <a:rPr lang="en-US" sz="1100">
              <a:solidFill>
                <a:schemeClr val="lt1"/>
              </a:solidFill>
              <a:effectLst/>
              <a:latin typeface="+mn-lt"/>
              <a:ea typeface="+mn-ea"/>
              <a:cs typeface="+mn-cs"/>
            </a:rPr>
            <a:t>Determine which </a:t>
          </a:r>
          <a:r>
            <a:rPr lang="en-US" sz="1100">
              <a:latin typeface="Arial" panose="020B0604020202020204" pitchFamily="34" charset="0"/>
              <a:cs typeface="Arial" panose="020B0604020202020204" pitchFamily="34" charset="0"/>
            </a:rPr>
            <a:t> states or cities within profitable regions may still underperform, indicating localized issues.</a:t>
          </a:r>
        </a:p>
        <a:p>
          <a:pPr algn="l"/>
          <a:r>
            <a:rPr lang="en-US" sz="1100">
              <a:latin typeface="Arial" panose="020B0604020202020204" pitchFamily="34" charset="0"/>
              <a:cs typeface="Arial" panose="020B0604020202020204" pitchFamily="34" charset="0"/>
            </a:rPr>
            <a:t>- A small number of top-performing products or customers may contribute disproportionately to total sales.</a:t>
          </a:r>
        </a:p>
        <a:p>
          <a:pPr algn="l"/>
          <a:r>
            <a:rPr lang="en-US" sz="1100">
              <a:latin typeface="Arial" panose="020B0604020202020204" pitchFamily="34" charset="0"/>
              <a:cs typeface="Arial" panose="020B0604020202020204" pitchFamily="34" charset="0"/>
            </a:rPr>
            <a:t>- </a:t>
          </a:r>
          <a:r>
            <a:rPr lang="en-US" sz="1100">
              <a:solidFill>
                <a:schemeClr val="lt1"/>
              </a:solidFill>
              <a:effectLst/>
              <a:latin typeface="+mn-lt"/>
              <a:ea typeface="+mn-ea"/>
              <a:cs typeface="+mn-cs"/>
            </a:rPr>
            <a:t>Determine if s</a:t>
          </a:r>
          <a:r>
            <a:rPr lang="en-US" sz="1100">
              <a:latin typeface="Arial" panose="020B0604020202020204" pitchFamily="34" charset="0"/>
              <a:cs typeface="Arial" panose="020B0604020202020204" pitchFamily="34" charset="0"/>
            </a:rPr>
            <a:t>hipping costs and delivery delays might correlate negatively with customer satisfaction or repeat purchases.</a:t>
          </a:r>
        </a:p>
      </xdr:txBody>
    </xdr:sp>
    <xdr:clientData/>
  </xdr:twoCellAnchor>
  <xdr:twoCellAnchor>
    <xdr:from>
      <xdr:col>1</xdr:col>
      <xdr:colOff>358140</xdr:colOff>
      <xdr:row>18</xdr:row>
      <xdr:rowOff>7620</xdr:rowOff>
    </xdr:from>
    <xdr:to>
      <xdr:col>12</xdr:col>
      <xdr:colOff>53340</xdr:colOff>
      <xdr:row>34</xdr:row>
      <xdr:rowOff>167640</xdr:rowOff>
    </xdr:to>
    <xdr:sp macro="" textlink="">
      <xdr:nvSpPr>
        <xdr:cNvPr id="8" name="Rectangle: Rounded Corners 7">
          <a:extLst>
            <a:ext uri="{FF2B5EF4-FFF2-40B4-BE49-F238E27FC236}">
              <a16:creationId xmlns:a16="http://schemas.microsoft.com/office/drawing/2014/main" id="{A217334F-4D28-168D-5926-B8BD956A35D4}"/>
            </a:ext>
          </a:extLst>
        </xdr:cNvPr>
        <xdr:cNvSpPr/>
      </xdr:nvSpPr>
      <xdr:spPr>
        <a:xfrm>
          <a:off x="967740" y="3299460"/>
          <a:ext cx="6400800" cy="308610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latin typeface="Arial" panose="020B0604020202020204" pitchFamily="34" charset="0"/>
              <a:cs typeface="Arial" panose="020B0604020202020204" pitchFamily="34" charset="0"/>
            </a:rPr>
            <a:t>🏡 </a:t>
          </a:r>
          <a:r>
            <a:rPr lang="en-US" sz="1100" b="1">
              <a:latin typeface="Arial" panose="020B0604020202020204" pitchFamily="34" charset="0"/>
              <a:cs typeface="Arial" panose="020B0604020202020204" pitchFamily="34" charset="0"/>
            </a:rPr>
            <a:t>Industry Type</a:t>
          </a:r>
        </a:p>
        <a:p>
          <a:pPr algn="l"/>
          <a:r>
            <a:rPr lang="en-US" sz="1100">
              <a:latin typeface="Arial" panose="020B0604020202020204" pitchFamily="34" charset="0"/>
              <a:cs typeface="Arial" panose="020B0604020202020204" pitchFamily="34" charset="0"/>
            </a:rPr>
            <a:t>Retail Furniture and Home Furnishings.</a:t>
          </a:r>
        </a:p>
        <a:p>
          <a:pPr algn="l"/>
          <a:endParaRPr lang="en-US" sz="1100">
            <a:latin typeface="Arial" panose="020B0604020202020204" pitchFamily="34" charset="0"/>
            <a:cs typeface="Arial" panose="020B0604020202020204" pitchFamily="34" charset="0"/>
          </a:endParaRPr>
        </a:p>
        <a:p>
          <a:pPr algn="ctr"/>
          <a:r>
            <a:rPr lang="en-US" sz="1100">
              <a:latin typeface="Arial" panose="020B0604020202020204" pitchFamily="34" charset="0"/>
              <a:cs typeface="Arial" panose="020B0604020202020204" pitchFamily="34" charset="0"/>
            </a:rPr>
            <a:t>📈 </a:t>
          </a:r>
          <a:r>
            <a:rPr lang="en-US" sz="1100" b="1">
              <a:latin typeface="Arial" panose="020B0604020202020204" pitchFamily="34" charset="0"/>
              <a:cs typeface="Arial" panose="020B0604020202020204" pitchFamily="34" charset="0"/>
            </a:rPr>
            <a:t>The Story of the Data</a:t>
          </a:r>
        </a:p>
        <a:p>
          <a:pPr algn="l"/>
          <a:r>
            <a:rPr lang="en-US" sz="1100">
              <a:latin typeface="Arial" panose="020B0604020202020204" pitchFamily="34" charset="0"/>
              <a:cs typeface="Arial" panose="020B0604020202020204" pitchFamily="34" charset="0"/>
            </a:rPr>
            <a:t>The data tells a story of an established Retail Operation focused on Efficiency and Growth in Specific Geographies. The dataset is clearly focused on retail sales performance. Based on a careful study of the visual elements (Sales, Profit, Shipping Mode, Sales Trend, Sales Distribution by State, Top Selling City, etc.)</a:t>
          </a:r>
        </a:p>
        <a:p>
          <a:pPr algn="l"/>
          <a:endParaRPr lang="en-US" sz="1100">
            <a:latin typeface="Arial" panose="020B0604020202020204" pitchFamily="34" charset="0"/>
            <a:cs typeface="Arial" panose="020B0604020202020204" pitchFamily="34" charset="0"/>
          </a:endParaRPr>
        </a:p>
        <a:p>
          <a:pPr algn="ctr"/>
          <a:r>
            <a:rPr lang="en-US" sz="1100">
              <a:latin typeface="Arial" panose="020B0604020202020204" pitchFamily="34" charset="0"/>
              <a:cs typeface="Arial" panose="020B0604020202020204" pitchFamily="34" charset="0"/>
            </a:rPr>
            <a:t>👥 </a:t>
          </a:r>
          <a:r>
            <a:rPr lang="en-US" sz="1100" b="1">
              <a:latin typeface="Arial" panose="020B0604020202020204" pitchFamily="34" charset="0"/>
              <a:cs typeface="Arial" panose="020B0604020202020204" pitchFamily="34" charset="0"/>
            </a:rPr>
            <a:t>Stakeholders of the Project</a:t>
          </a:r>
        </a:p>
        <a:p>
          <a:pPr algn="l"/>
          <a:r>
            <a:rPr lang="en-US" sz="1100">
              <a:latin typeface="Arial" panose="020B0604020202020204" pitchFamily="34" charset="0"/>
              <a:cs typeface="Arial" panose="020B0604020202020204" pitchFamily="34" charset="0"/>
            </a:rPr>
            <a:t>Sales/Marketing Directors, Operations/Logistics Managers, C-Level Executives (CEO, COO, CFO)</a:t>
          </a:r>
        </a:p>
        <a:p>
          <a:pPr algn="l"/>
          <a:endParaRPr lang="en-US" sz="1100">
            <a:latin typeface="Arial" panose="020B0604020202020204" pitchFamily="34" charset="0"/>
            <a:cs typeface="Arial" panose="020B0604020202020204" pitchFamily="34" charset="0"/>
          </a:endParaRPr>
        </a:p>
        <a:p>
          <a:pPr algn="ctr"/>
          <a:r>
            <a:rPr lang="en-US" sz="1100">
              <a:latin typeface="Arial" panose="020B0604020202020204" pitchFamily="34" charset="0"/>
              <a:cs typeface="Arial" panose="020B0604020202020204" pitchFamily="34" charset="0"/>
            </a:rPr>
            <a:t>✅ </a:t>
          </a:r>
          <a:r>
            <a:rPr lang="en-US" sz="1100" b="1">
              <a:latin typeface="Arial" panose="020B0604020202020204" pitchFamily="34" charset="0"/>
              <a:cs typeface="Arial" panose="020B0604020202020204" pitchFamily="34" charset="0"/>
            </a:rPr>
            <a:t>What Success Means to this Industry</a:t>
          </a:r>
        </a:p>
        <a:p>
          <a:pPr algn="l"/>
          <a:r>
            <a:rPr lang="en-US" sz="1100">
              <a:latin typeface="Arial" panose="020B0604020202020204" pitchFamily="34" charset="0"/>
              <a:cs typeface="Arial" panose="020B0604020202020204" pitchFamily="34" charset="0"/>
            </a:rPr>
            <a:t>Success in the furniture retail industry is reflected by them achieving consistent Year-over-Year growth in Sales and Profit while maintaining strong Gross Margins, Optimizing the shipping process to maximize delivery speed and minimize damages, which affects the Total Order Cycle Time and to also maximize sales volume in key metropolitan areas,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365760</xdr:colOff>
      <xdr:row>0</xdr:row>
      <xdr:rowOff>106680</xdr:rowOff>
    </xdr:from>
    <xdr:to>
      <xdr:col>12</xdr:col>
      <xdr:colOff>60960</xdr:colOff>
      <xdr:row>17</xdr:row>
      <xdr:rowOff>144780</xdr:rowOff>
    </xdr:to>
    <xdr:sp macro="" textlink="">
      <xdr:nvSpPr>
        <xdr:cNvPr id="2" name="Rectangle: Rounded Corners 1">
          <a:extLst>
            <a:ext uri="{FF2B5EF4-FFF2-40B4-BE49-F238E27FC236}">
              <a16:creationId xmlns:a16="http://schemas.microsoft.com/office/drawing/2014/main" id="{AE8949B1-875F-8D69-8BC4-4DE4C09F1DD9}"/>
            </a:ext>
          </a:extLst>
        </xdr:cNvPr>
        <xdr:cNvSpPr/>
      </xdr:nvSpPr>
      <xdr:spPr>
        <a:xfrm>
          <a:off x="975360" y="106680"/>
          <a:ext cx="6400800" cy="314706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panose="020B0604020202020204" pitchFamily="34" charset="0"/>
              <a:cs typeface="Arial" panose="020B0604020202020204" pitchFamily="34" charset="0"/>
            </a:rPr>
            <a:t>ANALYSIS - Sales Trend</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OBSERVATION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Sales grew steadily from 2014 (lowest) to 2017 (highest), with a year-over-year increase of ~8%.</a:t>
          </a:r>
        </a:p>
        <a:p>
          <a:pPr algn="l"/>
          <a:r>
            <a:rPr lang="en-US" sz="1100">
              <a:latin typeface="Arial" panose="020B0604020202020204" pitchFamily="34" charset="0"/>
              <a:cs typeface="Arial" panose="020B0604020202020204" pitchFamily="34" charset="0"/>
            </a:rPr>
            <a:t>2. December is the peak sales month ($121,818), while February is among the lowest.</a:t>
          </a:r>
        </a:p>
        <a:p>
          <a:pPr algn="l"/>
          <a:endParaRPr lang="en-US" sz="1100">
            <a:latin typeface="Arial" panose="020B0604020202020204" pitchFamily="34" charset="0"/>
            <a:cs typeface="Arial" panose="020B0604020202020204" pitchFamily="34" charset="0"/>
          </a:endParaRPr>
        </a:p>
        <a:p>
          <a:pPr algn="l"/>
          <a:endParaRPr lang="en-US" sz="1100">
            <a:latin typeface="Arial" panose="020B0604020202020204" pitchFamily="34" charset="0"/>
            <a:cs typeface="Arial" panose="020B0604020202020204" pitchFamily="34" charset="0"/>
          </a:endParaRP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PRE-INSIGHTS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Consistent growth suggests expanding market acceptance. Scaling marketing efforts each year-end (Q4) can accelerate this trend.</a:t>
          </a:r>
        </a:p>
        <a:p>
          <a:pPr algn="l"/>
          <a:r>
            <a:rPr lang="en-US" sz="1100">
              <a:latin typeface="Arial" panose="020B0604020202020204" pitchFamily="34" charset="0"/>
              <a:cs typeface="Arial" panose="020B0604020202020204" pitchFamily="34" charset="0"/>
            </a:rPr>
            <a:t>2. Strong holiday demand should be leveraged with promotions in Q4. Conversely, targeted campaigns in February can smooth seasonal dips</a:t>
          </a:r>
        </a:p>
      </xdr:txBody>
    </xdr:sp>
    <xdr:clientData/>
  </xdr:twoCellAnchor>
  <xdr:twoCellAnchor>
    <xdr:from>
      <xdr:col>1</xdr:col>
      <xdr:colOff>342900</xdr:colOff>
      <xdr:row>18</xdr:row>
      <xdr:rowOff>38100</xdr:rowOff>
    </xdr:from>
    <xdr:to>
      <xdr:col>12</xdr:col>
      <xdr:colOff>38100</xdr:colOff>
      <xdr:row>35</xdr:row>
      <xdr:rowOff>15240</xdr:rowOff>
    </xdr:to>
    <xdr:sp macro="" textlink="">
      <xdr:nvSpPr>
        <xdr:cNvPr id="3" name="Rectangle: Rounded Corners 2">
          <a:extLst>
            <a:ext uri="{FF2B5EF4-FFF2-40B4-BE49-F238E27FC236}">
              <a16:creationId xmlns:a16="http://schemas.microsoft.com/office/drawing/2014/main" id="{02C88199-5DD2-0EC0-8236-7C1A62978CFB}"/>
            </a:ext>
          </a:extLst>
        </xdr:cNvPr>
        <xdr:cNvSpPr/>
      </xdr:nvSpPr>
      <xdr:spPr>
        <a:xfrm>
          <a:off x="952500" y="3329940"/>
          <a:ext cx="6400800" cy="308610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panose="020B0604020202020204" pitchFamily="34" charset="0"/>
              <a:cs typeface="Arial" panose="020B0604020202020204" pitchFamily="34" charset="0"/>
            </a:rPr>
            <a:t>ANALYSIS - </a:t>
          </a:r>
          <a:r>
            <a:rPr lang="en-US" sz="1100" b="0" u="none" baseline="0">
              <a:solidFill>
                <a:schemeClr val="lt1"/>
              </a:solidFill>
              <a:effectLst/>
              <a:latin typeface="+mn-lt"/>
              <a:ea typeface="+mn-ea"/>
              <a:cs typeface="+mn-cs"/>
            </a:rPr>
            <a:t>SHIPPING MODE</a:t>
          </a:r>
        </a:p>
        <a:p>
          <a:pPr algn="l"/>
          <a:r>
            <a:rPr lang="en-US" sz="1100">
              <a:latin typeface="Arial" panose="020B0604020202020204" pitchFamily="34" charset="0"/>
              <a:cs typeface="Arial" panose="020B0604020202020204" pitchFamily="34" charset="0"/>
            </a:rPr>
            <a:t>OBSERVATION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Standard Class accounts for the majority of orders (~59%), while Same-Day shipping is the least used (~6%).</a:t>
          </a:r>
        </a:p>
        <a:p>
          <a:pPr algn="l"/>
          <a:r>
            <a:rPr lang="en-US" sz="1100">
              <a:latin typeface="Arial" panose="020B0604020202020204" pitchFamily="34" charset="0"/>
              <a:cs typeface="Arial" panose="020B0604020202020204" pitchFamily="34" charset="0"/>
            </a:rPr>
            <a:t>2.  First Class and Second Class combined make up a significant share (~35%).</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PRE-INSIGHTS </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Customers prioritize cost-saving over speed, suggesting they are price-sensitive. Maintaining competitive shipping fees will retain loyalty.</a:t>
          </a:r>
        </a:p>
        <a:p>
          <a:pPr algn="l"/>
          <a:r>
            <a:rPr lang="en-US" sz="1100">
              <a:latin typeface="Arial" panose="020B0604020202020204" pitchFamily="34" charset="0"/>
              <a:cs typeface="Arial" panose="020B0604020202020204" pitchFamily="34" charset="0"/>
            </a:rPr>
            <a:t>2. There is a niche of customers willing to pay extra for faster delivery. Targeting them with premium loyalty perks could increase revenue.</a:t>
          </a:r>
        </a:p>
        <a:p>
          <a:pPr algn="l"/>
          <a:endParaRPr lang="en-US" sz="1100">
            <a:latin typeface="Arial" panose="020B0604020202020204" pitchFamily="34" charset="0"/>
            <a:cs typeface="Arial" panose="020B0604020202020204" pitchFamily="34" charset="0"/>
          </a:endParaRPr>
        </a:p>
      </xdr:txBody>
    </xdr:sp>
    <xdr:clientData/>
  </xdr:twoCellAnchor>
  <xdr:twoCellAnchor>
    <xdr:from>
      <xdr:col>12</xdr:col>
      <xdr:colOff>152400</xdr:colOff>
      <xdr:row>0</xdr:row>
      <xdr:rowOff>106680</xdr:rowOff>
    </xdr:from>
    <xdr:to>
      <xdr:col>22</xdr:col>
      <xdr:colOff>457200</xdr:colOff>
      <xdr:row>17</xdr:row>
      <xdr:rowOff>144780</xdr:rowOff>
    </xdr:to>
    <xdr:sp macro="" textlink="">
      <xdr:nvSpPr>
        <xdr:cNvPr id="4" name="Rectangle: Rounded Corners 3">
          <a:extLst>
            <a:ext uri="{FF2B5EF4-FFF2-40B4-BE49-F238E27FC236}">
              <a16:creationId xmlns:a16="http://schemas.microsoft.com/office/drawing/2014/main" id="{53715F13-10D3-ECA0-C308-0AD7FDDA28A9}"/>
            </a:ext>
          </a:extLst>
        </xdr:cNvPr>
        <xdr:cNvSpPr/>
      </xdr:nvSpPr>
      <xdr:spPr>
        <a:xfrm>
          <a:off x="7467600" y="106680"/>
          <a:ext cx="6400800" cy="314706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panose="020B0604020202020204" pitchFamily="34" charset="0"/>
              <a:cs typeface="Arial" panose="020B0604020202020204" pitchFamily="34" charset="0"/>
            </a:rPr>
            <a:t>ANALYSIS - Category Breakdown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OBSERVATION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Chair has the highest sales contribution, followed by Table, with Office Supplies the least.</a:t>
          </a:r>
        </a:p>
        <a:p>
          <a:pPr algn="l"/>
          <a:r>
            <a:rPr lang="en-US" sz="1100">
              <a:latin typeface="Arial" panose="020B0604020202020204" pitchFamily="34" charset="0"/>
              <a:cs typeface="Arial" panose="020B0604020202020204" pitchFamily="34" charset="0"/>
            </a:rPr>
            <a:t>2. Despite lower sales, Office Supplies likely have higher repeat purchases.</a:t>
          </a:r>
        </a:p>
        <a:p>
          <a:pPr algn="l"/>
          <a:endParaRPr lang="en-US" sz="1100">
            <a:latin typeface="Arial" panose="020B0604020202020204" pitchFamily="34" charset="0"/>
            <a:cs typeface="Arial" panose="020B0604020202020204" pitchFamily="34" charset="0"/>
          </a:endParaRP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PRE-INSIGHTS </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1Technology drives revenue and should be prioritized in promotions, stock planning, and supplier partnerships.</a:t>
          </a:r>
        </a:p>
        <a:p>
          <a:pPr algn="l"/>
          <a:r>
            <a:rPr lang="en-US" sz="1100">
              <a:latin typeface="Arial" panose="020B0604020202020204" pitchFamily="34" charset="0"/>
              <a:cs typeface="Arial" panose="020B0604020202020204" pitchFamily="34" charset="0"/>
            </a:rPr>
            <a:t>2. Bundling Office Supplies with Technology or Furniture could drive cross-selling and steady cash flow.</a:t>
          </a:r>
        </a:p>
      </xdr:txBody>
    </xdr:sp>
    <xdr:clientData/>
  </xdr:twoCellAnchor>
  <xdr:twoCellAnchor>
    <xdr:from>
      <xdr:col>12</xdr:col>
      <xdr:colOff>167640</xdr:colOff>
      <xdr:row>18</xdr:row>
      <xdr:rowOff>45720</xdr:rowOff>
    </xdr:from>
    <xdr:to>
      <xdr:col>22</xdr:col>
      <xdr:colOff>472440</xdr:colOff>
      <xdr:row>35</xdr:row>
      <xdr:rowOff>22860</xdr:rowOff>
    </xdr:to>
    <xdr:sp macro="" textlink="">
      <xdr:nvSpPr>
        <xdr:cNvPr id="5" name="Rectangle: Rounded Corners 4">
          <a:extLst>
            <a:ext uri="{FF2B5EF4-FFF2-40B4-BE49-F238E27FC236}">
              <a16:creationId xmlns:a16="http://schemas.microsoft.com/office/drawing/2014/main" id="{EC77BED4-2204-3347-4045-1B385BF751E0}"/>
            </a:ext>
          </a:extLst>
        </xdr:cNvPr>
        <xdr:cNvSpPr/>
      </xdr:nvSpPr>
      <xdr:spPr>
        <a:xfrm>
          <a:off x="7482840" y="3337560"/>
          <a:ext cx="6400800" cy="308610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panose="020B0604020202020204" pitchFamily="34" charset="0"/>
              <a:cs typeface="Arial" panose="020B0604020202020204" pitchFamily="34" charset="0"/>
            </a:rPr>
            <a:t>ANALYSIS - Top Selling Cities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OBSERVATION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New York City leads with ~$75,691 in sales, followed by Seattle, San Francisco, and Philadelphia.</a:t>
          </a:r>
        </a:p>
        <a:p>
          <a:pPr algn="l"/>
          <a:r>
            <a:rPr lang="en-US" sz="1100">
              <a:latin typeface="Arial" panose="020B0604020202020204" pitchFamily="34" charset="0"/>
              <a:cs typeface="Arial" panose="020B0604020202020204" pitchFamily="34" charset="0"/>
            </a:rPr>
            <a:t>2. Sales are heavily concentrated in top-tier cities, while smaller cities contribute minimally.</a:t>
          </a:r>
        </a:p>
        <a:p>
          <a:pPr algn="l"/>
          <a:endParaRPr lang="en-US" sz="1100">
            <a:latin typeface="Arial" panose="020B0604020202020204" pitchFamily="34" charset="0"/>
            <a:cs typeface="Arial" panose="020B0604020202020204" pitchFamily="34" charset="0"/>
          </a:endParaRP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PRE-INSIGHTS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Urban hubs are key revenue drivers, localized marketing campaigns in these cities will maximize ROI.</a:t>
          </a:r>
        </a:p>
        <a:p>
          <a:pPr algn="l"/>
          <a:r>
            <a:rPr lang="en-US" sz="1100">
              <a:latin typeface="Arial" panose="020B0604020202020204" pitchFamily="34" charset="0"/>
              <a:cs typeface="Arial" panose="020B0604020202020204" pitchFamily="34" charset="0"/>
            </a:rPr>
            <a:t>2. Expanding distribution/awareness in secondary cities could diversify revenue streams and reduce reliance on a few markets.</a:t>
          </a:r>
        </a:p>
      </xdr:txBody>
    </xdr:sp>
    <xdr:clientData/>
  </xdr:twoCellAnchor>
  <xdr:twoCellAnchor>
    <xdr:from>
      <xdr:col>22</xdr:col>
      <xdr:colOff>556260</xdr:colOff>
      <xdr:row>0</xdr:row>
      <xdr:rowOff>114300</xdr:rowOff>
    </xdr:from>
    <xdr:to>
      <xdr:col>33</xdr:col>
      <xdr:colOff>251460</xdr:colOff>
      <xdr:row>17</xdr:row>
      <xdr:rowOff>152400</xdr:rowOff>
    </xdr:to>
    <xdr:sp macro="" textlink="">
      <xdr:nvSpPr>
        <xdr:cNvPr id="6" name="Rectangle: Rounded Corners 5">
          <a:extLst>
            <a:ext uri="{FF2B5EF4-FFF2-40B4-BE49-F238E27FC236}">
              <a16:creationId xmlns:a16="http://schemas.microsoft.com/office/drawing/2014/main" id="{FB1C498F-D874-4F10-2CFC-5EFE02F97D3B}"/>
            </a:ext>
          </a:extLst>
        </xdr:cNvPr>
        <xdr:cNvSpPr/>
      </xdr:nvSpPr>
      <xdr:spPr>
        <a:xfrm>
          <a:off x="13967460" y="114300"/>
          <a:ext cx="6400800" cy="314706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panose="020B0604020202020204" pitchFamily="34" charset="0"/>
              <a:cs typeface="Arial" panose="020B0604020202020204" pitchFamily="34" charset="0"/>
            </a:rPr>
            <a:t>ANALYSIS - Shpiping Distribution by State</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OBSERVATION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States like New York, California, and Texas have higher sales volumes, but shipping durations vary — sometimes stretching to 6 days.</a:t>
          </a:r>
        </a:p>
        <a:p>
          <a:pPr algn="l"/>
          <a:r>
            <a:rPr lang="en-US" sz="1100">
              <a:latin typeface="Arial" panose="020B0604020202020204" pitchFamily="34" charset="0"/>
              <a:cs typeface="Arial" panose="020B0604020202020204" pitchFamily="34" charset="0"/>
            </a:rPr>
            <a:t>2. Smaller states (e.g., South Dakota, Montana) have very low sales volumes but higher likelihood of longer shipping times.</a:t>
          </a:r>
        </a:p>
        <a:p>
          <a:pPr algn="l"/>
          <a:endParaRPr lang="en-US" sz="1100">
            <a:latin typeface="Arial" panose="020B0604020202020204" pitchFamily="34" charset="0"/>
            <a:cs typeface="Arial" panose="020B0604020202020204" pitchFamily="34" charset="0"/>
          </a:endParaRP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PRE-INSIGHTS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Logistics optimization in high-demand states will reduce late deliveries and improve customer loyalty.</a:t>
          </a:r>
        </a:p>
        <a:p>
          <a:pPr algn="l"/>
          <a:r>
            <a:rPr lang="en-US" sz="1100">
              <a:latin typeface="Arial" panose="020B0604020202020204" pitchFamily="34" charset="0"/>
              <a:cs typeface="Arial" panose="020B0604020202020204" pitchFamily="34" charset="0"/>
            </a:rPr>
            <a:t>2. Partnering with regional couriers could reduce costs and ensure consistent delivery nationwide.</a:t>
          </a:r>
        </a:p>
      </xdr:txBody>
    </xdr:sp>
    <xdr:clientData/>
  </xdr:twoCellAnchor>
  <xdr:twoCellAnchor>
    <xdr:from>
      <xdr:col>22</xdr:col>
      <xdr:colOff>571500</xdr:colOff>
      <xdr:row>18</xdr:row>
      <xdr:rowOff>53340</xdr:rowOff>
    </xdr:from>
    <xdr:to>
      <xdr:col>33</xdr:col>
      <xdr:colOff>266700</xdr:colOff>
      <xdr:row>35</xdr:row>
      <xdr:rowOff>30480</xdr:rowOff>
    </xdr:to>
    <xdr:sp macro="" textlink="">
      <xdr:nvSpPr>
        <xdr:cNvPr id="7" name="Rectangle: Rounded Corners 6">
          <a:extLst>
            <a:ext uri="{FF2B5EF4-FFF2-40B4-BE49-F238E27FC236}">
              <a16:creationId xmlns:a16="http://schemas.microsoft.com/office/drawing/2014/main" id="{2F1E713E-1B80-0A99-AF30-1977B3C7E626}"/>
            </a:ext>
          </a:extLst>
        </xdr:cNvPr>
        <xdr:cNvSpPr/>
      </xdr:nvSpPr>
      <xdr:spPr>
        <a:xfrm>
          <a:off x="13982700" y="3345180"/>
          <a:ext cx="6400800" cy="308610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latin typeface="Arial" panose="020B0604020202020204" pitchFamily="34" charset="0"/>
              <a:cs typeface="Arial" panose="020B0604020202020204" pitchFamily="34" charset="0"/>
            </a:rPr>
            <a:t>ANALYSIS - Shipping Duration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OBSERVATION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Majority of orders fall within 3–5 days delivery (21–22%), while 0-day and &gt;6 days are rare.</a:t>
          </a:r>
        </a:p>
        <a:p>
          <a:pPr algn="l"/>
          <a:r>
            <a:rPr lang="en-US" sz="1100">
              <a:latin typeface="Arial" panose="020B0604020202020204" pitchFamily="34" charset="0"/>
              <a:cs typeface="Arial" panose="020B0604020202020204" pitchFamily="34" charset="0"/>
            </a:rPr>
            <a:t>2. Same-day shipping only represents ~5% of orders.</a:t>
          </a:r>
        </a:p>
        <a:p>
          <a:pPr algn="l"/>
          <a:endParaRPr lang="en-US" sz="1100">
            <a:latin typeface="Arial" panose="020B0604020202020204" pitchFamily="34" charset="0"/>
            <a:cs typeface="Arial" panose="020B0604020202020204" pitchFamily="34" charset="0"/>
          </a:endParaRP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PRE-INSIGHTS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Delivery speed is generally reliable, but opportunities exist to reduce longer delays (&gt;6 days) for improved satisfaction.</a:t>
          </a:r>
        </a:p>
        <a:p>
          <a:pPr algn="l"/>
          <a:r>
            <a:rPr lang="en-US" sz="1100">
              <a:latin typeface="Arial" panose="020B0604020202020204" pitchFamily="34" charset="0"/>
              <a:cs typeface="Arial" panose="020B0604020202020204" pitchFamily="34" charset="0"/>
            </a:rPr>
            <a:t>2. Faster delivery options are underutilized, awareness campaigns or discounts could boost adoption.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121920</xdr:colOff>
      <xdr:row>0</xdr:row>
      <xdr:rowOff>99060</xdr:rowOff>
    </xdr:from>
    <xdr:to>
      <xdr:col>22</xdr:col>
      <xdr:colOff>22860</xdr:colOff>
      <xdr:row>34</xdr:row>
      <xdr:rowOff>152400</xdr:rowOff>
    </xdr:to>
    <xdr:sp macro="" textlink="">
      <xdr:nvSpPr>
        <xdr:cNvPr id="3" name="Rectangle: Rounded Corners 2">
          <a:extLst>
            <a:ext uri="{FF2B5EF4-FFF2-40B4-BE49-F238E27FC236}">
              <a16:creationId xmlns:a16="http://schemas.microsoft.com/office/drawing/2014/main" id="{6A7A7A3A-71FE-5288-70E2-31AB6FEB9271}"/>
            </a:ext>
          </a:extLst>
        </xdr:cNvPr>
        <xdr:cNvSpPr/>
      </xdr:nvSpPr>
      <xdr:spPr>
        <a:xfrm>
          <a:off x="731520" y="99060"/>
          <a:ext cx="12702540" cy="6271260"/>
        </a:xfrm>
        <a:prstGeom prst="roundRect">
          <a:avLst>
            <a:gd name="adj" fmla="val 3249"/>
          </a:avLst>
        </a:prstGeom>
        <a:solidFill>
          <a:srgbClr val="DCE3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289560</xdr:colOff>
      <xdr:row>1</xdr:row>
      <xdr:rowOff>38100</xdr:rowOff>
    </xdr:from>
    <xdr:to>
      <xdr:col>21</xdr:col>
      <xdr:colOff>472440</xdr:colOff>
      <xdr:row>33</xdr:row>
      <xdr:rowOff>167640</xdr:rowOff>
    </xdr:to>
    <xdr:sp macro="" textlink="">
      <xdr:nvSpPr>
        <xdr:cNvPr id="4" name="Rectangle: Rounded Corners 3">
          <a:extLst>
            <a:ext uri="{FF2B5EF4-FFF2-40B4-BE49-F238E27FC236}">
              <a16:creationId xmlns:a16="http://schemas.microsoft.com/office/drawing/2014/main" id="{748DE60A-DFC1-CBC3-98FD-13EF26D6A550}"/>
            </a:ext>
          </a:extLst>
        </xdr:cNvPr>
        <xdr:cNvSpPr/>
      </xdr:nvSpPr>
      <xdr:spPr>
        <a:xfrm>
          <a:off x="899160" y="220980"/>
          <a:ext cx="12374880" cy="5981700"/>
        </a:xfrm>
        <a:prstGeom prst="roundRect">
          <a:avLst>
            <a:gd name="adj" fmla="val 2864"/>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1</xdr:col>
      <xdr:colOff>449580</xdr:colOff>
      <xdr:row>5</xdr:row>
      <xdr:rowOff>22860</xdr:rowOff>
    </xdr:from>
    <xdr:to>
      <xdr:col>7</xdr:col>
      <xdr:colOff>480060</xdr:colOff>
      <xdr:row>10</xdr:row>
      <xdr:rowOff>175260</xdr:rowOff>
    </xdr:to>
    <xdr:sp macro="" textlink="">
      <xdr:nvSpPr>
        <xdr:cNvPr id="5" name="Rectangle: Rounded Corners 4">
          <a:extLst>
            <a:ext uri="{FF2B5EF4-FFF2-40B4-BE49-F238E27FC236}">
              <a16:creationId xmlns:a16="http://schemas.microsoft.com/office/drawing/2014/main" id="{59227032-D73E-ECE9-7466-9A7A761AE4B3}"/>
            </a:ext>
          </a:extLst>
        </xdr:cNvPr>
        <xdr:cNvSpPr/>
      </xdr:nvSpPr>
      <xdr:spPr>
        <a:xfrm>
          <a:off x="1059180" y="937260"/>
          <a:ext cx="3688080" cy="1066800"/>
        </a:xfrm>
        <a:prstGeom prst="roundRect">
          <a:avLst>
            <a:gd name="adj" fmla="val 100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d</a:t>
          </a:r>
        </a:p>
      </xdr:txBody>
    </xdr:sp>
    <xdr:clientData/>
  </xdr:twoCellAnchor>
  <xdr:twoCellAnchor>
    <xdr:from>
      <xdr:col>8</xdr:col>
      <xdr:colOff>0</xdr:colOff>
      <xdr:row>5</xdr:row>
      <xdr:rowOff>22860</xdr:rowOff>
    </xdr:from>
    <xdr:to>
      <xdr:col>14</xdr:col>
      <xdr:colOff>426720</xdr:colOff>
      <xdr:row>20</xdr:row>
      <xdr:rowOff>22860</xdr:rowOff>
    </xdr:to>
    <xdr:sp macro="" textlink="">
      <xdr:nvSpPr>
        <xdr:cNvPr id="6" name="Rectangle: Rounded Corners 5">
          <a:extLst>
            <a:ext uri="{FF2B5EF4-FFF2-40B4-BE49-F238E27FC236}">
              <a16:creationId xmlns:a16="http://schemas.microsoft.com/office/drawing/2014/main" id="{E3D55CE5-C6D7-B6A4-2DCB-A2A942732A2F}"/>
            </a:ext>
          </a:extLst>
        </xdr:cNvPr>
        <xdr:cNvSpPr/>
      </xdr:nvSpPr>
      <xdr:spPr>
        <a:xfrm>
          <a:off x="4876800" y="937260"/>
          <a:ext cx="4084320" cy="2743200"/>
        </a:xfrm>
        <a:prstGeom prst="roundRect">
          <a:avLst>
            <a:gd name="adj" fmla="val 469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d</a:t>
          </a:r>
        </a:p>
      </xdr:txBody>
    </xdr:sp>
    <xdr:clientData/>
  </xdr:twoCellAnchor>
  <xdr:twoCellAnchor>
    <xdr:from>
      <xdr:col>14</xdr:col>
      <xdr:colOff>556260</xdr:colOff>
      <xdr:row>5</xdr:row>
      <xdr:rowOff>22860</xdr:rowOff>
    </xdr:from>
    <xdr:to>
      <xdr:col>21</xdr:col>
      <xdr:colOff>304800</xdr:colOff>
      <xdr:row>32</xdr:row>
      <xdr:rowOff>152400</xdr:rowOff>
    </xdr:to>
    <xdr:sp macro="" textlink="">
      <xdr:nvSpPr>
        <xdr:cNvPr id="7" name="Rectangle: Rounded Corners 6">
          <a:extLst>
            <a:ext uri="{FF2B5EF4-FFF2-40B4-BE49-F238E27FC236}">
              <a16:creationId xmlns:a16="http://schemas.microsoft.com/office/drawing/2014/main" id="{26AA16A8-5573-5BB7-A335-EC0CF782C595}"/>
            </a:ext>
          </a:extLst>
        </xdr:cNvPr>
        <xdr:cNvSpPr/>
      </xdr:nvSpPr>
      <xdr:spPr>
        <a:xfrm>
          <a:off x="9090660" y="937260"/>
          <a:ext cx="4015740" cy="5067300"/>
        </a:xfrm>
        <a:prstGeom prst="roundRect">
          <a:avLst>
            <a:gd name="adj" fmla="val 2349"/>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d</a:t>
          </a:r>
        </a:p>
      </xdr:txBody>
    </xdr:sp>
    <xdr:clientData/>
  </xdr:twoCellAnchor>
  <xdr:twoCellAnchor>
    <xdr:from>
      <xdr:col>7</xdr:col>
      <xdr:colOff>594360</xdr:colOff>
      <xdr:row>20</xdr:row>
      <xdr:rowOff>121920</xdr:rowOff>
    </xdr:from>
    <xdr:to>
      <xdr:col>14</xdr:col>
      <xdr:colOff>419100</xdr:colOff>
      <xdr:row>32</xdr:row>
      <xdr:rowOff>152400</xdr:rowOff>
    </xdr:to>
    <xdr:sp macro="" textlink="">
      <xdr:nvSpPr>
        <xdr:cNvPr id="8" name="Rectangle: Rounded Corners 7">
          <a:extLst>
            <a:ext uri="{FF2B5EF4-FFF2-40B4-BE49-F238E27FC236}">
              <a16:creationId xmlns:a16="http://schemas.microsoft.com/office/drawing/2014/main" id="{C985551F-DAED-079D-D66A-CD72DD82C620}"/>
            </a:ext>
          </a:extLst>
        </xdr:cNvPr>
        <xdr:cNvSpPr/>
      </xdr:nvSpPr>
      <xdr:spPr>
        <a:xfrm>
          <a:off x="4861560" y="3779520"/>
          <a:ext cx="4091940" cy="2225040"/>
        </a:xfrm>
        <a:prstGeom prst="roundRect">
          <a:avLst>
            <a:gd name="adj" fmla="val 469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d</a:t>
          </a:r>
        </a:p>
      </xdr:txBody>
    </xdr:sp>
    <xdr:clientData/>
  </xdr:twoCellAnchor>
  <xdr:twoCellAnchor>
    <xdr:from>
      <xdr:col>1</xdr:col>
      <xdr:colOff>457200</xdr:colOff>
      <xdr:row>11</xdr:row>
      <xdr:rowOff>76200</xdr:rowOff>
    </xdr:from>
    <xdr:to>
      <xdr:col>7</xdr:col>
      <xdr:colOff>487680</xdr:colOff>
      <xdr:row>32</xdr:row>
      <xdr:rowOff>144780</xdr:rowOff>
    </xdr:to>
    <xdr:sp macro="" textlink="">
      <xdr:nvSpPr>
        <xdr:cNvPr id="9" name="Rectangle: Rounded Corners 8">
          <a:extLst>
            <a:ext uri="{FF2B5EF4-FFF2-40B4-BE49-F238E27FC236}">
              <a16:creationId xmlns:a16="http://schemas.microsoft.com/office/drawing/2014/main" id="{D6308825-0453-C0F5-9FA8-8531C8AA4595}"/>
            </a:ext>
          </a:extLst>
        </xdr:cNvPr>
        <xdr:cNvSpPr/>
      </xdr:nvSpPr>
      <xdr:spPr>
        <a:xfrm>
          <a:off x="1066800" y="2087880"/>
          <a:ext cx="3688080" cy="3909060"/>
        </a:xfrm>
        <a:prstGeom prst="roundRect">
          <a:avLst>
            <a:gd name="adj" fmla="val 3039"/>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d</a:t>
          </a:r>
        </a:p>
      </xdr:txBody>
    </xdr:sp>
    <xdr:clientData/>
  </xdr:twoCellAnchor>
  <xdr:twoCellAnchor>
    <xdr:from>
      <xdr:col>1</xdr:col>
      <xdr:colOff>510540</xdr:colOff>
      <xdr:row>5</xdr:row>
      <xdr:rowOff>106680</xdr:rowOff>
    </xdr:from>
    <xdr:to>
      <xdr:col>3</xdr:col>
      <xdr:colOff>438205</xdr:colOff>
      <xdr:row>10</xdr:row>
      <xdr:rowOff>129540</xdr:rowOff>
    </xdr:to>
    <xdr:sp macro="" textlink="">
      <xdr:nvSpPr>
        <xdr:cNvPr id="10" name="Rectangle: Rounded Corners 9">
          <a:extLst>
            <a:ext uri="{FF2B5EF4-FFF2-40B4-BE49-F238E27FC236}">
              <a16:creationId xmlns:a16="http://schemas.microsoft.com/office/drawing/2014/main" id="{64439F3B-2E81-293B-90AA-7F42D50F7B7A}"/>
            </a:ext>
          </a:extLst>
        </xdr:cNvPr>
        <xdr:cNvSpPr/>
      </xdr:nvSpPr>
      <xdr:spPr>
        <a:xfrm>
          <a:off x="1120140" y="1021080"/>
          <a:ext cx="1146865" cy="937260"/>
        </a:xfrm>
        <a:prstGeom prst="roundRect">
          <a:avLst>
            <a:gd name="adj" fmla="val 9531"/>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504797</xdr:colOff>
      <xdr:row>5</xdr:row>
      <xdr:rowOff>106680</xdr:rowOff>
    </xdr:from>
    <xdr:to>
      <xdr:col>5</xdr:col>
      <xdr:colOff>432462</xdr:colOff>
      <xdr:row>10</xdr:row>
      <xdr:rowOff>121920</xdr:rowOff>
    </xdr:to>
    <xdr:sp macro="" textlink="">
      <xdr:nvSpPr>
        <xdr:cNvPr id="11" name="Rectangle: Rounded Corners 10">
          <a:extLst>
            <a:ext uri="{FF2B5EF4-FFF2-40B4-BE49-F238E27FC236}">
              <a16:creationId xmlns:a16="http://schemas.microsoft.com/office/drawing/2014/main" id="{71C94EA2-8212-6A13-D5C4-3BEF3606BE63}"/>
            </a:ext>
          </a:extLst>
        </xdr:cNvPr>
        <xdr:cNvSpPr/>
      </xdr:nvSpPr>
      <xdr:spPr>
        <a:xfrm>
          <a:off x="2333597" y="1021080"/>
          <a:ext cx="1146865" cy="929640"/>
        </a:xfrm>
        <a:prstGeom prst="roundRect">
          <a:avLst>
            <a:gd name="adj" fmla="val 9531"/>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499055</xdr:colOff>
      <xdr:row>5</xdr:row>
      <xdr:rowOff>106680</xdr:rowOff>
    </xdr:from>
    <xdr:to>
      <xdr:col>7</xdr:col>
      <xdr:colOff>426720</xdr:colOff>
      <xdr:row>10</xdr:row>
      <xdr:rowOff>129540</xdr:rowOff>
    </xdr:to>
    <xdr:sp macro="" textlink="">
      <xdr:nvSpPr>
        <xdr:cNvPr id="12" name="Rectangle: Rounded Corners 11">
          <a:extLst>
            <a:ext uri="{FF2B5EF4-FFF2-40B4-BE49-F238E27FC236}">
              <a16:creationId xmlns:a16="http://schemas.microsoft.com/office/drawing/2014/main" id="{C832534A-5B3A-CDCE-74A2-4E6E47A7150F}"/>
            </a:ext>
          </a:extLst>
        </xdr:cNvPr>
        <xdr:cNvSpPr/>
      </xdr:nvSpPr>
      <xdr:spPr>
        <a:xfrm>
          <a:off x="3547055" y="1021080"/>
          <a:ext cx="1146865" cy="937260"/>
        </a:xfrm>
        <a:prstGeom prst="roundRect">
          <a:avLst>
            <a:gd name="adj" fmla="val 9531"/>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403860</xdr:colOff>
      <xdr:row>1</xdr:row>
      <xdr:rowOff>175260</xdr:rowOff>
    </xdr:from>
    <xdr:to>
      <xdr:col>11</xdr:col>
      <xdr:colOff>525780</xdr:colOff>
      <xdr:row>4</xdr:row>
      <xdr:rowOff>38100</xdr:rowOff>
    </xdr:to>
    <xdr:sp macro="" textlink="">
      <xdr:nvSpPr>
        <xdr:cNvPr id="14" name="TextBox 13">
          <a:extLst>
            <a:ext uri="{FF2B5EF4-FFF2-40B4-BE49-F238E27FC236}">
              <a16:creationId xmlns:a16="http://schemas.microsoft.com/office/drawing/2014/main" id="{5C9650DE-F139-FDF7-8081-F32057BB2DD2}"/>
            </a:ext>
          </a:extLst>
        </xdr:cNvPr>
        <xdr:cNvSpPr txBox="1"/>
      </xdr:nvSpPr>
      <xdr:spPr>
        <a:xfrm>
          <a:off x="1013460" y="358140"/>
          <a:ext cx="62179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rgbClr val="65702E"/>
              </a:solidFill>
              <a:latin typeface="Georgia" panose="02040502050405020303" pitchFamily="18" charset="0"/>
            </a:rPr>
            <a:t>FURNITURE SALES OVERVIEW</a:t>
          </a:r>
        </a:p>
      </xdr:txBody>
    </xdr:sp>
    <xdr:clientData/>
  </xdr:twoCellAnchor>
  <xdr:twoCellAnchor>
    <xdr:from>
      <xdr:col>1</xdr:col>
      <xdr:colOff>396240</xdr:colOff>
      <xdr:row>3</xdr:row>
      <xdr:rowOff>91440</xdr:rowOff>
    </xdr:from>
    <xdr:to>
      <xdr:col>11</xdr:col>
      <xdr:colOff>99060</xdr:colOff>
      <xdr:row>4</xdr:row>
      <xdr:rowOff>129540</xdr:rowOff>
    </xdr:to>
    <xdr:sp macro="" textlink="">
      <xdr:nvSpPr>
        <xdr:cNvPr id="15" name="TextBox 14">
          <a:extLst>
            <a:ext uri="{FF2B5EF4-FFF2-40B4-BE49-F238E27FC236}">
              <a16:creationId xmlns:a16="http://schemas.microsoft.com/office/drawing/2014/main" id="{5D1891AD-6EED-6088-9754-F2371B127985}"/>
            </a:ext>
          </a:extLst>
        </xdr:cNvPr>
        <xdr:cNvSpPr txBox="1"/>
      </xdr:nvSpPr>
      <xdr:spPr>
        <a:xfrm>
          <a:off x="1005840" y="640080"/>
          <a:ext cx="57988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65702E"/>
              </a:solidFill>
              <a:latin typeface="Arial" panose="020B0604020202020204" pitchFamily="34" charset="0"/>
              <a:cs typeface="Arial" panose="020B0604020202020204" pitchFamily="34" charset="0"/>
            </a:rPr>
            <a:t>A summary of sales performance, shipping trend, and regional distribution across the U.S. </a:t>
          </a:r>
        </a:p>
      </xdr:txBody>
    </xdr:sp>
    <xdr:clientData/>
  </xdr:twoCellAnchor>
  <xdr:twoCellAnchor>
    <xdr:from>
      <xdr:col>2</xdr:col>
      <xdr:colOff>152400</xdr:colOff>
      <xdr:row>5</xdr:row>
      <xdr:rowOff>160020</xdr:rowOff>
    </xdr:from>
    <xdr:to>
      <xdr:col>3</xdr:col>
      <xdr:colOff>175260</xdr:colOff>
      <xdr:row>7</xdr:row>
      <xdr:rowOff>7620</xdr:rowOff>
    </xdr:to>
    <xdr:sp macro="" textlink="">
      <xdr:nvSpPr>
        <xdr:cNvPr id="16" name="TextBox 15">
          <a:extLst>
            <a:ext uri="{FF2B5EF4-FFF2-40B4-BE49-F238E27FC236}">
              <a16:creationId xmlns:a16="http://schemas.microsoft.com/office/drawing/2014/main" id="{D0FD3467-F6E5-D548-79BA-B9BDDD647020}"/>
            </a:ext>
          </a:extLst>
        </xdr:cNvPr>
        <xdr:cNvSpPr txBox="1"/>
      </xdr:nvSpPr>
      <xdr:spPr>
        <a:xfrm>
          <a:off x="1371600" y="1074420"/>
          <a:ext cx="6324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65702E"/>
              </a:solidFill>
              <a:latin typeface="Arial" panose="020B0604020202020204" pitchFamily="34" charset="0"/>
              <a:cs typeface="Arial" panose="020B0604020202020204" pitchFamily="34" charset="0"/>
            </a:rPr>
            <a:t>Sales</a:t>
          </a:r>
        </a:p>
      </xdr:txBody>
    </xdr:sp>
    <xdr:clientData/>
  </xdr:twoCellAnchor>
  <xdr:twoCellAnchor>
    <xdr:from>
      <xdr:col>4</xdr:col>
      <xdr:colOff>129540</xdr:colOff>
      <xdr:row>5</xdr:row>
      <xdr:rowOff>160020</xdr:rowOff>
    </xdr:from>
    <xdr:to>
      <xdr:col>5</xdr:col>
      <xdr:colOff>228600</xdr:colOff>
      <xdr:row>7</xdr:row>
      <xdr:rowOff>30480</xdr:rowOff>
    </xdr:to>
    <xdr:sp macro="" textlink="">
      <xdr:nvSpPr>
        <xdr:cNvPr id="17" name="TextBox 16">
          <a:extLst>
            <a:ext uri="{FF2B5EF4-FFF2-40B4-BE49-F238E27FC236}">
              <a16:creationId xmlns:a16="http://schemas.microsoft.com/office/drawing/2014/main" id="{DCEE0A71-A52F-9E50-2980-50EA0E34B727}"/>
            </a:ext>
          </a:extLst>
        </xdr:cNvPr>
        <xdr:cNvSpPr txBox="1"/>
      </xdr:nvSpPr>
      <xdr:spPr>
        <a:xfrm>
          <a:off x="2567940" y="1074420"/>
          <a:ext cx="7086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65702E"/>
              </a:solidFill>
              <a:latin typeface="Arial" panose="020B0604020202020204" pitchFamily="34" charset="0"/>
              <a:cs typeface="Arial" panose="020B0604020202020204" pitchFamily="34" charset="0"/>
            </a:rPr>
            <a:t>Quantity</a:t>
          </a:r>
        </a:p>
      </xdr:txBody>
    </xdr:sp>
    <xdr:clientData/>
  </xdr:twoCellAnchor>
  <xdr:twoCellAnchor>
    <xdr:from>
      <xdr:col>6</xdr:col>
      <xdr:colOff>182880</xdr:colOff>
      <xdr:row>5</xdr:row>
      <xdr:rowOff>160020</xdr:rowOff>
    </xdr:from>
    <xdr:to>
      <xdr:col>7</xdr:col>
      <xdr:colOff>205740</xdr:colOff>
      <xdr:row>7</xdr:row>
      <xdr:rowOff>7620</xdr:rowOff>
    </xdr:to>
    <xdr:sp macro="" textlink="">
      <xdr:nvSpPr>
        <xdr:cNvPr id="18" name="TextBox 17">
          <a:extLst>
            <a:ext uri="{FF2B5EF4-FFF2-40B4-BE49-F238E27FC236}">
              <a16:creationId xmlns:a16="http://schemas.microsoft.com/office/drawing/2014/main" id="{28FEFEA7-6F45-74A7-D5F5-3849F37AE510}"/>
            </a:ext>
          </a:extLst>
        </xdr:cNvPr>
        <xdr:cNvSpPr txBox="1"/>
      </xdr:nvSpPr>
      <xdr:spPr>
        <a:xfrm>
          <a:off x="3840480" y="1074420"/>
          <a:ext cx="6324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0">
              <a:solidFill>
                <a:srgbClr val="65702E"/>
              </a:solidFill>
              <a:latin typeface="Arial" panose="020B0604020202020204" pitchFamily="34" charset="0"/>
              <a:ea typeface="+mn-ea"/>
              <a:cs typeface="Arial" panose="020B0604020202020204" pitchFamily="34" charset="0"/>
            </a:rPr>
            <a:t>Profit</a:t>
          </a:r>
        </a:p>
      </xdr:txBody>
    </xdr:sp>
    <xdr:clientData/>
  </xdr:twoCellAnchor>
  <xdr:twoCellAnchor>
    <xdr:from>
      <xdr:col>1</xdr:col>
      <xdr:colOff>377643</xdr:colOff>
      <xdr:row>7</xdr:row>
      <xdr:rowOff>7619</xdr:rowOff>
    </xdr:from>
    <xdr:to>
      <xdr:col>3</xdr:col>
      <xdr:colOff>583882</xdr:colOff>
      <xdr:row>9</xdr:row>
      <xdr:rowOff>60959</xdr:rowOff>
    </xdr:to>
    <xdr:sp macro="" textlink="Sales">
      <xdr:nvSpPr>
        <xdr:cNvPr id="19" name="TextBox 18">
          <a:extLst>
            <a:ext uri="{FF2B5EF4-FFF2-40B4-BE49-F238E27FC236}">
              <a16:creationId xmlns:a16="http://schemas.microsoft.com/office/drawing/2014/main" id="{077F8A91-ADBB-FCAC-AB57-C037404A006E}"/>
            </a:ext>
          </a:extLst>
        </xdr:cNvPr>
        <xdr:cNvSpPr txBox="1"/>
      </xdr:nvSpPr>
      <xdr:spPr>
        <a:xfrm>
          <a:off x="987243" y="1287779"/>
          <a:ext cx="1425439"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65535DC-7A58-4BED-B60F-B9CB27FA1C4C}" type="TxLink">
            <a:rPr lang="en-US" sz="1800" b="1">
              <a:solidFill>
                <a:srgbClr val="98A945"/>
              </a:solidFill>
              <a:latin typeface="Arial" panose="020B0604020202020204" pitchFamily="34" charset="0"/>
              <a:ea typeface="+mn-ea"/>
              <a:cs typeface="Arial" panose="020B0604020202020204" pitchFamily="34" charset="0"/>
            </a:rPr>
            <a:pPr marL="0" indent="0" algn="ctr"/>
            <a:t>$742.0K</a:t>
          </a:fld>
          <a:endParaRPr lang="en-US" sz="1800" b="1">
            <a:solidFill>
              <a:srgbClr val="98A945"/>
            </a:solidFill>
            <a:latin typeface="Arial" panose="020B0604020202020204" pitchFamily="34" charset="0"/>
            <a:ea typeface="+mn-ea"/>
            <a:cs typeface="Arial" panose="020B0604020202020204" pitchFamily="34" charset="0"/>
          </a:endParaRPr>
        </a:p>
      </xdr:txBody>
    </xdr:sp>
    <xdr:clientData/>
  </xdr:twoCellAnchor>
  <xdr:twoCellAnchor>
    <xdr:from>
      <xdr:col>3</xdr:col>
      <xdr:colOff>528017</xdr:colOff>
      <xdr:row>7</xdr:row>
      <xdr:rowOff>7619</xdr:rowOff>
    </xdr:from>
    <xdr:to>
      <xdr:col>5</xdr:col>
      <xdr:colOff>472440</xdr:colOff>
      <xdr:row>9</xdr:row>
      <xdr:rowOff>45720</xdr:rowOff>
    </xdr:to>
    <xdr:sp macro="" textlink="Quantity">
      <xdr:nvSpPr>
        <xdr:cNvPr id="20" name="TextBox 19">
          <a:extLst>
            <a:ext uri="{FF2B5EF4-FFF2-40B4-BE49-F238E27FC236}">
              <a16:creationId xmlns:a16="http://schemas.microsoft.com/office/drawing/2014/main" id="{1FE054FD-7143-E176-1434-A164692B5D1B}"/>
            </a:ext>
          </a:extLst>
        </xdr:cNvPr>
        <xdr:cNvSpPr txBox="1"/>
      </xdr:nvSpPr>
      <xdr:spPr>
        <a:xfrm>
          <a:off x="2356817" y="1287779"/>
          <a:ext cx="1163623" cy="403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4780063-18F2-4DB7-99DC-F6C3291A5C56}" type="TxLink">
            <a:rPr lang="en-US" sz="1800" b="1">
              <a:solidFill>
                <a:srgbClr val="98A945"/>
              </a:solidFill>
              <a:latin typeface="Arial" panose="020B0604020202020204" pitchFamily="34" charset="0"/>
              <a:ea typeface="+mn-ea"/>
              <a:cs typeface="Arial" panose="020B0604020202020204" pitchFamily="34" charset="0"/>
            </a:rPr>
            <a:pPr marL="0" indent="0" algn="ctr"/>
            <a:t>8.0K</a:t>
          </a:fld>
          <a:endParaRPr lang="en-US" sz="1800" b="1">
            <a:solidFill>
              <a:srgbClr val="98A945"/>
            </a:solidFill>
            <a:latin typeface="Arial" panose="020B0604020202020204" pitchFamily="34" charset="0"/>
            <a:ea typeface="+mn-ea"/>
            <a:cs typeface="Arial" panose="020B0604020202020204" pitchFamily="34" charset="0"/>
          </a:endParaRPr>
        </a:p>
      </xdr:txBody>
    </xdr:sp>
    <xdr:clientData/>
  </xdr:twoCellAnchor>
  <xdr:twoCellAnchor>
    <xdr:from>
      <xdr:col>5</xdr:col>
      <xdr:colOff>556260</xdr:colOff>
      <xdr:row>7</xdr:row>
      <xdr:rowOff>7619</xdr:rowOff>
    </xdr:from>
    <xdr:to>
      <xdr:col>7</xdr:col>
      <xdr:colOff>394018</xdr:colOff>
      <xdr:row>9</xdr:row>
      <xdr:rowOff>22859</xdr:rowOff>
    </xdr:to>
    <xdr:sp macro="" textlink="Profit">
      <xdr:nvSpPr>
        <xdr:cNvPr id="21" name="TextBox 20">
          <a:extLst>
            <a:ext uri="{FF2B5EF4-FFF2-40B4-BE49-F238E27FC236}">
              <a16:creationId xmlns:a16="http://schemas.microsoft.com/office/drawing/2014/main" id="{47CA21E0-DDC7-ABFE-8DFA-7705CCA1BF47}"/>
            </a:ext>
          </a:extLst>
        </xdr:cNvPr>
        <xdr:cNvSpPr txBox="1"/>
      </xdr:nvSpPr>
      <xdr:spPr>
        <a:xfrm>
          <a:off x="3604260" y="1287779"/>
          <a:ext cx="105695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3C5CC0-1862-4AAB-BC85-BD795C548D3D}" type="TxLink">
            <a:rPr lang="en-US" sz="1800" b="1">
              <a:solidFill>
                <a:srgbClr val="98A945"/>
              </a:solidFill>
              <a:latin typeface="Arial" panose="020B0604020202020204" pitchFamily="34" charset="0"/>
              <a:ea typeface="+mn-ea"/>
              <a:cs typeface="Arial" panose="020B0604020202020204" pitchFamily="34" charset="0"/>
            </a:rPr>
            <a:pPr marL="0" indent="0" algn="ctr"/>
            <a:t>$18.5K</a:t>
          </a:fld>
          <a:endParaRPr lang="en-US" sz="1800" b="1">
            <a:solidFill>
              <a:srgbClr val="98A945"/>
            </a:solidFill>
            <a:latin typeface="Arial" panose="020B0604020202020204" pitchFamily="34" charset="0"/>
            <a:ea typeface="+mn-ea"/>
            <a:cs typeface="Arial" panose="020B0604020202020204" pitchFamily="34" charset="0"/>
          </a:endParaRPr>
        </a:p>
      </xdr:txBody>
    </xdr:sp>
    <xdr:clientData/>
  </xdr:twoCellAnchor>
  <xdr:twoCellAnchor>
    <xdr:from>
      <xdr:col>1</xdr:col>
      <xdr:colOff>586740</xdr:colOff>
      <xdr:row>8</xdr:row>
      <xdr:rowOff>175260</xdr:rowOff>
    </xdr:from>
    <xdr:to>
      <xdr:col>3</xdr:col>
      <xdr:colOff>266700</xdr:colOff>
      <xdr:row>10</xdr:row>
      <xdr:rowOff>60960</xdr:rowOff>
    </xdr:to>
    <xdr:sp macro="" textlink="salesYoY">
      <xdr:nvSpPr>
        <xdr:cNvPr id="22" name="TextBox 21">
          <a:extLst>
            <a:ext uri="{FF2B5EF4-FFF2-40B4-BE49-F238E27FC236}">
              <a16:creationId xmlns:a16="http://schemas.microsoft.com/office/drawing/2014/main" id="{EE299A9D-909A-4AB0-4750-2F7CE5038300}"/>
            </a:ext>
          </a:extLst>
        </xdr:cNvPr>
        <xdr:cNvSpPr txBox="1"/>
      </xdr:nvSpPr>
      <xdr:spPr>
        <a:xfrm>
          <a:off x="1196340" y="1638300"/>
          <a:ext cx="899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8FB7189-C212-48F1-BE62-9B050525520E}" type="TxLink">
            <a:rPr lang="en-US" sz="1100" b="1" i="0" u="none" strike="noStrike">
              <a:solidFill>
                <a:schemeClr val="bg2">
                  <a:lumMod val="75000"/>
                </a:schemeClr>
              </a:solidFill>
              <a:latin typeface="Arial" panose="020B0604020202020204" pitchFamily="34" charset="0"/>
              <a:ea typeface="+mn-ea"/>
              <a:cs typeface="Arial" panose="020B0604020202020204" pitchFamily="34" charset="0"/>
            </a:rPr>
            <a:pPr marL="0" indent="0" algn="ctr"/>
            <a:t>⇧8% YoY</a:t>
          </a:fld>
          <a:endParaRPr lang="en-US" sz="1100" b="1" i="0" u="none" strike="noStrike">
            <a:solidFill>
              <a:schemeClr val="bg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0</xdr:colOff>
      <xdr:row>8</xdr:row>
      <xdr:rowOff>175260</xdr:rowOff>
    </xdr:from>
    <xdr:to>
      <xdr:col>5</xdr:col>
      <xdr:colOff>312420</xdr:colOff>
      <xdr:row>10</xdr:row>
      <xdr:rowOff>60960</xdr:rowOff>
    </xdr:to>
    <xdr:sp macro="" textlink="QuantityYoY">
      <xdr:nvSpPr>
        <xdr:cNvPr id="23" name="TextBox 22">
          <a:extLst>
            <a:ext uri="{FF2B5EF4-FFF2-40B4-BE49-F238E27FC236}">
              <a16:creationId xmlns:a16="http://schemas.microsoft.com/office/drawing/2014/main" id="{7C0E7A3C-655C-2D99-3FDD-EFC469C008FB}"/>
            </a:ext>
          </a:extLst>
        </xdr:cNvPr>
        <xdr:cNvSpPr txBox="1"/>
      </xdr:nvSpPr>
      <xdr:spPr>
        <a:xfrm>
          <a:off x="2438400" y="1638300"/>
          <a:ext cx="9220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9D0764A-D3B3-41F9-B93B-84D52BBBC249}" type="TxLink">
            <a:rPr lang="en-US" sz="1100" b="1" i="0" u="none" strike="noStrike">
              <a:solidFill>
                <a:schemeClr val="bg2">
                  <a:lumMod val="75000"/>
                </a:schemeClr>
              </a:solidFill>
              <a:latin typeface="Arial" panose="020B0604020202020204" pitchFamily="34" charset="0"/>
              <a:ea typeface="+mn-ea"/>
              <a:cs typeface="Arial" panose="020B0604020202020204" pitchFamily="34" charset="0"/>
            </a:rPr>
            <a:pPr marL="0" indent="0" algn="ctr"/>
            <a:t>⇧11% YoY</a:t>
          </a:fld>
          <a:endParaRPr lang="en-US" sz="1100" b="1" i="0" u="none" strike="noStrike">
            <a:solidFill>
              <a:schemeClr val="bg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5</xdr:col>
      <xdr:colOff>586740</xdr:colOff>
      <xdr:row>8</xdr:row>
      <xdr:rowOff>175260</xdr:rowOff>
    </xdr:from>
    <xdr:to>
      <xdr:col>7</xdr:col>
      <xdr:colOff>358140</xdr:colOff>
      <xdr:row>10</xdr:row>
      <xdr:rowOff>60960</xdr:rowOff>
    </xdr:to>
    <xdr:sp macro="" textlink="ProfitYoY">
      <xdr:nvSpPr>
        <xdr:cNvPr id="24" name="TextBox 23">
          <a:extLst>
            <a:ext uri="{FF2B5EF4-FFF2-40B4-BE49-F238E27FC236}">
              <a16:creationId xmlns:a16="http://schemas.microsoft.com/office/drawing/2014/main" id="{5FC3DDBF-43AD-FC50-0F3B-B12F3AC71318}"/>
            </a:ext>
          </a:extLst>
        </xdr:cNvPr>
        <xdr:cNvSpPr txBox="1"/>
      </xdr:nvSpPr>
      <xdr:spPr>
        <a:xfrm>
          <a:off x="3634740" y="1638300"/>
          <a:ext cx="9906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0CC8AF4-B603-4D63-8BB3-896641610C0B}" type="TxLink">
            <a:rPr lang="en-US" sz="1100" b="1" i="0" u="none" strike="noStrike">
              <a:solidFill>
                <a:schemeClr val="bg2">
                  <a:lumMod val="75000"/>
                </a:schemeClr>
              </a:solidFill>
              <a:latin typeface="Arial" panose="020B0604020202020204" pitchFamily="34" charset="0"/>
              <a:ea typeface="+mn-ea"/>
              <a:cs typeface="Arial" panose="020B0604020202020204" pitchFamily="34" charset="0"/>
            </a:rPr>
            <a:pPr marL="0" indent="0" algn="ctr"/>
            <a:t>⇩57% YoY</a:t>
          </a:fld>
          <a:endParaRPr lang="en-US" sz="1100" b="1" i="0" u="none" strike="noStrike">
            <a:solidFill>
              <a:schemeClr val="bg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8</xdr:col>
      <xdr:colOff>0</xdr:colOff>
      <xdr:row>5</xdr:row>
      <xdr:rowOff>45720</xdr:rowOff>
    </xdr:from>
    <xdr:to>
      <xdr:col>9</xdr:col>
      <xdr:colOff>426720</xdr:colOff>
      <xdr:row>6</xdr:row>
      <xdr:rowOff>99060</xdr:rowOff>
    </xdr:to>
    <xdr:sp macro="" textlink="">
      <xdr:nvSpPr>
        <xdr:cNvPr id="25" name="TextBox 24">
          <a:extLst>
            <a:ext uri="{FF2B5EF4-FFF2-40B4-BE49-F238E27FC236}">
              <a16:creationId xmlns:a16="http://schemas.microsoft.com/office/drawing/2014/main" id="{4AC65A00-5AF1-8D4F-860B-6A7DAEFFEA25}"/>
            </a:ext>
          </a:extLst>
        </xdr:cNvPr>
        <xdr:cNvSpPr txBox="1"/>
      </xdr:nvSpPr>
      <xdr:spPr>
        <a:xfrm>
          <a:off x="4876800" y="960120"/>
          <a:ext cx="103632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65702E"/>
              </a:solidFill>
              <a:latin typeface="Arial" panose="020B0604020202020204" pitchFamily="34" charset="0"/>
              <a:cs typeface="Arial" panose="020B0604020202020204" pitchFamily="34" charset="0"/>
            </a:rPr>
            <a:t>Sales Trend</a:t>
          </a:r>
        </a:p>
      </xdr:txBody>
    </xdr:sp>
    <xdr:clientData/>
  </xdr:twoCellAnchor>
  <xdr:twoCellAnchor>
    <xdr:from>
      <xdr:col>7</xdr:col>
      <xdr:colOff>563880</xdr:colOff>
      <xdr:row>20</xdr:row>
      <xdr:rowOff>160020</xdr:rowOff>
    </xdr:from>
    <xdr:to>
      <xdr:col>10</xdr:col>
      <xdr:colOff>213360</xdr:colOff>
      <xdr:row>22</xdr:row>
      <xdr:rowOff>22860</xdr:rowOff>
    </xdr:to>
    <xdr:sp macro="" textlink="">
      <xdr:nvSpPr>
        <xdr:cNvPr id="26" name="TextBox 25">
          <a:extLst>
            <a:ext uri="{FF2B5EF4-FFF2-40B4-BE49-F238E27FC236}">
              <a16:creationId xmlns:a16="http://schemas.microsoft.com/office/drawing/2014/main" id="{CD530E48-9932-144C-B9CD-F225D7042410}"/>
            </a:ext>
          </a:extLst>
        </xdr:cNvPr>
        <xdr:cNvSpPr txBox="1"/>
      </xdr:nvSpPr>
      <xdr:spPr>
        <a:xfrm>
          <a:off x="4831080" y="3817620"/>
          <a:ext cx="14782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65702E"/>
              </a:solidFill>
              <a:latin typeface="Arial" panose="020B0604020202020204" pitchFamily="34" charset="0"/>
              <a:cs typeface="Arial" panose="020B0604020202020204" pitchFamily="34" charset="0"/>
            </a:rPr>
            <a:t>Shipping Duration</a:t>
          </a:r>
        </a:p>
      </xdr:txBody>
    </xdr:sp>
    <xdr:clientData/>
  </xdr:twoCellAnchor>
  <xdr:twoCellAnchor>
    <xdr:from>
      <xdr:col>14</xdr:col>
      <xdr:colOff>571500</xdr:colOff>
      <xdr:row>5</xdr:row>
      <xdr:rowOff>30480</xdr:rowOff>
    </xdr:from>
    <xdr:to>
      <xdr:col>20</xdr:col>
      <xdr:colOff>114300</xdr:colOff>
      <xdr:row>6</xdr:row>
      <xdr:rowOff>68580</xdr:rowOff>
    </xdr:to>
    <xdr:sp macro="" textlink="">
      <xdr:nvSpPr>
        <xdr:cNvPr id="27" name="TextBox 26">
          <a:extLst>
            <a:ext uri="{FF2B5EF4-FFF2-40B4-BE49-F238E27FC236}">
              <a16:creationId xmlns:a16="http://schemas.microsoft.com/office/drawing/2014/main" id="{D6CF638B-849A-B9CD-159F-4B88476D8257}"/>
            </a:ext>
          </a:extLst>
        </xdr:cNvPr>
        <xdr:cNvSpPr txBox="1"/>
      </xdr:nvSpPr>
      <xdr:spPr>
        <a:xfrm>
          <a:off x="9105900" y="944880"/>
          <a:ext cx="320040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65702E"/>
              </a:solidFill>
              <a:latin typeface="Arial" panose="020B0604020202020204" pitchFamily="34" charset="0"/>
              <a:ea typeface="+mn-ea"/>
              <a:cs typeface="Arial" panose="020B0604020202020204" pitchFamily="34" charset="0"/>
            </a:rPr>
            <a:t>Shipping Distribution by State</a:t>
          </a:r>
        </a:p>
      </xdr:txBody>
    </xdr:sp>
    <xdr:clientData/>
  </xdr:twoCellAnchor>
  <xdr:twoCellAnchor>
    <xdr:from>
      <xdr:col>21</xdr:col>
      <xdr:colOff>548640</xdr:colOff>
      <xdr:row>0</xdr:row>
      <xdr:rowOff>0</xdr:rowOff>
    </xdr:from>
    <xdr:to>
      <xdr:col>27</xdr:col>
      <xdr:colOff>91440</xdr:colOff>
      <xdr:row>0</xdr:row>
      <xdr:rowOff>0</xdr:rowOff>
    </xdr:to>
    <xdr:sp macro="" textlink="">
      <xdr:nvSpPr>
        <xdr:cNvPr id="28" name="TextBox 27">
          <a:extLst>
            <a:ext uri="{FF2B5EF4-FFF2-40B4-BE49-F238E27FC236}">
              <a16:creationId xmlns:a16="http://schemas.microsoft.com/office/drawing/2014/main" id="{42B8AB13-BE0E-EB5E-1ABE-3E24D3B072A8}"/>
            </a:ext>
          </a:extLst>
        </xdr:cNvPr>
        <xdr:cNvSpPr txBox="1"/>
      </xdr:nvSpPr>
      <xdr:spPr>
        <a:xfrm>
          <a:off x="13350240" y="0"/>
          <a:ext cx="320040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4C36B"/>
              </a:solidFill>
              <a:latin typeface="Arial" panose="020B0604020202020204" pitchFamily="34" charset="0"/>
              <a:cs typeface="Arial" panose="020B0604020202020204" pitchFamily="34" charset="0"/>
            </a:rPr>
            <a:t>Shipping Distribution by State</a:t>
          </a:r>
        </a:p>
      </xdr:txBody>
    </xdr:sp>
    <xdr:clientData/>
  </xdr:twoCellAnchor>
  <xdr:twoCellAnchor>
    <xdr:from>
      <xdr:col>1</xdr:col>
      <xdr:colOff>472440</xdr:colOff>
      <xdr:row>11</xdr:row>
      <xdr:rowOff>83820</xdr:rowOff>
    </xdr:from>
    <xdr:to>
      <xdr:col>3</xdr:col>
      <xdr:colOff>586740</xdr:colOff>
      <xdr:row>12</xdr:row>
      <xdr:rowOff>152400</xdr:rowOff>
    </xdr:to>
    <xdr:sp macro="" textlink="">
      <xdr:nvSpPr>
        <xdr:cNvPr id="29" name="TextBox 28">
          <a:extLst>
            <a:ext uri="{FF2B5EF4-FFF2-40B4-BE49-F238E27FC236}">
              <a16:creationId xmlns:a16="http://schemas.microsoft.com/office/drawing/2014/main" id="{47E79203-EAA7-471F-6B12-19002DB9112E}"/>
            </a:ext>
          </a:extLst>
        </xdr:cNvPr>
        <xdr:cNvSpPr txBox="1"/>
      </xdr:nvSpPr>
      <xdr:spPr>
        <a:xfrm>
          <a:off x="1082040" y="2095500"/>
          <a:ext cx="13335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65702E"/>
              </a:solidFill>
              <a:latin typeface="Arial" panose="020B0604020202020204" pitchFamily="34" charset="0"/>
              <a:cs typeface="Arial" panose="020B0604020202020204" pitchFamily="34" charset="0"/>
            </a:rPr>
            <a:t>Shipping Mode</a:t>
          </a:r>
        </a:p>
      </xdr:txBody>
    </xdr:sp>
    <xdr:clientData/>
  </xdr:twoCellAnchor>
  <xdr:twoCellAnchor>
    <xdr:from>
      <xdr:col>8</xdr:col>
      <xdr:colOff>22860</xdr:colOff>
      <xdr:row>6</xdr:row>
      <xdr:rowOff>167640</xdr:rowOff>
    </xdr:from>
    <xdr:to>
      <xdr:col>14</xdr:col>
      <xdr:colOff>457200</xdr:colOff>
      <xdr:row>20</xdr:row>
      <xdr:rowOff>15240</xdr:rowOff>
    </xdr:to>
    <xdr:graphicFrame macro="">
      <xdr:nvGraphicFramePr>
        <xdr:cNvPr id="31" name="Chart 30">
          <a:extLst>
            <a:ext uri="{FF2B5EF4-FFF2-40B4-BE49-F238E27FC236}">
              <a16:creationId xmlns:a16="http://schemas.microsoft.com/office/drawing/2014/main" id="{E4E87254-1511-432E-95E7-B13ACEAFB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6</xdr:row>
      <xdr:rowOff>45720</xdr:rowOff>
    </xdr:from>
    <xdr:to>
      <xdr:col>13</xdr:col>
      <xdr:colOff>60960</xdr:colOff>
      <xdr:row>7</xdr:row>
      <xdr:rowOff>68580</xdr:rowOff>
    </xdr:to>
    <xdr:sp macro="" textlink="salestrend">
      <xdr:nvSpPr>
        <xdr:cNvPr id="32" name="TextBox 31">
          <a:extLst>
            <a:ext uri="{FF2B5EF4-FFF2-40B4-BE49-F238E27FC236}">
              <a16:creationId xmlns:a16="http://schemas.microsoft.com/office/drawing/2014/main" id="{E169A1D5-DA37-CAD6-3DD8-83269FD4DA13}"/>
            </a:ext>
          </a:extLst>
        </xdr:cNvPr>
        <xdr:cNvSpPr txBox="1"/>
      </xdr:nvSpPr>
      <xdr:spPr>
        <a:xfrm>
          <a:off x="4876800" y="1143000"/>
          <a:ext cx="31089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DCE77F-6B40-406F-983F-9DFBA4ABF5F4}" type="TxLink">
            <a:rPr lang="en-US" sz="1100" b="0">
              <a:solidFill>
                <a:srgbClr val="65702E"/>
              </a:solidFill>
              <a:latin typeface="Arial" panose="020B0604020202020204" pitchFamily="34" charset="0"/>
              <a:ea typeface="+mn-ea"/>
              <a:cs typeface="Arial" panose="020B0604020202020204" pitchFamily="34" charset="0"/>
            </a:rPr>
            <a:pPr marL="0" indent="0"/>
            <a:t>Peak Sales Month: Dec with $121,818 in Sales</a:t>
          </a:fld>
          <a:endParaRPr lang="en-US" sz="1100" b="0">
            <a:solidFill>
              <a:srgbClr val="65702E"/>
            </a:solidFill>
            <a:latin typeface="Arial" panose="020B0604020202020204" pitchFamily="34" charset="0"/>
            <a:ea typeface="+mn-ea"/>
            <a:cs typeface="Arial" panose="020B0604020202020204" pitchFamily="34" charset="0"/>
          </a:endParaRPr>
        </a:p>
      </xdr:txBody>
    </xdr:sp>
    <xdr:clientData/>
  </xdr:twoCellAnchor>
  <xdr:twoCellAnchor>
    <xdr:from>
      <xdr:col>7</xdr:col>
      <xdr:colOff>601980</xdr:colOff>
      <xdr:row>22</xdr:row>
      <xdr:rowOff>144780</xdr:rowOff>
    </xdr:from>
    <xdr:to>
      <xdr:col>14</xdr:col>
      <xdr:colOff>403860</xdr:colOff>
      <xdr:row>32</xdr:row>
      <xdr:rowOff>160020</xdr:rowOff>
    </xdr:to>
    <xdr:graphicFrame macro="">
      <xdr:nvGraphicFramePr>
        <xdr:cNvPr id="13" name="Chart 12">
          <a:extLst>
            <a:ext uri="{FF2B5EF4-FFF2-40B4-BE49-F238E27FC236}">
              <a16:creationId xmlns:a16="http://schemas.microsoft.com/office/drawing/2014/main" id="{78A0D3A4-2F14-46AF-ADCA-7D40AA06C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563880</xdr:colOff>
      <xdr:row>21</xdr:row>
      <xdr:rowOff>144780</xdr:rowOff>
    </xdr:from>
    <xdr:to>
      <xdr:col>13</xdr:col>
      <xdr:colOff>15240</xdr:colOff>
      <xdr:row>22</xdr:row>
      <xdr:rowOff>167640</xdr:rowOff>
    </xdr:to>
    <xdr:sp macro="" textlink="duration">
      <xdr:nvSpPr>
        <xdr:cNvPr id="30" name="TextBox 29">
          <a:extLst>
            <a:ext uri="{FF2B5EF4-FFF2-40B4-BE49-F238E27FC236}">
              <a16:creationId xmlns:a16="http://schemas.microsoft.com/office/drawing/2014/main" id="{4B793AB6-382C-6AEB-457C-3B0A8E046D19}"/>
            </a:ext>
          </a:extLst>
        </xdr:cNvPr>
        <xdr:cNvSpPr txBox="1"/>
      </xdr:nvSpPr>
      <xdr:spPr>
        <a:xfrm>
          <a:off x="4831080" y="3985260"/>
          <a:ext cx="31089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60E68DF-BC24-4B80-82EA-540414F07E14}" type="TxLink">
            <a:rPr lang="en-US" sz="1000" i="0">
              <a:solidFill>
                <a:srgbClr val="65702E"/>
              </a:solidFill>
              <a:latin typeface="Arial" panose="020B0604020202020204" pitchFamily="34" charset="0"/>
              <a:ea typeface="+mn-ea"/>
              <a:cs typeface="Arial" panose="020B0604020202020204" pitchFamily="34" charset="0"/>
            </a:rPr>
            <a:pPr marL="0" indent="0"/>
            <a:t>Most orders (28%) were delivered in 4-days.</a:t>
          </a:fld>
          <a:endParaRPr lang="en-US" sz="1000" i="0">
            <a:solidFill>
              <a:srgbClr val="65702E"/>
            </a:solidFill>
            <a:latin typeface="Arial" panose="020B0604020202020204" pitchFamily="34" charset="0"/>
            <a:ea typeface="+mn-ea"/>
            <a:cs typeface="Arial" panose="020B0604020202020204" pitchFamily="34" charset="0"/>
          </a:endParaRPr>
        </a:p>
      </xdr:txBody>
    </xdr:sp>
    <xdr:clientData/>
  </xdr:twoCellAnchor>
  <xdr:twoCellAnchor>
    <xdr:from>
      <xdr:col>14</xdr:col>
      <xdr:colOff>563880</xdr:colOff>
      <xdr:row>22</xdr:row>
      <xdr:rowOff>83820</xdr:rowOff>
    </xdr:from>
    <xdr:to>
      <xdr:col>22</xdr:col>
      <xdr:colOff>22860</xdr:colOff>
      <xdr:row>32</xdr:row>
      <xdr:rowOff>175260</xdr:rowOff>
    </xdr:to>
    <xdr:graphicFrame macro="">
      <xdr:nvGraphicFramePr>
        <xdr:cNvPr id="33" name="Chart 32">
          <a:extLst>
            <a:ext uri="{FF2B5EF4-FFF2-40B4-BE49-F238E27FC236}">
              <a16:creationId xmlns:a16="http://schemas.microsoft.com/office/drawing/2014/main" id="{E071400C-DC55-41A6-80B5-54B71730B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541020</xdr:colOff>
      <xdr:row>21</xdr:row>
      <xdr:rowOff>144780</xdr:rowOff>
    </xdr:from>
    <xdr:to>
      <xdr:col>19</xdr:col>
      <xdr:colOff>601980</xdr:colOff>
      <xdr:row>22</xdr:row>
      <xdr:rowOff>167640</xdr:rowOff>
    </xdr:to>
    <xdr:sp macro="" textlink="sellingcities">
      <xdr:nvSpPr>
        <xdr:cNvPr id="34" name="TextBox 33">
          <a:extLst>
            <a:ext uri="{FF2B5EF4-FFF2-40B4-BE49-F238E27FC236}">
              <a16:creationId xmlns:a16="http://schemas.microsoft.com/office/drawing/2014/main" id="{953B048C-70EC-8CFD-E92A-0306ECDCBF2A}"/>
            </a:ext>
          </a:extLst>
        </xdr:cNvPr>
        <xdr:cNvSpPr txBox="1"/>
      </xdr:nvSpPr>
      <xdr:spPr>
        <a:xfrm>
          <a:off x="9075420" y="3985260"/>
          <a:ext cx="31089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2A805F7-53E7-47BA-9776-957FD440043E}" type="TxLink">
            <a:rPr lang="en-US" sz="1000" i="0">
              <a:solidFill>
                <a:srgbClr val="65702E"/>
              </a:solidFill>
              <a:latin typeface="Arial" panose="020B0604020202020204" pitchFamily="34" charset="0"/>
              <a:ea typeface="+mn-ea"/>
              <a:cs typeface="Arial" panose="020B0604020202020204" pitchFamily="34" charset="0"/>
            </a:rPr>
            <a:pPr marL="0" indent="0"/>
            <a:t>Top Selling City: New York City ($75,691)</a:t>
          </a:fld>
          <a:endParaRPr lang="en-US" sz="1000" i="0">
            <a:solidFill>
              <a:srgbClr val="65702E"/>
            </a:solidFill>
            <a:latin typeface="Arial" panose="020B0604020202020204" pitchFamily="34" charset="0"/>
            <a:ea typeface="+mn-ea"/>
            <a:cs typeface="Arial" panose="020B0604020202020204" pitchFamily="34" charset="0"/>
          </a:endParaRPr>
        </a:p>
      </xdr:txBody>
    </xdr:sp>
    <xdr:clientData/>
  </xdr:twoCellAnchor>
  <xdr:twoCellAnchor>
    <xdr:from>
      <xdr:col>1</xdr:col>
      <xdr:colOff>472440</xdr:colOff>
      <xdr:row>12</xdr:row>
      <xdr:rowOff>0</xdr:rowOff>
    </xdr:from>
    <xdr:to>
      <xdr:col>7</xdr:col>
      <xdr:colOff>449580</xdr:colOff>
      <xdr:row>20</xdr:row>
      <xdr:rowOff>160020</xdr:rowOff>
    </xdr:to>
    <xdr:graphicFrame macro="">
      <xdr:nvGraphicFramePr>
        <xdr:cNvPr id="2" name="Chart 1">
          <a:extLst>
            <a:ext uri="{FF2B5EF4-FFF2-40B4-BE49-F238E27FC236}">
              <a16:creationId xmlns:a16="http://schemas.microsoft.com/office/drawing/2014/main" id="{D2AD0C18-16E4-4FF1-B81B-C68C5C5F98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480060</xdr:colOff>
      <xdr:row>12</xdr:row>
      <xdr:rowOff>68580</xdr:rowOff>
    </xdr:from>
    <xdr:to>
      <xdr:col>6</xdr:col>
      <xdr:colOff>541020</xdr:colOff>
      <xdr:row>13</xdr:row>
      <xdr:rowOff>91440</xdr:rowOff>
    </xdr:to>
    <xdr:sp macro="" textlink="shipmode">
      <xdr:nvSpPr>
        <xdr:cNvPr id="35" name="TextBox 34">
          <a:extLst>
            <a:ext uri="{FF2B5EF4-FFF2-40B4-BE49-F238E27FC236}">
              <a16:creationId xmlns:a16="http://schemas.microsoft.com/office/drawing/2014/main" id="{5C92BDE2-CD6F-85A5-9BB8-8678C5CC9D17}"/>
            </a:ext>
          </a:extLst>
        </xdr:cNvPr>
        <xdr:cNvSpPr txBox="1"/>
      </xdr:nvSpPr>
      <xdr:spPr>
        <a:xfrm>
          <a:off x="1089660" y="2263140"/>
          <a:ext cx="31089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D478765-3914-4F39-BCBA-828AB15F8770}" type="TxLink">
            <a:rPr lang="en-US" sz="1100" b="0">
              <a:solidFill>
                <a:srgbClr val="65702E"/>
              </a:solidFill>
              <a:latin typeface="Arial" panose="020B0604020202020204" pitchFamily="34" charset="0"/>
              <a:ea typeface="+mn-ea"/>
              <a:cs typeface="Arial" panose="020B0604020202020204" pitchFamily="34" charset="0"/>
            </a:rPr>
            <a:pPr marL="0" indent="0"/>
            <a:t>Most Orders Used Standard Class (59%)</a:t>
          </a:fld>
          <a:endParaRPr lang="en-US" sz="1100" b="0">
            <a:solidFill>
              <a:srgbClr val="65702E"/>
            </a:solidFill>
            <a:latin typeface="Arial" panose="020B0604020202020204" pitchFamily="34" charset="0"/>
            <a:ea typeface="+mn-ea"/>
            <a:cs typeface="Arial" panose="020B0604020202020204" pitchFamily="34" charset="0"/>
          </a:endParaRPr>
        </a:p>
      </xdr:txBody>
    </xdr:sp>
    <xdr:clientData/>
  </xdr:twoCellAnchor>
  <xdr:twoCellAnchor>
    <xdr:from>
      <xdr:col>3</xdr:col>
      <xdr:colOff>106680</xdr:colOff>
      <xdr:row>14</xdr:row>
      <xdr:rowOff>137160</xdr:rowOff>
    </xdr:from>
    <xdr:to>
      <xdr:col>4</xdr:col>
      <xdr:colOff>449580</xdr:colOff>
      <xdr:row>19</xdr:row>
      <xdr:rowOff>114300</xdr:rowOff>
    </xdr:to>
    <xdr:grpSp>
      <xdr:nvGrpSpPr>
        <xdr:cNvPr id="39" name="Group 38">
          <a:extLst>
            <a:ext uri="{FF2B5EF4-FFF2-40B4-BE49-F238E27FC236}">
              <a16:creationId xmlns:a16="http://schemas.microsoft.com/office/drawing/2014/main" id="{E5183B2A-97AA-1210-EBE5-B964FD995207}"/>
            </a:ext>
          </a:extLst>
        </xdr:cNvPr>
        <xdr:cNvGrpSpPr/>
      </xdr:nvGrpSpPr>
      <xdr:grpSpPr>
        <a:xfrm>
          <a:off x="1940243" y="2693035"/>
          <a:ext cx="954087" cy="889953"/>
          <a:chOff x="1935480" y="3177540"/>
          <a:chExt cx="952500" cy="891540"/>
        </a:xfrm>
      </xdr:grpSpPr>
      <xdr:sp macro="" textlink="">
        <xdr:nvSpPr>
          <xdr:cNvPr id="36" name="Oval 35">
            <a:extLst>
              <a:ext uri="{FF2B5EF4-FFF2-40B4-BE49-F238E27FC236}">
                <a16:creationId xmlns:a16="http://schemas.microsoft.com/office/drawing/2014/main" id="{E21F63F5-04BC-231F-0148-3BCEC1313A6D}"/>
              </a:ext>
            </a:extLst>
          </xdr:cNvPr>
          <xdr:cNvSpPr/>
        </xdr:nvSpPr>
        <xdr:spPr>
          <a:xfrm>
            <a:off x="1943100" y="3177540"/>
            <a:ext cx="891540" cy="891540"/>
          </a:xfrm>
          <a:prstGeom prst="ellipse">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37" name="TextBox 36">
            <a:extLst>
              <a:ext uri="{FF2B5EF4-FFF2-40B4-BE49-F238E27FC236}">
                <a16:creationId xmlns:a16="http://schemas.microsoft.com/office/drawing/2014/main" id="{BFF0F295-9197-38E2-BFA4-571ACD0CD509}"/>
              </a:ext>
            </a:extLst>
          </xdr:cNvPr>
          <xdr:cNvSpPr txBox="1"/>
        </xdr:nvSpPr>
        <xdr:spPr>
          <a:xfrm>
            <a:off x="1935480" y="3512820"/>
            <a:ext cx="952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rgbClr val="65702E"/>
                </a:solidFill>
                <a:latin typeface="Arial" panose="020B0604020202020204" pitchFamily="34" charset="0"/>
                <a:cs typeface="Arial" panose="020B0604020202020204" pitchFamily="34" charset="0"/>
              </a:rPr>
              <a:t>Ship Mode</a:t>
            </a:r>
          </a:p>
        </xdr:txBody>
      </xdr:sp>
    </xdr:grpSp>
    <xdr:clientData/>
  </xdr:twoCellAnchor>
  <xdr:twoCellAnchor>
    <xdr:from>
      <xdr:col>1</xdr:col>
      <xdr:colOff>441960</xdr:colOff>
      <xdr:row>21</xdr:row>
      <xdr:rowOff>144780</xdr:rowOff>
    </xdr:from>
    <xdr:to>
      <xdr:col>6</xdr:col>
      <xdr:colOff>502920</xdr:colOff>
      <xdr:row>22</xdr:row>
      <xdr:rowOff>167640</xdr:rowOff>
    </xdr:to>
    <xdr:sp macro="" textlink="catetory">
      <xdr:nvSpPr>
        <xdr:cNvPr id="40" name="TextBox 39">
          <a:extLst>
            <a:ext uri="{FF2B5EF4-FFF2-40B4-BE49-F238E27FC236}">
              <a16:creationId xmlns:a16="http://schemas.microsoft.com/office/drawing/2014/main" id="{D167763E-BE4D-ADB3-5EB9-6062B12E642A}"/>
            </a:ext>
          </a:extLst>
        </xdr:cNvPr>
        <xdr:cNvSpPr txBox="1"/>
      </xdr:nvSpPr>
      <xdr:spPr>
        <a:xfrm>
          <a:off x="1051560" y="3985260"/>
          <a:ext cx="310896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8B7E030-9773-4B90-8580-81CCA23A3DC4}" type="TxLink">
            <a:rPr lang="en-US" sz="1100" b="0">
              <a:solidFill>
                <a:srgbClr val="65702E"/>
              </a:solidFill>
              <a:latin typeface="Arial" panose="020B0604020202020204" pitchFamily="34" charset="0"/>
              <a:ea typeface="+mn-ea"/>
              <a:cs typeface="Arial" panose="020B0604020202020204" pitchFamily="34" charset="0"/>
            </a:rPr>
            <a:pPr marL="0" indent="0"/>
            <a:t>Highest Sales from Category: Chairs ($328,449)</a:t>
          </a:fld>
          <a:endParaRPr lang="en-US" sz="1100" b="0">
            <a:solidFill>
              <a:srgbClr val="65702E"/>
            </a:solidFill>
            <a:latin typeface="Arial" panose="020B0604020202020204" pitchFamily="34" charset="0"/>
            <a:ea typeface="+mn-ea"/>
            <a:cs typeface="Arial" panose="020B0604020202020204" pitchFamily="34" charset="0"/>
          </a:endParaRPr>
        </a:p>
      </xdr:txBody>
    </xdr:sp>
    <xdr:clientData/>
  </xdr:twoCellAnchor>
  <xdr:twoCellAnchor>
    <xdr:from>
      <xdr:col>1</xdr:col>
      <xdr:colOff>464820</xdr:colOff>
      <xdr:row>22</xdr:row>
      <xdr:rowOff>68580</xdr:rowOff>
    </xdr:from>
    <xdr:to>
      <xdr:col>7</xdr:col>
      <xdr:colOff>464820</xdr:colOff>
      <xdr:row>33</xdr:row>
      <xdr:rowOff>121920</xdr:rowOff>
    </xdr:to>
    <xdr:graphicFrame macro="">
      <xdr:nvGraphicFramePr>
        <xdr:cNvPr id="41" name="Chart 40">
          <a:extLst>
            <a:ext uri="{FF2B5EF4-FFF2-40B4-BE49-F238E27FC236}">
              <a16:creationId xmlns:a16="http://schemas.microsoft.com/office/drawing/2014/main" id="{0A2DC0BC-2501-459C-95D9-223920EF5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510540</xdr:colOff>
      <xdr:row>2</xdr:row>
      <xdr:rowOff>114300</xdr:rowOff>
    </xdr:from>
    <xdr:to>
      <xdr:col>21</xdr:col>
      <xdr:colOff>411480</xdr:colOff>
      <xdr:row>4</xdr:row>
      <xdr:rowOff>175260</xdr:rowOff>
    </xdr:to>
    <mc:AlternateContent xmlns:mc="http://schemas.openxmlformats.org/markup-compatibility/2006" xmlns:a14="http://schemas.microsoft.com/office/drawing/2010/main">
      <mc:Choice Requires="a14">
        <xdr:graphicFrame macro="">
          <xdr:nvGraphicFramePr>
            <xdr:cNvPr id="43" name="Region 1">
              <a:extLst>
                <a:ext uri="{FF2B5EF4-FFF2-40B4-BE49-F238E27FC236}">
                  <a16:creationId xmlns:a16="http://schemas.microsoft.com/office/drawing/2014/main" id="{9C8694E9-7EDA-6873-323A-176AF4C9B2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80320" y="480060"/>
              <a:ext cx="2979420" cy="426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548640</xdr:colOff>
      <xdr:row>20</xdr:row>
      <xdr:rowOff>160020</xdr:rowOff>
    </xdr:from>
    <xdr:to>
      <xdr:col>18</xdr:col>
      <xdr:colOff>320040</xdr:colOff>
      <xdr:row>22</xdr:row>
      <xdr:rowOff>45720</xdr:rowOff>
    </xdr:to>
    <xdr:sp macro="" textlink="">
      <xdr:nvSpPr>
        <xdr:cNvPr id="45" name="TextBox 44">
          <a:extLst>
            <a:ext uri="{FF2B5EF4-FFF2-40B4-BE49-F238E27FC236}">
              <a16:creationId xmlns:a16="http://schemas.microsoft.com/office/drawing/2014/main" id="{3076BCB0-ED14-CC36-B782-173465DC6111}"/>
            </a:ext>
          </a:extLst>
        </xdr:cNvPr>
        <xdr:cNvSpPr txBox="1"/>
      </xdr:nvSpPr>
      <xdr:spPr>
        <a:xfrm>
          <a:off x="9083040" y="3817620"/>
          <a:ext cx="2209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65702E"/>
              </a:solidFill>
              <a:latin typeface="Arial" panose="020B0604020202020204" pitchFamily="34" charset="0"/>
              <a:cs typeface="Arial" panose="020B0604020202020204" pitchFamily="34" charset="0"/>
            </a:rPr>
            <a:t>Top 5 Best selling Cities</a:t>
          </a:r>
        </a:p>
      </xdr:txBody>
    </xdr:sp>
    <xdr:clientData/>
  </xdr:twoCellAnchor>
  <xdr:twoCellAnchor>
    <xdr:from>
      <xdr:col>1</xdr:col>
      <xdr:colOff>426720</xdr:colOff>
      <xdr:row>20</xdr:row>
      <xdr:rowOff>160020</xdr:rowOff>
    </xdr:from>
    <xdr:to>
      <xdr:col>5</xdr:col>
      <xdr:colOff>373380</xdr:colOff>
      <xdr:row>22</xdr:row>
      <xdr:rowOff>45720</xdr:rowOff>
    </xdr:to>
    <xdr:sp macro="" textlink="">
      <xdr:nvSpPr>
        <xdr:cNvPr id="46" name="TextBox 45">
          <a:extLst>
            <a:ext uri="{FF2B5EF4-FFF2-40B4-BE49-F238E27FC236}">
              <a16:creationId xmlns:a16="http://schemas.microsoft.com/office/drawing/2014/main" id="{1F9D8E58-CB0C-3F6A-7440-CB9153C85749}"/>
            </a:ext>
          </a:extLst>
        </xdr:cNvPr>
        <xdr:cNvSpPr txBox="1"/>
      </xdr:nvSpPr>
      <xdr:spPr>
        <a:xfrm>
          <a:off x="1036320" y="3817620"/>
          <a:ext cx="2385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65702E"/>
              </a:solidFill>
              <a:latin typeface="Arial" panose="020B0604020202020204" pitchFamily="34" charset="0"/>
              <a:cs typeface="Arial" panose="020B0604020202020204" pitchFamily="34" charset="0"/>
            </a:rPr>
            <a:t>Category Breakdown</a:t>
          </a:r>
        </a:p>
      </xdr:txBody>
    </xdr:sp>
    <xdr:clientData/>
  </xdr:twoCellAnchor>
  <xdr:twoCellAnchor>
    <xdr:from>
      <xdr:col>14</xdr:col>
      <xdr:colOff>480061</xdr:colOff>
      <xdr:row>7</xdr:row>
      <xdr:rowOff>45719</xdr:rowOff>
    </xdr:from>
    <xdr:to>
      <xdr:col>21</xdr:col>
      <xdr:colOff>325438</xdr:colOff>
      <xdr:row>21</xdr:row>
      <xdr:rowOff>55561</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522E94D6-82B9-4D48-A2AC-EA22C978EC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014461" y="1325879"/>
              <a:ext cx="4112577" cy="25701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358140</xdr:colOff>
      <xdr:row>33</xdr:row>
      <xdr:rowOff>121920</xdr:rowOff>
    </xdr:from>
    <xdr:to>
      <xdr:col>22</xdr:col>
      <xdr:colOff>53340</xdr:colOff>
      <xdr:row>34</xdr:row>
      <xdr:rowOff>144780</xdr:rowOff>
    </xdr:to>
    <xdr:sp macro="" textlink="date">
      <xdr:nvSpPr>
        <xdr:cNvPr id="47" name="TextBox 46">
          <a:extLst>
            <a:ext uri="{FF2B5EF4-FFF2-40B4-BE49-F238E27FC236}">
              <a16:creationId xmlns:a16="http://schemas.microsoft.com/office/drawing/2014/main" id="{ADFA116E-7B54-D397-BD01-30359E108C3C}"/>
            </a:ext>
          </a:extLst>
        </xdr:cNvPr>
        <xdr:cNvSpPr txBox="1"/>
      </xdr:nvSpPr>
      <xdr:spPr>
        <a:xfrm>
          <a:off x="12550140" y="6156960"/>
          <a:ext cx="9144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i="0">
              <a:solidFill>
                <a:schemeClr val="bg2">
                  <a:lumMod val="75000"/>
                </a:schemeClr>
              </a:solidFill>
              <a:latin typeface="Arial" panose="020B0604020202020204" pitchFamily="34" charset="0"/>
              <a:ea typeface="+mn-ea"/>
              <a:cs typeface="Arial" panose="020B0604020202020204" pitchFamily="34" charset="0"/>
            </a:rPr>
            <a:t>David Ojo</a:t>
          </a: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350520</xdr:colOff>
          <xdr:row>1</xdr:row>
          <xdr:rowOff>68580</xdr:rowOff>
        </xdr:from>
        <xdr:to>
          <xdr:col>21</xdr:col>
          <xdr:colOff>365760</xdr:colOff>
          <xdr:row>36</xdr:row>
          <xdr:rowOff>76200</xdr:rowOff>
        </xdr:to>
        <xdr:pic>
          <xdr:nvPicPr>
            <xdr:cNvPr id="2" name="Picture 1">
              <a:extLst>
                <a:ext uri="{FF2B5EF4-FFF2-40B4-BE49-F238E27FC236}">
                  <a16:creationId xmlns:a16="http://schemas.microsoft.com/office/drawing/2014/main" id="{0F865190-9A69-ABDF-81A5-27E05C5B3AD7}"/>
                </a:ext>
              </a:extLst>
            </xdr:cNvPr>
            <xdr:cNvPicPr>
              <a:picLocks noChangeAspect="1" noChangeArrowheads="1"/>
              <a:extLst>
                <a:ext uri="{84589F7E-364E-4C9E-8A38-B11213B215E9}">
                  <a14:cameraTool cellRange="Dashboard!$B$1:$W$35" spid="_x0000_s12303"/>
                </a:ext>
              </a:extLst>
            </xdr:cNvPicPr>
          </xdr:nvPicPr>
          <xdr:blipFill rotWithShape="1">
            <a:blip xmlns:r="http://schemas.openxmlformats.org/officeDocument/2006/relationships" r:embed="rId1"/>
            <a:srcRect r="3500"/>
            <a:stretch>
              <a:fillRect/>
            </a:stretch>
          </xdr:blipFill>
          <xdr:spPr bwMode="auto">
            <a:xfrm>
              <a:off x="350520" y="251460"/>
              <a:ext cx="12816840" cy="6408420"/>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xdr:from>
      <xdr:col>1</xdr:col>
      <xdr:colOff>121920</xdr:colOff>
      <xdr:row>0</xdr:row>
      <xdr:rowOff>99060</xdr:rowOff>
    </xdr:from>
    <xdr:to>
      <xdr:col>22</xdr:col>
      <xdr:colOff>22860</xdr:colOff>
      <xdr:row>34</xdr:row>
      <xdr:rowOff>152400</xdr:rowOff>
    </xdr:to>
    <xdr:sp macro="" textlink="">
      <xdr:nvSpPr>
        <xdr:cNvPr id="2" name="Rectangle: Rounded Corners 1">
          <a:extLst>
            <a:ext uri="{FF2B5EF4-FFF2-40B4-BE49-F238E27FC236}">
              <a16:creationId xmlns:a16="http://schemas.microsoft.com/office/drawing/2014/main" id="{38BDB7E2-84F6-4686-A26A-5076A224B213}"/>
            </a:ext>
          </a:extLst>
        </xdr:cNvPr>
        <xdr:cNvSpPr/>
      </xdr:nvSpPr>
      <xdr:spPr>
        <a:xfrm>
          <a:off x="731520" y="99060"/>
          <a:ext cx="12702540" cy="6271260"/>
        </a:xfrm>
        <a:prstGeom prst="roundRect">
          <a:avLst>
            <a:gd name="adj" fmla="val 3249"/>
          </a:avLst>
        </a:prstGeom>
        <a:solidFill>
          <a:srgbClr val="DCE3B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289560</xdr:colOff>
      <xdr:row>1</xdr:row>
      <xdr:rowOff>38100</xdr:rowOff>
    </xdr:from>
    <xdr:to>
      <xdr:col>21</xdr:col>
      <xdr:colOff>472440</xdr:colOff>
      <xdr:row>33</xdr:row>
      <xdr:rowOff>167640</xdr:rowOff>
    </xdr:to>
    <xdr:sp macro="" textlink="">
      <xdr:nvSpPr>
        <xdr:cNvPr id="3" name="Rectangle: Rounded Corners 2">
          <a:extLst>
            <a:ext uri="{FF2B5EF4-FFF2-40B4-BE49-F238E27FC236}">
              <a16:creationId xmlns:a16="http://schemas.microsoft.com/office/drawing/2014/main" id="{B878BCCB-0E2F-4BC1-A2F0-DCE1B2F0E8EC}"/>
            </a:ext>
          </a:extLst>
        </xdr:cNvPr>
        <xdr:cNvSpPr/>
      </xdr:nvSpPr>
      <xdr:spPr>
        <a:xfrm>
          <a:off x="899160" y="220980"/>
          <a:ext cx="12374880" cy="5981700"/>
        </a:xfrm>
        <a:prstGeom prst="roundRect">
          <a:avLst>
            <a:gd name="adj" fmla="val 2864"/>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a:t>
          </a:r>
        </a:p>
      </xdr:txBody>
    </xdr:sp>
    <xdr:clientData/>
  </xdr:twoCellAnchor>
  <xdr:twoCellAnchor>
    <xdr:from>
      <xdr:col>1</xdr:col>
      <xdr:colOff>449580</xdr:colOff>
      <xdr:row>5</xdr:row>
      <xdr:rowOff>22860</xdr:rowOff>
    </xdr:from>
    <xdr:to>
      <xdr:col>7</xdr:col>
      <xdr:colOff>480060</xdr:colOff>
      <xdr:row>10</xdr:row>
      <xdr:rowOff>175260</xdr:rowOff>
    </xdr:to>
    <xdr:sp macro="" textlink="">
      <xdr:nvSpPr>
        <xdr:cNvPr id="4" name="Rectangle: Rounded Corners 3">
          <a:extLst>
            <a:ext uri="{FF2B5EF4-FFF2-40B4-BE49-F238E27FC236}">
              <a16:creationId xmlns:a16="http://schemas.microsoft.com/office/drawing/2014/main" id="{5A0D29A2-AA5F-4B63-9443-35B3C797AC47}"/>
            </a:ext>
          </a:extLst>
        </xdr:cNvPr>
        <xdr:cNvSpPr/>
      </xdr:nvSpPr>
      <xdr:spPr>
        <a:xfrm>
          <a:off x="1059180" y="937260"/>
          <a:ext cx="3688080" cy="1066800"/>
        </a:xfrm>
        <a:prstGeom prst="roundRect">
          <a:avLst>
            <a:gd name="adj" fmla="val 10043"/>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d</a:t>
          </a:r>
        </a:p>
      </xdr:txBody>
    </xdr:sp>
    <xdr:clientData/>
  </xdr:twoCellAnchor>
  <xdr:twoCellAnchor>
    <xdr:from>
      <xdr:col>14</xdr:col>
      <xdr:colOff>556260</xdr:colOff>
      <xdr:row>5</xdr:row>
      <xdr:rowOff>22860</xdr:rowOff>
    </xdr:from>
    <xdr:to>
      <xdr:col>21</xdr:col>
      <xdr:colOff>304800</xdr:colOff>
      <xdr:row>32</xdr:row>
      <xdr:rowOff>152400</xdr:rowOff>
    </xdr:to>
    <xdr:sp macro="" textlink="">
      <xdr:nvSpPr>
        <xdr:cNvPr id="6" name="Rectangle: Rounded Corners 5">
          <a:extLst>
            <a:ext uri="{FF2B5EF4-FFF2-40B4-BE49-F238E27FC236}">
              <a16:creationId xmlns:a16="http://schemas.microsoft.com/office/drawing/2014/main" id="{EF6C963E-2345-4FC0-824E-483E1F029E10}"/>
            </a:ext>
          </a:extLst>
        </xdr:cNvPr>
        <xdr:cNvSpPr/>
      </xdr:nvSpPr>
      <xdr:spPr>
        <a:xfrm>
          <a:off x="9090660" y="937260"/>
          <a:ext cx="4015740" cy="5067300"/>
        </a:xfrm>
        <a:prstGeom prst="roundRect">
          <a:avLst>
            <a:gd name="adj" fmla="val 2349"/>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d</a:t>
          </a:r>
        </a:p>
      </xdr:txBody>
    </xdr:sp>
    <xdr:clientData/>
  </xdr:twoCellAnchor>
  <xdr:twoCellAnchor>
    <xdr:from>
      <xdr:col>1</xdr:col>
      <xdr:colOff>457200</xdr:colOff>
      <xdr:row>11</xdr:row>
      <xdr:rowOff>76200</xdr:rowOff>
    </xdr:from>
    <xdr:to>
      <xdr:col>7</xdr:col>
      <xdr:colOff>487680</xdr:colOff>
      <xdr:row>32</xdr:row>
      <xdr:rowOff>144780</xdr:rowOff>
    </xdr:to>
    <xdr:sp macro="" textlink="">
      <xdr:nvSpPr>
        <xdr:cNvPr id="8" name="Rectangle: Rounded Corners 7">
          <a:extLst>
            <a:ext uri="{FF2B5EF4-FFF2-40B4-BE49-F238E27FC236}">
              <a16:creationId xmlns:a16="http://schemas.microsoft.com/office/drawing/2014/main" id="{D1FF7A36-C1DE-499B-B21E-8CCADCD155BC}"/>
            </a:ext>
          </a:extLst>
        </xdr:cNvPr>
        <xdr:cNvSpPr/>
      </xdr:nvSpPr>
      <xdr:spPr>
        <a:xfrm>
          <a:off x="1066800" y="2087880"/>
          <a:ext cx="3688080" cy="3909060"/>
        </a:xfrm>
        <a:prstGeom prst="roundRect">
          <a:avLst>
            <a:gd name="adj" fmla="val 3039"/>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100">
              <a:solidFill>
                <a:schemeClr val="lt1"/>
              </a:solidFill>
              <a:latin typeface="+mn-lt"/>
              <a:ea typeface="+mn-ea"/>
              <a:cs typeface="+mn-cs"/>
            </a:rPr>
            <a:t> d</a:t>
          </a:r>
        </a:p>
      </xdr:txBody>
    </xdr:sp>
    <xdr:clientData/>
  </xdr:twoCellAnchor>
  <xdr:twoCellAnchor>
    <xdr:from>
      <xdr:col>1</xdr:col>
      <xdr:colOff>510540</xdr:colOff>
      <xdr:row>5</xdr:row>
      <xdr:rowOff>106680</xdr:rowOff>
    </xdr:from>
    <xdr:to>
      <xdr:col>3</xdr:col>
      <xdr:colOff>438205</xdr:colOff>
      <xdr:row>10</xdr:row>
      <xdr:rowOff>129540</xdr:rowOff>
    </xdr:to>
    <xdr:sp macro="" textlink="">
      <xdr:nvSpPr>
        <xdr:cNvPr id="9" name="Rectangle: Rounded Corners 8">
          <a:extLst>
            <a:ext uri="{FF2B5EF4-FFF2-40B4-BE49-F238E27FC236}">
              <a16:creationId xmlns:a16="http://schemas.microsoft.com/office/drawing/2014/main" id="{B0CD5FB1-9387-413B-9ACD-CFCA5C69C95B}"/>
            </a:ext>
          </a:extLst>
        </xdr:cNvPr>
        <xdr:cNvSpPr/>
      </xdr:nvSpPr>
      <xdr:spPr>
        <a:xfrm>
          <a:off x="1120140" y="1021080"/>
          <a:ext cx="1146865" cy="937260"/>
        </a:xfrm>
        <a:prstGeom prst="roundRect">
          <a:avLst>
            <a:gd name="adj" fmla="val 9531"/>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3</xdr:col>
      <xdr:colOff>504797</xdr:colOff>
      <xdr:row>5</xdr:row>
      <xdr:rowOff>106680</xdr:rowOff>
    </xdr:from>
    <xdr:to>
      <xdr:col>5</xdr:col>
      <xdr:colOff>432462</xdr:colOff>
      <xdr:row>10</xdr:row>
      <xdr:rowOff>121920</xdr:rowOff>
    </xdr:to>
    <xdr:sp macro="" textlink="">
      <xdr:nvSpPr>
        <xdr:cNvPr id="10" name="Rectangle: Rounded Corners 9">
          <a:extLst>
            <a:ext uri="{FF2B5EF4-FFF2-40B4-BE49-F238E27FC236}">
              <a16:creationId xmlns:a16="http://schemas.microsoft.com/office/drawing/2014/main" id="{CAA731EE-1490-40CF-9C63-AA22894BED4B}"/>
            </a:ext>
          </a:extLst>
        </xdr:cNvPr>
        <xdr:cNvSpPr/>
      </xdr:nvSpPr>
      <xdr:spPr>
        <a:xfrm>
          <a:off x="2333597" y="1021080"/>
          <a:ext cx="1146865" cy="929640"/>
        </a:xfrm>
        <a:prstGeom prst="roundRect">
          <a:avLst>
            <a:gd name="adj" fmla="val 9531"/>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5</xdr:col>
      <xdr:colOff>499055</xdr:colOff>
      <xdr:row>5</xdr:row>
      <xdr:rowOff>106680</xdr:rowOff>
    </xdr:from>
    <xdr:to>
      <xdr:col>7</xdr:col>
      <xdr:colOff>426720</xdr:colOff>
      <xdr:row>10</xdr:row>
      <xdr:rowOff>129540</xdr:rowOff>
    </xdr:to>
    <xdr:sp macro="" textlink="">
      <xdr:nvSpPr>
        <xdr:cNvPr id="11" name="Rectangle: Rounded Corners 10">
          <a:extLst>
            <a:ext uri="{FF2B5EF4-FFF2-40B4-BE49-F238E27FC236}">
              <a16:creationId xmlns:a16="http://schemas.microsoft.com/office/drawing/2014/main" id="{7437FA90-CE33-4462-9BAD-B9C98DE3C3AF}"/>
            </a:ext>
          </a:extLst>
        </xdr:cNvPr>
        <xdr:cNvSpPr/>
      </xdr:nvSpPr>
      <xdr:spPr>
        <a:xfrm>
          <a:off x="3547055" y="1021080"/>
          <a:ext cx="1146865" cy="937260"/>
        </a:xfrm>
        <a:prstGeom prst="roundRect">
          <a:avLst>
            <a:gd name="adj" fmla="val 9531"/>
          </a:avLst>
        </a:prstGeom>
        <a:solidFill>
          <a:srgbClr val="F2F2E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clientData/>
  </xdr:twoCellAnchor>
  <xdr:twoCellAnchor>
    <xdr:from>
      <xdr:col>1</xdr:col>
      <xdr:colOff>403860</xdr:colOff>
      <xdr:row>1</xdr:row>
      <xdr:rowOff>175260</xdr:rowOff>
    </xdr:from>
    <xdr:to>
      <xdr:col>11</xdr:col>
      <xdr:colOff>525780</xdr:colOff>
      <xdr:row>4</xdr:row>
      <xdr:rowOff>38100</xdr:rowOff>
    </xdr:to>
    <xdr:sp macro="" textlink="">
      <xdr:nvSpPr>
        <xdr:cNvPr id="12" name="TextBox 11">
          <a:extLst>
            <a:ext uri="{FF2B5EF4-FFF2-40B4-BE49-F238E27FC236}">
              <a16:creationId xmlns:a16="http://schemas.microsoft.com/office/drawing/2014/main" id="{5615B6EE-FB03-4F98-934C-08FF0B5C3F13}"/>
            </a:ext>
          </a:extLst>
        </xdr:cNvPr>
        <xdr:cNvSpPr txBox="1"/>
      </xdr:nvSpPr>
      <xdr:spPr>
        <a:xfrm>
          <a:off x="1013460" y="358140"/>
          <a:ext cx="621792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a:solidFill>
                <a:srgbClr val="98A945"/>
              </a:solidFill>
              <a:latin typeface="Georgia" panose="02040502050405020303" pitchFamily="18" charset="0"/>
            </a:rPr>
            <a:t>FURNITURE SALES FORECASGT</a:t>
          </a:r>
        </a:p>
      </xdr:txBody>
    </xdr:sp>
    <xdr:clientData/>
  </xdr:twoCellAnchor>
  <xdr:twoCellAnchor>
    <xdr:from>
      <xdr:col>1</xdr:col>
      <xdr:colOff>396240</xdr:colOff>
      <xdr:row>3</xdr:row>
      <xdr:rowOff>91440</xdr:rowOff>
    </xdr:from>
    <xdr:to>
      <xdr:col>11</xdr:col>
      <xdr:colOff>99060</xdr:colOff>
      <xdr:row>4</xdr:row>
      <xdr:rowOff>129540</xdr:rowOff>
    </xdr:to>
    <xdr:sp macro="" textlink="">
      <xdr:nvSpPr>
        <xdr:cNvPr id="13" name="TextBox 12">
          <a:extLst>
            <a:ext uri="{FF2B5EF4-FFF2-40B4-BE49-F238E27FC236}">
              <a16:creationId xmlns:a16="http://schemas.microsoft.com/office/drawing/2014/main" id="{1DB93DED-ACA9-404B-B690-6EE60B42F6E7}"/>
            </a:ext>
          </a:extLst>
        </xdr:cNvPr>
        <xdr:cNvSpPr txBox="1"/>
      </xdr:nvSpPr>
      <xdr:spPr>
        <a:xfrm>
          <a:off x="1005840" y="640080"/>
          <a:ext cx="57988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4C36B"/>
              </a:solidFill>
              <a:latin typeface="Arial" panose="020B0604020202020204" pitchFamily="34" charset="0"/>
              <a:cs typeface="Arial" panose="020B0604020202020204" pitchFamily="34" charset="0"/>
            </a:rPr>
            <a:t>A summary of sales performance,shipping trend, and regional distribution across the U.S. </a:t>
          </a:r>
        </a:p>
      </xdr:txBody>
    </xdr:sp>
    <xdr:clientData/>
  </xdr:twoCellAnchor>
  <xdr:twoCellAnchor>
    <xdr:from>
      <xdr:col>2</xdr:col>
      <xdr:colOff>152400</xdr:colOff>
      <xdr:row>5</xdr:row>
      <xdr:rowOff>160020</xdr:rowOff>
    </xdr:from>
    <xdr:to>
      <xdr:col>3</xdr:col>
      <xdr:colOff>175260</xdr:colOff>
      <xdr:row>7</xdr:row>
      <xdr:rowOff>7620</xdr:rowOff>
    </xdr:to>
    <xdr:sp macro="" textlink="">
      <xdr:nvSpPr>
        <xdr:cNvPr id="14" name="TextBox 13">
          <a:extLst>
            <a:ext uri="{FF2B5EF4-FFF2-40B4-BE49-F238E27FC236}">
              <a16:creationId xmlns:a16="http://schemas.microsoft.com/office/drawing/2014/main" id="{569246AC-7E60-4B24-85E0-4DDC5FBF2C0A}"/>
            </a:ext>
          </a:extLst>
        </xdr:cNvPr>
        <xdr:cNvSpPr txBox="1"/>
      </xdr:nvSpPr>
      <xdr:spPr>
        <a:xfrm>
          <a:off x="1371600" y="1074420"/>
          <a:ext cx="6324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4C36B"/>
              </a:solidFill>
              <a:latin typeface="Arial" panose="020B0604020202020204" pitchFamily="34" charset="0"/>
              <a:cs typeface="Arial" panose="020B0604020202020204" pitchFamily="34" charset="0"/>
            </a:rPr>
            <a:t>Sales</a:t>
          </a:r>
        </a:p>
      </xdr:txBody>
    </xdr:sp>
    <xdr:clientData/>
  </xdr:twoCellAnchor>
  <xdr:twoCellAnchor>
    <xdr:from>
      <xdr:col>4</xdr:col>
      <xdr:colOff>129540</xdr:colOff>
      <xdr:row>5</xdr:row>
      <xdr:rowOff>160020</xdr:rowOff>
    </xdr:from>
    <xdr:to>
      <xdr:col>5</xdr:col>
      <xdr:colOff>228600</xdr:colOff>
      <xdr:row>7</xdr:row>
      <xdr:rowOff>30480</xdr:rowOff>
    </xdr:to>
    <xdr:sp macro="" textlink="">
      <xdr:nvSpPr>
        <xdr:cNvPr id="15" name="TextBox 14">
          <a:extLst>
            <a:ext uri="{FF2B5EF4-FFF2-40B4-BE49-F238E27FC236}">
              <a16:creationId xmlns:a16="http://schemas.microsoft.com/office/drawing/2014/main" id="{813BDF96-60DF-4630-BCB1-7CE5C66E2ADA}"/>
            </a:ext>
          </a:extLst>
        </xdr:cNvPr>
        <xdr:cNvSpPr txBox="1"/>
      </xdr:nvSpPr>
      <xdr:spPr>
        <a:xfrm>
          <a:off x="2567940" y="1074420"/>
          <a:ext cx="7086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4C36B"/>
              </a:solidFill>
              <a:latin typeface="Arial" panose="020B0604020202020204" pitchFamily="34" charset="0"/>
              <a:cs typeface="Arial" panose="020B0604020202020204" pitchFamily="34" charset="0"/>
            </a:rPr>
            <a:t>Quantity</a:t>
          </a:r>
        </a:p>
      </xdr:txBody>
    </xdr:sp>
    <xdr:clientData/>
  </xdr:twoCellAnchor>
  <xdr:twoCellAnchor>
    <xdr:from>
      <xdr:col>6</xdr:col>
      <xdr:colOff>182880</xdr:colOff>
      <xdr:row>5</xdr:row>
      <xdr:rowOff>160020</xdr:rowOff>
    </xdr:from>
    <xdr:to>
      <xdr:col>7</xdr:col>
      <xdr:colOff>205740</xdr:colOff>
      <xdr:row>7</xdr:row>
      <xdr:rowOff>7620</xdr:rowOff>
    </xdr:to>
    <xdr:sp macro="" textlink="">
      <xdr:nvSpPr>
        <xdr:cNvPr id="16" name="TextBox 15">
          <a:extLst>
            <a:ext uri="{FF2B5EF4-FFF2-40B4-BE49-F238E27FC236}">
              <a16:creationId xmlns:a16="http://schemas.microsoft.com/office/drawing/2014/main" id="{D6D5C403-A251-48EE-A731-A0F0E043243A}"/>
            </a:ext>
          </a:extLst>
        </xdr:cNvPr>
        <xdr:cNvSpPr txBox="1"/>
      </xdr:nvSpPr>
      <xdr:spPr>
        <a:xfrm>
          <a:off x="3840480" y="1074420"/>
          <a:ext cx="63246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B4C36B"/>
              </a:solidFill>
              <a:latin typeface="Arial" panose="020B0604020202020204" pitchFamily="34" charset="0"/>
              <a:cs typeface="Arial" panose="020B0604020202020204" pitchFamily="34" charset="0"/>
            </a:rPr>
            <a:t>Profit</a:t>
          </a:r>
        </a:p>
      </xdr:txBody>
    </xdr:sp>
    <xdr:clientData/>
  </xdr:twoCellAnchor>
  <xdr:twoCellAnchor>
    <xdr:from>
      <xdr:col>1</xdr:col>
      <xdr:colOff>377643</xdr:colOff>
      <xdr:row>7</xdr:row>
      <xdr:rowOff>7619</xdr:rowOff>
    </xdr:from>
    <xdr:to>
      <xdr:col>3</xdr:col>
      <xdr:colOff>583882</xdr:colOff>
      <xdr:row>9</xdr:row>
      <xdr:rowOff>60959</xdr:rowOff>
    </xdr:to>
    <xdr:sp macro="" textlink="Sales">
      <xdr:nvSpPr>
        <xdr:cNvPr id="17" name="TextBox 16">
          <a:extLst>
            <a:ext uri="{FF2B5EF4-FFF2-40B4-BE49-F238E27FC236}">
              <a16:creationId xmlns:a16="http://schemas.microsoft.com/office/drawing/2014/main" id="{DF2FD71E-8194-4EEF-B3F4-CDE6C1429A40}"/>
            </a:ext>
          </a:extLst>
        </xdr:cNvPr>
        <xdr:cNvSpPr txBox="1"/>
      </xdr:nvSpPr>
      <xdr:spPr>
        <a:xfrm>
          <a:off x="987243" y="1287779"/>
          <a:ext cx="1425439"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65535DC-7A58-4BED-B60F-B9CB27FA1C4C}" type="TxLink">
            <a:rPr lang="en-US" sz="1800" b="1">
              <a:solidFill>
                <a:srgbClr val="98A945"/>
              </a:solidFill>
              <a:latin typeface="Arial" panose="020B0604020202020204" pitchFamily="34" charset="0"/>
              <a:ea typeface="+mn-ea"/>
              <a:cs typeface="Arial" panose="020B0604020202020204" pitchFamily="34" charset="0"/>
            </a:rPr>
            <a:pPr marL="0" indent="0" algn="ctr"/>
            <a:t>$742.0K</a:t>
          </a:fld>
          <a:endParaRPr lang="en-US" sz="1800" b="1">
            <a:solidFill>
              <a:srgbClr val="98A945"/>
            </a:solidFill>
            <a:latin typeface="Arial" panose="020B0604020202020204" pitchFamily="34" charset="0"/>
            <a:ea typeface="+mn-ea"/>
            <a:cs typeface="Arial" panose="020B0604020202020204" pitchFamily="34" charset="0"/>
          </a:endParaRPr>
        </a:p>
      </xdr:txBody>
    </xdr:sp>
    <xdr:clientData/>
  </xdr:twoCellAnchor>
  <xdr:twoCellAnchor>
    <xdr:from>
      <xdr:col>3</xdr:col>
      <xdr:colOff>528017</xdr:colOff>
      <xdr:row>7</xdr:row>
      <xdr:rowOff>7619</xdr:rowOff>
    </xdr:from>
    <xdr:to>
      <xdr:col>5</xdr:col>
      <xdr:colOff>472440</xdr:colOff>
      <xdr:row>9</xdr:row>
      <xdr:rowOff>45720</xdr:rowOff>
    </xdr:to>
    <xdr:sp macro="" textlink="Quantity">
      <xdr:nvSpPr>
        <xdr:cNvPr id="18" name="TextBox 17">
          <a:extLst>
            <a:ext uri="{FF2B5EF4-FFF2-40B4-BE49-F238E27FC236}">
              <a16:creationId xmlns:a16="http://schemas.microsoft.com/office/drawing/2014/main" id="{4DF3F7EE-E11B-4C05-B15B-DCCAA3425E61}"/>
            </a:ext>
          </a:extLst>
        </xdr:cNvPr>
        <xdr:cNvSpPr txBox="1"/>
      </xdr:nvSpPr>
      <xdr:spPr>
        <a:xfrm>
          <a:off x="2356817" y="1287779"/>
          <a:ext cx="1163623" cy="403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4780063-18F2-4DB7-99DC-F6C3291A5C56}" type="TxLink">
            <a:rPr lang="en-US" sz="1800" b="1">
              <a:solidFill>
                <a:srgbClr val="98A945"/>
              </a:solidFill>
              <a:latin typeface="Arial" panose="020B0604020202020204" pitchFamily="34" charset="0"/>
              <a:ea typeface="+mn-ea"/>
              <a:cs typeface="Arial" panose="020B0604020202020204" pitchFamily="34" charset="0"/>
            </a:rPr>
            <a:pPr marL="0" indent="0" algn="ctr"/>
            <a:t>8.0K</a:t>
          </a:fld>
          <a:endParaRPr lang="en-US" sz="1800" b="1">
            <a:solidFill>
              <a:srgbClr val="98A945"/>
            </a:solidFill>
            <a:latin typeface="Arial" panose="020B0604020202020204" pitchFamily="34" charset="0"/>
            <a:ea typeface="+mn-ea"/>
            <a:cs typeface="Arial" panose="020B0604020202020204" pitchFamily="34" charset="0"/>
          </a:endParaRPr>
        </a:p>
      </xdr:txBody>
    </xdr:sp>
    <xdr:clientData/>
  </xdr:twoCellAnchor>
  <xdr:twoCellAnchor>
    <xdr:from>
      <xdr:col>5</xdr:col>
      <xdr:colOff>556260</xdr:colOff>
      <xdr:row>7</xdr:row>
      <xdr:rowOff>7619</xdr:rowOff>
    </xdr:from>
    <xdr:to>
      <xdr:col>7</xdr:col>
      <xdr:colOff>394018</xdr:colOff>
      <xdr:row>9</xdr:row>
      <xdr:rowOff>22859</xdr:rowOff>
    </xdr:to>
    <xdr:sp macro="" textlink="Profit">
      <xdr:nvSpPr>
        <xdr:cNvPr id="19" name="TextBox 18">
          <a:extLst>
            <a:ext uri="{FF2B5EF4-FFF2-40B4-BE49-F238E27FC236}">
              <a16:creationId xmlns:a16="http://schemas.microsoft.com/office/drawing/2014/main" id="{9F18A968-3D7C-4513-90E8-C523692E6AAB}"/>
            </a:ext>
          </a:extLst>
        </xdr:cNvPr>
        <xdr:cNvSpPr txBox="1"/>
      </xdr:nvSpPr>
      <xdr:spPr>
        <a:xfrm>
          <a:off x="3604260" y="1287779"/>
          <a:ext cx="1056958"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33C5CC0-1862-4AAB-BC85-BD795C548D3D}" type="TxLink">
            <a:rPr lang="en-US" sz="1800" b="1">
              <a:solidFill>
                <a:srgbClr val="98A945"/>
              </a:solidFill>
              <a:latin typeface="Arial" panose="020B0604020202020204" pitchFamily="34" charset="0"/>
              <a:ea typeface="+mn-ea"/>
              <a:cs typeface="Arial" panose="020B0604020202020204" pitchFamily="34" charset="0"/>
            </a:rPr>
            <a:pPr marL="0" indent="0" algn="ctr"/>
            <a:t>$18.5K</a:t>
          </a:fld>
          <a:endParaRPr lang="en-US" sz="1800" b="1">
            <a:solidFill>
              <a:srgbClr val="98A945"/>
            </a:solidFill>
            <a:latin typeface="Arial" panose="020B0604020202020204" pitchFamily="34" charset="0"/>
            <a:ea typeface="+mn-ea"/>
            <a:cs typeface="Arial" panose="020B0604020202020204" pitchFamily="34" charset="0"/>
          </a:endParaRPr>
        </a:p>
      </xdr:txBody>
    </xdr:sp>
    <xdr:clientData/>
  </xdr:twoCellAnchor>
  <xdr:twoCellAnchor>
    <xdr:from>
      <xdr:col>1</xdr:col>
      <xdr:colOff>586740</xdr:colOff>
      <xdr:row>8</xdr:row>
      <xdr:rowOff>175260</xdr:rowOff>
    </xdr:from>
    <xdr:to>
      <xdr:col>3</xdr:col>
      <xdr:colOff>266700</xdr:colOff>
      <xdr:row>10</xdr:row>
      <xdr:rowOff>60960</xdr:rowOff>
    </xdr:to>
    <xdr:sp macro="" textlink="salesYoY">
      <xdr:nvSpPr>
        <xdr:cNvPr id="20" name="TextBox 19">
          <a:extLst>
            <a:ext uri="{FF2B5EF4-FFF2-40B4-BE49-F238E27FC236}">
              <a16:creationId xmlns:a16="http://schemas.microsoft.com/office/drawing/2014/main" id="{0D9E813D-87EA-4FF5-A772-21D3152C057E}"/>
            </a:ext>
          </a:extLst>
        </xdr:cNvPr>
        <xdr:cNvSpPr txBox="1"/>
      </xdr:nvSpPr>
      <xdr:spPr>
        <a:xfrm>
          <a:off x="1196340" y="1638300"/>
          <a:ext cx="8991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8FB7189-C212-48F1-BE62-9B050525520E}" type="TxLink">
            <a:rPr lang="en-US" sz="1100" b="1" i="0" u="none" strike="noStrike">
              <a:solidFill>
                <a:schemeClr val="bg2">
                  <a:lumMod val="75000"/>
                </a:schemeClr>
              </a:solidFill>
              <a:latin typeface="Arial" panose="020B0604020202020204" pitchFamily="34" charset="0"/>
              <a:ea typeface="+mn-ea"/>
              <a:cs typeface="Arial" panose="020B0604020202020204" pitchFamily="34" charset="0"/>
            </a:rPr>
            <a:pPr marL="0" indent="0" algn="ctr"/>
            <a:t>⇧8% YoY</a:t>
          </a:fld>
          <a:endParaRPr lang="en-US" sz="1100" b="1" i="0" u="none" strike="noStrike">
            <a:solidFill>
              <a:schemeClr val="bg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4</xdr:col>
      <xdr:colOff>0</xdr:colOff>
      <xdr:row>8</xdr:row>
      <xdr:rowOff>175260</xdr:rowOff>
    </xdr:from>
    <xdr:to>
      <xdr:col>5</xdr:col>
      <xdr:colOff>312420</xdr:colOff>
      <xdr:row>10</xdr:row>
      <xdr:rowOff>60960</xdr:rowOff>
    </xdr:to>
    <xdr:sp macro="" textlink="QuantityYoY">
      <xdr:nvSpPr>
        <xdr:cNvPr id="21" name="TextBox 20">
          <a:extLst>
            <a:ext uri="{FF2B5EF4-FFF2-40B4-BE49-F238E27FC236}">
              <a16:creationId xmlns:a16="http://schemas.microsoft.com/office/drawing/2014/main" id="{1E36F49B-F2F7-4729-BA4A-54B5416991DC}"/>
            </a:ext>
          </a:extLst>
        </xdr:cNvPr>
        <xdr:cNvSpPr txBox="1"/>
      </xdr:nvSpPr>
      <xdr:spPr>
        <a:xfrm>
          <a:off x="2438400" y="1638300"/>
          <a:ext cx="9220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9D0764A-D3B3-41F9-B93B-84D52BBBC249}" type="TxLink">
            <a:rPr lang="en-US" sz="1100" b="1" i="0" u="none" strike="noStrike">
              <a:solidFill>
                <a:schemeClr val="bg2">
                  <a:lumMod val="75000"/>
                </a:schemeClr>
              </a:solidFill>
              <a:latin typeface="Arial" panose="020B0604020202020204" pitchFamily="34" charset="0"/>
              <a:ea typeface="+mn-ea"/>
              <a:cs typeface="Arial" panose="020B0604020202020204" pitchFamily="34" charset="0"/>
            </a:rPr>
            <a:pPr marL="0" indent="0" algn="ctr"/>
            <a:t>⇧11% YoY</a:t>
          </a:fld>
          <a:endParaRPr lang="en-US" sz="1100" b="1" i="0" u="none" strike="noStrike">
            <a:solidFill>
              <a:schemeClr val="bg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5</xdr:col>
      <xdr:colOff>586740</xdr:colOff>
      <xdr:row>8</xdr:row>
      <xdr:rowOff>175260</xdr:rowOff>
    </xdr:from>
    <xdr:to>
      <xdr:col>7</xdr:col>
      <xdr:colOff>358140</xdr:colOff>
      <xdr:row>10</xdr:row>
      <xdr:rowOff>60960</xdr:rowOff>
    </xdr:to>
    <xdr:sp macro="" textlink="ProfitYoY">
      <xdr:nvSpPr>
        <xdr:cNvPr id="22" name="TextBox 21">
          <a:extLst>
            <a:ext uri="{FF2B5EF4-FFF2-40B4-BE49-F238E27FC236}">
              <a16:creationId xmlns:a16="http://schemas.microsoft.com/office/drawing/2014/main" id="{031A6BAD-2F02-4B6F-9D2D-64D969B7DF15}"/>
            </a:ext>
          </a:extLst>
        </xdr:cNvPr>
        <xdr:cNvSpPr txBox="1"/>
      </xdr:nvSpPr>
      <xdr:spPr>
        <a:xfrm>
          <a:off x="3634740" y="1638300"/>
          <a:ext cx="9906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0CC8AF4-B603-4D63-8BB3-896641610C0B}" type="TxLink">
            <a:rPr lang="en-US" sz="1100" b="1" i="0" u="none" strike="noStrike">
              <a:solidFill>
                <a:schemeClr val="bg2">
                  <a:lumMod val="75000"/>
                </a:schemeClr>
              </a:solidFill>
              <a:latin typeface="Arial" panose="020B0604020202020204" pitchFamily="34" charset="0"/>
              <a:ea typeface="+mn-ea"/>
              <a:cs typeface="Arial" panose="020B0604020202020204" pitchFamily="34" charset="0"/>
            </a:rPr>
            <a:pPr marL="0" indent="0" algn="ctr"/>
            <a:t>⇩57% YoY</a:t>
          </a:fld>
          <a:endParaRPr lang="en-US" sz="1100" b="1" i="0" u="none" strike="noStrike">
            <a:solidFill>
              <a:schemeClr val="bg2">
                <a:lumMod val="75000"/>
              </a:schemeClr>
            </a:solidFill>
            <a:latin typeface="Arial" panose="020B0604020202020204" pitchFamily="34" charset="0"/>
            <a:ea typeface="+mn-ea"/>
            <a:cs typeface="Arial" panose="020B0604020202020204" pitchFamily="34" charset="0"/>
          </a:endParaRPr>
        </a:p>
      </xdr:txBody>
    </xdr:sp>
    <xdr:clientData/>
  </xdr:twoCellAnchor>
  <xdr:twoCellAnchor>
    <xdr:from>
      <xdr:col>14</xdr:col>
      <xdr:colOff>571500</xdr:colOff>
      <xdr:row>5</xdr:row>
      <xdr:rowOff>30480</xdr:rowOff>
    </xdr:from>
    <xdr:to>
      <xdr:col>17</xdr:col>
      <xdr:colOff>579120</xdr:colOff>
      <xdr:row>6</xdr:row>
      <xdr:rowOff>91440</xdr:rowOff>
    </xdr:to>
    <xdr:sp macro="" textlink="">
      <xdr:nvSpPr>
        <xdr:cNvPr id="25" name="TextBox 24">
          <a:extLst>
            <a:ext uri="{FF2B5EF4-FFF2-40B4-BE49-F238E27FC236}">
              <a16:creationId xmlns:a16="http://schemas.microsoft.com/office/drawing/2014/main" id="{54F8778E-9DB0-427F-B67B-67BCF5D5A283}"/>
            </a:ext>
          </a:extLst>
        </xdr:cNvPr>
        <xdr:cNvSpPr txBox="1"/>
      </xdr:nvSpPr>
      <xdr:spPr>
        <a:xfrm>
          <a:off x="9105900" y="944880"/>
          <a:ext cx="183642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4C36B"/>
              </a:solidFill>
              <a:latin typeface="Arial" panose="020B0604020202020204" pitchFamily="34" charset="0"/>
              <a:cs typeface="Arial" panose="020B0604020202020204" pitchFamily="34" charset="0"/>
            </a:rPr>
            <a:t>Quantity Forecast</a:t>
          </a:r>
        </a:p>
      </xdr:txBody>
    </xdr:sp>
    <xdr:clientData/>
  </xdr:twoCellAnchor>
  <xdr:twoCellAnchor>
    <xdr:from>
      <xdr:col>21</xdr:col>
      <xdr:colOff>548640</xdr:colOff>
      <xdr:row>0</xdr:row>
      <xdr:rowOff>0</xdr:rowOff>
    </xdr:from>
    <xdr:to>
      <xdr:col>27</xdr:col>
      <xdr:colOff>91440</xdr:colOff>
      <xdr:row>0</xdr:row>
      <xdr:rowOff>0</xdr:rowOff>
    </xdr:to>
    <xdr:sp macro="" textlink="">
      <xdr:nvSpPr>
        <xdr:cNvPr id="26" name="TextBox 25">
          <a:extLst>
            <a:ext uri="{FF2B5EF4-FFF2-40B4-BE49-F238E27FC236}">
              <a16:creationId xmlns:a16="http://schemas.microsoft.com/office/drawing/2014/main" id="{F3A627F0-66A6-4700-92B9-5C303DCEF1A8}"/>
            </a:ext>
          </a:extLst>
        </xdr:cNvPr>
        <xdr:cNvSpPr txBox="1"/>
      </xdr:nvSpPr>
      <xdr:spPr>
        <a:xfrm>
          <a:off x="13350240" y="0"/>
          <a:ext cx="3200400" cy="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4C36B"/>
              </a:solidFill>
              <a:latin typeface="Arial" panose="020B0604020202020204" pitchFamily="34" charset="0"/>
              <a:cs typeface="Arial" panose="020B0604020202020204" pitchFamily="34" charset="0"/>
            </a:rPr>
            <a:t>Shipping Distribution by State</a:t>
          </a:r>
        </a:p>
      </xdr:txBody>
    </xdr:sp>
    <xdr:clientData/>
  </xdr:twoCellAnchor>
  <xdr:twoCellAnchor>
    <xdr:from>
      <xdr:col>1</xdr:col>
      <xdr:colOff>443956</xdr:colOff>
      <xdr:row>11</xdr:row>
      <xdr:rowOff>83820</xdr:rowOff>
    </xdr:from>
    <xdr:to>
      <xdr:col>7</xdr:col>
      <xdr:colOff>527776</xdr:colOff>
      <xdr:row>12</xdr:row>
      <xdr:rowOff>152400</xdr:rowOff>
    </xdr:to>
    <xdr:sp macro="" textlink="">
      <xdr:nvSpPr>
        <xdr:cNvPr id="27" name="TextBox 26">
          <a:extLst>
            <a:ext uri="{FF2B5EF4-FFF2-40B4-BE49-F238E27FC236}">
              <a16:creationId xmlns:a16="http://schemas.microsoft.com/office/drawing/2014/main" id="{47ABFF96-B8F3-45B6-BD37-BDF8F3070ED3}"/>
            </a:ext>
          </a:extLst>
        </xdr:cNvPr>
        <xdr:cNvSpPr txBox="1"/>
      </xdr:nvSpPr>
      <xdr:spPr>
        <a:xfrm>
          <a:off x="1056405" y="2120568"/>
          <a:ext cx="3758511" cy="253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4C36B"/>
              </a:solidFill>
              <a:latin typeface="Arial" panose="020B0604020202020204" pitchFamily="34" charset="0"/>
              <a:cs typeface="Arial" panose="020B0604020202020204" pitchFamily="34" charset="0"/>
            </a:rPr>
            <a:t>Average Profit Margin vs. Average Profit Per Unit</a:t>
          </a:r>
        </a:p>
      </xdr:txBody>
    </xdr:sp>
    <xdr:clientData/>
  </xdr:twoCellAnchor>
  <xdr:twoCellAnchor editAs="oneCell">
    <xdr:from>
      <xdr:col>14</xdr:col>
      <xdr:colOff>510540</xdr:colOff>
      <xdr:row>2</xdr:row>
      <xdr:rowOff>114300</xdr:rowOff>
    </xdr:from>
    <xdr:to>
      <xdr:col>21</xdr:col>
      <xdr:colOff>411480</xdr:colOff>
      <xdr:row>4</xdr:row>
      <xdr:rowOff>175260</xdr:rowOff>
    </xdr:to>
    <mc:AlternateContent xmlns:mc="http://schemas.openxmlformats.org/markup-compatibility/2006" xmlns:a14="http://schemas.microsoft.com/office/drawing/2010/main">
      <mc:Choice Requires="a14">
        <xdr:graphicFrame macro="">
          <xdr:nvGraphicFramePr>
            <xdr:cNvPr id="41" name="Region 2">
              <a:extLst>
                <a:ext uri="{FF2B5EF4-FFF2-40B4-BE49-F238E27FC236}">
                  <a16:creationId xmlns:a16="http://schemas.microsoft.com/office/drawing/2014/main" id="{8C86C2CB-2FD9-40F2-B855-D8CE70DADC9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044940" y="480060"/>
              <a:ext cx="4168140" cy="426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571500</xdr:colOff>
      <xdr:row>19</xdr:row>
      <xdr:rowOff>60960</xdr:rowOff>
    </xdr:from>
    <xdr:to>
      <xdr:col>18</xdr:col>
      <xdr:colOff>342900</xdr:colOff>
      <xdr:row>20</xdr:row>
      <xdr:rowOff>129540</xdr:rowOff>
    </xdr:to>
    <xdr:sp macro="" textlink="">
      <xdr:nvSpPr>
        <xdr:cNvPr id="42" name="TextBox 41">
          <a:extLst>
            <a:ext uri="{FF2B5EF4-FFF2-40B4-BE49-F238E27FC236}">
              <a16:creationId xmlns:a16="http://schemas.microsoft.com/office/drawing/2014/main" id="{865E2366-24C2-45BE-92DB-EC7EDDA8D2AA}"/>
            </a:ext>
          </a:extLst>
        </xdr:cNvPr>
        <xdr:cNvSpPr txBox="1"/>
      </xdr:nvSpPr>
      <xdr:spPr>
        <a:xfrm>
          <a:off x="9105900" y="3535680"/>
          <a:ext cx="22098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4C36B"/>
              </a:solidFill>
              <a:latin typeface="Arial" panose="020B0604020202020204" pitchFamily="34" charset="0"/>
              <a:cs typeface="Arial" panose="020B0604020202020204" pitchFamily="34" charset="0"/>
            </a:rPr>
            <a:t>Discount vs. Profit Margin </a:t>
          </a:r>
        </a:p>
      </xdr:txBody>
    </xdr:sp>
    <xdr:clientData/>
  </xdr:twoCellAnchor>
  <xdr:twoCellAnchor>
    <xdr:from>
      <xdr:col>1</xdr:col>
      <xdr:colOff>426720</xdr:colOff>
      <xdr:row>23</xdr:row>
      <xdr:rowOff>0</xdr:rowOff>
    </xdr:from>
    <xdr:to>
      <xdr:col>7</xdr:col>
      <xdr:colOff>556260</xdr:colOff>
      <xdr:row>24</xdr:row>
      <xdr:rowOff>68580</xdr:rowOff>
    </xdr:to>
    <xdr:sp macro="" textlink="">
      <xdr:nvSpPr>
        <xdr:cNvPr id="43" name="TextBox 42">
          <a:extLst>
            <a:ext uri="{FF2B5EF4-FFF2-40B4-BE49-F238E27FC236}">
              <a16:creationId xmlns:a16="http://schemas.microsoft.com/office/drawing/2014/main" id="{E9094473-47CD-4BF5-81ED-44FD0A983395}"/>
            </a:ext>
          </a:extLst>
        </xdr:cNvPr>
        <xdr:cNvSpPr txBox="1"/>
      </xdr:nvSpPr>
      <xdr:spPr>
        <a:xfrm>
          <a:off x="1036320" y="4206240"/>
          <a:ext cx="3787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4C36B"/>
              </a:solidFill>
              <a:latin typeface="Arial" panose="020B0604020202020204" pitchFamily="34" charset="0"/>
              <a:cs typeface="Arial" panose="020B0604020202020204" pitchFamily="34" charset="0"/>
            </a:rPr>
            <a:t>Discounted Orders Over Time (i.e 20% off or more)</a:t>
          </a:r>
        </a:p>
      </xdr:txBody>
    </xdr:sp>
    <xdr:clientData/>
  </xdr:twoCellAnchor>
  <xdr:twoCellAnchor>
    <xdr:from>
      <xdr:col>18</xdr:col>
      <xdr:colOff>304800</xdr:colOff>
      <xdr:row>1</xdr:row>
      <xdr:rowOff>114300</xdr:rowOff>
    </xdr:from>
    <xdr:to>
      <xdr:col>21</xdr:col>
      <xdr:colOff>388620</xdr:colOff>
      <xdr:row>2</xdr:row>
      <xdr:rowOff>144780</xdr:rowOff>
    </xdr:to>
    <xdr:sp macro="" textlink="date">
      <xdr:nvSpPr>
        <xdr:cNvPr id="45" name="TextBox 44">
          <a:extLst>
            <a:ext uri="{FF2B5EF4-FFF2-40B4-BE49-F238E27FC236}">
              <a16:creationId xmlns:a16="http://schemas.microsoft.com/office/drawing/2014/main" id="{2E7B100D-EE26-4B8F-8DD4-1BEB39F37C67}"/>
            </a:ext>
          </a:extLst>
        </xdr:cNvPr>
        <xdr:cNvSpPr txBox="1"/>
      </xdr:nvSpPr>
      <xdr:spPr>
        <a:xfrm>
          <a:off x="11277600" y="297180"/>
          <a:ext cx="19126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7F99E6E-7062-48DF-BABA-44145193A9A1}" type="TxLink">
            <a:rPr lang="en-US" sz="1000" b="1" i="0">
              <a:solidFill>
                <a:srgbClr val="B4C36B"/>
              </a:solidFill>
              <a:latin typeface="Arial" panose="020B0604020202020204" pitchFamily="34" charset="0"/>
              <a:ea typeface="+mn-ea"/>
              <a:cs typeface="Arial" panose="020B0604020202020204" pitchFamily="34" charset="0"/>
            </a:rPr>
            <a:pPr marL="0" indent="0"/>
            <a:t>Thursday, January 15, 2026</a:t>
          </a:fld>
          <a:endParaRPr lang="en-US" sz="1000" b="1" i="0">
            <a:solidFill>
              <a:srgbClr val="B4C36B"/>
            </a:solidFill>
            <a:latin typeface="Arial" panose="020B0604020202020204" pitchFamily="34" charset="0"/>
            <a:ea typeface="+mn-ea"/>
            <a:cs typeface="Arial" panose="020B0604020202020204" pitchFamily="34" charset="0"/>
          </a:endParaRPr>
        </a:p>
      </xdr:txBody>
    </xdr:sp>
    <xdr:clientData/>
  </xdr:twoCellAnchor>
  <xdr:twoCellAnchor>
    <xdr:from>
      <xdr:col>20</xdr:col>
      <xdr:colOff>358140</xdr:colOff>
      <xdr:row>33</xdr:row>
      <xdr:rowOff>121920</xdr:rowOff>
    </xdr:from>
    <xdr:to>
      <xdr:col>22</xdr:col>
      <xdr:colOff>53340</xdr:colOff>
      <xdr:row>34</xdr:row>
      <xdr:rowOff>144780</xdr:rowOff>
    </xdr:to>
    <xdr:sp macro="" textlink="date">
      <xdr:nvSpPr>
        <xdr:cNvPr id="46" name="TextBox 45">
          <a:extLst>
            <a:ext uri="{FF2B5EF4-FFF2-40B4-BE49-F238E27FC236}">
              <a16:creationId xmlns:a16="http://schemas.microsoft.com/office/drawing/2014/main" id="{C14E251D-3496-4E63-BB1E-9D6D04C8331D}"/>
            </a:ext>
          </a:extLst>
        </xdr:cNvPr>
        <xdr:cNvSpPr txBox="1"/>
      </xdr:nvSpPr>
      <xdr:spPr>
        <a:xfrm>
          <a:off x="12550140" y="6156960"/>
          <a:ext cx="91440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000" i="0">
              <a:solidFill>
                <a:schemeClr val="bg2">
                  <a:lumMod val="75000"/>
                </a:schemeClr>
              </a:solidFill>
              <a:latin typeface="Arial" panose="020B0604020202020204" pitchFamily="34" charset="0"/>
              <a:ea typeface="+mn-ea"/>
              <a:cs typeface="Arial" panose="020B0604020202020204" pitchFamily="34" charset="0"/>
            </a:rPr>
            <a:t>David Ojo</a:t>
          </a:r>
        </a:p>
      </xdr:txBody>
    </xdr:sp>
    <xdr:clientData/>
  </xdr:twoCellAnchor>
  <xdr:twoCellAnchor>
    <xdr:from>
      <xdr:col>8</xdr:col>
      <xdr:colOff>0</xdr:colOff>
      <xdr:row>5</xdr:row>
      <xdr:rowOff>22860</xdr:rowOff>
    </xdr:from>
    <xdr:to>
      <xdr:col>14</xdr:col>
      <xdr:colOff>426720</xdr:colOff>
      <xdr:row>18</xdr:row>
      <xdr:rowOff>114957</xdr:rowOff>
    </xdr:to>
    <xdr:sp macro="" textlink="">
      <xdr:nvSpPr>
        <xdr:cNvPr id="5" name="Rectangle: Rounded Corners 4">
          <a:extLst>
            <a:ext uri="{FF2B5EF4-FFF2-40B4-BE49-F238E27FC236}">
              <a16:creationId xmlns:a16="http://schemas.microsoft.com/office/drawing/2014/main" id="{EBA810B8-D5BD-478B-813B-65C249DF03AC}"/>
            </a:ext>
          </a:extLst>
        </xdr:cNvPr>
        <xdr:cNvSpPr/>
      </xdr:nvSpPr>
      <xdr:spPr>
        <a:xfrm>
          <a:off x="4876800" y="937260"/>
          <a:ext cx="4084320" cy="2469537"/>
        </a:xfrm>
        <a:prstGeom prst="roundRect">
          <a:avLst>
            <a:gd name="adj" fmla="val 469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d</a:t>
          </a:r>
        </a:p>
      </xdr:txBody>
    </xdr:sp>
    <xdr:clientData/>
  </xdr:twoCellAnchor>
  <xdr:twoCellAnchor>
    <xdr:from>
      <xdr:col>8</xdr:col>
      <xdr:colOff>0</xdr:colOff>
      <xdr:row>19</xdr:row>
      <xdr:rowOff>45063</xdr:rowOff>
    </xdr:from>
    <xdr:to>
      <xdr:col>14</xdr:col>
      <xdr:colOff>426720</xdr:colOff>
      <xdr:row>32</xdr:row>
      <xdr:rowOff>137160</xdr:rowOff>
    </xdr:to>
    <xdr:sp macro="" textlink="">
      <xdr:nvSpPr>
        <xdr:cNvPr id="47" name="Rectangle: Rounded Corners 46">
          <a:extLst>
            <a:ext uri="{FF2B5EF4-FFF2-40B4-BE49-F238E27FC236}">
              <a16:creationId xmlns:a16="http://schemas.microsoft.com/office/drawing/2014/main" id="{808ADE47-6A8B-06E0-4BF2-08DA960EF01D}"/>
            </a:ext>
          </a:extLst>
        </xdr:cNvPr>
        <xdr:cNvSpPr/>
      </xdr:nvSpPr>
      <xdr:spPr>
        <a:xfrm>
          <a:off x="4876800" y="3519783"/>
          <a:ext cx="4084320" cy="2469537"/>
        </a:xfrm>
        <a:prstGeom prst="roundRect">
          <a:avLst>
            <a:gd name="adj" fmla="val 4692"/>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d</a:t>
          </a:r>
        </a:p>
      </xdr:txBody>
    </xdr:sp>
    <xdr:clientData/>
  </xdr:twoCellAnchor>
  <xdr:twoCellAnchor>
    <xdr:from>
      <xdr:col>8</xdr:col>
      <xdr:colOff>15240</xdr:colOff>
      <xdr:row>5</xdr:row>
      <xdr:rowOff>30480</xdr:rowOff>
    </xdr:from>
    <xdr:to>
      <xdr:col>10</xdr:col>
      <xdr:colOff>213360</xdr:colOff>
      <xdr:row>6</xdr:row>
      <xdr:rowOff>99060</xdr:rowOff>
    </xdr:to>
    <xdr:sp macro="" textlink="">
      <xdr:nvSpPr>
        <xdr:cNvPr id="49" name="TextBox 48">
          <a:extLst>
            <a:ext uri="{FF2B5EF4-FFF2-40B4-BE49-F238E27FC236}">
              <a16:creationId xmlns:a16="http://schemas.microsoft.com/office/drawing/2014/main" id="{1E99EC26-BF01-9275-07EA-DDD8EFA4AE06}"/>
            </a:ext>
          </a:extLst>
        </xdr:cNvPr>
        <xdr:cNvSpPr txBox="1"/>
      </xdr:nvSpPr>
      <xdr:spPr>
        <a:xfrm>
          <a:off x="4892040" y="944880"/>
          <a:ext cx="141732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rgbClr val="B4C36B"/>
              </a:solidFill>
              <a:latin typeface="Arial" panose="020B0604020202020204" pitchFamily="34" charset="0"/>
              <a:cs typeface="Arial" panose="020B0604020202020204" pitchFamily="34" charset="0"/>
            </a:rPr>
            <a:t>Sales Forecast</a:t>
          </a:r>
        </a:p>
      </xdr:txBody>
    </xdr:sp>
    <xdr:clientData/>
  </xdr:twoCellAnchor>
  <xdr:twoCellAnchor>
    <xdr:from>
      <xdr:col>8</xdr:col>
      <xdr:colOff>0</xdr:colOff>
      <xdr:row>19</xdr:row>
      <xdr:rowOff>60960</xdr:rowOff>
    </xdr:from>
    <xdr:to>
      <xdr:col>10</xdr:col>
      <xdr:colOff>259080</xdr:colOff>
      <xdr:row>20</xdr:row>
      <xdr:rowOff>106680</xdr:rowOff>
    </xdr:to>
    <xdr:sp macro="" textlink="">
      <xdr:nvSpPr>
        <xdr:cNvPr id="50" name="TextBox 49">
          <a:extLst>
            <a:ext uri="{FF2B5EF4-FFF2-40B4-BE49-F238E27FC236}">
              <a16:creationId xmlns:a16="http://schemas.microsoft.com/office/drawing/2014/main" id="{C43051C5-4C96-F1A1-7665-53BF6235F46E}"/>
            </a:ext>
          </a:extLst>
        </xdr:cNvPr>
        <xdr:cNvSpPr txBox="1"/>
      </xdr:nvSpPr>
      <xdr:spPr>
        <a:xfrm>
          <a:off x="4876800" y="3535680"/>
          <a:ext cx="147828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B4C36B"/>
              </a:solidFill>
              <a:latin typeface="Arial" panose="020B0604020202020204" pitchFamily="34" charset="0"/>
              <a:ea typeface="+mn-ea"/>
              <a:cs typeface="Arial" panose="020B0604020202020204" pitchFamily="34" charset="0"/>
            </a:rPr>
            <a:t>Profit Forecast</a:t>
          </a:r>
        </a:p>
      </xdr:txBody>
    </xdr:sp>
    <xdr:clientData/>
  </xdr:twoCellAnchor>
  <xdr:twoCellAnchor>
    <xdr:from>
      <xdr:col>1</xdr:col>
      <xdr:colOff>426720</xdr:colOff>
      <xdr:row>24</xdr:row>
      <xdr:rowOff>53340</xdr:rowOff>
    </xdr:from>
    <xdr:to>
      <xdr:col>7</xdr:col>
      <xdr:colOff>480060</xdr:colOff>
      <xdr:row>33</xdr:row>
      <xdr:rowOff>15240</xdr:rowOff>
    </xdr:to>
    <xdr:graphicFrame macro="">
      <xdr:nvGraphicFramePr>
        <xdr:cNvPr id="52" name="Chart 51">
          <a:extLst>
            <a:ext uri="{FF2B5EF4-FFF2-40B4-BE49-F238E27FC236}">
              <a16:creationId xmlns:a16="http://schemas.microsoft.com/office/drawing/2014/main" id="{BC3D63FE-06E7-4091-8F71-FA7EE399E8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391682</xdr:colOff>
      <xdr:row>12</xdr:row>
      <xdr:rowOff>35607</xdr:rowOff>
    </xdr:from>
    <xdr:to>
      <xdr:col>7</xdr:col>
      <xdr:colOff>455776</xdr:colOff>
      <xdr:row>22</xdr:row>
      <xdr:rowOff>163795</xdr:rowOff>
    </xdr:to>
    <xdr:graphicFrame macro="">
      <xdr:nvGraphicFramePr>
        <xdr:cNvPr id="54" name="Chart 53">
          <a:extLst>
            <a:ext uri="{FF2B5EF4-FFF2-40B4-BE49-F238E27FC236}">
              <a16:creationId xmlns:a16="http://schemas.microsoft.com/office/drawing/2014/main" id="{7400E415-F941-445F-930A-F2D9CD85F3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365760</xdr:colOff>
      <xdr:row>0</xdr:row>
      <xdr:rowOff>106680</xdr:rowOff>
    </xdr:from>
    <xdr:to>
      <xdr:col>12</xdr:col>
      <xdr:colOff>60960</xdr:colOff>
      <xdr:row>33</xdr:row>
      <xdr:rowOff>167640</xdr:rowOff>
    </xdr:to>
    <xdr:sp macro="" textlink="">
      <xdr:nvSpPr>
        <xdr:cNvPr id="2" name="Rectangle: Rounded Corners 1">
          <a:extLst>
            <a:ext uri="{FF2B5EF4-FFF2-40B4-BE49-F238E27FC236}">
              <a16:creationId xmlns:a16="http://schemas.microsoft.com/office/drawing/2014/main" id="{C45DE76E-0033-4A0E-9079-C2D5B8292F5A}"/>
            </a:ext>
          </a:extLst>
        </xdr:cNvPr>
        <xdr:cNvSpPr/>
      </xdr:nvSpPr>
      <xdr:spPr>
        <a:xfrm>
          <a:off x="975360" y="106680"/>
          <a:ext cx="6400800" cy="609600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OBSERVATION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Sales are up (6%), Quantity is up (11%), but the Loss is up (57%) showing that for every new unit sold is likely being sold at a loss or near-loss, increasing the overall deficit. </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2. The Quantity growth being higher than Sales growth (11% vs. 6%) confirms that the Average Selling Price is falling, which is amplifying the loss.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3. Chairs dominate sales, but Tables, Bookcases, and Furnishings only make up a fraction of that total showing the business is heavily dependent on Chairs are the largest revenue ($328.4K) contributor, accounting for 44% of sales and since the company is losing money overall, Chairs are the highest loss contributor in absolute terms. </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4. Top 5 Best Selling Cities: New York City ($75.7K), Los Angeles ($54.0K), Seattle ($41.0K), Philadelphia ($38.5K), San Francisco ($36.4K) showing the business is clearly driven by major coastal metropolitan areas.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5. Whilst New York cities is the largest revenue market ($75.7K), it is likely the single largest geographical contributor to the loss, due to high local delivery costs, high operational overhead, and aggressive pricing to win market share. </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6. Most orders (59%) use the slowest, theoretically cheapest shipping mode "Standard Class" and even at that costs are high.</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7. The shipping distribution is highly concentrated at 4 days (28%), with a long tail extending to 7+ days (6%). Whilst the 4-day mark is a critical delivery metric for the business, The wide duration range (1-7+ days) suggests inconsistent service fulfillment. </a:t>
          </a:r>
        </a:p>
        <a:p>
          <a:pPr algn="l"/>
          <a:r>
            <a:rPr lang="en-US" sz="1100">
              <a:latin typeface="Arial" panose="020B0604020202020204" pitchFamily="34" charset="0"/>
              <a:cs typeface="Arial" panose="020B0604020202020204" pitchFamily="34" charset="0"/>
            </a:rPr>
            <a:t>And since 59% of orders are Standard Class, a large portion of the 4-day and 6-day duration are likely Standard Class orders being held to optimize costs.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8. Sales show a clear seasonal spike towards the end of the year (Nov/Dec), which is consistent with holiday shopping showing that Inventory and logistics staffing for the 4-Day duration bracket must be significantly scaled up starting in October to capitalize on and fulfill this peak demand.</a:t>
          </a:r>
        </a:p>
      </xdr:txBody>
    </xdr:sp>
    <xdr:clientData/>
  </xdr:twoCellAnchor>
  <xdr:twoCellAnchor>
    <xdr:from>
      <xdr:col>12</xdr:col>
      <xdr:colOff>152400</xdr:colOff>
      <xdr:row>0</xdr:row>
      <xdr:rowOff>106680</xdr:rowOff>
    </xdr:from>
    <xdr:to>
      <xdr:col>22</xdr:col>
      <xdr:colOff>457200</xdr:colOff>
      <xdr:row>34</xdr:row>
      <xdr:rowOff>0</xdr:rowOff>
    </xdr:to>
    <xdr:sp macro="" textlink="">
      <xdr:nvSpPr>
        <xdr:cNvPr id="4" name="Rectangle: Rounded Corners 3">
          <a:extLst>
            <a:ext uri="{FF2B5EF4-FFF2-40B4-BE49-F238E27FC236}">
              <a16:creationId xmlns:a16="http://schemas.microsoft.com/office/drawing/2014/main" id="{087A5251-8736-4BC5-B655-A8628BAE2AC5}"/>
            </a:ext>
          </a:extLst>
        </xdr:cNvPr>
        <xdr:cNvSpPr/>
      </xdr:nvSpPr>
      <xdr:spPr>
        <a:xfrm>
          <a:off x="7467600" y="106680"/>
          <a:ext cx="6400800" cy="611124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RECOMMENDATION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Based on the intelligence derived from the dashboard, the following actions are recommended for the Business Overall Health:</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Immediately halt all promotional discounts across all products especially Chairs and implement a minimum price review.</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2. Raise the shipping price for the Standard Class to fully cover its true cost. This is non-negotiable, as 59% of volume is contributing to the loss.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3. Establish a target to reduce all Standard Class delivery times to 4 days or less to improve customer satisfaction and reduce the 17% of orders currently taking 6+ days.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4. Investigate the profitability of the lower-volume categories like Furnishings and Bookcases. If they have a positive net margin, strategically launch a focused campaign to boost the sales of Furnishings and Bookcases in the Top 5 Cities. </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5. Investigate raising product prices in New York City to cover the high local overhead, even if it sacrifices some sales volume.</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6. Investment in regional warehouses or fulfillment centers should be prioritized in or near these high-sales states to reduce overall Shipping Duration and costs for the 59% Standard Class users.</a:t>
          </a:r>
        </a:p>
      </xdr:txBody>
    </xdr:sp>
    <xdr:clientData/>
  </xdr:twoCellAnchor>
  <xdr:twoCellAnchor>
    <xdr:from>
      <xdr:col>1</xdr:col>
      <xdr:colOff>441960</xdr:colOff>
      <xdr:row>37</xdr:row>
      <xdr:rowOff>167640</xdr:rowOff>
    </xdr:from>
    <xdr:to>
      <xdr:col>12</xdr:col>
      <xdr:colOff>137160</xdr:colOff>
      <xdr:row>71</xdr:row>
      <xdr:rowOff>45720</xdr:rowOff>
    </xdr:to>
    <xdr:sp macro="" textlink="">
      <xdr:nvSpPr>
        <xdr:cNvPr id="8" name="Rectangle: Rounded Corners 7">
          <a:extLst>
            <a:ext uri="{FF2B5EF4-FFF2-40B4-BE49-F238E27FC236}">
              <a16:creationId xmlns:a16="http://schemas.microsoft.com/office/drawing/2014/main" id="{662BA59C-580F-04A6-CD4D-03262F5B6A45}"/>
            </a:ext>
          </a:extLst>
        </xdr:cNvPr>
        <xdr:cNvSpPr/>
      </xdr:nvSpPr>
      <xdr:spPr>
        <a:xfrm>
          <a:off x="1051560" y="6934200"/>
          <a:ext cx="6400800" cy="609600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OBSERVATION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West has a very high absolute profit ($11.5K) with moderate growth (2% YoY) and East has a low absolute profit ($3.0K) but high growth (54% YoY). While the West is the current profit engine, the East has high momentum and could be the future growth driver if its profitability challenges are solved.</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2. West has sales distributed among 4 top cities (Los Angeles, Seattle, San Francisco). East is dangerously reliant on New York City ($75.7K), which is 3.5x the sales of the next best city (Philadelphia), further highlighting the East's extreme dependency on NYC is a critical business risk. Any localized competitive pressure or economic downturn in NYC will severely damage the region's performance.</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3. West's second-best category is Tables ($84.8K). East's second-best is Bookcases ($43.8K) showing the East customers value different furniture (storage/office) than West customers (living/dining).</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4. The 5-day shipping duration is the single most common delivery time (26% West, 29% East) in both regions and It is a key area for competitive advantage if improved upon.</a:t>
          </a:r>
        </a:p>
        <a:p>
          <a:pPr algn="l"/>
          <a:r>
            <a:rPr lang="en-US" sz="1100">
              <a:latin typeface="Arial" panose="020B0604020202020204" pitchFamily="34" charset="0"/>
              <a:cs typeface="Arial" panose="020B0604020202020204" pitchFamily="34" charset="0"/>
            </a:rPr>
            <a:t>West sales peak in December. </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5. East sales peak in November. The differing timing of the sales cycle by one month, is likely due to different regional holiday or promotional schedules.</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6. The West Sales of $252.6K for 2.7K orders with an Average Sale per Order $93.56 while the East Sales of $208.3K for 2.2K orders with an Average Sale per Order of $94.68 suggests customers in both markets have similar spending power on average.</a:t>
          </a:r>
        </a:p>
      </xdr:txBody>
    </xdr:sp>
    <xdr:clientData/>
  </xdr:twoCellAnchor>
  <xdr:twoCellAnchor>
    <xdr:from>
      <xdr:col>12</xdr:col>
      <xdr:colOff>228600</xdr:colOff>
      <xdr:row>37</xdr:row>
      <xdr:rowOff>167640</xdr:rowOff>
    </xdr:from>
    <xdr:to>
      <xdr:col>22</xdr:col>
      <xdr:colOff>533400</xdr:colOff>
      <xdr:row>71</xdr:row>
      <xdr:rowOff>60960</xdr:rowOff>
    </xdr:to>
    <xdr:sp macro="" textlink="">
      <xdr:nvSpPr>
        <xdr:cNvPr id="9" name="Rectangle: Rounded Corners 8">
          <a:extLst>
            <a:ext uri="{FF2B5EF4-FFF2-40B4-BE49-F238E27FC236}">
              <a16:creationId xmlns:a16="http://schemas.microsoft.com/office/drawing/2014/main" id="{98A4D6D9-CE55-3D97-77BC-EC3B44E25DE3}"/>
            </a:ext>
          </a:extLst>
        </xdr:cNvPr>
        <xdr:cNvSpPr/>
      </xdr:nvSpPr>
      <xdr:spPr>
        <a:xfrm>
          <a:off x="7543800" y="6934200"/>
          <a:ext cx="6400800" cy="6111240"/>
        </a:xfrm>
        <a:prstGeom prst="roundRect">
          <a:avLst>
            <a:gd name="adj" fmla="val 4803"/>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RECOMMENDATION</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Based on the intelligence derived from the comparison of the East5 and Wesgt5 regt5ion from the dashboard, the following actions are recommended:</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1. Replicate West's Pricing in the East by standardizing price in the East to match the West's more profitable rates to boost immediate profit.</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2. Diversify East's Portfolio by allocating specific marketing and sales resources to build up the other top cities in the East (Philadelphia, Buffalo, Columbus) to reduce reliance on New York city and secure a safer, more distributed revenue stream.</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3. Market Tables and Chairs heavily in the West whilst simultaneously marketing Bookcases and Chairs heavily in the East, emphasizing smaller-space living solutions for dense cities like NYC.</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4. Focus any investment in faster shipping infrastructure on the East Coast first, given the concentration of high-volume cities like NYC and Philadelphia seeing it will yield the fastest return on investment (ROI).</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5. Push major promotional campaigns for the East to early November to capture the peak sales month, while maintaining the strongest sales pitch for the West in December.</a:t>
          </a:r>
        </a:p>
        <a:p>
          <a:pPr algn="l"/>
          <a:endParaRPr lang="en-US" sz="1100">
            <a:latin typeface="Arial" panose="020B0604020202020204" pitchFamily="34" charset="0"/>
            <a:cs typeface="Arial" panose="020B0604020202020204" pitchFamily="34" charset="0"/>
          </a:endParaRPr>
        </a:p>
        <a:p>
          <a:pPr algn="l"/>
          <a:r>
            <a:rPr lang="en-US" sz="1100">
              <a:latin typeface="Arial" panose="020B0604020202020204" pitchFamily="34" charset="0"/>
              <a:cs typeface="Arial" panose="020B0604020202020204" pitchFamily="34" charset="0"/>
            </a:rPr>
            <a:t>6. Since the spending habits are consistent, implement a universal strategy by aggressively suggest "Furnishings" as a small add-on in both regions.</a:t>
          </a:r>
        </a:p>
      </xdr:txBody>
    </xdr:sp>
    <xdr:clientData/>
  </xdr:twoCellAnchor>
  <xdr:twoCellAnchor>
    <xdr:from>
      <xdr:col>1</xdr:col>
      <xdr:colOff>347134</xdr:colOff>
      <xdr:row>34</xdr:row>
      <xdr:rowOff>135464</xdr:rowOff>
    </xdr:from>
    <xdr:to>
      <xdr:col>22</xdr:col>
      <xdr:colOff>457200</xdr:colOff>
      <xdr:row>37</xdr:row>
      <xdr:rowOff>42334</xdr:rowOff>
    </xdr:to>
    <xdr:sp macro="" textlink="">
      <xdr:nvSpPr>
        <xdr:cNvPr id="10" name="Rectangle: Rounded Corners 9">
          <a:extLst>
            <a:ext uri="{FF2B5EF4-FFF2-40B4-BE49-F238E27FC236}">
              <a16:creationId xmlns:a16="http://schemas.microsoft.com/office/drawing/2014/main" id="{BAE5F2C3-DA28-774C-391E-2D83A446A162}"/>
            </a:ext>
          </a:extLst>
        </xdr:cNvPr>
        <xdr:cNvSpPr/>
      </xdr:nvSpPr>
      <xdr:spPr>
        <a:xfrm>
          <a:off x="956734" y="6468531"/>
          <a:ext cx="12911666" cy="465670"/>
        </a:xfrm>
        <a:prstGeom prst="roundRect">
          <a:avLst>
            <a:gd name="adj" fmla="val 50000"/>
          </a:avLst>
        </a:prstGeom>
        <a:solidFill>
          <a:srgbClr val="65702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latin typeface="Arial" panose="020B0604020202020204" pitchFamily="34" charset="0"/>
              <a:cs typeface="Arial" panose="020B0604020202020204" pitchFamily="34" charset="0"/>
            </a:rPr>
            <a:t>Below is A Focused Comparative Sales Analysis of The East vs. West Region From The  Dashboard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15</xdr:col>
      <xdr:colOff>690982</xdr:colOff>
      <xdr:row>68</xdr:row>
      <xdr:rowOff>178195</xdr:rowOff>
    </xdr:from>
    <xdr:to>
      <xdr:col>20</xdr:col>
      <xdr:colOff>110865</xdr:colOff>
      <xdr:row>83</xdr:row>
      <xdr:rowOff>137165</xdr:rowOff>
    </xdr:to>
    <xdr:graphicFrame macro="">
      <xdr:nvGraphicFramePr>
        <xdr:cNvPr id="4" name="Chart 3">
          <a:extLst>
            <a:ext uri="{FF2B5EF4-FFF2-40B4-BE49-F238E27FC236}">
              <a16:creationId xmlns:a16="http://schemas.microsoft.com/office/drawing/2014/main" id="{DCD1CFB5-5554-4E20-5692-6BB13EBB6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10</xdr:col>
      <xdr:colOff>0</xdr:colOff>
      <xdr:row>5</xdr:row>
      <xdr:rowOff>0</xdr:rowOff>
    </xdr:from>
    <xdr:to>
      <xdr:col>15</xdr:col>
      <xdr:colOff>586740</xdr:colOff>
      <xdr:row>13</xdr:row>
      <xdr:rowOff>160020</xdr:rowOff>
    </xdr:to>
    <xdr:graphicFrame macro="">
      <xdr:nvGraphicFramePr>
        <xdr:cNvPr id="2" name="Chart 1">
          <a:extLst>
            <a:ext uri="{FF2B5EF4-FFF2-40B4-BE49-F238E27FC236}">
              <a16:creationId xmlns:a16="http://schemas.microsoft.com/office/drawing/2014/main" id="{2B7C26E1-77D5-45E1-B98C-77FD90135A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8</xdr:col>
      <xdr:colOff>0</xdr:colOff>
      <xdr:row>1</xdr:row>
      <xdr:rowOff>121920</xdr:rowOff>
    </xdr:from>
    <xdr:to>
      <xdr:col>15</xdr:col>
      <xdr:colOff>68580</xdr:colOff>
      <xdr:row>13</xdr:row>
      <xdr:rowOff>7620</xdr:rowOff>
    </xdr:to>
    <xdr:graphicFrame macro="">
      <xdr:nvGraphicFramePr>
        <xdr:cNvPr id="2" name="Chart 1">
          <a:extLst>
            <a:ext uri="{FF2B5EF4-FFF2-40B4-BE49-F238E27FC236}">
              <a16:creationId xmlns:a16="http://schemas.microsoft.com/office/drawing/2014/main" id="{67591483-F69D-4685-BA30-863A06867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14</xdr:row>
      <xdr:rowOff>140970</xdr:rowOff>
    </xdr:from>
    <xdr:to>
      <xdr:col>13</xdr:col>
      <xdr:colOff>205740</xdr:colOff>
      <xdr:row>29</xdr:row>
      <xdr:rowOff>140970</xdr:rowOff>
    </xdr:to>
    <xdr:graphicFrame macro="">
      <xdr:nvGraphicFramePr>
        <xdr:cNvPr id="3" name="Chart 2">
          <a:extLst>
            <a:ext uri="{FF2B5EF4-FFF2-40B4-BE49-F238E27FC236}">
              <a16:creationId xmlns:a16="http://schemas.microsoft.com/office/drawing/2014/main" id="{CDAB8136-F634-351C-3487-5288F1759D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10</xdr:col>
      <xdr:colOff>0</xdr:colOff>
      <xdr:row>4</xdr:row>
      <xdr:rowOff>0</xdr:rowOff>
    </xdr:from>
    <xdr:to>
      <xdr:col>16</xdr:col>
      <xdr:colOff>411480</xdr:colOff>
      <xdr:row>15</xdr:row>
      <xdr:rowOff>175260</xdr:rowOff>
    </xdr:to>
    <xdr:graphicFrame macro="">
      <xdr:nvGraphicFramePr>
        <xdr:cNvPr id="2" name="Chart 1">
          <a:extLst>
            <a:ext uri="{FF2B5EF4-FFF2-40B4-BE49-F238E27FC236}">
              <a16:creationId xmlns:a16="http://schemas.microsoft.com/office/drawing/2014/main" id="{870FFFEA-DB9A-45EC-AE82-845C3F39E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3</xdr:row>
      <xdr:rowOff>0</xdr:rowOff>
    </xdr:from>
    <xdr:to>
      <xdr:col>16</xdr:col>
      <xdr:colOff>472440</xdr:colOff>
      <xdr:row>18</xdr:row>
      <xdr:rowOff>7620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E37D83D-B9D0-4E40-88CE-6B9E0CF674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819900" y="548640"/>
              <a:ext cx="4130040" cy="275082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12</xdr:col>
      <xdr:colOff>0</xdr:colOff>
      <xdr:row>4</xdr:row>
      <xdr:rowOff>0</xdr:rowOff>
    </xdr:from>
    <xdr:to>
      <xdr:col>18</xdr:col>
      <xdr:colOff>434340</xdr:colOff>
      <xdr:row>14</xdr:row>
      <xdr:rowOff>114300</xdr:rowOff>
    </xdr:to>
    <xdr:graphicFrame macro="">
      <xdr:nvGraphicFramePr>
        <xdr:cNvPr id="2" name="Chart 1">
          <a:extLst>
            <a:ext uri="{FF2B5EF4-FFF2-40B4-BE49-F238E27FC236}">
              <a16:creationId xmlns:a16="http://schemas.microsoft.com/office/drawing/2014/main" id="{3EFB7F04-F66D-4708-BF17-47F167C9A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9.382887615742" createdVersion="8" refreshedVersion="8" minRefreshableVersion="3" recordCount="2121" xr:uid="{C174DEC3-707E-483E-848F-0AB9B7A61F58}">
  <cacheSource type="worksheet">
    <worksheetSource name="SalesData"/>
  </cacheSource>
  <cacheFields count="29">
    <cacheField name="Row ID" numFmtId="0">
      <sharedItems containsSemiMixedTypes="0" containsString="0" containsNumber="1" containsInteger="1" minValue="1" maxValue="9991"/>
    </cacheField>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8"/>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7"/>
    </cacheField>
    <cacheField name="Profit" numFmtId="166">
      <sharedItems containsSemiMixedTypes="0" containsString="0" containsNumber="1" minValue="-1862.3124" maxValue="1013.127"/>
    </cacheField>
    <cacheField name="Profit Per Unit" numFmtId="166">
      <sharedItems containsSemiMixedTypes="0" containsString="0" containsNumber="1" minValue="-237.86460000000002" maxValue="202.62539999999998"/>
    </cacheField>
    <cacheField name="Profit Margin" numFmtId="9">
      <sharedItems containsSemiMixedTypes="0" containsString="0" containsNumber="1" minValue="-2.1" maxValue="0.5"/>
    </cacheField>
    <cacheField name="Heavily  Discounted Order" numFmtId="169">
      <sharedItems containsSemiMixedTypes="0" containsString="0" containsNumber="1" containsInteger="1" minValue="0" maxValue="1"/>
    </cacheField>
    <cacheField name="Duration" numFmtId="0">
      <sharedItems count="9">
        <s v="3-days"/>
        <s v="`"/>
        <s v="5-days"/>
        <s v="2-days"/>
        <s v="4-days"/>
        <s v="1-days"/>
        <s v="6-days"/>
        <s v="7-days"/>
        <s v="0-days"/>
      </sharedItems>
    </cacheField>
    <cacheField name="Year" numFmtId="0">
      <sharedItems count="4">
        <s v="2016"/>
        <s v="2015"/>
        <s v="2014"/>
        <s v="2017"/>
      </sharedItems>
    </cacheField>
    <cacheField name="Month Name" numFmtId="0">
      <sharedItems/>
    </cacheField>
    <cacheField name="Months (Order Date)" numFmtId="0" databaseField="0">
      <fieldGroup base="2">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2">
        <rangePr groupBy="quarters" startDate="2014-01-06T00:00:00" endDate="2017-12-31T00:00:00"/>
        <groupItems count="6">
          <s v="&lt;1/6/2014"/>
          <s v="Qtr1"/>
          <s v="Qtr2"/>
          <s v="Qtr3"/>
          <s v="Qtr4"/>
          <s v="&gt;12/31/2017"/>
        </groupItems>
      </fieldGroup>
    </cacheField>
    <cacheField name="Years (Order Date)" numFmtId="0" databaseField="0">
      <fieldGroup base="2">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1045116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n v="1"/>
    <s v="CA-2016-152156"/>
    <x v="0"/>
    <d v="2016-11-11T00:00:00"/>
    <x v="0"/>
    <s v="CG-12520"/>
    <s v="Claire Gute"/>
    <s v="Consumer"/>
    <s v="United States"/>
    <x v="0"/>
    <x v="0"/>
    <x v="0"/>
    <s v="FUR-BO-10001798"/>
    <s v="Furniture"/>
    <x v="0"/>
    <s v="Bush Somerset Collection Bookcase"/>
    <n v="261.95999999999998"/>
    <n v="2"/>
    <n v="0"/>
    <n v="41.913600000000002"/>
    <n v="20.956800000000001"/>
    <n v="0.16000000000000003"/>
    <n v="0"/>
    <x v="0"/>
    <x v="0"/>
    <s v="Nov"/>
  </r>
  <r>
    <n v="2"/>
    <s v="CA-2016-152156"/>
    <x v="0"/>
    <d v="2016-11-11T00:00:00"/>
    <x v="0"/>
    <s v="CG-12520"/>
    <s v="Claire Gute"/>
    <s v="Consumer"/>
    <s v="United States"/>
    <x v="0"/>
    <x v="0"/>
    <x v="0"/>
    <s v="FUR-CH-10000454"/>
    <s v="Furniture"/>
    <x v="1"/>
    <s v="Hon Deluxe Fabric Upholstered Stacking Chairs, Rounded Back"/>
    <n v="731.94"/>
    <n v="3"/>
    <n v="0"/>
    <n v="219.58199999999999"/>
    <n v="73.194000000000003"/>
    <n v="0.3"/>
    <n v="0"/>
    <x v="0"/>
    <x v="0"/>
    <s v="Nov"/>
  </r>
  <r>
    <n v="4"/>
    <s v="US-2015-108966"/>
    <x v="1"/>
    <d v="2015-10-18T00:00:00"/>
    <x v="1"/>
    <s v="SO-20335"/>
    <s v="Sean O'Donnell"/>
    <s v="Consumer"/>
    <s v="United States"/>
    <x v="1"/>
    <x v="1"/>
    <x v="0"/>
    <s v="FUR-TA-10000577"/>
    <s v="Furniture"/>
    <x v="2"/>
    <s v="Bretford CR4500 Series Slim Rectangular Table"/>
    <n v="957.57749999999999"/>
    <n v="5"/>
    <n v="0.45"/>
    <n v="-383.03100000000001"/>
    <n v="-76.606200000000001"/>
    <n v="-0.4"/>
    <n v="1"/>
    <x v="1"/>
    <x v="1"/>
    <s v="Oct"/>
  </r>
  <r>
    <n v="6"/>
    <s v="CA-2014-115812"/>
    <x v="2"/>
    <d v="2014-06-14T00:00:00"/>
    <x v="1"/>
    <s v="BH-11710"/>
    <s v="Brosina Hoffman"/>
    <s v="Consumer"/>
    <s v="United States"/>
    <x v="2"/>
    <x v="2"/>
    <x v="1"/>
    <s v="FUR-FU-10001487"/>
    <s v="Furniture"/>
    <x v="3"/>
    <s v="Eldon Expressions Wood and Plastic Desk Accessories, Cherry Wood"/>
    <n v="48.86"/>
    <n v="7"/>
    <n v="0"/>
    <n v="14.1694"/>
    <n v="2.0242"/>
    <n v="0.28999999999999998"/>
    <n v="0"/>
    <x v="2"/>
    <x v="2"/>
    <s v="Jun"/>
  </r>
  <r>
    <n v="11"/>
    <s v="CA-2014-115812"/>
    <x v="2"/>
    <d v="2014-06-14T00:00:00"/>
    <x v="1"/>
    <s v="BH-11710"/>
    <s v="Brosina Hoffman"/>
    <s v="Consumer"/>
    <s v="United States"/>
    <x v="2"/>
    <x v="2"/>
    <x v="1"/>
    <s v="FUR-TA-10001539"/>
    <s v="Furniture"/>
    <x v="2"/>
    <s v="Chromcraft Rectangular Conference Tables"/>
    <n v="1706.184"/>
    <n v="9"/>
    <n v="0.2"/>
    <n v="85.309200000000004"/>
    <n v="9.4787999999999997"/>
    <n v="0.05"/>
    <n v="1"/>
    <x v="2"/>
    <x v="2"/>
    <s v="Jun"/>
  </r>
  <r>
    <n v="24"/>
    <s v="US-2017-156909"/>
    <x v="3"/>
    <d v="2017-07-18T00:00:00"/>
    <x v="0"/>
    <s v="SF-20065"/>
    <s v="Sandra Flanagan"/>
    <s v="Consumer"/>
    <s v="United States"/>
    <x v="3"/>
    <x v="3"/>
    <x v="2"/>
    <s v="FUR-CH-10002774"/>
    <s v="Furniture"/>
    <x v="1"/>
    <s v="Global Deluxe Stacking Chair, Gray"/>
    <n v="71.372"/>
    <n v="2"/>
    <n v="0.3"/>
    <n v="-1.0196000000000001"/>
    <n v="-0.50980000000000003"/>
    <n v="-1.4285714285714287E-2"/>
    <n v="1"/>
    <x v="3"/>
    <x v="3"/>
    <s v="Jul"/>
  </r>
  <r>
    <n v="25"/>
    <s v="CA-2015-106320"/>
    <x v="4"/>
    <d v="2015-09-30T00:00:00"/>
    <x v="1"/>
    <s v="EB-13870"/>
    <s v="Emily Burns"/>
    <s v="Consumer"/>
    <s v="United States"/>
    <x v="4"/>
    <x v="4"/>
    <x v="1"/>
    <s v="FUR-TA-10000577"/>
    <s v="Furniture"/>
    <x v="2"/>
    <s v="Bretford CR4500 Series Slim Rectangular Table"/>
    <n v="1044.6300000000001"/>
    <n v="3"/>
    <n v="0"/>
    <n v="240.26490000000001"/>
    <n v="80.088300000000004"/>
    <n v="0.22999999999999998"/>
    <n v="0"/>
    <x v="2"/>
    <x v="1"/>
    <s v="Sep"/>
  </r>
  <r>
    <n v="28"/>
    <s v="US-2015-150630"/>
    <x v="5"/>
    <d v="2015-09-21T00:00:00"/>
    <x v="1"/>
    <s v="TB-21520"/>
    <s v="Tracy Blumstein"/>
    <s v="Consumer"/>
    <s v="United States"/>
    <x v="3"/>
    <x v="3"/>
    <x v="2"/>
    <s v="FUR-BO-10004834"/>
    <s v="Furniture"/>
    <x v="0"/>
    <s v="Riverside Palais Royal Lawyers Bookcase, Royale Cherry Finish"/>
    <n v="3083.43"/>
    <n v="7"/>
    <n v="0.5"/>
    <n v="-1665.0522000000001"/>
    <n v="-237.86460000000002"/>
    <n v="-0.54"/>
    <n v="1"/>
    <x v="4"/>
    <x v="1"/>
    <s v="Sep"/>
  </r>
  <r>
    <n v="30"/>
    <s v="US-2015-150630"/>
    <x v="5"/>
    <d v="2015-09-21T00:00:00"/>
    <x v="1"/>
    <s v="TB-21520"/>
    <s v="Tracy Blumstein"/>
    <s v="Consumer"/>
    <s v="United States"/>
    <x v="3"/>
    <x v="3"/>
    <x v="2"/>
    <s v="FUR-FU-10004848"/>
    <s v="Furniture"/>
    <x v="3"/>
    <s v="Howard Miller 13-3/4&quot; Diameter Brushed Chrome Round Wall Clock"/>
    <n v="124.2"/>
    <n v="3"/>
    <n v="0.2"/>
    <n v="15.525"/>
    <n v="5.1749999999999998"/>
    <n v="0.125"/>
    <n v="1"/>
    <x v="4"/>
    <x v="1"/>
    <s v="Sep"/>
  </r>
  <r>
    <n v="37"/>
    <s v="CA-2016-117590"/>
    <x v="6"/>
    <d v="2016-12-10T00:00:00"/>
    <x v="2"/>
    <s v="GH-14485"/>
    <s v="Gene Hale"/>
    <s v="Corporate"/>
    <s v="United States"/>
    <x v="5"/>
    <x v="5"/>
    <x v="3"/>
    <s v="FUR-FU-10003664"/>
    <s v="Furniture"/>
    <x v="3"/>
    <s v="Electrix Architect's Clamp-On Swing Arm Lamp, Black"/>
    <n v="190.92"/>
    <n v="5"/>
    <n v="0.6"/>
    <n v="-147.96299999999999"/>
    <n v="-29.592599999999997"/>
    <n v="-0.77500000000000002"/>
    <n v="1"/>
    <x v="3"/>
    <x v="0"/>
    <s v="Dec"/>
  </r>
  <r>
    <n v="39"/>
    <s v="CA-2015-117415"/>
    <x v="7"/>
    <d v="2015-12-31T00:00:00"/>
    <x v="1"/>
    <s v="SN-20710"/>
    <s v="Steve Nguyen"/>
    <s v="Home Office"/>
    <s v="United States"/>
    <x v="6"/>
    <x v="5"/>
    <x v="3"/>
    <s v="FUR-BO-10002545"/>
    <s v="Furniture"/>
    <x v="0"/>
    <s v="Atlantic Metals Mobile 3-Shelf Bookcases, Custom Colors"/>
    <n v="532.39919999999995"/>
    <n v="3"/>
    <n v="0.32"/>
    <n v="-46.976399999999998"/>
    <n v="-15.658799999999999"/>
    <n v="-8.8235294117647065E-2"/>
    <n v="1"/>
    <x v="4"/>
    <x v="1"/>
    <s v="Dec"/>
  </r>
  <r>
    <n v="40"/>
    <s v="CA-2015-117415"/>
    <x v="7"/>
    <d v="2015-12-31T00:00:00"/>
    <x v="1"/>
    <s v="SN-20710"/>
    <s v="Steve Nguyen"/>
    <s v="Home Office"/>
    <s v="United States"/>
    <x v="6"/>
    <x v="5"/>
    <x v="3"/>
    <s v="FUR-CH-10004218"/>
    <s v="Furniture"/>
    <x v="1"/>
    <s v="Global Fabric Manager's Chair, Dark Gray"/>
    <n v="212.05799999999999"/>
    <n v="3"/>
    <n v="0.3"/>
    <n v="-15.147"/>
    <n v="-5.0490000000000004"/>
    <n v="-7.1428571428571438E-2"/>
    <n v="1"/>
    <x v="4"/>
    <x v="1"/>
    <s v="Dec"/>
  </r>
  <r>
    <n v="52"/>
    <s v="CA-2015-115742"/>
    <x v="8"/>
    <d v="2015-04-22T00:00:00"/>
    <x v="1"/>
    <s v="DP-13000"/>
    <s v="Darren Powers"/>
    <s v="Consumer"/>
    <s v="United States"/>
    <x v="7"/>
    <x v="6"/>
    <x v="3"/>
    <s v="FUR-FU-10001706"/>
    <s v="Furniture"/>
    <x v="3"/>
    <s v="Longer-Life Soft White Bulbs"/>
    <n v="6.16"/>
    <n v="2"/>
    <n v="0"/>
    <n v="2.9567999999999999"/>
    <n v="1.4783999999999999"/>
    <n v="0.48"/>
    <n v="0"/>
    <x v="4"/>
    <x v="1"/>
    <s v="Apr"/>
  </r>
  <r>
    <n v="53"/>
    <s v="CA-2015-115742"/>
    <x v="8"/>
    <d v="2015-04-22T00:00:00"/>
    <x v="1"/>
    <s v="DP-13000"/>
    <s v="Darren Powers"/>
    <s v="Consumer"/>
    <s v="United States"/>
    <x v="7"/>
    <x v="6"/>
    <x v="3"/>
    <s v="FUR-CH-10003061"/>
    <s v="Furniture"/>
    <x v="1"/>
    <s v="Global Leather Task Chair, Black"/>
    <n v="89.99"/>
    <n v="1"/>
    <n v="0"/>
    <n v="17.098099999999999"/>
    <n v="17.098099999999999"/>
    <n v="0.19"/>
    <n v="0"/>
    <x v="4"/>
    <x v="1"/>
    <s v="Apr"/>
  </r>
  <r>
    <n v="58"/>
    <s v="CA-2016-111682"/>
    <x v="9"/>
    <d v="2016-06-18T00:00:00"/>
    <x v="2"/>
    <s v="TB-21055"/>
    <s v="Ted Butterfield"/>
    <s v="Consumer"/>
    <s v="United States"/>
    <x v="8"/>
    <x v="7"/>
    <x v="2"/>
    <s v="FUR-CH-10003968"/>
    <s v="Furniture"/>
    <x v="1"/>
    <s v="Novimex Turbo Task Chair"/>
    <n v="319.41000000000003"/>
    <n v="5"/>
    <n v="0.1"/>
    <n v="7.0979999999999999"/>
    <n v="1.4196"/>
    <n v="2.222222222222222E-2"/>
    <n v="0"/>
    <x v="5"/>
    <x v="0"/>
    <s v="Jun"/>
  </r>
  <r>
    <n v="66"/>
    <s v="CA-2015-135545"/>
    <x v="10"/>
    <d v="2015-11-30T00:00:00"/>
    <x v="1"/>
    <s v="KM-16720"/>
    <s v="Kunst Miller"/>
    <s v="Consumer"/>
    <s v="United States"/>
    <x v="2"/>
    <x v="2"/>
    <x v="1"/>
    <s v="FUR-FU-10000397"/>
    <s v="Furniture"/>
    <x v="3"/>
    <s v="Luxo Economy Swing Arm Lamp"/>
    <n v="79.760000000000005"/>
    <n v="4"/>
    <n v="0"/>
    <n v="22.332799999999999"/>
    <n v="5.5831999999999997"/>
    <n v="0.27999999999999997"/>
    <n v="0"/>
    <x v="6"/>
    <x v="1"/>
    <s v="Nov"/>
  </r>
  <r>
    <n v="67"/>
    <s v="US-2015-164175"/>
    <x v="11"/>
    <d v="2015-05-05T00:00:00"/>
    <x v="1"/>
    <s v="PS-18970"/>
    <s v="Paul Stevenson"/>
    <s v="Home Office"/>
    <s v="United States"/>
    <x v="9"/>
    <x v="8"/>
    <x v="3"/>
    <s v="FUR-CH-10001146"/>
    <s v="Furniture"/>
    <x v="1"/>
    <s v="Global Value Mid-Back Manager's Chair, Gray"/>
    <n v="213.11500000000001"/>
    <n v="5"/>
    <n v="0.3"/>
    <n v="-15.2225"/>
    <n v="-3.0445000000000002"/>
    <n v="-7.1428571428571425E-2"/>
    <n v="1"/>
    <x v="2"/>
    <x v="1"/>
    <s v="Apr"/>
  </r>
  <r>
    <n v="73"/>
    <s v="US-2015-134026"/>
    <x v="12"/>
    <d v="2015-05-02T00:00:00"/>
    <x v="1"/>
    <s v="JE-15745"/>
    <s v="Joel Eaton"/>
    <s v="Consumer"/>
    <s v="United States"/>
    <x v="10"/>
    <x v="9"/>
    <x v="0"/>
    <s v="FUR-CH-10000513"/>
    <s v="Furniture"/>
    <x v="1"/>
    <s v="High-Back Leather Manager's Chair"/>
    <n v="831.93600000000004"/>
    <n v="8"/>
    <n v="0.2"/>
    <n v="-114.3912"/>
    <n v="-14.2989"/>
    <n v="-0.13749999999999998"/>
    <n v="1"/>
    <x v="6"/>
    <x v="1"/>
    <s v="Apr"/>
  </r>
  <r>
    <n v="74"/>
    <s v="US-2015-134026"/>
    <x v="12"/>
    <d v="2015-05-02T00:00:00"/>
    <x v="1"/>
    <s v="JE-15745"/>
    <s v="Joel Eaton"/>
    <s v="Consumer"/>
    <s v="United States"/>
    <x v="10"/>
    <x v="9"/>
    <x v="0"/>
    <s v="FUR-FU-10003708"/>
    <s v="Furniture"/>
    <x v="3"/>
    <s v="Tenex Traditional Chairmats for Medium Pile Carpet, Standard Lip, 36&quot; x 48&quot;"/>
    <n v="97.04"/>
    <n v="2"/>
    <n v="0.2"/>
    <n v="1.2130000000000001"/>
    <n v="0.60650000000000004"/>
    <n v="1.2500000000000001E-2"/>
    <n v="1"/>
    <x v="6"/>
    <x v="1"/>
    <s v="Apr"/>
  </r>
  <r>
    <n v="77"/>
    <s v="US-2017-118038"/>
    <x v="13"/>
    <d v="2017-12-11T00:00:00"/>
    <x v="2"/>
    <s v="KB-16600"/>
    <s v="Ken Brennan"/>
    <s v="Corporate"/>
    <s v="United States"/>
    <x v="6"/>
    <x v="5"/>
    <x v="3"/>
    <s v="FUR-FU-10000260"/>
    <s v="Furniture"/>
    <x v="3"/>
    <s v="6&quot; Cubicle Wall Clock, Black"/>
    <n v="9.7080000000000002"/>
    <n v="3"/>
    <n v="0.6"/>
    <n v="-5.8247999999999998"/>
    <n v="-1.9416"/>
    <n v="-0.6"/>
    <n v="1"/>
    <x v="3"/>
    <x v="3"/>
    <s v="Dec"/>
  </r>
  <r>
    <n v="79"/>
    <s v="US-2014-147606"/>
    <x v="14"/>
    <d v="2014-12-01T00:00:00"/>
    <x v="0"/>
    <s v="JE-15745"/>
    <s v="Joel Eaton"/>
    <s v="Consumer"/>
    <s v="United States"/>
    <x v="6"/>
    <x v="5"/>
    <x v="3"/>
    <s v="FUR-FU-10003194"/>
    <s v="Furniture"/>
    <x v="3"/>
    <s v="Eldon Expressions Desk Accessory, Wood Pencil Holder, Oak"/>
    <n v="19.3"/>
    <n v="5"/>
    <n v="0.6"/>
    <n v="-14.475"/>
    <n v="-2.895"/>
    <n v="-0.75"/>
    <n v="1"/>
    <x v="2"/>
    <x v="2"/>
    <s v="Nov"/>
  </r>
  <r>
    <n v="86"/>
    <s v="CA-2017-140088"/>
    <x v="15"/>
    <d v="2017-05-30T00:00:00"/>
    <x v="0"/>
    <s v="PO-18865"/>
    <s v="Patrick O'Donnell"/>
    <s v="Consumer"/>
    <s v="United States"/>
    <x v="11"/>
    <x v="10"/>
    <x v="0"/>
    <s v="FUR-CH-10000863"/>
    <s v="Furniture"/>
    <x v="1"/>
    <s v="Novimex Swivel Fabric Task Chair"/>
    <n v="301.95999999999998"/>
    <n v="2"/>
    <n v="0"/>
    <n v="33.215600000000002"/>
    <n v="16.607800000000001"/>
    <n v="0.11000000000000001"/>
    <n v="0"/>
    <x v="3"/>
    <x v="3"/>
    <s v="May"/>
  </r>
  <r>
    <n v="94"/>
    <s v="CA-2015-149587"/>
    <x v="16"/>
    <d v="2015-02-05T00:00:00"/>
    <x v="0"/>
    <s v="KB-16315"/>
    <s v="Karl Braun"/>
    <s v="Consumer"/>
    <s v="United States"/>
    <x v="12"/>
    <x v="11"/>
    <x v="3"/>
    <s v="FUR-FU-10003799"/>
    <s v="Furniture"/>
    <x v="3"/>
    <s v="Seth Thomas 13 1/2&quot; Wall Clock"/>
    <n v="53.34"/>
    <n v="3"/>
    <n v="0"/>
    <n v="16.535399999999999"/>
    <n v="5.5118"/>
    <n v="0.30999999999999994"/>
    <n v="0"/>
    <x v="2"/>
    <x v="1"/>
    <s v="Jan"/>
  </r>
  <r>
    <n v="97"/>
    <s v="CA-2017-161018"/>
    <x v="17"/>
    <d v="2017-11-11T00:00:00"/>
    <x v="0"/>
    <s v="PN-18775"/>
    <s v="Parhena Norris"/>
    <s v="Home Office"/>
    <s v="United States"/>
    <x v="13"/>
    <x v="7"/>
    <x v="2"/>
    <s v="FUR-FU-10000629"/>
    <s v="Furniture"/>
    <x v="3"/>
    <s v="9-3/4 Diameter Round Wall Clock"/>
    <n v="96.53"/>
    <n v="7"/>
    <n v="0"/>
    <n v="40.5426"/>
    <n v="5.7918000000000003"/>
    <n v="0.42"/>
    <n v="0"/>
    <x v="3"/>
    <x v="3"/>
    <s v="Nov"/>
  </r>
  <r>
    <n v="105"/>
    <s v="US-2015-156867"/>
    <x v="18"/>
    <d v="2015-11-17T00:00:00"/>
    <x v="1"/>
    <s v="LC-16870"/>
    <s v="Lena Cacioppo"/>
    <s v="Consumer"/>
    <s v="United States"/>
    <x v="14"/>
    <x v="12"/>
    <x v="1"/>
    <s v="FUR-FU-10004006"/>
    <s v="Furniture"/>
    <x v="3"/>
    <s v="Deflect-o DuraMat Lighweight, Studded, Beveled Mat for Low Pile Carpeting"/>
    <n v="102.36"/>
    <n v="3"/>
    <n v="0.2"/>
    <n v="-3.8384999999999998"/>
    <n v="-1.2794999999999999"/>
    <n v="-3.7499999999999999E-2"/>
    <n v="1"/>
    <x v="4"/>
    <x v="1"/>
    <s v="Nov"/>
  </r>
  <r>
    <n v="111"/>
    <s v="CA-2017-146780"/>
    <x v="19"/>
    <d v="2017-12-30T00:00:00"/>
    <x v="1"/>
    <s v="CV-12805"/>
    <s v="Cynthia Voltz"/>
    <s v="Corporate"/>
    <s v="United States"/>
    <x v="13"/>
    <x v="7"/>
    <x v="2"/>
    <s v="FUR-FU-10001934"/>
    <s v="Furniture"/>
    <x v="3"/>
    <s v="Magnifier Swing Arm Lamp"/>
    <n v="41.96"/>
    <n v="2"/>
    <n v="0"/>
    <n v="10.909599999999999"/>
    <n v="5.4547999999999996"/>
    <n v="0.25999999999999995"/>
    <n v="0"/>
    <x v="2"/>
    <x v="3"/>
    <s v="Dec"/>
  </r>
  <r>
    <n v="118"/>
    <s v="CA-2015-110457"/>
    <x v="20"/>
    <d v="2015-03-06T00:00:00"/>
    <x v="1"/>
    <s v="DK-13090"/>
    <s v="Dave Kipp"/>
    <s v="Consumer"/>
    <s v="United States"/>
    <x v="15"/>
    <x v="13"/>
    <x v="1"/>
    <s v="FUR-TA-10001768"/>
    <s v="Furniture"/>
    <x v="2"/>
    <s v="Hon Racetrack Conference Tables"/>
    <n v="787.53"/>
    <n v="3"/>
    <n v="0"/>
    <n v="165.38130000000001"/>
    <n v="55.127100000000006"/>
    <n v="0.21000000000000002"/>
    <n v="0"/>
    <x v="4"/>
    <x v="1"/>
    <s v="Mar"/>
  </r>
  <r>
    <n v="120"/>
    <s v="CA-2016-103730"/>
    <x v="21"/>
    <d v="2016-06-15T00:00:00"/>
    <x v="2"/>
    <s v="SC-20725"/>
    <s v="Steven Cartwright"/>
    <s v="Consumer"/>
    <s v="United States"/>
    <x v="16"/>
    <x v="14"/>
    <x v="2"/>
    <s v="FUR-FU-10002157"/>
    <s v="Furniture"/>
    <x v="3"/>
    <s v="Artistic Insta-Plaque"/>
    <n v="47.04"/>
    <n v="3"/>
    <n v="0"/>
    <n v="18.345600000000001"/>
    <n v="6.1152000000000006"/>
    <n v="0.39"/>
    <n v="0"/>
    <x v="0"/>
    <x v="0"/>
    <s v="Jun"/>
  </r>
  <r>
    <n v="125"/>
    <s v="US-2014-152030"/>
    <x v="22"/>
    <d v="2014-12-28T00:00:00"/>
    <x v="0"/>
    <s v="AD-10180"/>
    <s v="Alan Dominguez"/>
    <s v="Home Office"/>
    <s v="United States"/>
    <x v="6"/>
    <x v="5"/>
    <x v="3"/>
    <s v="FUR-CH-10004063"/>
    <s v="Furniture"/>
    <x v="1"/>
    <s v="Global Deluxe High-Back Manager's Chair"/>
    <n v="600.55799999999999"/>
    <n v="3"/>
    <n v="0.3"/>
    <n v="-8.5793999999999997"/>
    <n v="-2.8597999999999999"/>
    <n v="-1.4285714285714285E-2"/>
    <n v="1"/>
    <x v="3"/>
    <x v="2"/>
    <s v="Dec"/>
  </r>
  <r>
    <n v="126"/>
    <s v="US-2014-134614"/>
    <x v="23"/>
    <d v="2014-09-25T00:00:00"/>
    <x v="1"/>
    <s v="PF-19165"/>
    <s v="Philip Fox"/>
    <s v="Consumer"/>
    <s v="United States"/>
    <x v="17"/>
    <x v="8"/>
    <x v="3"/>
    <s v="FUR-TA-10004534"/>
    <s v="Furniture"/>
    <x v="2"/>
    <s v="Bevis 44 x 96 Conference Tables"/>
    <n v="617.70000000000005"/>
    <n v="6"/>
    <n v="0.5"/>
    <n v="-407.68200000000002"/>
    <n v="-67.947000000000003"/>
    <n v="-0.66"/>
    <n v="1"/>
    <x v="2"/>
    <x v="2"/>
    <s v="Sep"/>
  </r>
  <r>
    <n v="129"/>
    <s v="US-2016-125969"/>
    <x v="24"/>
    <d v="2016-11-10T00:00:00"/>
    <x v="0"/>
    <s v="LS-16975"/>
    <s v="Lindsay Shagiari"/>
    <s v="Home Office"/>
    <s v="United States"/>
    <x v="2"/>
    <x v="2"/>
    <x v="1"/>
    <s v="FUR-CH-10001146"/>
    <s v="Furniture"/>
    <x v="1"/>
    <s v="Global Task Chair, Black"/>
    <n v="81.424000000000007"/>
    <n v="2"/>
    <n v="0.2"/>
    <n v="-9.1601999999999997"/>
    <n v="-4.5800999999999998"/>
    <n v="-0.11249999999999999"/>
    <n v="1"/>
    <x v="4"/>
    <x v="0"/>
    <s v="Nov"/>
  </r>
  <r>
    <n v="130"/>
    <s v="US-2016-125969"/>
    <x v="24"/>
    <d v="2016-11-10T00:00:00"/>
    <x v="0"/>
    <s v="LS-16975"/>
    <s v="Lindsay Shagiari"/>
    <s v="Home Office"/>
    <s v="United States"/>
    <x v="2"/>
    <x v="2"/>
    <x v="1"/>
    <s v="FUR-FU-10003773"/>
    <s v="Furniture"/>
    <x v="3"/>
    <s v="Eldon Cleatmat Plus Chair Mats for High Pile Carpets"/>
    <n v="238.56"/>
    <n v="3"/>
    <n v="0"/>
    <n v="26.241599999999998"/>
    <n v="8.7471999999999994"/>
    <n v="0.10999999999999999"/>
    <n v="0"/>
    <x v="4"/>
    <x v="0"/>
    <s v="Nov"/>
  </r>
  <r>
    <n v="140"/>
    <s v="CA-2016-145583"/>
    <x v="25"/>
    <d v="2016-10-19T00:00:00"/>
    <x v="1"/>
    <s v="LC-16885"/>
    <s v="Lena Creighton"/>
    <s v="Consumer"/>
    <s v="United States"/>
    <x v="18"/>
    <x v="2"/>
    <x v="1"/>
    <s v="FUR-FU-10001706"/>
    <s v="Furniture"/>
    <x v="3"/>
    <s v="Longer-Life Soft White Bulbs"/>
    <n v="43.12"/>
    <n v="14"/>
    <n v="0"/>
    <n v="20.697600000000001"/>
    <n v="1.4784000000000002"/>
    <n v="0.48000000000000004"/>
    <n v="0"/>
    <x v="6"/>
    <x v="0"/>
    <s v="Oct"/>
  </r>
  <r>
    <n v="141"/>
    <s v="CA-2016-110366"/>
    <x v="26"/>
    <d v="2016-09-07T00:00:00"/>
    <x v="0"/>
    <s v="JD-15895"/>
    <s v="Jonathan Doherty"/>
    <s v="Corporate"/>
    <s v="United States"/>
    <x v="3"/>
    <x v="3"/>
    <x v="2"/>
    <s v="FUR-FU-10004848"/>
    <s v="Furniture"/>
    <x v="3"/>
    <s v="Howard Miller 13-3/4&quot; Diameter Brushed Chrome Round Wall Clock"/>
    <n v="82.8"/>
    <n v="2"/>
    <n v="0.2"/>
    <n v="10.35"/>
    <n v="5.1749999999999998"/>
    <n v="0.125"/>
    <n v="1"/>
    <x v="3"/>
    <x v="0"/>
    <s v="Sep"/>
  </r>
  <r>
    <n v="147"/>
    <s v="CA-2014-110072"/>
    <x v="27"/>
    <d v="2014-10-28T00:00:00"/>
    <x v="1"/>
    <s v="MG-17680"/>
    <s v="Maureen Gastineau"/>
    <s v="Home Office"/>
    <s v="United States"/>
    <x v="19"/>
    <x v="15"/>
    <x v="2"/>
    <s v="FUR-FU-10000521"/>
    <s v="Furniture"/>
    <x v="3"/>
    <s v="Seth Thomas 14&quot; Putty-Colored Wall Clock"/>
    <n v="93.888000000000005"/>
    <n v="4"/>
    <n v="0.2"/>
    <n v="12.909599999999999"/>
    <n v="3.2273999999999998"/>
    <n v="0.13749999999999998"/>
    <n v="1"/>
    <x v="6"/>
    <x v="2"/>
    <s v="Oct"/>
  </r>
  <r>
    <n v="150"/>
    <s v="CA-2016-114489"/>
    <x v="28"/>
    <d v="2016-12-09T00:00:00"/>
    <x v="1"/>
    <s v="JE-16165"/>
    <s v="Justin Ellison"/>
    <s v="Corporate"/>
    <s v="United States"/>
    <x v="20"/>
    <x v="16"/>
    <x v="3"/>
    <s v="FUR-CH-10000454"/>
    <s v="Furniture"/>
    <x v="1"/>
    <s v="Hon Deluxe Fabric Upholstered Stacking Chairs, Rounded Back"/>
    <n v="1951.84"/>
    <n v="8"/>
    <n v="0"/>
    <n v="585.55200000000002"/>
    <n v="73.194000000000003"/>
    <n v="0.30000000000000004"/>
    <n v="0"/>
    <x v="4"/>
    <x v="0"/>
    <s v="Dec"/>
  </r>
  <r>
    <n v="158"/>
    <s v="CA-2014-104269"/>
    <x v="29"/>
    <d v="2014-03-06T00:00:00"/>
    <x v="0"/>
    <s v="DB-13060"/>
    <s v="Dave Brooks"/>
    <s v="Consumer"/>
    <s v="United States"/>
    <x v="15"/>
    <x v="13"/>
    <x v="1"/>
    <s v="FUR-CH-10004063"/>
    <s v="Furniture"/>
    <x v="1"/>
    <s v="Global Deluxe High-Back Manager's Chair"/>
    <n v="457.56799999999998"/>
    <n v="2"/>
    <n v="0.2"/>
    <n v="51.476399999999998"/>
    <n v="25.738199999999999"/>
    <n v="0.1125"/>
    <n v="1"/>
    <x v="2"/>
    <x v="2"/>
    <s v="Mar"/>
  </r>
  <r>
    <n v="168"/>
    <s v="CA-2014-139892"/>
    <x v="30"/>
    <d v="2014-09-12T00:00:00"/>
    <x v="1"/>
    <s v="BM-11140"/>
    <s v="Becky Martin"/>
    <s v="Consumer"/>
    <s v="United States"/>
    <x v="21"/>
    <x v="5"/>
    <x v="3"/>
    <s v="FUR-CH-10004287"/>
    <s v="Furniture"/>
    <x v="1"/>
    <s v="SAFCO Arco Folding Chair"/>
    <n v="1740.06"/>
    <n v="9"/>
    <n v="0.3"/>
    <n v="-24.858000000000001"/>
    <n v="-2.762"/>
    <n v="-1.4285714285714287E-2"/>
    <n v="1"/>
    <x v="4"/>
    <x v="2"/>
    <s v="Sep"/>
  </r>
  <r>
    <n v="174"/>
    <s v="CA-2014-118962"/>
    <x v="31"/>
    <d v="2014-08-09T00:00:00"/>
    <x v="1"/>
    <s v="CS-12130"/>
    <s v="Chad Sievert"/>
    <s v="Consumer"/>
    <s v="United States"/>
    <x v="2"/>
    <x v="2"/>
    <x v="1"/>
    <s v="FUR-CH-10003817"/>
    <s v="Furniture"/>
    <x v="1"/>
    <s v="Global Value Steno Chair, Gray"/>
    <n v="340.14400000000001"/>
    <n v="7"/>
    <n v="0.2"/>
    <n v="21.259"/>
    <n v="3.0369999999999999"/>
    <n v="6.25E-2"/>
    <n v="1"/>
    <x v="4"/>
    <x v="2"/>
    <s v="Aug"/>
  </r>
  <r>
    <n v="178"/>
    <s v="US-2015-101511"/>
    <x v="32"/>
    <d v="2015-11-23T00:00:00"/>
    <x v="0"/>
    <s v="JE-15745"/>
    <s v="Joel Eaton"/>
    <s v="Consumer"/>
    <s v="United States"/>
    <x v="19"/>
    <x v="15"/>
    <x v="2"/>
    <s v="FUR-CH-10004698"/>
    <s v="Furniture"/>
    <x v="1"/>
    <s v="Padded Folding Chairs, Black, 4/Carton"/>
    <n v="396.80200000000002"/>
    <n v="7"/>
    <n v="0.3"/>
    <n v="-11.337199999999999"/>
    <n v="-1.6195999999999999"/>
    <n v="-2.8571428571428567E-2"/>
    <n v="1"/>
    <x v="3"/>
    <x v="1"/>
    <s v="Nov"/>
  </r>
  <r>
    <n v="190"/>
    <s v="CA-2015-102281"/>
    <x v="33"/>
    <d v="2015-10-14T00:00:00"/>
    <x v="2"/>
    <s v="MP-17470"/>
    <s v="Mark Packer"/>
    <s v="Home Office"/>
    <s v="United States"/>
    <x v="13"/>
    <x v="7"/>
    <x v="2"/>
    <s v="FUR-BO-10002613"/>
    <s v="Furniture"/>
    <x v="0"/>
    <s v="Atlantic Metals Mobile 4-Shelf Bookcases, Custom Colors"/>
    <n v="899.13599999999997"/>
    <n v="4"/>
    <n v="0.2"/>
    <n v="112.392"/>
    <n v="28.097999999999999"/>
    <n v="0.125"/>
    <n v="1"/>
    <x v="3"/>
    <x v="1"/>
    <s v="Oct"/>
  </r>
  <r>
    <n v="193"/>
    <s v="CA-2015-102281"/>
    <x v="33"/>
    <d v="2015-10-14T00:00:00"/>
    <x v="2"/>
    <s v="MP-17470"/>
    <s v="Mark Packer"/>
    <s v="Home Office"/>
    <s v="United States"/>
    <x v="13"/>
    <x v="7"/>
    <x v="2"/>
    <s v="FUR-BO-10002545"/>
    <s v="Furniture"/>
    <x v="0"/>
    <s v="Atlantic Metals Mobile 3-Shelf Bookcases, Custom Colors"/>
    <n v="626.35199999999998"/>
    <n v="3"/>
    <n v="0.2"/>
    <n v="46.976399999999998"/>
    <n v="15.658799999999999"/>
    <n v="7.4999999999999997E-2"/>
    <n v="1"/>
    <x v="3"/>
    <x v="1"/>
    <s v="Oct"/>
  </r>
  <r>
    <n v="202"/>
    <s v="CA-2014-133690"/>
    <x v="34"/>
    <d v="2014-08-05T00:00:00"/>
    <x v="2"/>
    <s v="BS-11755"/>
    <s v="Bruce Stewart"/>
    <s v="Consumer"/>
    <s v="United States"/>
    <x v="22"/>
    <x v="12"/>
    <x v="1"/>
    <s v="FUR-TA-10004289"/>
    <s v="Furniture"/>
    <x v="2"/>
    <s v="BoxOffice By Design Rectangular and Half-Moon Meeting Room Tables"/>
    <n v="218.75"/>
    <n v="2"/>
    <n v="0.5"/>
    <n v="-161.875"/>
    <n v="-80.9375"/>
    <n v="-0.74"/>
    <n v="1"/>
    <x v="3"/>
    <x v="2"/>
    <s v="Aug"/>
  </r>
  <r>
    <n v="205"/>
    <s v="CA-2017-126382"/>
    <x v="35"/>
    <d v="2017-06-07T00:00:00"/>
    <x v="1"/>
    <s v="HK-14890"/>
    <s v="Heather Kirkland"/>
    <s v="Corporate"/>
    <s v="United States"/>
    <x v="20"/>
    <x v="9"/>
    <x v="0"/>
    <s v="FUR-FU-10002960"/>
    <s v="Furniture"/>
    <x v="3"/>
    <s v="Eldon 200 Class Desk Accessories, Burgundy"/>
    <n v="35.167999999999999"/>
    <n v="7"/>
    <n v="0.2"/>
    <n v="9.6712000000000007"/>
    <n v="1.3816000000000002"/>
    <n v="0.27500000000000002"/>
    <n v="1"/>
    <x v="4"/>
    <x v="3"/>
    <s v="Jun"/>
  </r>
  <r>
    <n v="214"/>
    <s v="CA-2015-146262"/>
    <x v="36"/>
    <d v="2015-01-09T00:00:00"/>
    <x v="1"/>
    <s v="VW-21775"/>
    <s v="Victoria Wilson"/>
    <s v="Corporate"/>
    <s v="United States"/>
    <x v="23"/>
    <x v="15"/>
    <x v="2"/>
    <s v="FUR-BO-10004695"/>
    <s v="Furniture"/>
    <x v="0"/>
    <s v="O'Sullivan 2-Door Barrister Bookcase in Odessa Pine"/>
    <n v="452.45"/>
    <n v="5"/>
    <n v="0.5"/>
    <n v="-244.32300000000001"/>
    <n v="-48.864600000000003"/>
    <n v="-0.54"/>
    <n v="1"/>
    <x v="7"/>
    <x v="1"/>
    <s v="Jan"/>
  </r>
  <r>
    <n v="223"/>
    <s v="CA-2015-169397"/>
    <x v="37"/>
    <d v="2015-12-27T00:00:00"/>
    <x v="2"/>
    <s v="JB-15925"/>
    <s v="Joni Blumstein"/>
    <s v="Consumer"/>
    <s v="United States"/>
    <x v="24"/>
    <x v="15"/>
    <x v="2"/>
    <s v="FUR-FU-10000087"/>
    <s v="Furniture"/>
    <x v="3"/>
    <s v="Executive Impressions 14&quot; Two-Color Numerals Wall Clock"/>
    <n v="72.703999999999994"/>
    <n v="4"/>
    <n v="0.2"/>
    <n v="19.084800000000001"/>
    <n v="4.7712000000000003"/>
    <n v="0.26250000000000007"/>
    <n v="1"/>
    <x v="0"/>
    <x v="1"/>
    <s v="Dec"/>
  </r>
  <r>
    <n v="227"/>
    <s v="CA-2015-163055"/>
    <x v="38"/>
    <d v="2015-08-16T00:00:00"/>
    <x v="1"/>
    <s v="DS-13180"/>
    <s v="David Smith"/>
    <s v="Corporate"/>
    <s v="United States"/>
    <x v="25"/>
    <x v="17"/>
    <x v="3"/>
    <s v="FUR-TA-10003748"/>
    <s v="Furniture"/>
    <x v="2"/>
    <s v="Bevis 36 x 72 Conference Tables"/>
    <n v="622.45000000000005"/>
    <n v="5"/>
    <n v="0"/>
    <n v="136.93899999999999"/>
    <n v="27.387799999999999"/>
    <n v="0.21999999999999997"/>
    <n v="0"/>
    <x v="7"/>
    <x v="1"/>
    <s v="Aug"/>
  </r>
  <r>
    <n v="229"/>
    <s v="US-2015-145436"/>
    <x v="39"/>
    <d v="2015-03-04T00:00:00"/>
    <x v="1"/>
    <s v="VD-21670"/>
    <s v="Valerie Dominguez"/>
    <s v="Consumer"/>
    <s v="United States"/>
    <x v="11"/>
    <x v="9"/>
    <x v="0"/>
    <s v="FUR-CH-10004860"/>
    <s v="Furniture"/>
    <x v="1"/>
    <s v="Global Low Back Tilter Chair"/>
    <n v="161.56800000000001"/>
    <n v="2"/>
    <n v="0.2"/>
    <n v="-28.2744"/>
    <n v="-14.1372"/>
    <n v="-0.17499999999999999"/>
    <n v="1"/>
    <x v="4"/>
    <x v="1"/>
    <s v="Feb"/>
  </r>
  <r>
    <n v="230"/>
    <s v="US-2015-145436"/>
    <x v="39"/>
    <d v="2015-03-04T00:00:00"/>
    <x v="1"/>
    <s v="VD-21670"/>
    <s v="Valerie Dominguez"/>
    <s v="Consumer"/>
    <s v="United States"/>
    <x v="11"/>
    <x v="9"/>
    <x v="0"/>
    <s v="FUR-CH-10004477"/>
    <s v="Furniture"/>
    <x v="1"/>
    <s v="Global Push Button Manager's Chair, Indigo"/>
    <n v="389.69600000000003"/>
    <n v="8"/>
    <n v="0.2"/>
    <n v="43.840800000000002"/>
    <n v="5.4801000000000002"/>
    <n v="0.1125"/>
    <n v="1"/>
    <x v="4"/>
    <x v="1"/>
    <s v="Feb"/>
  </r>
  <r>
    <n v="232"/>
    <s v="US-2017-100930"/>
    <x v="40"/>
    <d v="2017-04-12T00:00:00"/>
    <x v="1"/>
    <s v="CS-12400"/>
    <s v="Christopher Schild"/>
    <s v="Home Office"/>
    <s v="United States"/>
    <x v="26"/>
    <x v="1"/>
    <x v="0"/>
    <s v="FUR-TA-10001705"/>
    <s v="Furniture"/>
    <x v="2"/>
    <s v="Bush Advantage Collection Round Conference Table"/>
    <n v="233.86"/>
    <n v="2"/>
    <n v="0.45"/>
    <n v="-102.048"/>
    <n v="-51.024000000000001"/>
    <n v="-0.43636363636363634"/>
    <n v="1"/>
    <x v="2"/>
    <x v="3"/>
    <s v="Apr"/>
  </r>
  <r>
    <n v="233"/>
    <s v="US-2017-100930"/>
    <x v="40"/>
    <d v="2017-04-12T00:00:00"/>
    <x v="1"/>
    <s v="CS-12400"/>
    <s v="Christopher Schild"/>
    <s v="Home Office"/>
    <s v="United States"/>
    <x v="26"/>
    <x v="1"/>
    <x v="0"/>
    <s v="FUR-TA-10003473"/>
    <s v="Furniture"/>
    <x v="2"/>
    <s v="Bretford Rectangular Conference Table Tops"/>
    <n v="620.61450000000002"/>
    <n v="3"/>
    <n v="0.45"/>
    <n v="-248.2458"/>
    <n v="-82.748599999999996"/>
    <n v="-0.39999999999999997"/>
    <n v="1"/>
    <x v="2"/>
    <x v="3"/>
    <s v="Apr"/>
  </r>
  <r>
    <n v="235"/>
    <s v="US-2017-100930"/>
    <x v="40"/>
    <d v="2017-04-12T00:00:00"/>
    <x v="1"/>
    <s v="CS-12400"/>
    <s v="Christopher Schild"/>
    <s v="Home Office"/>
    <s v="United States"/>
    <x v="26"/>
    <x v="1"/>
    <x v="0"/>
    <s v="FUR-FU-10004017"/>
    <s v="Furniture"/>
    <x v="3"/>
    <s v="Tenex Contemporary Contur Chairmats for Low and Medium Pile Carpet, Computer, 39&quot; x 49&quot;"/>
    <n v="258.072"/>
    <n v="3"/>
    <n v="0.2"/>
    <n v="0"/>
    <n v="0"/>
    <n v="0"/>
    <n v="1"/>
    <x v="2"/>
    <x v="3"/>
    <s v="Apr"/>
  </r>
  <r>
    <n v="239"/>
    <s v="CA-2016-157749"/>
    <x v="41"/>
    <d v="2016-06-09T00:00:00"/>
    <x v="0"/>
    <s v="KL-16645"/>
    <s v="Ken Lonsdale"/>
    <s v="Consumer"/>
    <s v="United States"/>
    <x v="9"/>
    <x v="8"/>
    <x v="3"/>
    <s v="FUR-FU-10000576"/>
    <s v="Furniture"/>
    <x v="3"/>
    <s v="Luxo Professional Fluorescent Magnifier Lamp with Clamp-Mount Base"/>
    <n v="419.68"/>
    <n v="5"/>
    <n v="0.6"/>
    <n v="-356.72800000000001"/>
    <n v="-71.345600000000005"/>
    <n v="-0.85"/>
    <n v="1"/>
    <x v="2"/>
    <x v="0"/>
    <s v="Jun"/>
  </r>
  <r>
    <n v="240"/>
    <s v="CA-2016-157749"/>
    <x v="41"/>
    <d v="2016-06-09T00:00:00"/>
    <x v="0"/>
    <s v="KL-16645"/>
    <s v="Ken Lonsdale"/>
    <s v="Consumer"/>
    <s v="United States"/>
    <x v="9"/>
    <x v="8"/>
    <x v="3"/>
    <s v="FUR-FU-10004351"/>
    <s v="Furniture"/>
    <x v="3"/>
    <s v="Staple-based wall hangings"/>
    <n v="11.688000000000001"/>
    <n v="3"/>
    <n v="0.6"/>
    <n v="-4.6752000000000002"/>
    <n v="-1.5584"/>
    <n v="-0.4"/>
    <n v="1"/>
    <x v="2"/>
    <x v="0"/>
    <s v="Jun"/>
  </r>
  <r>
    <n v="242"/>
    <s v="CA-2016-157749"/>
    <x v="41"/>
    <d v="2016-06-09T00:00:00"/>
    <x v="0"/>
    <s v="KL-16645"/>
    <s v="Ken Lonsdale"/>
    <s v="Consumer"/>
    <s v="United States"/>
    <x v="9"/>
    <x v="8"/>
    <x v="3"/>
    <s v="FUR-TA-10002607"/>
    <s v="Furniture"/>
    <x v="2"/>
    <s v="KI Conference Tables"/>
    <n v="177.22499999999999"/>
    <n v="5"/>
    <n v="0.5"/>
    <n v="-120.51300000000001"/>
    <n v="-24.102600000000002"/>
    <n v="-0.68"/>
    <n v="1"/>
    <x v="2"/>
    <x v="0"/>
    <s v="Jun"/>
  </r>
  <r>
    <n v="243"/>
    <s v="CA-2016-157749"/>
    <x v="41"/>
    <d v="2016-06-09T00:00:00"/>
    <x v="0"/>
    <s v="KL-16645"/>
    <s v="Ken Lonsdale"/>
    <s v="Consumer"/>
    <s v="United States"/>
    <x v="9"/>
    <x v="8"/>
    <x v="3"/>
    <s v="FUR-FU-10002505"/>
    <s v="Furniture"/>
    <x v="3"/>
    <s v="Eldon 100 Class Desk Accessories"/>
    <n v="4.0439999999999996"/>
    <n v="3"/>
    <n v="0.6"/>
    <n v="-2.8308"/>
    <n v="-0.94359999999999999"/>
    <n v="-0.70000000000000007"/>
    <n v="1"/>
    <x v="2"/>
    <x v="0"/>
    <s v="Jun"/>
  </r>
  <r>
    <n v="245"/>
    <s v="CA-2014-131926"/>
    <x v="42"/>
    <d v="2014-06-06T00:00:00"/>
    <x v="0"/>
    <s v="DW-13480"/>
    <s v="Dianna Wilson"/>
    <s v="Home Office"/>
    <s v="United States"/>
    <x v="27"/>
    <x v="11"/>
    <x v="3"/>
    <s v="FUR-CH-10004063"/>
    <s v="Furniture"/>
    <x v="1"/>
    <s v="Global Deluxe High-Back Manager's Chair"/>
    <n v="2001.86"/>
    <n v="7"/>
    <n v="0"/>
    <n v="580.5394"/>
    <n v="82.934200000000004"/>
    <n v="0.29000000000000004"/>
    <n v="0"/>
    <x v="2"/>
    <x v="2"/>
    <s v="Jun"/>
  </r>
  <r>
    <n v="250"/>
    <s v="CA-2016-154739"/>
    <x v="43"/>
    <d v="2016-12-15T00:00:00"/>
    <x v="0"/>
    <s v="LH-17155"/>
    <s v="Logan Haushalter"/>
    <s v="Consumer"/>
    <s v="United States"/>
    <x v="28"/>
    <x v="2"/>
    <x v="1"/>
    <s v="FUR-CH-10002965"/>
    <s v="Furniture"/>
    <x v="1"/>
    <s v="Global Leather Highback Executive Chair with Pneumatic Height Adjustment, Black"/>
    <n v="321.56799999999998"/>
    <n v="2"/>
    <n v="0.2"/>
    <n v="28.1372"/>
    <n v="14.0686"/>
    <n v="8.7500000000000008E-2"/>
    <n v="1"/>
    <x v="2"/>
    <x v="0"/>
    <s v="Dec"/>
  </r>
  <r>
    <n v="255"/>
    <s v="US-2015-159982"/>
    <x v="44"/>
    <d v="2015-12-04T00:00:00"/>
    <x v="1"/>
    <s v="DR-12880"/>
    <s v="Dan Reichenbach"/>
    <s v="Corporate"/>
    <s v="United States"/>
    <x v="9"/>
    <x v="8"/>
    <x v="3"/>
    <s v="FUR-FU-10002505"/>
    <s v="Furniture"/>
    <x v="3"/>
    <s v="Eldon 100 Class Desk Accessories"/>
    <n v="12.132"/>
    <n v="9"/>
    <n v="0.6"/>
    <n v="-8.4923999999999999"/>
    <n v="-0.94359999999999999"/>
    <n v="-0.70000000000000007"/>
    <n v="1"/>
    <x v="6"/>
    <x v="1"/>
    <s v="Nov"/>
  </r>
  <r>
    <n v="273"/>
    <s v="CA-2015-155334"/>
    <x v="45"/>
    <d v="2015-07-31T00:00:00"/>
    <x v="2"/>
    <s v="HA-14920"/>
    <s v="Helen Andreada"/>
    <s v="Consumer"/>
    <s v="United States"/>
    <x v="28"/>
    <x v="2"/>
    <x v="1"/>
    <s v="FUR-FU-10003274"/>
    <s v="Furniture"/>
    <x v="3"/>
    <s v="Regeneration Desk Collection"/>
    <n v="5.28"/>
    <n v="3"/>
    <n v="0"/>
    <n v="2.3231999999999999"/>
    <n v="0.77439999999999998"/>
    <n v="0.43999999999999995"/>
    <n v="0"/>
    <x v="5"/>
    <x v="1"/>
    <s v="Jul"/>
  </r>
  <r>
    <n v="283"/>
    <s v="CA-2015-130890"/>
    <x v="46"/>
    <d v="2015-11-06T00:00:00"/>
    <x v="1"/>
    <s v="JO-15280"/>
    <s v="Jas O'Carroll"/>
    <s v="Consumer"/>
    <s v="United States"/>
    <x v="2"/>
    <x v="2"/>
    <x v="1"/>
    <s v="FUR-TA-10002903"/>
    <s v="Furniture"/>
    <x v="2"/>
    <s v="Bevis Round Bullnose 29&quot; High Table Top"/>
    <n v="1038.8399999999999"/>
    <n v="5"/>
    <n v="0.2"/>
    <n v="51.942"/>
    <n v="10.388400000000001"/>
    <n v="0.05"/>
    <n v="1"/>
    <x v="4"/>
    <x v="1"/>
    <s v="Nov"/>
  </r>
  <r>
    <n v="293"/>
    <s v="CA-2016-110772"/>
    <x v="47"/>
    <d v="2016-11-24T00:00:00"/>
    <x v="0"/>
    <s v="NZ-18565"/>
    <s v="Nick Zandusky"/>
    <s v="Home Office"/>
    <s v="United States"/>
    <x v="29"/>
    <x v="15"/>
    <x v="2"/>
    <s v="FUR-BO-10004709"/>
    <s v="Furniture"/>
    <x v="0"/>
    <s v="Bush Westfield Collection Bookcases, Medium Cherry Finish"/>
    <n v="86.97"/>
    <n v="3"/>
    <n v="0.5"/>
    <n v="-48.703200000000002"/>
    <n v="-16.234400000000001"/>
    <n v="-0.56000000000000005"/>
    <n v="1"/>
    <x v="4"/>
    <x v="0"/>
    <s v="Nov"/>
  </r>
  <r>
    <n v="294"/>
    <s v="CA-2014-111451"/>
    <x v="22"/>
    <d v="2014-12-28T00:00:00"/>
    <x v="2"/>
    <s v="KL-16555"/>
    <s v="Kelly Lampkin"/>
    <s v="Corporate"/>
    <s v="United States"/>
    <x v="30"/>
    <x v="12"/>
    <x v="1"/>
    <s v="FUR-FU-10004091"/>
    <s v="Furniture"/>
    <x v="3"/>
    <s v="Howard Miller 13&quot; Diameter Goldtone Round Wall Clock"/>
    <n v="300.416"/>
    <n v="8"/>
    <n v="0.2"/>
    <n v="78.859200000000001"/>
    <n v="9.8574000000000002"/>
    <n v="0.26250000000000001"/>
    <n v="1"/>
    <x v="3"/>
    <x v="2"/>
    <s v="Dec"/>
  </r>
  <r>
    <n v="295"/>
    <s v="CA-2014-111451"/>
    <x v="22"/>
    <d v="2014-12-28T00:00:00"/>
    <x v="2"/>
    <s v="KL-16555"/>
    <s v="Kelly Lampkin"/>
    <s v="Corporate"/>
    <s v="United States"/>
    <x v="30"/>
    <x v="12"/>
    <x v="1"/>
    <s v="FUR-CH-10001891"/>
    <s v="Furniture"/>
    <x v="1"/>
    <s v="Global Deluxe Office Fabric Chairs"/>
    <n v="230.352"/>
    <n v="3"/>
    <n v="0.2"/>
    <n v="20.155799999999999"/>
    <n v="6.7185999999999995"/>
    <n v="8.7499999999999994E-2"/>
    <n v="1"/>
    <x v="3"/>
    <x v="2"/>
    <s v="Dec"/>
  </r>
  <r>
    <n v="296"/>
    <s v="CA-2014-111451"/>
    <x v="22"/>
    <d v="2014-12-28T00:00:00"/>
    <x v="2"/>
    <s v="KL-16555"/>
    <s v="Kelly Lampkin"/>
    <s v="Corporate"/>
    <s v="United States"/>
    <x v="30"/>
    <x v="12"/>
    <x v="1"/>
    <s v="FUR-FU-10002918"/>
    <s v="Furniture"/>
    <x v="3"/>
    <s v="Eldon ClusterMat Chair Mat with Cordless Antistatic Protection"/>
    <n v="218.352"/>
    <n v="3"/>
    <n v="0.2"/>
    <n v="-24.564599999999999"/>
    <n v="-8.1882000000000001"/>
    <n v="-0.11249999999999999"/>
    <n v="1"/>
    <x v="3"/>
    <x v="2"/>
    <s v="Dec"/>
  </r>
  <r>
    <n v="302"/>
    <s v="CA-2016-142545"/>
    <x v="48"/>
    <d v="2016-11-03T00:00:00"/>
    <x v="1"/>
    <s v="JD-15895"/>
    <s v="Jonathan Doherty"/>
    <s v="Corporate"/>
    <s v="United States"/>
    <x v="31"/>
    <x v="18"/>
    <x v="2"/>
    <s v="FUR-FU-10001861"/>
    <s v="Furniture"/>
    <x v="3"/>
    <s v="Floodlight Indoor Halogen Bulbs, 1 Bulb per Pack, 60 Watts"/>
    <n v="77.599999999999994"/>
    <n v="4"/>
    <n v="0"/>
    <n v="38.024000000000001"/>
    <n v="9.5060000000000002"/>
    <n v="0.49000000000000005"/>
    <n v="0"/>
    <x v="6"/>
    <x v="0"/>
    <s v="Oct"/>
  </r>
  <r>
    <n v="304"/>
    <s v="US-2017-152380"/>
    <x v="49"/>
    <d v="2017-11-23T00:00:00"/>
    <x v="1"/>
    <s v="JH-15910"/>
    <s v="Jonathan Howell"/>
    <s v="Consumer"/>
    <s v="United States"/>
    <x v="9"/>
    <x v="8"/>
    <x v="3"/>
    <s v="FUR-TA-10002533"/>
    <s v="Furniture"/>
    <x v="2"/>
    <s v="BPI Conference Tables"/>
    <n v="219.07499999999999"/>
    <n v="3"/>
    <n v="0.5"/>
    <n v="-131.44499999999999"/>
    <n v="-43.814999999999998"/>
    <n v="-0.6"/>
    <n v="1"/>
    <x v="4"/>
    <x v="3"/>
    <s v="Nov"/>
  </r>
  <r>
    <n v="305"/>
    <s v="CA-2015-144253"/>
    <x v="50"/>
    <d v="2015-05-09T00:00:00"/>
    <x v="0"/>
    <s v="AS-10225"/>
    <s v="Alan Schoenberger"/>
    <s v="Corporate"/>
    <s v="United States"/>
    <x v="13"/>
    <x v="7"/>
    <x v="2"/>
    <s v="FUR-FU-10002671"/>
    <s v="Furniture"/>
    <x v="3"/>
    <s v="Electrix 20W Halogen Replacement Bulb for Zoom-In Desk Lamp"/>
    <n v="26.8"/>
    <n v="2"/>
    <n v="0"/>
    <n v="12.864000000000001"/>
    <n v="6.4320000000000004"/>
    <n v="0.48000000000000004"/>
    <n v="0"/>
    <x v="2"/>
    <x v="1"/>
    <s v="May"/>
  </r>
  <r>
    <n v="310"/>
    <s v="CA-2016-142902"/>
    <x v="51"/>
    <d v="2016-09-14T00:00:00"/>
    <x v="0"/>
    <s v="BP-11185"/>
    <s v="Ben Peterman"/>
    <s v="Corporate"/>
    <s v="United States"/>
    <x v="32"/>
    <x v="12"/>
    <x v="1"/>
    <s v="FUR-FU-10001918"/>
    <s v="Furniture"/>
    <x v="3"/>
    <s v="C-Line Cubicle Keepers Polyproplyene Holder With Velcro Backings"/>
    <n v="15.135999999999999"/>
    <n v="4"/>
    <n v="0.2"/>
    <n v="3.5948000000000002"/>
    <n v="0.89870000000000005"/>
    <n v="0.23750000000000002"/>
    <n v="1"/>
    <x v="3"/>
    <x v="0"/>
    <s v="Sep"/>
  </r>
  <r>
    <n v="311"/>
    <s v="CA-2016-142902"/>
    <x v="51"/>
    <d v="2016-09-14T00:00:00"/>
    <x v="0"/>
    <s v="BP-11185"/>
    <s v="Ben Peterman"/>
    <s v="Corporate"/>
    <s v="United States"/>
    <x v="32"/>
    <x v="12"/>
    <x v="1"/>
    <s v="FUR-CH-10004086"/>
    <s v="Furniture"/>
    <x v="1"/>
    <s v="Hon 4070 Series Pagoda Armless Upholstered Stacking Chairs"/>
    <n v="466.76799999999997"/>
    <n v="2"/>
    <n v="0.2"/>
    <n v="52.511400000000002"/>
    <n v="26.255700000000001"/>
    <n v="0.11250000000000002"/>
    <n v="1"/>
    <x v="3"/>
    <x v="0"/>
    <s v="Sep"/>
  </r>
  <r>
    <n v="312"/>
    <s v="CA-2016-142902"/>
    <x v="51"/>
    <d v="2016-09-14T00:00:00"/>
    <x v="0"/>
    <s v="BP-11185"/>
    <s v="Ben Peterman"/>
    <s v="Corporate"/>
    <s v="United States"/>
    <x v="32"/>
    <x v="12"/>
    <x v="1"/>
    <s v="FUR-FU-10001756"/>
    <s v="Furniture"/>
    <x v="3"/>
    <s v="Eldon Expressions Desk Accessory, Wood Photo Frame, Mahogany"/>
    <n v="15.231999999999999"/>
    <n v="1"/>
    <n v="0.2"/>
    <n v="1.7136"/>
    <n v="1.7136"/>
    <n v="0.1125"/>
    <n v="1"/>
    <x v="3"/>
    <x v="0"/>
    <s v="Sep"/>
  </r>
  <r>
    <n v="314"/>
    <s v="CA-2014-120887"/>
    <x v="52"/>
    <d v="2014-10-03T00:00:00"/>
    <x v="1"/>
    <s v="TS-21205"/>
    <s v="Thomas Seio"/>
    <s v="Corporate"/>
    <s v="United States"/>
    <x v="33"/>
    <x v="18"/>
    <x v="2"/>
    <s v="FUR-FU-10001588"/>
    <s v="Furniture"/>
    <x v="3"/>
    <s v="Deflect-o SuperTray Unbreakable Stackable Tray, Letter, Black"/>
    <n v="87.54"/>
    <n v="3"/>
    <n v="0"/>
    <n v="37.642200000000003"/>
    <n v="12.547400000000001"/>
    <n v="0.43"/>
    <n v="0"/>
    <x v="6"/>
    <x v="2"/>
    <s v="Sep"/>
  </r>
  <r>
    <n v="318"/>
    <s v="CA-2014-164973"/>
    <x v="53"/>
    <d v="2014-11-09T00:00:00"/>
    <x v="1"/>
    <s v="NM-18445"/>
    <s v="Nathan Mautz"/>
    <s v="Home Office"/>
    <s v="United States"/>
    <x v="13"/>
    <x v="7"/>
    <x v="2"/>
    <s v="FUR-CH-10002602"/>
    <s v="Furniture"/>
    <x v="1"/>
    <s v="DMI Arturo Collection Mission-style Design Wood Chair"/>
    <n v="135.88200000000001"/>
    <n v="1"/>
    <n v="0.1"/>
    <n v="24.1568"/>
    <n v="24.1568"/>
    <n v="0.17777777777777778"/>
    <n v="0"/>
    <x v="2"/>
    <x v="2"/>
    <s v="Nov"/>
  </r>
  <r>
    <n v="326"/>
    <s v="CA-2017-153339"/>
    <x v="54"/>
    <d v="2017-11-05T00:00:00"/>
    <x v="0"/>
    <s v="DJ-13510"/>
    <s v="Don Jones"/>
    <s v="Corporate"/>
    <s v="United States"/>
    <x v="34"/>
    <x v="9"/>
    <x v="0"/>
    <s v="FUR-FU-10001967"/>
    <s v="Furniture"/>
    <x v="3"/>
    <s v="Telescoping Adjustable Floor Lamp"/>
    <n v="15.992000000000001"/>
    <n v="1"/>
    <n v="0.2"/>
    <n v="0.99950000000000006"/>
    <n v="0.99950000000000006"/>
    <n v="6.25E-2"/>
    <n v="1"/>
    <x v="3"/>
    <x v="3"/>
    <s v="Nov"/>
  </r>
  <r>
    <n v="329"/>
    <s v="US-2016-141544"/>
    <x v="55"/>
    <d v="2016-09-01T00:00:00"/>
    <x v="2"/>
    <s v="PO-18850"/>
    <s v="Patrick O'Brill"/>
    <s v="Consumer"/>
    <s v="United States"/>
    <x v="3"/>
    <x v="3"/>
    <x v="2"/>
    <s v="FUR-CH-10003312"/>
    <s v="Furniture"/>
    <x v="1"/>
    <s v="Hon 2090 ÒPillow SoftÓ Series Mid Back Swivel/Tilt Chairs"/>
    <n v="786.74400000000003"/>
    <n v="4"/>
    <n v="0.3"/>
    <n v="-258.5016"/>
    <n v="-64.625399999999999"/>
    <n v="-0.32857142857142857"/>
    <n v="1"/>
    <x v="3"/>
    <x v="0"/>
    <s v="Aug"/>
  </r>
  <r>
    <n v="339"/>
    <s v="CA-2014-129924"/>
    <x v="56"/>
    <d v="2014-07-17T00:00:00"/>
    <x v="1"/>
    <s v="AC-10420"/>
    <s v="Alyssa Crouse"/>
    <s v="Corporate"/>
    <s v="United States"/>
    <x v="28"/>
    <x v="2"/>
    <x v="1"/>
    <s v="FUR-TA-10004575"/>
    <s v="Furniture"/>
    <x v="2"/>
    <s v="Hon 5100 Series Wood Tables"/>
    <n v="698.35199999999998"/>
    <n v="3"/>
    <n v="0.2"/>
    <n v="-17.4588"/>
    <n v="-5.8196000000000003"/>
    <n v="-2.5000000000000001E-2"/>
    <n v="1"/>
    <x v="2"/>
    <x v="2"/>
    <s v="Jul"/>
  </r>
  <r>
    <n v="355"/>
    <s v="CA-2016-138520"/>
    <x v="57"/>
    <d v="2016-04-13T00:00:00"/>
    <x v="1"/>
    <s v="JL-15505"/>
    <s v="Jeremy Lonsdale"/>
    <s v="Consumer"/>
    <s v="United States"/>
    <x v="13"/>
    <x v="7"/>
    <x v="2"/>
    <s v="FUR-BO-10002268"/>
    <s v="Furniture"/>
    <x v="0"/>
    <s v="Sauder Barrister Bookcases"/>
    <n v="388.70400000000001"/>
    <n v="6"/>
    <n v="0.2"/>
    <n v="-4.8587999999999996"/>
    <n v="-0.80979999999999996"/>
    <n v="-1.2499999999999999E-2"/>
    <n v="1"/>
    <x v="2"/>
    <x v="0"/>
    <s v="Apr"/>
  </r>
  <r>
    <n v="363"/>
    <s v="CA-2017-144904"/>
    <x v="58"/>
    <d v="2017-10-01T00:00:00"/>
    <x v="1"/>
    <s v="KW-16435"/>
    <s v="Katrina Willman"/>
    <s v="Consumer"/>
    <s v="United States"/>
    <x v="13"/>
    <x v="7"/>
    <x v="2"/>
    <s v="FUR-CH-10000785"/>
    <s v="Furniture"/>
    <x v="1"/>
    <s v="Global Ergonomic Managers Chair"/>
    <n v="488.64600000000002"/>
    <n v="3"/>
    <n v="0.1"/>
    <n v="86.870400000000004"/>
    <n v="28.956800000000001"/>
    <n v="0.17777777777777778"/>
    <n v="0"/>
    <x v="6"/>
    <x v="3"/>
    <s v="Sep"/>
  </r>
  <r>
    <n v="365"/>
    <s v="CA-2017-144904"/>
    <x v="58"/>
    <d v="2017-10-01T00:00:00"/>
    <x v="1"/>
    <s v="KW-16435"/>
    <s v="Katrina Willman"/>
    <s v="Consumer"/>
    <s v="United States"/>
    <x v="13"/>
    <x v="7"/>
    <x v="2"/>
    <s v="FUR-FU-10000023"/>
    <s v="Furniture"/>
    <x v="3"/>
    <s v="Eldon Wave Desk Accessories"/>
    <n v="47.12"/>
    <n v="8"/>
    <n v="0"/>
    <n v="20.732800000000001"/>
    <n v="2.5916000000000001"/>
    <n v="0.44000000000000006"/>
    <n v="0"/>
    <x v="6"/>
    <x v="3"/>
    <s v="Sep"/>
  </r>
  <r>
    <n v="370"/>
    <s v="CA-2016-155516"/>
    <x v="59"/>
    <d v="2016-10-21T00:00:00"/>
    <x v="3"/>
    <s v="MK-17905"/>
    <s v="Michael Kennedy"/>
    <s v="Corporate"/>
    <s v="United States"/>
    <x v="35"/>
    <x v="19"/>
    <x v="2"/>
    <s v="FUR-BO-10002545"/>
    <s v="Furniture"/>
    <x v="0"/>
    <s v="Atlantic Metals Mobile 3-Shelf Bookcases, Custom Colors"/>
    <n v="1043.92"/>
    <n v="4"/>
    <n v="0"/>
    <n v="271.41919999999999"/>
    <n v="67.854799999999997"/>
    <n v="0.25999999999999995"/>
    <n v="0"/>
    <x v="8"/>
    <x v="0"/>
    <s v="Oct"/>
  </r>
  <r>
    <n v="378"/>
    <s v="US-2017-134481"/>
    <x v="60"/>
    <d v="2017-09-01T00:00:00"/>
    <x v="1"/>
    <s v="AR-10405"/>
    <s v="Allen Rosenblatt"/>
    <s v="Corporate"/>
    <s v="United States"/>
    <x v="20"/>
    <x v="20"/>
    <x v="2"/>
    <s v="FUR-TA-10004915"/>
    <s v="Furniture"/>
    <x v="2"/>
    <s v="Office Impressions End Table, 20-1/2&quot;H x 24&quot;W x 20&quot;D"/>
    <n v="1488.424"/>
    <n v="7"/>
    <n v="0.3"/>
    <n v="-297.6848"/>
    <n v="-42.526400000000002"/>
    <n v="-0.2"/>
    <n v="1"/>
    <x v="2"/>
    <x v="3"/>
    <s v="Aug"/>
  </r>
  <r>
    <n v="385"/>
    <s v="US-2015-168935"/>
    <x v="61"/>
    <d v="2015-12-02T00:00:00"/>
    <x v="1"/>
    <s v="DO-13435"/>
    <s v="Denny Ordway"/>
    <s v="Consumer"/>
    <s v="United States"/>
    <x v="36"/>
    <x v="1"/>
    <x v="0"/>
    <s v="FUR-TA-10000617"/>
    <s v="Furniture"/>
    <x v="2"/>
    <s v="Hon Practical Foundations 30 x 60 Training Table, Light Gray/Charcoal"/>
    <n v="375.45749999999998"/>
    <n v="3"/>
    <n v="0.45"/>
    <n v="-157.0095"/>
    <n v="-52.336500000000001"/>
    <n v="-0.41818181818181821"/>
    <n v="1"/>
    <x v="2"/>
    <x v="1"/>
    <s v="Nov"/>
  </r>
  <r>
    <n v="388"/>
    <s v="CA-2015-122756"/>
    <x v="62"/>
    <d v="2015-12-07T00:00:00"/>
    <x v="1"/>
    <s v="DK-13225"/>
    <s v="Dean Katz"/>
    <s v="Corporate"/>
    <s v="United States"/>
    <x v="3"/>
    <x v="3"/>
    <x v="2"/>
    <s v="FUR-FU-10001935"/>
    <s v="Furniture"/>
    <x v="3"/>
    <s v="3M Hangers With Command Adhesive"/>
    <n v="2.96"/>
    <n v="1"/>
    <n v="0.2"/>
    <n v="0.77700000000000002"/>
    <n v="0.77700000000000002"/>
    <n v="0.26250000000000001"/>
    <n v="1"/>
    <x v="4"/>
    <x v="1"/>
    <s v="Dec"/>
  </r>
  <r>
    <n v="400"/>
    <s v="CA-2016-108987"/>
    <x v="63"/>
    <d v="2016-09-10T00:00:00"/>
    <x v="0"/>
    <s v="AG-10675"/>
    <s v="Anna Gayman"/>
    <s v="Consumer"/>
    <s v="United States"/>
    <x v="6"/>
    <x v="5"/>
    <x v="3"/>
    <s v="FUR-BO-10004834"/>
    <s v="Furniture"/>
    <x v="0"/>
    <s v="Riverside Palais Royal Lawyers Bookcase, Royale Cherry Finish"/>
    <n v="2396.2656000000002"/>
    <n v="4"/>
    <n v="0.32"/>
    <n v="-317.15280000000001"/>
    <n v="-79.288200000000003"/>
    <n v="-0.13235294117647059"/>
    <n v="1"/>
    <x v="3"/>
    <x v="0"/>
    <s v="Sep"/>
  </r>
  <r>
    <n v="409"/>
    <s v="CA-2017-117457"/>
    <x v="64"/>
    <d v="2017-12-12T00:00:00"/>
    <x v="1"/>
    <s v="KH-16510"/>
    <s v="Keith Herrera"/>
    <s v="Consumer"/>
    <s v="United States"/>
    <x v="28"/>
    <x v="2"/>
    <x v="1"/>
    <s v="FUR-TA-10002041"/>
    <s v="Furniture"/>
    <x v="2"/>
    <s v="Bevis Round Conference Table Top, X-Base"/>
    <n v="1004.024"/>
    <n v="7"/>
    <n v="0.2"/>
    <n v="-112.95269999999999"/>
    <n v="-16.136099999999999"/>
    <n v="-0.11249999999999999"/>
    <n v="1"/>
    <x v="4"/>
    <x v="3"/>
    <s v="Dec"/>
  </r>
  <r>
    <n v="413"/>
    <s v="CA-2017-117457"/>
    <x v="64"/>
    <d v="2017-12-12T00:00:00"/>
    <x v="1"/>
    <s v="KH-16510"/>
    <s v="Keith Herrera"/>
    <s v="Consumer"/>
    <s v="United States"/>
    <x v="28"/>
    <x v="2"/>
    <x v="1"/>
    <s v="FUR-BO-10001972"/>
    <s v="Furniture"/>
    <x v="0"/>
    <s v="O'Sullivan 4-Shelf Bookcase in Odessa Pine"/>
    <n v="1336.829"/>
    <n v="13"/>
    <n v="0.15"/>
    <n v="31.454799999999999"/>
    <n v="2.4196"/>
    <n v="2.3529411764705882E-2"/>
    <n v="0"/>
    <x v="4"/>
    <x v="3"/>
    <s v="Dec"/>
  </r>
  <r>
    <n v="414"/>
    <s v="CA-2017-117457"/>
    <x v="64"/>
    <d v="2017-12-12T00:00:00"/>
    <x v="1"/>
    <s v="KH-16510"/>
    <s v="Keith Herrera"/>
    <s v="Consumer"/>
    <s v="United States"/>
    <x v="28"/>
    <x v="2"/>
    <x v="1"/>
    <s v="FUR-CH-10003956"/>
    <s v="Furniture"/>
    <x v="1"/>
    <s v="Novimex High-Tech Fabric Mesh Task Chair"/>
    <n v="113.568"/>
    <n v="2"/>
    <n v="0.2"/>
    <n v="-18.454799999999999"/>
    <n v="-9.2273999999999994"/>
    <n v="-0.16250000000000001"/>
    <n v="1"/>
    <x v="4"/>
    <x v="3"/>
    <s v="Dec"/>
  </r>
  <r>
    <n v="416"/>
    <s v="CA-2017-142636"/>
    <x v="54"/>
    <d v="2017-11-07T00:00:00"/>
    <x v="1"/>
    <s v="KC-16675"/>
    <s v="Kimberly Carter"/>
    <s v="Corporate"/>
    <s v="United States"/>
    <x v="15"/>
    <x v="13"/>
    <x v="1"/>
    <s v="FUR-CH-10001891"/>
    <s v="Furniture"/>
    <x v="1"/>
    <s v="Global Deluxe Office Fabric Chairs"/>
    <n v="307.13600000000002"/>
    <n v="4"/>
    <n v="0.2"/>
    <n v="26.874400000000001"/>
    <n v="6.7186000000000003"/>
    <n v="8.7499999999999994E-2"/>
    <n v="1"/>
    <x v="4"/>
    <x v="3"/>
    <s v="Nov"/>
  </r>
  <r>
    <n v="418"/>
    <s v="CA-2016-148796"/>
    <x v="65"/>
    <d v="2016-04-18T00:00:00"/>
    <x v="1"/>
    <s v="PB-19150"/>
    <s v="Philip Brown"/>
    <s v="Consumer"/>
    <s v="United States"/>
    <x v="2"/>
    <x v="2"/>
    <x v="1"/>
    <s v="FUR-CH-10004886"/>
    <s v="Furniture"/>
    <x v="1"/>
    <s v="Bevis Steel Folding Chairs"/>
    <n v="383.8"/>
    <n v="5"/>
    <n v="0.2"/>
    <n v="38.380000000000003"/>
    <n v="7.6760000000000002"/>
    <n v="0.1"/>
    <n v="1"/>
    <x v="4"/>
    <x v="0"/>
    <s v="Apr"/>
  </r>
  <r>
    <n v="423"/>
    <s v="CA-2017-125388"/>
    <x v="66"/>
    <d v="2017-10-23T00:00:00"/>
    <x v="1"/>
    <s v="MP-17965"/>
    <s v="Michael Paige"/>
    <s v="Corporate"/>
    <s v="United States"/>
    <x v="37"/>
    <x v="20"/>
    <x v="2"/>
    <s v="FUR-FU-10004712"/>
    <s v="Furniture"/>
    <x v="3"/>
    <s v="Westinghouse Mesh Shade Clip-On Gooseneck Lamp, Black"/>
    <n v="56.56"/>
    <n v="4"/>
    <n v="0"/>
    <n v="14.7056"/>
    <n v="3.6764000000000001"/>
    <n v="0.26"/>
    <n v="0"/>
    <x v="4"/>
    <x v="3"/>
    <s v="Oct"/>
  </r>
  <r>
    <n v="425"/>
    <s v="CA-2017-155705"/>
    <x v="67"/>
    <d v="2017-08-23T00:00:00"/>
    <x v="0"/>
    <s v="NF-18385"/>
    <s v="Natalie Fritzler"/>
    <s v="Consumer"/>
    <s v="United States"/>
    <x v="38"/>
    <x v="21"/>
    <x v="0"/>
    <s v="FUR-CH-10000015"/>
    <s v="Furniture"/>
    <x v="1"/>
    <s v="Hon Multipurpose Stacking Arm Chairs"/>
    <n v="866.4"/>
    <n v="4"/>
    <n v="0"/>
    <n v="225.26400000000001"/>
    <n v="56.316000000000003"/>
    <n v="0.26"/>
    <n v="0"/>
    <x v="3"/>
    <x v="3"/>
    <s v="Aug"/>
  </r>
  <r>
    <n v="426"/>
    <s v="CA-2017-149160"/>
    <x v="68"/>
    <d v="2017-11-26T00:00:00"/>
    <x v="0"/>
    <s v="JM-15265"/>
    <s v="Janet Molinari"/>
    <s v="Corporate"/>
    <s v="United States"/>
    <x v="39"/>
    <x v="17"/>
    <x v="3"/>
    <s v="FUR-FU-10003347"/>
    <s v="Furniture"/>
    <x v="3"/>
    <s v="Coloredge Poster Frame"/>
    <n v="28.4"/>
    <n v="2"/>
    <n v="0"/>
    <n v="11.076000000000001"/>
    <n v="5.5380000000000003"/>
    <n v="0.39"/>
    <n v="0"/>
    <x v="0"/>
    <x v="3"/>
    <s v="Nov"/>
  </r>
  <r>
    <n v="440"/>
    <s v="CA-2017-157252"/>
    <x v="69"/>
    <d v="2017-01-23T00:00:00"/>
    <x v="0"/>
    <s v="CV-12805"/>
    <s v="Cynthia Voltz"/>
    <s v="Corporate"/>
    <s v="United States"/>
    <x v="13"/>
    <x v="7"/>
    <x v="2"/>
    <s v="FUR-CH-10003396"/>
    <s v="Furniture"/>
    <x v="1"/>
    <s v="Global Deluxe Steno Chair"/>
    <n v="207.846"/>
    <n v="3"/>
    <n v="0.1"/>
    <n v="2.3094000000000001"/>
    <n v="0.76980000000000004"/>
    <n v="1.1111111111111112E-2"/>
    <n v="0"/>
    <x v="0"/>
    <x v="3"/>
    <s v="Jan"/>
  </r>
  <r>
    <n v="441"/>
    <s v="CA-2016-115756"/>
    <x v="26"/>
    <d v="2016-09-07T00:00:00"/>
    <x v="0"/>
    <s v="PK-19075"/>
    <s v="Pete Kriz"/>
    <s v="Consumer"/>
    <s v="United States"/>
    <x v="25"/>
    <x v="17"/>
    <x v="3"/>
    <s v="FUR-FU-10000246"/>
    <s v="Furniture"/>
    <x v="3"/>
    <s v="Aluminum Document Frame"/>
    <n v="12.22"/>
    <n v="1"/>
    <n v="0"/>
    <n v="3.6659999999999999"/>
    <n v="3.6659999999999999"/>
    <n v="0.3"/>
    <n v="0"/>
    <x v="3"/>
    <x v="0"/>
    <s v="Sep"/>
  </r>
  <r>
    <n v="445"/>
    <s v="CA-2016-115756"/>
    <x v="26"/>
    <d v="2016-09-07T00:00:00"/>
    <x v="0"/>
    <s v="PK-19075"/>
    <s v="Pete Kriz"/>
    <s v="Consumer"/>
    <s v="United States"/>
    <x v="25"/>
    <x v="17"/>
    <x v="3"/>
    <s v="FUR-CH-10002372"/>
    <s v="Furniture"/>
    <x v="1"/>
    <s v="Office Star - Ergonomically Designed Knee Chair"/>
    <n v="242.94"/>
    <n v="3"/>
    <n v="0"/>
    <n v="29.152799999999999"/>
    <n v="9.7175999999999991"/>
    <n v="0.12"/>
    <n v="0"/>
    <x v="3"/>
    <x v="0"/>
    <s v="Sep"/>
  </r>
  <r>
    <n v="447"/>
    <s v="CA-2017-154214"/>
    <x v="70"/>
    <d v="2017-03-25T00:00:00"/>
    <x v="0"/>
    <s v="TB-21595"/>
    <s v="Troy Blackwell"/>
    <s v="Consumer"/>
    <s v="United States"/>
    <x v="29"/>
    <x v="6"/>
    <x v="3"/>
    <s v="FUR-FU-10000206"/>
    <s v="Furniture"/>
    <x v="3"/>
    <s v="GE General Purpose, Extra Long Life, Showcase &amp; Floodlight Incandescent Bulbs"/>
    <n v="2.91"/>
    <n v="1"/>
    <n v="0"/>
    <n v="1.3676999999999999"/>
    <n v="1.3676999999999999"/>
    <n v="0.47"/>
    <n v="0"/>
    <x v="2"/>
    <x v="3"/>
    <s v="Mar"/>
  </r>
  <r>
    <n v="454"/>
    <s v="CA-2017-147277"/>
    <x v="71"/>
    <d v="2017-10-24T00:00:00"/>
    <x v="1"/>
    <s v="EB-13705"/>
    <s v="Ed Braxton"/>
    <s v="Corporate"/>
    <s v="United States"/>
    <x v="40"/>
    <x v="15"/>
    <x v="2"/>
    <s v="FUR-TA-10001539"/>
    <s v="Furniture"/>
    <x v="2"/>
    <s v="Chromcraft Rectangular Conference Tables"/>
    <n v="284.36399999999998"/>
    <n v="2"/>
    <n v="0.4"/>
    <n v="-75.830399999999997"/>
    <n v="-37.915199999999999"/>
    <n v="-0.26666666666666666"/>
    <n v="1"/>
    <x v="4"/>
    <x v="3"/>
    <s v="Oct"/>
  </r>
  <r>
    <n v="457"/>
    <s v="US-2014-110674"/>
    <x v="72"/>
    <d v="2014-02-18T00:00:00"/>
    <x v="1"/>
    <s v="SC-20095"/>
    <s v="Sanjit Chand"/>
    <s v="Consumer"/>
    <s v="United States"/>
    <x v="41"/>
    <x v="2"/>
    <x v="1"/>
    <s v="FUR-CH-10000225"/>
    <s v="Furniture"/>
    <x v="1"/>
    <s v="Global Geo Office Task Chair, Gray"/>
    <n v="129.56800000000001"/>
    <n v="2"/>
    <n v="0.2"/>
    <n v="-24.294"/>
    <n v="-12.147"/>
    <n v="-0.1875"/>
    <n v="1"/>
    <x v="6"/>
    <x v="2"/>
    <s v="Feb"/>
  </r>
  <r>
    <n v="458"/>
    <s v="US-2016-157945"/>
    <x v="73"/>
    <d v="2016-10-01T00:00:00"/>
    <x v="1"/>
    <s v="NF-18385"/>
    <s v="Natalie Fritzler"/>
    <s v="Consumer"/>
    <s v="United States"/>
    <x v="42"/>
    <x v="8"/>
    <x v="3"/>
    <s v="FUR-CH-10002331"/>
    <s v="Furniture"/>
    <x v="1"/>
    <s v="Hon 4700 Series Mobuis Mid-Back Task Chairs with Adjustable Arms"/>
    <n v="747.55799999999999"/>
    <n v="3"/>
    <n v="0.3"/>
    <n v="-96.114599999999996"/>
    <n v="-32.038199999999996"/>
    <n v="-0.12857142857142856"/>
    <n v="1"/>
    <x v="2"/>
    <x v="0"/>
    <s v="Sep"/>
  </r>
  <r>
    <n v="463"/>
    <s v="CA-2016-109869"/>
    <x v="74"/>
    <d v="2016-04-29T00:00:00"/>
    <x v="1"/>
    <s v="TN-21040"/>
    <s v="Tanja Norvell"/>
    <s v="Home Office"/>
    <s v="United States"/>
    <x v="43"/>
    <x v="22"/>
    <x v="1"/>
    <s v="FUR-FU-10000023"/>
    <s v="Furniture"/>
    <x v="3"/>
    <s v="Eldon Wave Desk Accessories"/>
    <n v="23.56"/>
    <n v="5"/>
    <n v="0.2"/>
    <n v="7.0679999999999996"/>
    <n v="1.4136"/>
    <n v="0.3"/>
    <n v="1"/>
    <x v="7"/>
    <x v="0"/>
    <s v="Apr"/>
  </r>
  <r>
    <n v="464"/>
    <s v="CA-2016-109869"/>
    <x v="74"/>
    <d v="2016-04-29T00:00:00"/>
    <x v="1"/>
    <s v="TN-21040"/>
    <s v="Tanja Norvell"/>
    <s v="Home Office"/>
    <s v="United States"/>
    <x v="43"/>
    <x v="22"/>
    <x v="1"/>
    <s v="FUR-TA-10001889"/>
    <s v="Furniture"/>
    <x v="2"/>
    <s v="Bush Advantage Collection Racetrack Conference Table"/>
    <n v="1272.6300000000001"/>
    <n v="6"/>
    <n v="0.5"/>
    <n v="-814.48320000000001"/>
    <n v="-135.74719999999999"/>
    <n v="-0.6399999999999999"/>
    <n v="1"/>
    <x v="7"/>
    <x v="0"/>
    <s v="Apr"/>
  </r>
  <r>
    <n v="468"/>
    <s v="US-2015-101399"/>
    <x v="75"/>
    <d v="2015-01-24T00:00:00"/>
    <x v="1"/>
    <s v="JS-15940"/>
    <s v="Joni Sundaresam"/>
    <s v="Home Office"/>
    <s v="United States"/>
    <x v="44"/>
    <x v="8"/>
    <x v="3"/>
    <s v="FUR-FU-10002918"/>
    <s v="Furniture"/>
    <x v="3"/>
    <s v="Eldon ClusterMat Chair Mat with Cordless Antistatic Protection"/>
    <n v="254.744"/>
    <n v="7"/>
    <n v="0.6"/>
    <n v="-312.06139999999999"/>
    <n v="-44.580199999999998"/>
    <n v="-1.2249999999999999"/>
    <n v="1"/>
    <x v="7"/>
    <x v="1"/>
    <s v="Jan"/>
  </r>
  <r>
    <n v="469"/>
    <s v="CA-2017-154907"/>
    <x v="76"/>
    <d v="2017-04-04T00:00:00"/>
    <x v="1"/>
    <s v="DS-13180"/>
    <s v="David Smith"/>
    <s v="Corporate"/>
    <s v="United States"/>
    <x v="45"/>
    <x v="5"/>
    <x v="3"/>
    <s v="FUR-BO-10002824"/>
    <s v="Furniture"/>
    <x v="0"/>
    <s v="Bush Mission Pointe Library"/>
    <n v="205.33279999999999"/>
    <n v="2"/>
    <n v="0.32"/>
    <n v="-36.235199999999999"/>
    <n v="-18.117599999999999"/>
    <n v="-0.17647058823529413"/>
    <n v="1"/>
    <x v="4"/>
    <x v="3"/>
    <s v="Mar"/>
  </r>
  <r>
    <n v="473"/>
    <s v="CA-2014-144666"/>
    <x v="77"/>
    <d v="2014-11-11T00:00:00"/>
    <x v="0"/>
    <s v="JP-15520"/>
    <s v="Jeremy Pistek"/>
    <s v="Consumer"/>
    <s v="United States"/>
    <x v="28"/>
    <x v="2"/>
    <x v="1"/>
    <s v="FUR-BO-10001601"/>
    <s v="Furniture"/>
    <x v="0"/>
    <s v="Sauder Mission Library with Doors, Fruitwood Finish"/>
    <n v="222.666"/>
    <n v="2"/>
    <n v="0.15"/>
    <n v="10.478400000000001"/>
    <n v="5.2392000000000003"/>
    <n v="4.7058823529411771E-2"/>
    <n v="0"/>
    <x v="3"/>
    <x v="2"/>
    <s v="Nov"/>
  </r>
  <r>
    <n v="479"/>
    <s v="CA-2016-152632"/>
    <x v="78"/>
    <d v="2016-11-02T00:00:00"/>
    <x v="1"/>
    <s v="JE-15475"/>
    <s v="Jeremy Ellison"/>
    <s v="Consumer"/>
    <s v="United States"/>
    <x v="8"/>
    <x v="7"/>
    <x v="2"/>
    <s v="FUR-FU-10002671"/>
    <s v="Furniture"/>
    <x v="3"/>
    <s v="Electrix 20W Halogen Replacement Bulb for Zoom-In Desk Lamp"/>
    <n v="40.200000000000003"/>
    <n v="3"/>
    <n v="0"/>
    <n v="19.295999999999999"/>
    <n v="6.4319999999999995"/>
    <n v="0.47999999999999993"/>
    <n v="0"/>
    <x v="6"/>
    <x v="0"/>
    <s v="Oct"/>
  </r>
  <r>
    <n v="486"/>
    <s v="CA-2017-140963"/>
    <x v="79"/>
    <d v="2017-06-13T00:00:00"/>
    <x v="2"/>
    <s v="MT-18070"/>
    <s v="Michelle Tran"/>
    <s v="Home Office"/>
    <s v="United States"/>
    <x v="2"/>
    <x v="2"/>
    <x v="1"/>
    <s v="FUR-BO-10001337"/>
    <s v="Furniture"/>
    <x v="0"/>
    <s v="O'Sullivan Living Dimensions 2-Shelf Bookcases"/>
    <n v="514.16499999999996"/>
    <n v="5"/>
    <n v="0.15"/>
    <n v="-30.245000000000001"/>
    <n v="-6.0490000000000004"/>
    <n v="-5.8823529411764712E-2"/>
    <n v="0"/>
    <x v="0"/>
    <x v="3"/>
    <s v="Jun"/>
  </r>
  <r>
    <n v="495"/>
    <s v="US-2016-120929"/>
    <x v="80"/>
    <d v="2016-03-21T00:00:00"/>
    <x v="0"/>
    <s v="RO-19780"/>
    <s v="Rose O'Brian"/>
    <s v="Consumer"/>
    <s v="United States"/>
    <x v="10"/>
    <x v="9"/>
    <x v="0"/>
    <s v="FUR-TA-10001857"/>
    <s v="Furniture"/>
    <x v="2"/>
    <s v="Balt Solid Wood Rectangular Table"/>
    <n v="189.88200000000001"/>
    <n v="3"/>
    <n v="0.4"/>
    <n v="-94.941000000000003"/>
    <n v="-31.647000000000002"/>
    <n v="-0.5"/>
    <n v="1"/>
    <x v="0"/>
    <x v="0"/>
    <s v="Mar"/>
  </r>
  <r>
    <n v="498"/>
    <s v="CA-2016-126158"/>
    <x v="81"/>
    <d v="2016-07-31T00:00:00"/>
    <x v="1"/>
    <s v="SC-20095"/>
    <s v="Sanjit Chand"/>
    <s v="Consumer"/>
    <s v="United States"/>
    <x v="46"/>
    <x v="2"/>
    <x v="1"/>
    <s v="FUR-FU-10004864"/>
    <s v="Furniture"/>
    <x v="3"/>
    <s v="Howard Miller 14-1/2&quot; Diameter Chrome Round Wall Clock"/>
    <n v="255.76"/>
    <n v="4"/>
    <n v="0"/>
    <n v="81.843199999999996"/>
    <n v="20.460799999999999"/>
    <n v="0.32"/>
    <n v="0"/>
    <x v="6"/>
    <x v="0"/>
    <s v="Jul"/>
  </r>
  <r>
    <n v="499"/>
    <s v="CA-2016-126158"/>
    <x v="81"/>
    <d v="2016-07-31T00:00:00"/>
    <x v="1"/>
    <s v="SC-20095"/>
    <s v="Sanjit Chand"/>
    <s v="Consumer"/>
    <s v="United States"/>
    <x v="46"/>
    <x v="2"/>
    <x v="1"/>
    <s v="FUR-CH-10002602"/>
    <s v="Furniture"/>
    <x v="1"/>
    <s v="DMI Arturo Collection Mission-style Design Wood Chair"/>
    <n v="241.56800000000001"/>
    <n v="2"/>
    <n v="0.2"/>
    <n v="18.117599999999999"/>
    <n v="9.0587999999999997"/>
    <n v="7.4999999999999997E-2"/>
    <n v="1"/>
    <x v="6"/>
    <x v="0"/>
    <s v="Jul"/>
  </r>
  <r>
    <n v="500"/>
    <s v="CA-2016-126158"/>
    <x v="81"/>
    <d v="2016-07-31T00:00:00"/>
    <x v="1"/>
    <s v="SC-20095"/>
    <s v="Sanjit Chand"/>
    <s v="Consumer"/>
    <s v="United States"/>
    <x v="46"/>
    <x v="2"/>
    <x v="1"/>
    <s v="FUR-FU-10000073"/>
    <s v="Furniture"/>
    <x v="3"/>
    <s v="Deflect-O Glasstique Clear Desk Accessories"/>
    <n v="69.3"/>
    <n v="9"/>
    <n v="0"/>
    <n v="22.869"/>
    <n v="2.5409999999999999"/>
    <n v="0.33"/>
    <n v="0"/>
    <x v="6"/>
    <x v="0"/>
    <s v="Jul"/>
  </r>
  <r>
    <n v="503"/>
    <s v="US-2016-105578"/>
    <x v="82"/>
    <d v="2016-06-04T00:00:00"/>
    <x v="1"/>
    <s v="MY-17380"/>
    <s v="Maribeth Yedwab"/>
    <s v="Corporate"/>
    <s v="United States"/>
    <x v="47"/>
    <x v="12"/>
    <x v="1"/>
    <s v="FUR-CH-10001215"/>
    <s v="Furniture"/>
    <x v="1"/>
    <s v="Global Troy Executive Leather Low-Back Tilter"/>
    <n v="801.56799999999998"/>
    <n v="2"/>
    <n v="0.2"/>
    <n v="50.097999999999999"/>
    <n v="25.048999999999999"/>
    <n v="6.25E-2"/>
    <n v="1"/>
    <x v="2"/>
    <x v="0"/>
    <s v="May"/>
  </r>
  <r>
    <n v="511"/>
    <s v="CA-2017-135307"/>
    <x v="83"/>
    <d v="2017-11-27T00:00:00"/>
    <x v="2"/>
    <s v="LS-17245"/>
    <s v="Lynn Smith"/>
    <s v="Consumer"/>
    <s v="United States"/>
    <x v="48"/>
    <x v="23"/>
    <x v="3"/>
    <s v="FUR-FU-10001290"/>
    <s v="Furniture"/>
    <x v="3"/>
    <s v="Executive Impressions Supervisor Wall Clock"/>
    <n v="126.3"/>
    <n v="3"/>
    <n v="0"/>
    <n v="40.415999999999997"/>
    <n v="13.472"/>
    <n v="0.32"/>
    <n v="0"/>
    <x v="5"/>
    <x v="3"/>
    <s v="Nov"/>
  </r>
  <r>
    <n v="523"/>
    <s v="CA-2017-145142"/>
    <x v="84"/>
    <d v="2017-01-25T00:00:00"/>
    <x v="2"/>
    <s v="MC-17605"/>
    <s v="Matt Connell"/>
    <s v="Corporate"/>
    <s v="United States"/>
    <x v="25"/>
    <x v="17"/>
    <x v="3"/>
    <s v="FUR-TA-10001857"/>
    <s v="Furniture"/>
    <x v="2"/>
    <s v="Balt Solid Wood Rectangular Table"/>
    <n v="210.98"/>
    <n v="2"/>
    <n v="0"/>
    <n v="21.097999999999999"/>
    <n v="10.548999999999999"/>
    <n v="0.1"/>
    <n v="0"/>
    <x v="3"/>
    <x v="3"/>
    <s v="Jan"/>
  </r>
  <r>
    <n v="527"/>
    <s v="CA-2017-113558"/>
    <x v="85"/>
    <d v="2017-10-26T00:00:00"/>
    <x v="1"/>
    <s v="PH-18790"/>
    <s v="Patricia Hirasaki"/>
    <s v="Home Office"/>
    <s v="United States"/>
    <x v="49"/>
    <x v="1"/>
    <x v="0"/>
    <s v="FUR-CH-10003379"/>
    <s v="Furniture"/>
    <x v="1"/>
    <s v="Global Commerce Series High-Back Swivel/Tilt Chairs"/>
    <n v="683.952"/>
    <n v="3"/>
    <n v="0.2"/>
    <n v="42.747"/>
    <n v="14.249000000000001"/>
    <n v="6.25E-2"/>
    <n v="1"/>
    <x v="2"/>
    <x v="3"/>
    <s v="Oct"/>
  </r>
  <r>
    <n v="528"/>
    <s v="CA-2017-113558"/>
    <x v="85"/>
    <d v="2017-10-26T00:00:00"/>
    <x v="1"/>
    <s v="PH-18790"/>
    <s v="Patricia Hirasaki"/>
    <s v="Home Office"/>
    <s v="United States"/>
    <x v="49"/>
    <x v="1"/>
    <x v="0"/>
    <s v="FUR-FU-10001756"/>
    <s v="Furniture"/>
    <x v="3"/>
    <s v="Eldon Expressions Desk Accessory, Wood Photo Frame, Mahogany"/>
    <n v="45.695999999999998"/>
    <n v="3"/>
    <n v="0.2"/>
    <n v="5.1407999999999996"/>
    <n v="1.7135999999999998"/>
    <n v="0.1125"/>
    <n v="1"/>
    <x v="2"/>
    <x v="3"/>
    <s v="Oct"/>
  </r>
  <r>
    <n v="532"/>
    <s v="CA-2015-102848"/>
    <x v="86"/>
    <d v="2015-11-09T00:00:00"/>
    <x v="0"/>
    <s v="KB-16240"/>
    <s v="Karen Bern"/>
    <s v="Corporate"/>
    <s v="United States"/>
    <x v="2"/>
    <x v="2"/>
    <x v="1"/>
    <s v="FUR-CH-10000595"/>
    <s v="Furniture"/>
    <x v="1"/>
    <s v="Safco Contoured Stacking Chairs"/>
    <n v="190.72"/>
    <n v="1"/>
    <n v="0.2"/>
    <n v="11.92"/>
    <n v="11.92"/>
    <n v="6.25E-2"/>
    <n v="1"/>
    <x v="3"/>
    <x v="1"/>
    <s v="Nov"/>
  </r>
  <r>
    <n v="533"/>
    <s v="US-2017-129441"/>
    <x v="87"/>
    <d v="2017-09-11T00:00:00"/>
    <x v="1"/>
    <s v="JC-15340"/>
    <s v="Jasper Cacioppo"/>
    <s v="Consumer"/>
    <s v="United States"/>
    <x v="2"/>
    <x v="2"/>
    <x v="1"/>
    <s v="FUR-FU-10000448"/>
    <s v="Furniture"/>
    <x v="3"/>
    <s v="Tenex Chairmats For Use With Carpeted Floors"/>
    <n v="47.94"/>
    <n v="3"/>
    <n v="0"/>
    <n v="2.3969999999999998"/>
    <n v="0.79899999999999993"/>
    <n v="4.9999999999999996E-2"/>
    <n v="0"/>
    <x v="4"/>
    <x v="3"/>
    <s v="Sep"/>
  </r>
  <r>
    <n v="540"/>
    <s v="CA-2015-134894"/>
    <x v="88"/>
    <d v="2015-12-11T00:00:00"/>
    <x v="1"/>
    <s v="DK-12985"/>
    <s v="Darren Koutras"/>
    <s v="Consumer"/>
    <s v="United States"/>
    <x v="0"/>
    <x v="0"/>
    <x v="0"/>
    <s v="FUR-CH-10002647"/>
    <s v="Furniture"/>
    <x v="1"/>
    <s v="Situations Contoured Folding Chairs, 4/Set"/>
    <n v="283.92"/>
    <n v="4"/>
    <n v="0"/>
    <n v="70.98"/>
    <n v="17.745000000000001"/>
    <n v="0.25"/>
    <n v="0"/>
    <x v="4"/>
    <x v="1"/>
    <s v="Dec"/>
  </r>
  <r>
    <n v="546"/>
    <s v="CA-2014-103849"/>
    <x v="89"/>
    <d v="2014-05-16T00:00:00"/>
    <x v="1"/>
    <s v="PG-18895"/>
    <s v="Paul Gonzalez"/>
    <s v="Consumer"/>
    <s v="United States"/>
    <x v="50"/>
    <x v="5"/>
    <x v="3"/>
    <s v="FUR-FU-10000723"/>
    <s v="Furniture"/>
    <x v="3"/>
    <s v="Deflect-o EconoMat Studded, No Bevel Mat for Low Pile Carpeting"/>
    <n v="66.111999999999995"/>
    <n v="4"/>
    <n v="0.6"/>
    <n v="-84.2928"/>
    <n v="-21.0732"/>
    <n v="-1.2750000000000001"/>
    <n v="1"/>
    <x v="2"/>
    <x v="2"/>
    <s v="May"/>
  </r>
  <r>
    <n v="552"/>
    <s v="CA-2016-136406"/>
    <x v="90"/>
    <d v="2016-04-17T00:00:00"/>
    <x v="0"/>
    <s v="BD-11320"/>
    <s v="Bill Donatelli"/>
    <s v="Consumer"/>
    <s v="United States"/>
    <x v="28"/>
    <x v="2"/>
    <x v="1"/>
    <s v="FUR-CH-10002024"/>
    <s v="Furniture"/>
    <x v="1"/>
    <s v="HON 5400 Series Task Chairs for Big and Tall"/>
    <n v="1121.568"/>
    <n v="2"/>
    <n v="0.2"/>
    <n v="0"/>
    <n v="0"/>
    <n v="0"/>
    <n v="1"/>
    <x v="3"/>
    <x v="0"/>
    <s v="Apr"/>
  </r>
  <r>
    <n v="553"/>
    <s v="CA-2017-112774"/>
    <x v="91"/>
    <d v="2017-09-12T00:00:00"/>
    <x v="2"/>
    <s v="RC-19960"/>
    <s v="Ryan Crowe"/>
    <s v="Consumer"/>
    <s v="United States"/>
    <x v="51"/>
    <x v="1"/>
    <x v="0"/>
    <s v="FUR-FU-10003039"/>
    <s v="Furniture"/>
    <x v="3"/>
    <s v="Howard Miller 11-1/2&quot; Diameter Grantwood Wall Clock"/>
    <n v="34.503999999999998"/>
    <n v="1"/>
    <n v="0.2"/>
    <n v="6.0381999999999998"/>
    <n v="6.0381999999999998"/>
    <n v="0.17500000000000002"/>
    <n v="1"/>
    <x v="5"/>
    <x v="3"/>
    <s v="Sep"/>
  </r>
  <r>
    <n v="558"/>
    <s v="CA-2016-113243"/>
    <x v="92"/>
    <d v="2016-06-15T00:00:00"/>
    <x v="1"/>
    <s v="OT-18730"/>
    <s v="Olvera Toch"/>
    <s v="Consumer"/>
    <s v="United States"/>
    <x v="2"/>
    <x v="2"/>
    <x v="1"/>
    <s v="FUR-TA-10004256"/>
    <s v="Furniture"/>
    <x v="2"/>
    <s v="Bretford ÒJust In TimeÓ Height-Adjustable Multi-Task Work Tables"/>
    <n v="1335.68"/>
    <n v="4"/>
    <n v="0.2"/>
    <n v="-217.048"/>
    <n v="-54.262"/>
    <n v="-0.16250000000000001"/>
    <n v="1"/>
    <x v="2"/>
    <x v="0"/>
    <s v="Jun"/>
  </r>
  <r>
    <n v="560"/>
    <s v="CA-2017-118731"/>
    <x v="93"/>
    <d v="2017-11-22T00:00:00"/>
    <x v="0"/>
    <s v="LP-17080"/>
    <s v="Liz Pelletier"/>
    <s v="Consumer"/>
    <s v="United States"/>
    <x v="28"/>
    <x v="2"/>
    <x v="1"/>
    <s v="FUR-FU-10003347"/>
    <s v="Furniture"/>
    <x v="3"/>
    <s v="Coloredge Poster Frame"/>
    <n v="42.6"/>
    <n v="3"/>
    <n v="0"/>
    <n v="16.614000000000001"/>
    <n v="5.5380000000000003"/>
    <n v="0.39"/>
    <n v="0"/>
    <x v="3"/>
    <x v="3"/>
    <s v="Nov"/>
  </r>
  <r>
    <n v="563"/>
    <s v="CA-2014-145576"/>
    <x v="94"/>
    <d v="2014-09-18T00:00:00"/>
    <x v="0"/>
    <s v="CA-12775"/>
    <s v="Cynthia Arntzen"/>
    <s v="Consumer"/>
    <s v="United States"/>
    <x v="26"/>
    <x v="1"/>
    <x v="0"/>
    <s v="FUR-FU-10004020"/>
    <s v="Furniture"/>
    <x v="3"/>
    <s v="Advantus Panel Wall Acrylic Frame"/>
    <n v="13.128"/>
    <n v="3"/>
    <n v="0.2"/>
    <n v="3.7743000000000002"/>
    <n v="1.2581"/>
    <n v="0.28750000000000003"/>
    <n v="1"/>
    <x v="4"/>
    <x v="2"/>
    <s v="Sep"/>
  </r>
  <r>
    <n v="570"/>
    <s v="CA-2017-156951"/>
    <x v="95"/>
    <d v="2017-10-08T00:00:00"/>
    <x v="1"/>
    <s v="EB-13840"/>
    <s v="Ellis Ballard"/>
    <s v="Corporate"/>
    <s v="United States"/>
    <x v="15"/>
    <x v="13"/>
    <x v="1"/>
    <s v="FUR-CH-10004997"/>
    <s v="Furniture"/>
    <x v="1"/>
    <s v="Hon Every-Day Series Multi-Task Chairs"/>
    <n v="451.15199999999999"/>
    <n v="3"/>
    <n v="0.2"/>
    <n v="0"/>
    <n v="0"/>
    <n v="0"/>
    <n v="1"/>
    <x v="7"/>
    <x v="3"/>
    <s v="Oct"/>
  </r>
  <r>
    <n v="580"/>
    <s v="CA-2017-118640"/>
    <x v="96"/>
    <d v="2017-07-26T00:00:00"/>
    <x v="1"/>
    <s v="CS-11950"/>
    <s v="Carlos Soltero"/>
    <s v="Consumer"/>
    <s v="United States"/>
    <x v="9"/>
    <x v="8"/>
    <x v="3"/>
    <s v="FUR-FU-10001475"/>
    <s v="Furniture"/>
    <x v="3"/>
    <s v="Contract Clock, 14&quot;, Brown"/>
    <n v="8.7919999999999998"/>
    <n v="1"/>
    <n v="0.6"/>
    <n v="-5.7148000000000003"/>
    <n v="-5.7148000000000003"/>
    <n v="-0.65"/>
    <n v="1"/>
    <x v="6"/>
    <x v="3"/>
    <s v="Jul"/>
  </r>
  <r>
    <n v="587"/>
    <s v="CA-2015-128139"/>
    <x v="97"/>
    <d v="2015-07-09T00:00:00"/>
    <x v="1"/>
    <s v="BD-11725"/>
    <s v="Bruce Degenhardt"/>
    <s v="Consumer"/>
    <s v="United States"/>
    <x v="52"/>
    <x v="0"/>
    <x v="0"/>
    <s v="FUR-CH-10003956"/>
    <s v="Furniture"/>
    <x v="1"/>
    <s v="Novimex High-Tech Fabric Mesh Task Chair"/>
    <n v="70.98"/>
    <n v="1"/>
    <n v="0"/>
    <n v="4.9686000000000003"/>
    <n v="4.9686000000000003"/>
    <n v="7.0000000000000007E-2"/>
    <n v="0"/>
    <x v="6"/>
    <x v="1"/>
    <s v="Jul"/>
  </r>
  <r>
    <n v="598"/>
    <s v="CA-2014-131450"/>
    <x v="98"/>
    <d v="2014-08-15T00:00:00"/>
    <x v="1"/>
    <s v="LR-16915"/>
    <s v="Lena Radford"/>
    <s v="Consumer"/>
    <s v="United States"/>
    <x v="53"/>
    <x v="2"/>
    <x v="1"/>
    <s v="FUR-FU-10001979"/>
    <s v="Furniture"/>
    <x v="3"/>
    <s v="Dana Halogen Swing-Arm Architect Lamp"/>
    <n v="327.76"/>
    <n v="8"/>
    <n v="0"/>
    <n v="91.772800000000004"/>
    <n v="11.4716"/>
    <n v="0.28000000000000003"/>
    <n v="0"/>
    <x v="7"/>
    <x v="2"/>
    <s v="Aug"/>
  </r>
  <r>
    <n v="604"/>
    <s v="CA-2014-149958"/>
    <x v="99"/>
    <d v="2014-03-19T00:00:00"/>
    <x v="1"/>
    <s v="AS-10240"/>
    <s v="Alan Shonely"/>
    <s v="Consumer"/>
    <s v="United States"/>
    <x v="26"/>
    <x v="1"/>
    <x v="0"/>
    <s v="FUR-FU-10001756"/>
    <s v="Furniture"/>
    <x v="3"/>
    <s v="Eldon Expressions Desk Accessory, Wood Photo Frame, Mahogany"/>
    <n v="45.695999999999998"/>
    <n v="3"/>
    <n v="0.2"/>
    <n v="5.1407999999999996"/>
    <n v="1.7135999999999998"/>
    <n v="0.1125"/>
    <n v="1"/>
    <x v="4"/>
    <x v="2"/>
    <s v="Mar"/>
  </r>
  <r>
    <n v="617"/>
    <s v="CA-2017-117947"/>
    <x v="100"/>
    <d v="2017-08-23T00:00:00"/>
    <x v="0"/>
    <s v="NG-18355"/>
    <s v="Nat Gilpin"/>
    <s v="Corporate"/>
    <s v="United States"/>
    <x v="13"/>
    <x v="7"/>
    <x v="2"/>
    <s v="FUR-FU-10003849"/>
    <s v="Furniture"/>
    <x v="3"/>
    <s v="DAX Metal Frame, Desktop, Stepped-Edge"/>
    <n v="40.479999999999997"/>
    <n v="2"/>
    <n v="0"/>
    <n v="15.7872"/>
    <n v="7.8936000000000002"/>
    <n v="0.39"/>
    <n v="0"/>
    <x v="2"/>
    <x v="3"/>
    <s v="Aug"/>
  </r>
  <r>
    <n v="618"/>
    <s v="CA-2017-117947"/>
    <x v="100"/>
    <d v="2017-08-23T00:00:00"/>
    <x v="0"/>
    <s v="NG-18355"/>
    <s v="Nat Gilpin"/>
    <s v="Corporate"/>
    <s v="United States"/>
    <x v="13"/>
    <x v="7"/>
    <x v="2"/>
    <s v="FUR-FU-10000010"/>
    <s v="Furniture"/>
    <x v="3"/>
    <s v="DAX Value U-Channel Document Frames, Easel Back"/>
    <n v="9.94"/>
    <n v="2"/>
    <n v="0"/>
    <n v="3.0813999999999999"/>
    <n v="1.5407"/>
    <n v="0.31"/>
    <n v="0"/>
    <x v="2"/>
    <x v="3"/>
    <s v="Aug"/>
  </r>
  <r>
    <n v="621"/>
    <s v="CA-2017-117947"/>
    <x v="100"/>
    <d v="2017-08-23T00:00:00"/>
    <x v="0"/>
    <s v="NG-18355"/>
    <s v="Nat Gilpin"/>
    <s v="Corporate"/>
    <s v="United States"/>
    <x v="13"/>
    <x v="7"/>
    <x v="2"/>
    <s v="FUR-FU-10000521"/>
    <s v="Furniture"/>
    <x v="3"/>
    <s v="Seth Thomas 14&quot; Putty-Colored Wall Clock"/>
    <n v="88.02"/>
    <n v="3"/>
    <n v="0"/>
    <n v="27.286200000000001"/>
    <n v="9.0953999999999997"/>
    <n v="0.31"/>
    <n v="0"/>
    <x v="2"/>
    <x v="3"/>
    <s v="Aug"/>
  </r>
  <r>
    <n v="623"/>
    <s v="CA-2015-138009"/>
    <x v="101"/>
    <d v="2015-12-03T00:00:00"/>
    <x v="1"/>
    <s v="SF-20965"/>
    <s v="Sylvia Foulston"/>
    <s v="Corporate"/>
    <s v="United States"/>
    <x v="54"/>
    <x v="17"/>
    <x v="3"/>
    <s v="FUR-CH-10004853"/>
    <s v="Furniture"/>
    <x v="1"/>
    <s v="Global Manager's Adjustable Task Chair, Storm"/>
    <n v="301.95999999999998"/>
    <n v="2"/>
    <n v="0"/>
    <n v="87.568399999999997"/>
    <n v="43.784199999999998"/>
    <n v="0.29000000000000004"/>
    <n v="0"/>
    <x v="4"/>
    <x v="1"/>
    <s v="Nov"/>
  </r>
  <r>
    <n v="627"/>
    <s v="CA-2017-163020"/>
    <x v="102"/>
    <d v="2017-09-19T00:00:00"/>
    <x v="1"/>
    <s v="MO-17800"/>
    <s v="Meg O'Connel"/>
    <s v="Home Office"/>
    <s v="United States"/>
    <x v="13"/>
    <x v="7"/>
    <x v="2"/>
    <s v="FUR-FU-10000221"/>
    <s v="Furniture"/>
    <x v="3"/>
    <s v="Master Caster Door Stop, Brown"/>
    <n v="35.56"/>
    <n v="7"/>
    <n v="0"/>
    <n v="12.090400000000001"/>
    <n v="1.7272000000000001"/>
    <n v="0.34"/>
    <n v="0"/>
    <x v="4"/>
    <x v="3"/>
    <s v="Sep"/>
  </r>
  <r>
    <n v="636"/>
    <s v="CA-2015-168004"/>
    <x v="103"/>
    <d v="2015-10-09T00:00:00"/>
    <x v="0"/>
    <s v="DJ-13420"/>
    <s v="Denny Joy"/>
    <s v="Corporate"/>
    <s v="United States"/>
    <x v="55"/>
    <x v="24"/>
    <x v="0"/>
    <s v="FUR-CH-10001482"/>
    <s v="Furniture"/>
    <x v="1"/>
    <s v="Office Star - Mesh Screen back chair with Vinyl seat"/>
    <n v="392.94"/>
    <n v="3"/>
    <n v="0"/>
    <n v="43.223399999999998"/>
    <n v="14.4078"/>
    <n v="0.11"/>
    <n v="0"/>
    <x v="2"/>
    <x v="1"/>
    <s v="Oct"/>
  </r>
  <r>
    <n v="639"/>
    <s v="CA-2016-115917"/>
    <x v="104"/>
    <d v="2016-05-25T00:00:00"/>
    <x v="1"/>
    <s v="RB-19465"/>
    <s v="Rick Bensley"/>
    <s v="Home Office"/>
    <s v="United States"/>
    <x v="56"/>
    <x v="2"/>
    <x v="1"/>
    <s v="FUR-FU-10000576"/>
    <s v="Furniture"/>
    <x v="3"/>
    <s v="Luxo Professional Fluorescent Magnifier Lamp with Clamp-Mount Base"/>
    <n v="1049.2"/>
    <n v="5"/>
    <n v="0"/>
    <n v="272.79199999999997"/>
    <n v="54.558399999999992"/>
    <n v="0.25999999999999995"/>
    <n v="0"/>
    <x v="2"/>
    <x v="0"/>
    <s v="May"/>
  </r>
  <r>
    <n v="641"/>
    <s v="CA-2016-147067"/>
    <x v="105"/>
    <d v="2016-12-22T00:00:00"/>
    <x v="1"/>
    <s v="JD-16150"/>
    <s v="Justin Deggeller"/>
    <s v="Corporate"/>
    <s v="United States"/>
    <x v="12"/>
    <x v="11"/>
    <x v="3"/>
    <s v="FUR-FU-10000732"/>
    <s v="Furniture"/>
    <x v="3"/>
    <s v="Eldon 200 Class Desk Accessories"/>
    <n v="18.84"/>
    <n v="3"/>
    <n v="0"/>
    <n v="6.0288000000000004"/>
    <n v="2.0096000000000003"/>
    <n v="0.32"/>
    <n v="0"/>
    <x v="4"/>
    <x v="0"/>
    <s v="Dec"/>
  </r>
  <r>
    <n v="649"/>
    <s v="CA-2016-160745"/>
    <x v="106"/>
    <d v="2016-12-16T00:00:00"/>
    <x v="0"/>
    <s v="AR-10825"/>
    <s v="Anthony Rawles"/>
    <s v="Corporate"/>
    <s v="United States"/>
    <x v="57"/>
    <x v="13"/>
    <x v="1"/>
    <s v="FUR-FU-10001935"/>
    <s v="Furniture"/>
    <x v="3"/>
    <s v="3M Hangers With Command Adhesive"/>
    <n v="14.8"/>
    <n v="4"/>
    <n v="0"/>
    <n v="6.0679999999999996"/>
    <n v="1.5169999999999999"/>
    <n v="0.41"/>
    <n v="0"/>
    <x v="2"/>
    <x v="0"/>
    <s v="Dec"/>
  </r>
  <r>
    <n v="658"/>
    <s v="US-2016-156097"/>
    <x v="107"/>
    <d v="2016-09-19T00:00:00"/>
    <x v="3"/>
    <s v="EH-14125"/>
    <s v="Eugene Hildebrand"/>
    <s v="Home Office"/>
    <s v="United States"/>
    <x v="14"/>
    <x v="8"/>
    <x v="3"/>
    <s v="FUR-CH-10001215"/>
    <s v="Furniture"/>
    <x v="1"/>
    <s v="Global Troy Executive Leather Low-Back Tilter"/>
    <n v="701.37199999999996"/>
    <n v="2"/>
    <n v="0.3"/>
    <n v="-50.097999999999999"/>
    <n v="-25.048999999999999"/>
    <n v="-7.1428571428571425E-2"/>
    <n v="1"/>
    <x v="8"/>
    <x v="0"/>
    <s v="Sep"/>
  </r>
  <r>
    <n v="662"/>
    <s v="CA-2015-146563"/>
    <x v="108"/>
    <d v="2015-08-28T00:00:00"/>
    <x v="1"/>
    <s v="CB-12025"/>
    <s v="Cassandra Brandow"/>
    <s v="Consumer"/>
    <s v="United States"/>
    <x v="58"/>
    <x v="5"/>
    <x v="3"/>
    <s v="FUR-TA-10001768"/>
    <s v="Furniture"/>
    <x v="2"/>
    <s v="Hon Racetrack Conference Tables"/>
    <n v="918.78499999999997"/>
    <n v="5"/>
    <n v="0.3"/>
    <n v="-118.12949999999999"/>
    <n v="-23.625899999999998"/>
    <n v="-0.12857142857142856"/>
    <n v="1"/>
    <x v="4"/>
    <x v="1"/>
    <s v="Aug"/>
  </r>
  <r>
    <n v="669"/>
    <s v="CA-2014-156314"/>
    <x v="109"/>
    <d v="2014-12-26T00:00:00"/>
    <x v="2"/>
    <s v="RP-19390"/>
    <s v="Resi Pšlking"/>
    <s v="Consumer"/>
    <s v="United States"/>
    <x v="59"/>
    <x v="15"/>
    <x v="2"/>
    <s v="FUR-FU-10003096"/>
    <s v="Furniture"/>
    <x v="3"/>
    <s v="Master Giant Foot Doorstop, Safety Yellow"/>
    <n v="30.36"/>
    <n v="5"/>
    <n v="0.2"/>
    <n v="8.7285000000000004"/>
    <n v="1.7457"/>
    <n v="0.28750000000000003"/>
    <n v="1"/>
    <x v="3"/>
    <x v="2"/>
    <s v="Dec"/>
  </r>
  <r>
    <n v="670"/>
    <s v="US-2017-106663"/>
    <x v="110"/>
    <d v="2017-06-13T00:00:00"/>
    <x v="1"/>
    <s v="MO-17800"/>
    <s v="Meg O'Connel"/>
    <s v="Home Office"/>
    <s v="United States"/>
    <x v="9"/>
    <x v="8"/>
    <x v="3"/>
    <s v="FUR-FU-10002759"/>
    <s v="Furniture"/>
    <x v="3"/>
    <s v="12-1/2 Diameter Round Wall Clock"/>
    <n v="23.975999999999999"/>
    <n v="3"/>
    <n v="0.6"/>
    <n v="-14.3856"/>
    <n v="-4.7952000000000004"/>
    <n v="-0.6"/>
    <n v="1"/>
    <x v="4"/>
    <x v="3"/>
    <s v="Jun"/>
  </r>
  <r>
    <n v="671"/>
    <s v="US-2017-106663"/>
    <x v="110"/>
    <d v="2017-06-13T00:00:00"/>
    <x v="1"/>
    <s v="MO-17800"/>
    <s v="Meg O'Connel"/>
    <s v="Home Office"/>
    <s v="United States"/>
    <x v="9"/>
    <x v="8"/>
    <x v="3"/>
    <s v="FUR-TA-10000688"/>
    <s v="Furniture"/>
    <x v="2"/>
    <s v="Chromcraft Bull-Nose Wood Round Conference Table Top, Wood Base"/>
    <n v="108.925"/>
    <n v="1"/>
    <n v="0.5"/>
    <n v="-71.890500000000003"/>
    <n v="-71.890500000000003"/>
    <n v="-0.66"/>
    <n v="1"/>
    <x v="4"/>
    <x v="3"/>
    <s v="Jun"/>
  </r>
  <r>
    <n v="679"/>
    <s v="US-2017-119438"/>
    <x v="111"/>
    <d v="2017-03-23T00:00:00"/>
    <x v="1"/>
    <s v="CD-11980"/>
    <s v="Carol Darley"/>
    <s v="Consumer"/>
    <s v="United States"/>
    <x v="60"/>
    <x v="5"/>
    <x v="3"/>
    <s v="FUR-FU-10003553"/>
    <s v="Furniture"/>
    <x v="3"/>
    <s v="Howard Miller 13-1/2&quot; Diameter Rosebrook Wall Clock"/>
    <n v="82.524000000000001"/>
    <n v="3"/>
    <n v="0.6"/>
    <n v="-41.262"/>
    <n v="-13.754"/>
    <n v="-0.5"/>
    <n v="1"/>
    <x v="2"/>
    <x v="3"/>
    <s v="Mar"/>
  </r>
  <r>
    <n v="689"/>
    <s v="CA-2017-161480"/>
    <x v="19"/>
    <d v="2017-12-29T00:00:00"/>
    <x v="1"/>
    <s v="RA-19285"/>
    <s v="Ralph Arnett"/>
    <s v="Consumer"/>
    <s v="United States"/>
    <x v="13"/>
    <x v="7"/>
    <x v="2"/>
    <s v="FUR-BO-10004015"/>
    <s v="Furniture"/>
    <x v="0"/>
    <s v="Bush Andora Bookcase, Maple/Graphite Gray Finish"/>
    <n v="191.98400000000001"/>
    <n v="2"/>
    <n v="0.2"/>
    <n v="4.7995999999999999"/>
    <n v="2.3997999999999999"/>
    <n v="2.4999999999999998E-2"/>
    <n v="1"/>
    <x v="4"/>
    <x v="3"/>
    <s v="Dec"/>
  </r>
  <r>
    <n v="690"/>
    <s v="US-2014-117135"/>
    <x v="112"/>
    <d v="2014-06-23T00:00:00"/>
    <x v="0"/>
    <s v="NP-18325"/>
    <s v="Naresj Patel"/>
    <s v="Consumer"/>
    <s v="United States"/>
    <x v="61"/>
    <x v="25"/>
    <x v="0"/>
    <s v="FUR-FU-10004071"/>
    <s v="Furniture"/>
    <x v="3"/>
    <s v="Luxo Professional Magnifying Clamp-On Fluorescent Lamps"/>
    <n v="104.01"/>
    <n v="1"/>
    <n v="0"/>
    <n v="14.561400000000001"/>
    <n v="14.561400000000001"/>
    <n v="0.14000000000000001"/>
    <n v="0"/>
    <x v="3"/>
    <x v="2"/>
    <s v="Jun"/>
  </r>
  <r>
    <n v="702"/>
    <s v="CA-2017-114552"/>
    <x v="113"/>
    <d v="2017-09-08T00:00:00"/>
    <x v="1"/>
    <s v="Dl-13600"/>
    <s v="Dorris liebe"/>
    <s v="Corporate"/>
    <s v="United States"/>
    <x v="59"/>
    <x v="15"/>
    <x v="2"/>
    <s v="FUR-FU-10002960"/>
    <s v="Furniture"/>
    <x v="3"/>
    <s v="Eldon 200 Class Desk Accessories, Burgundy"/>
    <n v="15.071999999999999"/>
    <n v="3"/>
    <n v="0.2"/>
    <n v="4.1448"/>
    <n v="1.3815999999999999"/>
    <n v="0.27500000000000002"/>
    <n v="1"/>
    <x v="6"/>
    <x v="3"/>
    <s v="Sep"/>
  </r>
  <r>
    <n v="703"/>
    <s v="CA-2016-163755"/>
    <x v="114"/>
    <d v="2016-11-08T00:00:00"/>
    <x v="0"/>
    <s v="AS-10285"/>
    <s v="Alejandro Savely"/>
    <s v="Corporate"/>
    <s v="United States"/>
    <x v="15"/>
    <x v="13"/>
    <x v="1"/>
    <s v="FUR-FU-10003394"/>
    <s v="Furniture"/>
    <x v="3"/>
    <s v="Tenex &quot;The Solids&quot; Textured Chair Mats"/>
    <n v="209.88"/>
    <n v="3"/>
    <n v="0"/>
    <n v="35.679600000000001"/>
    <n v="11.8932"/>
    <n v="0.17"/>
    <n v="0"/>
    <x v="4"/>
    <x v="0"/>
    <s v="Nov"/>
  </r>
  <r>
    <n v="704"/>
    <s v="CA-2015-142027"/>
    <x v="115"/>
    <d v="2015-04-14T00:00:00"/>
    <x v="1"/>
    <s v="JK-15370"/>
    <s v="Jay Kimmel"/>
    <s v="Consumer"/>
    <s v="United States"/>
    <x v="62"/>
    <x v="2"/>
    <x v="1"/>
    <s v="FUR-TA-10002774"/>
    <s v="Furniture"/>
    <x v="2"/>
    <s v="Laminate Occasional Tables"/>
    <n v="369.91199999999998"/>
    <n v="3"/>
    <n v="0.2"/>
    <n v="-13.871700000000001"/>
    <n v="-4.6238999999999999"/>
    <n v="-3.7500000000000006E-2"/>
    <n v="1"/>
    <x v="2"/>
    <x v="1"/>
    <s v="Apr"/>
  </r>
  <r>
    <n v="709"/>
    <s v="CA-2014-112158"/>
    <x v="116"/>
    <d v="2014-12-04T00:00:00"/>
    <x v="2"/>
    <s v="DP-13165"/>
    <s v="David Philippe"/>
    <s v="Consumer"/>
    <s v="United States"/>
    <x v="13"/>
    <x v="7"/>
    <x v="2"/>
    <s v="FUR-BO-10003272"/>
    <s v="Furniture"/>
    <x v="0"/>
    <s v="O'Sullivan Living Dimensions 5-Shelf Bookcases"/>
    <n v="883.92"/>
    <n v="5"/>
    <n v="0.2"/>
    <n v="-110.49"/>
    <n v="-22.097999999999999"/>
    <n v="-0.125"/>
    <n v="1"/>
    <x v="3"/>
    <x v="2"/>
    <s v="Dec"/>
  </r>
  <r>
    <n v="717"/>
    <s v="CA-2014-130092"/>
    <x v="117"/>
    <d v="2014-01-14T00:00:00"/>
    <x v="2"/>
    <s v="SV-20365"/>
    <s v="Seth Vernon"/>
    <s v="Consumer"/>
    <s v="United States"/>
    <x v="63"/>
    <x v="14"/>
    <x v="2"/>
    <s v="FUR-FU-10000010"/>
    <s v="Furniture"/>
    <x v="3"/>
    <s v="DAX Value U-Channel Document Frames, Easel Back"/>
    <n v="9.94"/>
    <n v="2"/>
    <n v="0"/>
    <n v="3.0813999999999999"/>
    <n v="1.5407"/>
    <n v="0.31"/>
    <n v="0"/>
    <x v="0"/>
    <x v="2"/>
    <s v="Jan"/>
  </r>
  <r>
    <n v="718"/>
    <s v="CA-2017-108910"/>
    <x v="118"/>
    <d v="2017-09-29T00:00:00"/>
    <x v="1"/>
    <s v="KC-16540"/>
    <s v="Kelly Collister"/>
    <s v="Consumer"/>
    <s v="United States"/>
    <x v="19"/>
    <x v="15"/>
    <x v="2"/>
    <s v="FUR-FU-10002253"/>
    <s v="Furniture"/>
    <x v="3"/>
    <s v="Howard Miller 13&quot; Diameter Pewter Finish Round Wall Clock"/>
    <n v="103.056"/>
    <n v="3"/>
    <n v="0.2"/>
    <n v="24.4758"/>
    <n v="8.1585999999999999"/>
    <n v="0.23749999999999999"/>
    <n v="1"/>
    <x v="2"/>
    <x v="3"/>
    <s v="Sep"/>
  </r>
  <r>
    <n v="720"/>
    <s v="CA-2014-104472"/>
    <x v="119"/>
    <d v="2014-06-07T00:00:00"/>
    <x v="1"/>
    <s v="CK-12325"/>
    <s v="Christine Kargatis"/>
    <s v="Home Office"/>
    <s v="United States"/>
    <x v="4"/>
    <x v="4"/>
    <x v="1"/>
    <s v="FUR-FU-10000246"/>
    <s v="Furniture"/>
    <x v="3"/>
    <s v="Aluminum Document Frame"/>
    <n v="73.319999999999993"/>
    <n v="6"/>
    <n v="0"/>
    <n v="21.995999999999999"/>
    <n v="3.6659999999999999"/>
    <n v="0.3"/>
    <n v="0"/>
    <x v="2"/>
    <x v="2"/>
    <s v="Jun"/>
  </r>
  <r>
    <n v="722"/>
    <s v="CA-2016-142335"/>
    <x v="120"/>
    <d v="2016-12-19T00:00:00"/>
    <x v="1"/>
    <s v="MP-17965"/>
    <s v="Michael Paige"/>
    <s v="Corporate"/>
    <s v="United States"/>
    <x v="25"/>
    <x v="17"/>
    <x v="3"/>
    <s v="FUR-TA-10000198"/>
    <s v="Furniture"/>
    <x v="2"/>
    <s v="Chromcraft Bull-Nose Wood Oval Conference Tables &amp; Bases"/>
    <n v="1652.94"/>
    <n v="3"/>
    <n v="0"/>
    <n v="231.41159999999999"/>
    <n v="77.137199999999993"/>
    <n v="0.13999999999999999"/>
    <n v="0"/>
    <x v="4"/>
    <x v="0"/>
    <s v="Dec"/>
  </r>
  <r>
    <n v="724"/>
    <s v="CA-2014-117429"/>
    <x v="121"/>
    <d v="2014-10-13T00:00:00"/>
    <x v="1"/>
    <s v="MR-17545"/>
    <s v="Mathew Reese"/>
    <s v="Home Office"/>
    <s v="United States"/>
    <x v="3"/>
    <x v="3"/>
    <x v="2"/>
    <s v="FUR-FU-10000222"/>
    <s v="Furniture"/>
    <x v="3"/>
    <s v="Seth Thomas 16&quot; Steel Case Clock"/>
    <n v="129.91999999999999"/>
    <n v="5"/>
    <n v="0.2"/>
    <n v="21.111999999999998"/>
    <n v="4.2223999999999995"/>
    <n v="0.16250000000000001"/>
    <n v="1"/>
    <x v="6"/>
    <x v="2"/>
    <s v="Oct"/>
  </r>
  <r>
    <n v="729"/>
    <s v="US-2016-150861"/>
    <x v="122"/>
    <d v="2016-12-06T00:00:00"/>
    <x v="2"/>
    <s v="EG-13900"/>
    <s v="Emily Grady"/>
    <s v="Consumer"/>
    <s v="United States"/>
    <x v="64"/>
    <x v="7"/>
    <x v="2"/>
    <s v="FUR-TA-10002228"/>
    <s v="Furniture"/>
    <x v="2"/>
    <s v="Bevis Traditional Conference Table Top, Plinth Base"/>
    <n v="400.03199999999998"/>
    <n v="2"/>
    <n v="0.4"/>
    <n v="-153.34559999999999"/>
    <n v="-76.672799999999995"/>
    <n v="-0.3833333333333333"/>
    <n v="1"/>
    <x v="0"/>
    <x v="0"/>
    <s v="Dec"/>
  </r>
  <r>
    <n v="731"/>
    <s v="US-2016-150861"/>
    <x v="122"/>
    <d v="2016-12-06T00:00:00"/>
    <x v="2"/>
    <s v="EG-13900"/>
    <s v="Emily Grady"/>
    <s v="Consumer"/>
    <s v="United States"/>
    <x v="64"/>
    <x v="7"/>
    <x v="2"/>
    <s v="FUR-CH-10002965"/>
    <s v="Furniture"/>
    <x v="1"/>
    <s v="Global Leather Highback Executive Chair with Pneumatic Height Adjustment, Black"/>
    <n v="542.64599999999996"/>
    <n v="3"/>
    <n v="0.1"/>
    <n v="102.49979999999999"/>
    <n v="34.166599999999995"/>
    <n v="0.18888888888888888"/>
    <n v="0"/>
    <x v="0"/>
    <x v="0"/>
    <s v="Dec"/>
  </r>
  <r>
    <n v="737"/>
    <s v="CA-2017-131954"/>
    <x v="123"/>
    <d v="2017-01-25T00:00:00"/>
    <x v="1"/>
    <s v="DS-13030"/>
    <s v="Darrin Sayre"/>
    <s v="Home Office"/>
    <s v="United States"/>
    <x v="15"/>
    <x v="13"/>
    <x v="1"/>
    <s v="FUR-BO-10001619"/>
    <s v="Furniture"/>
    <x v="0"/>
    <s v="O'Sullivan Cherrywood Estates Traditional Bookcase"/>
    <n v="84.98"/>
    <n v="1"/>
    <n v="0"/>
    <n v="18.695599999999999"/>
    <n v="18.695599999999999"/>
    <n v="0.21999999999999997"/>
    <n v="0"/>
    <x v="4"/>
    <x v="3"/>
    <s v="Jan"/>
  </r>
  <r>
    <n v="747"/>
    <s v="CA-2014-124429"/>
    <x v="124"/>
    <d v="2014-05-27T00:00:00"/>
    <x v="3"/>
    <s v="MH-17785"/>
    <s v="Maya Herman"/>
    <s v="Corporate"/>
    <s v="United States"/>
    <x v="53"/>
    <x v="2"/>
    <x v="1"/>
    <s v="FUR-TA-10002607"/>
    <s v="Furniture"/>
    <x v="2"/>
    <s v="KI Conference Tables"/>
    <n v="567.12"/>
    <n v="10"/>
    <n v="0.2"/>
    <n v="-28.356000000000002"/>
    <n v="-2.8356000000000003"/>
    <n v="-0.05"/>
    <n v="1"/>
    <x v="8"/>
    <x v="2"/>
    <s v="May"/>
  </r>
  <r>
    <n v="751"/>
    <s v="CA-2017-126074"/>
    <x v="125"/>
    <d v="2017-10-06T00:00:00"/>
    <x v="1"/>
    <s v="RF-19735"/>
    <s v="Roland Fjeld"/>
    <s v="Consumer"/>
    <s v="United States"/>
    <x v="65"/>
    <x v="17"/>
    <x v="3"/>
    <s v="FUR-FU-10003577"/>
    <s v="Furniture"/>
    <x v="3"/>
    <s v="Nu-Dell Leatherette Frames"/>
    <n v="157.74"/>
    <n v="11"/>
    <n v="0"/>
    <n v="56.7864"/>
    <n v="5.1623999999999999"/>
    <n v="0.36"/>
    <n v="0"/>
    <x v="4"/>
    <x v="3"/>
    <s v="Oct"/>
  </r>
  <r>
    <n v="755"/>
    <s v="CA-2015-135272"/>
    <x v="88"/>
    <d v="2015-12-12T00:00:00"/>
    <x v="1"/>
    <s v="MS-17830"/>
    <s v="Melanie Seite"/>
    <s v="Consumer"/>
    <s v="United States"/>
    <x v="2"/>
    <x v="2"/>
    <x v="1"/>
    <s v="FUR-FU-10002759"/>
    <s v="Furniture"/>
    <x v="3"/>
    <s v="12-1/2 Diameter Round Wall Clock"/>
    <n v="79.92"/>
    <n v="4"/>
    <n v="0"/>
    <n v="28.7712"/>
    <n v="7.1928000000000001"/>
    <n v="0.36"/>
    <n v="0"/>
    <x v="2"/>
    <x v="1"/>
    <s v="Dec"/>
  </r>
  <r>
    <n v="756"/>
    <s v="CA-2016-140928"/>
    <x v="126"/>
    <d v="2016-09-22T00:00:00"/>
    <x v="1"/>
    <s v="NB-18655"/>
    <s v="Nona Balk"/>
    <s v="Corporate"/>
    <s v="United States"/>
    <x v="51"/>
    <x v="1"/>
    <x v="0"/>
    <s v="FUR-TA-10001095"/>
    <s v="Furniture"/>
    <x v="2"/>
    <s v="Chromcraft Round Conference Tables"/>
    <n v="383.43799999999999"/>
    <n v="4"/>
    <n v="0.45"/>
    <n v="-167.3184"/>
    <n v="-41.829599999999999"/>
    <n v="-0.43636363636363634"/>
    <n v="1"/>
    <x v="4"/>
    <x v="0"/>
    <s v="Sep"/>
  </r>
  <r>
    <n v="769"/>
    <s v="CA-2014-106810"/>
    <x v="127"/>
    <d v="2014-05-20T00:00:00"/>
    <x v="1"/>
    <s v="AJ-10795"/>
    <s v="Anthony Johnson"/>
    <s v="Corporate"/>
    <s v="United States"/>
    <x v="66"/>
    <x v="1"/>
    <x v="0"/>
    <s v="FUR-FU-10004306"/>
    <s v="Furniture"/>
    <x v="3"/>
    <s v="Electrix Halogen Magnifier Lamp"/>
    <n v="310.88"/>
    <n v="2"/>
    <n v="0.2"/>
    <n v="23.315999999999999"/>
    <n v="11.657999999999999"/>
    <n v="7.4999999999999997E-2"/>
    <n v="1"/>
    <x v="6"/>
    <x v="2"/>
    <s v="May"/>
  </r>
  <r>
    <n v="770"/>
    <s v="CA-2016-157245"/>
    <x v="128"/>
    <d v="2016-05-24T00:00:00"/>
    <x v="1"/>
    <s v="LE-16810"/>
    <s v="Laurel Elliston"/>
    <s v="Consumer"/>
    <s v="United States"/>
    <x v="58"/>
    <x v="25"/>
    <x v="0"/>
    <s v="FUR-CH-10003746"/>
    <s v="Furniture"/>
    <x v="1"/>
    <s v="Hon 4070 Series Pagoda Round Back Stacking Chairs"/>
    <n v="641.96"/>
    <n v="2"/>
    <n v="0"/>
    <n v="179.74879999999999"/>
    <n v="89.874399999999994"/>
    <n v="0.27999999999999997"/>
    <n v="0"/>
    <x v="2"/>
    <x v="0"/>
    <s v="May"/>
  </r>
  <r>
    <n v="776"/>
    <s v="CA-2017-104220"/>
    <x v="129"/>
    <d v="2017-02-05T00:00:00"/>
    <x v="1"/>
    <s v="BV-11245"/>
    <s v="Benjamin Venier"/>
    <s v="Corporate"/>
    <s v="United States"/>
    <x v="67"/>
    <x v="26"/>
    <x v="3"/>
    <s v="FUR-FU-10002597"/>
    <s v="Furniture"/>
    <x v="3"/>
    <s v="C-Line Magnetic Cubicle Keepers, Clear Polypropylene"/>
    <n v="34.58"/>
    <n v="7"/>
    <n v="0"/>
    <n v="14.5236"/>
    <n v="2.0748000000000002"/>
    <n v="0.42000000000000004"/>
    <n v="0"/>
    <x v="6"/>
    <x v="3"/>
    <s v="Jan"/>
  </r>
  <r>
    <n v="778"/>
    <s v="CA-2015-144267"/>
    <x v="130"/>
    <d v="2015-08-23T00:00:00"/>
    <x v="2"/>
    <s v="NZ-18565"/>
    <s v="Nick Zandusky"/>
    <s v="Home Office"/>
    <s v="United States"/>
    <x v="28"/>
    <x v="2"/>
    <x v="1"/>
    <s v="FUR-CH-10002335"/>
    <s v="Furniture"/>
    <x v="1"/>
    <s v="Hon GuestStacker Chair"/>
    <n v="544.00800000000004"/>
    <n v="3"/>
    <n v="0.2"/>
    <n v="40.800600000000003"/>
    <n v="13.600200000000001"/>
    <n v="7.4999999999999997E-2"/>
    <n v="1"/>
    <x v="3"/>
    <x v="1"/>
    <s v="Aug"/>
  </r>
  <r>
    <n v="784"/>
    <s v="US-2015-157014"/>
    <x v="131"/>
    <d v="2015-10-06T00:00:00"/>
    <x v="0"/>
    <s v="BM-11785"/>
    <s v="Bryan Mills"/>
    <s v="Consumer"/>
    <s v="United States"/>
    <x v="29"/>
    <x v="15"/>
    <x v="2"/>
    <s v="FUR-BO-10004409"/>
    <s v="Furniture"/>
    <x v="0"/>
    <s v="Safco Value Mate Series Steel Bookcases, Baked Enamel Finish on Steel, Gray"/>
    <n v="35.49"/>
    <n v="1"/>
    <n v="0.5"/>
    <n v="-15.615600000000001"/>
    <n v="-15.615600000000001"/>
    <n v="-0.44"/>
    <n v="1"/>
    <x v="0"/>
    <x v="1"/>
    <s v="Oct"/>
  </r>
  <r>
    <n v="788"/>
    <s v="CA-2015-154620"/>
    <x v="132"/>
    <d v="2015-12-16T00:00:00"/>
    <x v="1"/>
    <s v="LT-17110"/>
    <s v="Liz Thompson"/>
    <s v="Consumer"/>
    <s v="United States"/>
    <x v="68"/>
    <x v="2"/>
    <x v="1"/>
    <s v="FUR-CH-10004675"/>
    <s v="Furniture"/>
    <x v="1"/>
    <s v="Lifetime Advantage Folding Chairs, 4/Carton"/>
    <n v="348.928"/>
    <n v="2"/>
    <n v="0.2"/>
    <n v="34.892800000000001"/>
    <n v="17.446400000000001"/>
    <n v="0.1"/>
    <n v="1"/>
    <x v="4"/>
    <x v="1"/>
    <s v="Dec"/>
  </r>
  <r>
    <n v="792"/>
    <s v="CA-2015-115938"/>
    <x v="133"/>
    <d v="2015-06-30T00:00:00"/>
    <x v="1"/>
    <s v="SA-20830"/>
    <s v="Sue Ann Reed"/>
    <s v="Consumer"/>
    <s v="United States"/>
    <x v="52"/>
    <x v="25"/>
    <x v="0"/>
    <s v="FUR-CH-10003199"/>
    <s v="Furniture"/>
    <x v="1"/>
    <s v="Office Star - Contemporary Task Swivel Chair"/>
    <n v="332.94"/>
    <n v="3"/>
    <n v="0"/>
    <n v="79.905600000000007"/>
    <n v="26.635200000000001"/>
    <n v="0.24000000000000002"/>
    <n v="0"/>
    <x v="4"/>
    <x v="1"/>
    <s v="Jun"/>
  </r>
  <r>
    <n v="800"/>
    <s v="CA-2015-101910"/>
    <x v="61"/>
    <d v="2015-12-03T00:00:00"/>
    <x v="1"/>
    <s v="CD-11920"/>
    <s v="Carlos Daly"/>
    <s v="Consumer"/>
    <s v="United States"/>
    <x v="69"/>
    <x v="2"/>
    <x v="1"/>
    <s v="FUR-CH-10002647"/>
    <s v="Furniture"/>
    <x v="1"/>
    <s v="Situations Contoured Folding Chairs, 4/Set"/>
    <n v="283.92"/>
    <n v="5"/>
    <n v="0.2"/>
    <n v="17.745000000000001"/>
    <n v="3.5490000000000004"/>
    <n v="6.25E-2"/>
    <n v="1"/>
    <x v="6"/>
    <x v="1"/>
    <s v="Nov"/>
  </r>
  <r>
    <n v="801"/>
    <s v="CA-2017-105809"/>
    <x v="134"/>
    <d v="2017-02-23T00:00:00"/>
    <x v="2"/>
    <s v="HW-14935"/>
    <s v="Helen Wasserman"/>
    <s v="Corporate"/>
    <s v="United States"/>
    <x v="53"/>
    <x v="2"/>
    <x v="1"/>
    <s v="FUR-FU-10004090"/>
    <s v="Furniture"/>
    <x v="3"/>
    <s v="Executive Impressions 14&quot; Contract Wall Clock"/>
    <n v="22.23"/>
    <n v="1"/>
    <n v="0"/>
    <n v="7.3358999999999996"/>
    <n v="7.3358999999999996"/>
    <n v="0.32999999999999996"/>
    <n v="0"/>
    <x v="0"/>
    <x v="3"/>
    <s v="Feb"/>
  </r>
  <r>
    <n v="805"/>
    <s v="CA-2017-135783"/>
    <x v="135"/>
    <d v="2017-04-24T00:00:00"/>
    <x v="2"/>
    <s v="GM-14440"/>
    <s v="Gary McGarr"/>
    <s v="Consumer"/>
    <s v="United States"/>
    <x v="28"/>
    <x v="2"/>
    <x v="1"/>
    <s v="FUR-FU-10000794"/>
    <s v="Furniture"/>
    <x v="3"/>
    <s v="Eldon Stackable Tray, Side-Load, Legal, Smoke"/>
    <n v="18.28"/>
    <n v="2"/>
    <n v="0"/>
    <n v="6.2152000000000003"/>
    <n v="3.1076000000000001"/>
    <n v="0.33999999999999997"/>
    <n v="0"/>
    <x v="3"/>
    <x v="3"/>
    <s v="Apr"/>
  </r>
  <r>
    <n v="808"/>
    <s v="CA-2015-140921"/>
    <x v="136"/>
    <d v="2015-02-05T00:00:00"/>
    <x v="2"/>
    <s v="AA-10375"/>
    <s v="Allen Armold"/>
    <s v="Consumer"/>
    <s v="United States"/>
    <x v="70"/>
    <x v="27"/>
    <x v="3"/>
    <s v="FUR-FU-10003347"/>
    <s v="Furniture"/>
    <x v="3"/>
    <s v="Coloredge Poster Frame"/>
    <n v="28.4"/>
    <n v="2"/>
    <n v="0"/>
    <n v="11.076000000000001"/>
    <n v="5.5380000000000003"/>
    <n v="0.39"/>
    <n v="0"/>
    <x v="3"/>
    <x v="1"/>
    <s v="Feb"/>
  </r>
  <r>
    <n v="811"/>
    <s v="CA-2014-151995"/>
    <x v="137"/>
    <d v="2014-10-15T00:00:00"/>
    <x v="2"/>
    <s v="ZC-21910"/>
    <s v="Zuschuss Carroll"/>
    <s v="Consumer"/>
    <s v="United States"/>
    <x v="71"/>
    <x v="13"/>
    <x v="1"/>
    <s v="FUR-TA-10002903"/>
    <s v="Furniture"/>
    <x v="2"/>
    <s v="Bevis Round Bullnose 29&quot; High Table Top"/>
    <n v="1298.55"/>
    <n v="5"/>
    <n v="0"/>
    <n v="311.65199999999999"/>
    <n v="62.330399999999997"/>
    <n v="0.24"/>
    <n v="0"/>
    <x v="3"/>
    <x v="2"/>
    <s v="Oct"/>
  </r>
  <r>
    <n v="814"/>
    <s v="CA-2017-143686"/>
    <x v="138"/>
    <d v="2017-05-14T00:00:00"/>
    <x v="3"/>
    <s v="PJ-19015"/>
    <s v="Pauline Johnson"/>
    <s v="Consumer"/>
    <s v="United States"/>
    <x v="72"/>
    <x v="2"/>
    <x v="1"/>
    <s v="FUR-FU-10000794"/>
    <s v="Furniture"/>
    <x v="3"/>
    <s v="Eldon Stackable Tray, Side-Load, Legal, Smoke"/>
    <n v="18.28"/>
    <n v="2"/>
    <n v="0"/>
    <n v="6.2152000000000003"/>
    <n v="3.1076000000000001"/>
    <n v="0.33999999999999997"/>
    <n v="0"/>
    <x v="8"/>
    <x v="3"/>
    <s v="May"/>
  </r>
  <r>
    <n v="820"/>
    <s v="CA-2014-140858"/>
    <x v="139"/>
    <d v="2014-07-02T00:00:00"/>
    <x v="1"/>
    <s v="CA-12775"/>
    <s v="Cynthia Arntzen"/>
    <s v="Consumer"/>
    <s v="United States"/>
    <x v="3"/>
    <x v="3"/>
    <x v="2"/>
    <s v="FUR-CH-10001394"/>
    <s v="Furniture"/>
    <x v="1"/>
    <s v="Global Leather Executive Chair"/>
    <n v="1228.4649999999999"/>
    <n v="5"/>
    <n v="0.3"/>
    <n v="0"/>
    <n v="0"/>
    <n v="0"/>
    <n v="1"/>
    <x v="4"/>
    <x v="2"/>
    <s v="Jun"/>
  </r>
  <r>
    <n v="830"/>
    <s v="CA-2017-129462"/>
    <x v="140"/>
    <d v="2017-06-21T00:00:00"/>
    <x v="0"/>
    <s v="JE-15745"/>
    <s v="Joel Eaton"/>
    <s v="Consumer"/>
    <s v="United States"/>
    <x v="73"/>
    <x v="0"/>
    <x v="0"/>
    <s v="FUR-CH-10000665"/>
    <s v="Furniture"/>
    <x v="1"/>
    <s v="Global Airflow Leather Mesh Back Chair, Black"/>
    <n v="301.95999999999998"/>
    <n v="2"/>
    <n v="0"/>
    <n v="90.587999999999994"/>
    <n v="45.293999999999997"/>
    <n v="0.3"/>
    <n v="0"/>
    <x v="2"/>
    <x v="3"/>
    <s v="Jun"/>
  </r>
  <r>
    <n v="842"/>
    <s v="CA-2015-100454"/>
    <x v="141"/>
    <d v="2015-11-25T00:00:00"/>
    <x v="1"/>
    <s v="BM-11650"/>
    <s v="Brian Moss"/>
    <s v="Corporate"/>
    <s v="United States"/>
    <x v="13"/>
    <x v="7"/>
    <x v="2"/>
    <s v="FUR-BO-10001519"/>
    <s v="Furniture"/>
    <x v="0"/>
    <s v="O'Sullivan 3-Shelf Heavy-Duty Bookcases"/>
    <n v="186.048"/>
    <n v="4"/>
    <n v="0.2"/>
    <n v="9.3024000000000004"/>
    <n v="2.3256000000000001"/>
    <n v="0.05"/>
    <n v="1"/>
    <x v="2"/>
    <x v="1"/>
    <s v="Nov"/>
  </r>
  <r>
    <n v="848"/>
    <s v="CA-2015-114300"/>
    <x v="142"/>
    <d v="2015-10-17T00:00:00"/>
    <x v="1"/>
    <s v="AF-10885"/>
    <s v="Art Foster"/>
    <s v="Consumer"/>
    <s v="United States"/>
    <x v="74"/>
    <x v="0"/>
    <x v="0"/>
    <s v="FUR-CH-10001891"/>
    <s v="Furniture"/>
    <x v="1"/>
    <s v="Global Deluxe Office Fabric Chairs"/>
    <n v="287.94"/>
    <n v="3"/>
    <n v="0"/>
    <n v="77.743799999999993"/>
    <n v="25.914599999999997"/>
    <n v="0.26999999999999996"/>
    <n v="0"/>
    <x v="4"/>
    <x v="1"/>
    <s v="Oct"/>
  </r>
  <r>
    <n v="849"/>
    <s v="CA-2017-107503"/>
    <x v="143"/>
    <d v="2017-01-06T00:00:00"/>
    <x v="1"/>
    <s v="GA-14725"/>
    <s v="Guy Armstrong"/>
    <s v="Consumer"/>
    <s v="United States"/>
    <x v="75"/>
    <x v="15"/>
    <x v="2"/>
    <s v="FUR-FU-10003878"/>
    <s v="Furniture"/>
    <x v="3"/>
    <s v="Linden 10&quot; Round Wall Clock, Black"/>
    <n v="48.896000000000001"/>
    <n v="4"/>
    <n v="0.2"/>
    <n v="8.5568000000000008"/>
    <n v="2.1392000000000002"/>
    <n v="0.17500000000000002"/>
    <n v="1"/>
    <x v="2"/>
    <x v="3"/>
    <s v="Jan"/>
  </r>
  <r>
    <n v="854"/>
    <s v="CA-2016-123274"/>
    <x v="144"/>
    <d v="2016-02-24T00:00:00"/>
    <x v="1"/>
    <s v="GT-14710"/>
    <s v="Greg Tran"/>
    <s v="Consumer"/>
    <s v="United States"/>
    <x v="13"/>
    <x v="7"/>
    <x v="2"/>
    <s v="FUR-FU-10004090"/>
    <s v="Furniture"/>
    <x v="3"/>
    <s v="Executive Impressions 14&quot; Contract Wall Clock"/>
    <n v="44.46"/>
    <n v="2"/>
    <n v="0"/>
    <n v="14.671799999999999"/>
    <n v="7.3358999999999996"/>
    <n v="0.32999999999999996"/>
    <n v="0"/>
    <x v="2"/>
    <x v="0"/>
    <s v="Feb"/>
  </r>
  <r>
    <n v="867"/>
    <s v="CA-2014-149020"/>
    <x v="145"/>
    <d v="2014-01-15T00:00:00"/>
    <x v="1"/>
    <s v="AJ-10780"/>
    <s v="Anthony Jacobs"/>
    <s v="Corporate"/>
    <s v="United States"/>
    <x v="76"/>
    <x v="25"/>
    <x v="0"/>
    <s v="FUR-FU-10000965"/>
    <s v="Furniture"/>
    <x v="3"/>
    <s v="Howard Miller 11-1/2&quot; Diameter Ridgewood Wall Clock"/>
    <n v="51.94"/>
    <n v="1"/>
    <n v="0"/>
    <n v="21.295400000000001"/>
    <n v="21.295400000000001"/>
    <n v="0.41000000000000003"/>
    <n v="0"/>
    <x v="2"/>
    <x v="2"/>
    <s v="Jan"/>
  </r>
  <r>
    <n v="876"/>
    <s v="CA-2016-116736"/>
    <x v="146"/>
    <d v="2016-01-21T00:00:00"/>
    <x v="1"/>
    <s v="CC-12430"/>
    <s v="Chuck Clark"/>
    <s v="Home Office"/>
    <s v="United States"/>
    <x v="41"/>
    <x v="28"/>
    <x v="2"/>
    <s v="FUR-FU-10004017"/>
    <s v="Furniture"/>
    <x v="3"/>
    <s v="Tenex Contemporary Contur Chairmats for Low and Medium Pile Carpet, Computer, 39&quot; x 49&quot;"/>
    <n v="322.58999999999997"/>
    <n v="3"/>
    <n v="0"/>
    <n v="64.518000000000001"/>
    <n v="21.506"/>
    <n v="0.2"/>
    <n v="0"/>
    <x v="4"/>
    <x v="0"/>
    <s v="Jan"/>
  </r>
  <r>
    <n v="881"/>
    <s v="CA-2017-111689"/>
    <x v="147"/>
    <d v="2017-12-02T00:00:00"/>
    <x v="0"/>
    <s v="HP-14815"/>
    <s v="Harold Pawlan"/>
    <s v="Home Office"/>
    <s v="United States"/>
    <x v="13"/>
    <x v="7"/>
    <x v="2"/>
    <s v="FUR-CH-10004287"/>
    <s v="Furniture"/>
    <x v="1"/>
    <s v="SAFCO Arco Folding Chair"/>
    <n v="1242.9000000000001"/>
    <n v="5"/>
    <n v="0.1"/>
    <n v="262.39"/>
    <n v="52.477999999999994"/>
    <n v="0.21111111111111108"/>
    <n v="0"/>
    <x v="3"/>
    <x v="3"/>
    <s v="Nov"/>
  </r>
  <r>
    <n v="884"/>
    <s v="CA-2016-165148"/>
    <x v="148"/>
    <d v="2016-10-24T00:00:00"/>
    <x v="2"/>
    <s v="PM-19135"/>
    <s v="Peter McVee"/>
    <s v="Home Office"/>
    <s v="United States"/>
    <x v="25"/>
    <x v="17"/>
    <x v="3"/>
    <s v="FUR-FU-10000732"/>
    <s v="Furniture"/>
    <x v="3"/>
    <s v="Eldon 200 Class Desk Accessories"/>
    <n v="31.4"/>
    <n v="5"/>
    <n v="0"/>
    <n v="10.048"/>
    <n v="2.0095999999999998"/>
    <n v="0.32"/>
    <n v="0"/>
    <x v="3"/>
    <x v="0"/>
    <s v="Oct"/>
  </r>
  <r>
    <n v="885"/>
    <s v="CA-2014-134061"/>
    <x v="149"/>
    <d v="2014-05-04T00:00:00"/>
    <x v="1"/>
    <s v="LL-16840"/>
    <s v="Lauren Leatherbury"/>
    <s v="Consumer"/>
    <s v="United States"/>
    <x v="77"/>
    <x v="7"/>
    <x v="2"/>
    <s v="FUR-FU-10001424"/>
    <s v="Furniture"/>
    <x v="3"/>
    <s v="Dax Clear Box Frame"/>
    <n v="17.46"/>
    <n v="2"/>
    <n v="0"/>
    <n v="5.9363999999999999"/>
    <n v="2.9681999999999999"/>
    <n v="0.33999999999999997"/>
    <n v="0"/>
    <x v="2"/>
    <x v="2"/>
    <s v="Apr"/>
  </r>
  <r>
    <n v="907"/>
    <s v="CA-2017-143259"/>
    <x v="150"/>
    <d v="2018-01-03T00:00:00"/>
    <x v="1"/>
    <s v="PO-18865"/>
    <s v="Patrick O'Donnell"/>
    <s v="Consumer"/>
    <s v="United States"/>
    <x v="13"/>
    <x v="7"/>
    <x v="2"/>
    <s v="FUR-BO-10003441"/>
    <s v="Furniture"/>
    <x v="0"/>
    <s v="Bush Westfield Collection Bookcases, Fully Assembled"/>
    <n v="323.13600000000002"/>
    <n v="4"/>
    <n v="0.2"/>
    <n v="12.117599999999999"/>
    <n v="3.0293999999999999"/>
    <n v="3.7499999999999999E-2"/>
    <n v="1"/>
    <x v="4"/>
    <x v="3"/>
    <s v="Dec"/>
  </r>
  <r>
    <n v="913"/>
    <s v="CA-2015-133627"/>
    <x v="151"/>
    <d v="2015-06-07T00:00:00"/>
    <x v="1"/>
    <s v="SC-20050"/>
    <s v="Sample Company A"/>
    <s v="Home Office"/>
    <s v="United States"/>
    <x v="78"/>
    <x v="19"/>
    <x v="2"/>
    <s v="FUR-FU-10001935"/>
    <s v="Furniture"/>
    <x v="3"/>
    <s v="3M Hangers With Command Adhesive"/>
    <n v="22.2"/>
    <n v="6"/>
    <n v="0"/>
    <n v="9.1020000000000003"/>
    <n v="1.5170000000000001"/>
    <n v="0.41000000000000003"/>
    <n v="0"/>
    <x v="7"/>
    <x v="1"/>
    <s v="May"/>
  </r>
  <r>
    <n v="914"/>
    <s v="CA-2017-102519"/>
    <x v="152"/>
    <d v="2017-11-29T00:00:00"/>
    <x v="2"/>
    <s v="BM-11650"/>
    <s v="Brian Moss"/>
    <s v="Corporate"/>
    <s v="United States"/>
    <x v="79"/>
    <x v="16"/>
    <x v="3"/>
    <s v="FUR-FU-10004091"/>
    <s v="Furniture"/>
    <x v="3"/>
    <s v="Howard Miller 13&quot; Diameter Goldtone Round Wall Clock"/>
    <n v="46.94"/>
    <n v="1"/>
    <n v="0"/>
    <n v="19.2454"/>
    <n v="19.2454"/>
    <n v="0.41000000000000003"/>
    <n v="0"/>
    <x v="3"/>
    <x v="3"/>
    <s v="Nov"/>
  </r>
  <r>
    <n v="916"/>
    <s v="US-2014-141215"/>
    <x v="153"/>
    <d v="2014-06-21T00:00:00"/>
    <x v="1"/>
    <s v="KL-16555"/>
    <s v="Kelly Lampkin"/>
    <s v="Corporate"/>
    <s v="United States"/>
    <x v="21"/>
    <x v="5"/>
    <x v="3"/>
    <s v="FUR-TA-10001520"/>
    <s v="Furniture"/>
    <x v="2"/>
    <s v="Lesro Sheffield Collection Coffee Table, End Table, Center Table, Corner Table"/>
    <n v="99.918000000000006"/>
    <n v="2"/>
    <n v="0.3"/>
    <n v="-18.5562"/>
    <n v="-9.2781000000000002"/>
    <n v="-0.18571428571428572"/>
    <n v="1"/>
    <x v="6"/>
    <x v="2"/>
    <s v="Jun"/>
  </r>
  <r>
    <n v="917"/>
    <s v="US-2014-141215"/>
    <x v="153"/>
    <d v="2014-06-21T00:00:00"/>
    <x v="1"/>
    <s v="KL-16555"/>
    <s v="Kelly Lampkin"/>
    <s v="Corporate"/>
    <s v="United States"/>
    <x v="21"/>
    <x v="5"/>
    <x v="3"/>
    <s v="FUR-CH-10003379"/>
    <s v="Furniture"/>
    <x v="1"/>
    <s v="Global Commerce Series High-Back Swivel/Tilt Chairs"/>
    <n v="797.94399999999996"/>
    <n v="4"/>
    <n v="0.3"/>
    <n v="-56.996000000000002"/>
    <n v="-14.249000000000001"/>
    <n v="-7.1428571428571438E-2"/>
    <n v="1"/>
    <x v="6"/>
    <x v="2"/>
    <s v="Jun"/>
  </r>
  <r>
    <n v="943"/>
    <s v="CA-2016-142958"/>
    <x v="154"/>
    <d v="2016-12-20T00:00:00"/>
    <x v="1"/>
    <s v="RW-19630"/>
    <s v="Rob Williams"/>
    <s v="Corporate"/>
    <s v="United States"/>
    <x v="80"/>
    <x v="2"/>
    <x v="1"/>
    <s v="FUR-TA-10000577"/>
    <s v="Furniture"/>
    <x v="2"/>
    <s v="Bretford CR4500 Series Slim Rectangular Table"/>
    <n v="1114.2719999999999"/>
    <n v="4"/>
    <n v="0.2"/>
    <n v="41.785200000000003"/>
    <n v="10.446300000000001"/>
    <n v="3.7500000000000006E-2"/>
    <n v="1"/>
    <x v="7"/>
    <x v="0"/>
    <s v="Dec"/>
  </r>
  <r>
    <n v="947"/>
    <s v="US-2015-140200"/>
    <x v="155"/>
    <d v="2015-07-28T00:00:00"/>
    <x v="2"/>
    <s v="CA-12775"/>
    <s v="Cynthia Arntzen"/>
    <s v="Consumer"/>
    <s v="United States"/>
    <x v="81"/>
    <x v="22"/>
    <x v="1"/>
    <s v="FUR-TA-10002356"/>
    <s v="Furniture"/>
    <x v="2"/>
    <s v="Bevis Boat-Shaped Conference Table"/>
    <n v="393.16500000000002"/>
    <n v="3"/>
    <n v="0.5"/>
    <n v="-204.44579999999999"/>
    <n v="-68.148600000000002"/>
    <n v="-0.51999999999999991"/>
    <n v="1"/>
    <x v="3"/>
    <x v="1"/>
    <s v="Jul"/>
  </r>
  <r>
    <n v="948"/>
    <s v="US-2017-110576"/>
    <x v="156"/>
    <d v="2017-12-02T00:00:00"/>
    <x v="1"/>
    <s v="RB-19795"/>
    <s v="Ross Baird"/>
    <s v="Home Office"/>
    <s v="United States"/>
    <x v="3"/>
    <x v="3"/>
    <x v="2"/>
    <s v="FUR-FU-10003601"/>
    <s v="Furniture"/>
    <x v="3"/>
    <s v="Deflect-o RollaMat Studded, Beveled Mat for Medium Pile Carpeting"/>
    <n v="516.48800000000006"/>
    <n v="7"/>
    <n v="0.2"/>
    <n v="-12.9122"/>
    <n v="-1.8446"/>
    <n v="-2.4999999999999998E-2"/>
    <n v="1"/>
    <x v="4"/>
    <x v="3"/>
    <s v="Nov"/>
  </r>
  <r>
    <n v="949"/>
    <s v="US-2017-110576"/>
    <x v="156"/>
    <d v="2017-12-02T00:00:00"/>
    <x v="1"/>
    <s v="RB-19795"/>
    <s v="Ross Baird"/>
    <s v="Home Office"/>
    <s v="United States"/>
    <x v="3"/>
    <x v="3"/>
    <x v="2"/>
    <s v="FUR-FU-10000576"/>
    <s v="Furniture"/>
    <x v="3"/>
    <s v="Luxo Professional Fluorescent Magnifier Lamp with Clamp-Mount Base"/>
    <n v="1007.232"/>
    <n v="6"/>
    <n v="0.2"/>
    <n v="75.542400000000001"/>
    <n v="12.590400000000001"/>
    <n v="7.4999999999999997E-2"/>
    <n v="1"/>
    <x v="4"/>
    <x v="3"/>
    <s v="Nov"/>
  </r>
  <r>
    <n v="950"/>
    <s v="US-2017-110576"/>
    <x v="156"/>
    <d v="2017-12-02T00:00:00"/>
    <x v="1"/>
    <s v="RB-19795"/>
    <s v="Ross Baird"/>
    <s v="Home Office"/>
    <s v="United States"/>
    <x v="3"/>
    <x v="3"/>
    <x v="2"/>
    <s v="FUR-TA-10004154"/>
    <s v="Furniture"/>
    <x v="2"/>
    <s v="Riverside Furniture Oval Coffee Table, Oval End Table, End Table with Drawer"/>
    <n v="2065.3200000000002"/>
    <n v="12"/>
    <n v="0.4"/>
    <n v="-619.596"/>
    <n v="-51.633000000000003"/>
    <n v="-0.3"/>
    <n v="1"/>
    <x v="4"/>
    <x v="3"/>
    <s v="Nov"/>
  </r>
  <r>
    <n v="953"/>
    <s v="CA-2017-131156"/>
    <x v="157"/>
    <d v="2017-04-07T00:00:00"/>
    <x v="1"/>
    <s v="KH-16360"/>
    <s v="Katherine Hughes"/>
    <s v="Consumer"/>
    <s v="United States"/>
    <x v="3"/>
    <x v="3"/>
    <x v="2"/>
    <s v="FUR-FU-10001940"/>
    <s v="Furniture"/>
    <x v="3"/>
    <s v="Staple-based wall hangings"/>
    <n v="25.472000000000001"/>
    <n v="4"/>
    <n v="0.2"/>
    <n v="7.6416000000000004"/>
    <n v="1.9104000000000001"/>
    <n v="0.3"/>
    <n v="1"/>
    <x v="4"/>
    <x v="3"/>
    <s v="Apr"/>
  </r>
  <r>
    <n v="955"/>
    <s v="CA-2017-136539"/>
    <x v="158"/>
    <d v="2018-01-01T00:00:00"/>
    <x v="1"/>
    <s v="GH-14665"/>
    <s v="Greg Hansen"/>
    <s v="Consumer"/>
    <s v="United States"/>
    <x v="82"/>
    <x v="5"/>
    <x v="3"/>
    <s v="FUR-BO-10004709"/>
    <s v="Furniture"/>
    <x v="0"/>
    <s v="Bush Westfield Collection Bookcases, Medium Cherry Finish"/>
    <n v="78.852800000000002"/>
    <n v="2"/>
    <n v="0.32"/>
    <n v="-11.596"/>
    <n v="-5.798"/>
    <n v="-0.14705882352941177"/>
    <n v="1"/>
    <x v="4"/>
    <x v="3"/>
    <s v="Dec"/>
  </r>
  <r>
    <n v="960"/>
    <s v="CA-2015-112571"/>
    <x v="159"/>
    <d v="2015-09-22T00:00:00"/>
    <x v="3"/>
    <s v="DL-12925"/>
    <s v="Daniel Lacy"/>
    <s v="Consumer"/>
    <s v="United States"/>
    <x v="64"/>
    <x v="2"/>
    <x v="1"/>
    <s v="FUR-FU-10004188"/>
    <s v="Furniture"/>
    <x v="3"/>
    <s v="Luxo Professional Combination Clamp-On Lamps"/>
    <n v="204.6"/>
    <n v="2"/>
    <n v="0"/>
    <n v="53.195999999999998"/>
    <n v="26.597999999999999"/>
    <n v="0.26"/>
    <n v="0"/>
    <x v="8"/>
    <x v="1"/>
    <s v="Sep"/>
  </r>
  <r>
    <n v="961"/>
    <s v="CA-2017-152142"/>
    <x v="160"/>
    <d v="2017-11-19T00:00:00"/>
    <x v="1"/>
    <s v="LW-16990"/>
    <s v="Lindsay Williams"/>
    <s v="Corporate"/>
    <s v="United States"/>
    <x v="28"/>
    <x v="2"/>
    <x v="1"/>
    <s v="FUR-CH-10002965"/>
    <s v="Furniture"/>
    <x v="1"/>
    <s v="Global Leather Highback Executive Chair with Pneumatic Height Adjustment, Black"/>
    <n v="321.56799999999998"/>
    <n v="2"/>
    <n v="0.2"/>
    <n v="28.1372"/>
    <n v="14.0686"/>
    <n v="8.7500000000000008E-2"/>
    <n v="1"/>
    <x v="2"/>
    <x v="3"/>
    <s v="Nov"/>
  </r>
  <r>
    <n v="971"/>
    <s v="CA-2014-115791"/>
    <x v="161"/>
    <d v="2014-01-18T00:00:00"/>
    <x v="0"/>
    <s v="DL-13315"/>
    <s v="Delfina Latchford"/>
    <s v="Consumer"/>
    <s v="United States"/>
    <x v="3"/>
    <x v="3"/>
    <x v="2"/>
    <s v="FUR-FU-10001095"/>
    <s v="Furniture"/>
    <x v="3"/>
    <s v="DAX Black Cherry Wood-Tone Poster Frame"/>
    <n v="127.104"/>
    <n v="6"/>
    <n v="0.2"/>
    <n v="28.598400000000002"/>
    <n v="4.7664"/>
    <n v="0.22500000000000001"/>
    <n v="1"/>
    <x v="3"/>
    <x v="2"/>
    <s v="Jan"/>
  </r>
  <r>
    <n v="981"/>
    <s v="CA-2016-144939"/>
    <x v="162"/>
    <d v="2016-10-08T00:00:00"/>
    <x v="1"/>
    <s v="EB-13870"/>
    <s v="Emily Burns"/>
    <s v="Consumer"/>
    <s v="United States"/>
    <x v="13"/>
    <x v="7"/>
    <x v="2"/>
    <s v="FUR-CH-10003199"/>
    <s v="Furniture"/>
    <x v="1"/>
    <s v="Office Star - Contemporary Task Swivel Chair"/>
    <n v="599.29200000000003"/>
    <n v="6"/>
    <n v="0.1"/>
    <n v="93.223200000000006"/>
    <n v="15.5372"/>
    <n v="0.15555555555555556"/>
    <n v="0"/>
    <x v="2"/>
    <x v="0"/>
    <s v="Oct"/>
  </r>
  <r>
    <n v="984"/>
    <s v="CA-2014-163419"/>
    <x v="163"/>
    <d v="2014-11-14T00:00:00"/>
    <x v="0"/>
    <s v="TZ-21580"/>
    <s v="Tracy Zic"/>
    <s v="Consumer"/>
    <s v="United States"/>
    <x v="74"/>
    <x v="12"/>
    <x v="1"/>
    <s v="FUR-CH-10000665"/>
    <s v="Furniture"/>
    <x v="1"/>
    <s v="Global Airflow Leather Mesh Back Chair, Black"/>
    <n v="603.91999999999996"/>
    <n v="5"/>
    <n v="0.2"/>
    <n v="75.489999999999995"/>
    <n v="15.097999999999999"/>
    <n v="0.125"/>
    <n v="1"/>
    <x v="0"/>
    <x v="2"/>
    <s v="Nov"/>
  </r>
  <r>
    <n v="989"/>
    <s v="CA-2017-167899"/>
    <x v="164"/>
    <d v="2017-05-26T00:00:00"/>
    <x v="1"/>
    <s v="JG-15805"/>
    <s v="John Grady"/>
    <s v="Corporate"/>
    <s v="United States"/>
    <x v="83"/>
    <x v="7"/>
    <x v="2"/>
    <s v="FUR-FU-10004071"/>
    <s v="Furniture"/>
    <x v="3"/>
    <s v="Luxo Professional Magnifying Clamp-On Fluorescent Lamps"/>
    <n v="520.04999999999995"/>
    <n v="5"/>
    <n v="0"/>
    <n v="72.807000000000002"/>
    <n v="14.561400000000001"/>
    <n v="0.14000000000000001"/>
    <n v="0"/>
    <x v="2"/>
    <x v="3"/>
    <s v="May"/>
  </r>
  <r>
    <n v="991"/>
    <s v="CA-2015-153549"/>
    <x v="165"/>
    <d v="2015-03-31T00:00:00"/>
    <x v="0"/>
    <s v="SL-20155"/>
    <s v="Sara Luxemburg"/>
    <s v="Home Office"/>
    <s v="United States"/>
    <x v="51"/>
    <x v="1"/>
    <x v="0"/>
    <s v="FUR-CH-10004086"/>
    <s v="Furniture"/>
    <x v="1"/>
    <s v="Hon 4070 Series Pagoda Armless Upholstered Stacking Chairs"/>
    <n v="1166.92"/>
    <n v="5"/>
    <n v="0.2"/>
    <n v="131.27850000000001"/>
    <n v="26.255700000000001"/>
    <n v="0.1125"/>
    <n v="1"/>
    <x v="3"/>
    <x v="1"/>
    <s v="Mar"/>
  </r>
  <r>
    <n v="999"/>
    <s v="CA-2015-162537"/>
    <x v="166"/>
    <d v="2015-11-03T00:00:00"/>
    <x v="1"/>
    <s v="RD-19585"/>
    <s v="Rob Dowd"/>
    <s v="Consumer"/>
    <s v="United States"/>
    <x v="0"/>
    <x v="0"/>
    <x v="0"/>
    <s v="FUR-FU-10002885"/>
    <s v="Furniture"/>
    <x v="3"/>
    <s v="Magna Visual Magnetic Picture Hangers"/>
    <n v="24.1"/>
    <n v="5"/>
    <n v="0"/>
    <n v="9.1579999999999995"/>
    <n v="1.8315999999999999"/>
    <n v="0.37999999999999995"/>
    <n v="0"/>
    <x v="6"/>
    <x v="1"/>
    <s v="Oct"/>
  </r>
  <r>
    <n v="1000"/>
    <s v="CA-2015-162537"/>
    <x v="166"/>
    <d v="2015-11-03T00:00:00"/>
    <x v="1"/>
    <s v="RD-19585"/>
    <s v="Rob Dowd"/>
    <s v="Consumer"/>
    <s v="United States"/>
    <x v="0"/>
    <x v="0"/>
    <x v="0"/>
    <s v="FUR-FU-10001918"/>
    <s v="Furniture"/>
    <x v="3"/>
    <s v="C-Line Cubicle Keepers Polyproplyene Holder With Velcro Backings"/>
    <n v="33.11"/>
    <n v="7"/>
    <n v="0"/>
    <n v="12.9129"/>
    <n v="1.8447"/>
    <n v="0.39"/>
    <n v="0"/>
    <x v="6"/>
    <x v="1"/>
    <s v="Oct"/>
  </r>
  <r>
    <n v="1003"/>
    <s v="CA-2015-124891"/>
    <x v="167"/>
    <d v="2015-07-31T00:00:00"/>
    <x v="3"/>
    <s v="RH-19495"/>
    <s v="Rick Hansen"/>
    <s v="Consumer"/>
    <s v="United States"/>
    <x v="13"/>
    <x v="7"/>
    <x v="2"/>
    <s v="FUR-TA-10002903"/>
    <s v="Furniture"/>
    <x v="2"/>
    <s v="Bevis Round Bullnose 29&quot; High Table Top"/>
    <n v="1090.7819999999999"/>
    <n v="7"/>
    <n v="0.4"/>
    <n v="-290.87520000000001"/>
    <n v="-41.553600000000003"/>
    <n v="-0.26666666666666672"/>
    <n v="1"/>
    <x v="8"/>
    <x v="1"/>
    <s v="Jul"/>
  </r>
  <r>
    <n v="1011"/>
    <s v="CA-2014-158540"/>
    <x v="168"/>
    <d v="2014-11-26T00:00:00"/>
    <x v="2"/>
    <s v="VG-21790"/>
    <s v="Vivek Gonzalez"/>
    <s v="Consumer"/>
    <s v="United States"/>
    <x v="53"/>
    <x v="2"/>
    <x v="1"/>
    <s v="FUR-FU-10001602"/>
    <s v="Furniture"/>
    <x v="3"/>
    <s v="Eldon Delta Triangular Chair Mat, 52&quot; x 58&quot;, Clear"/>
    <n v="151.72"/>
    <n v="4"/>
    <n v="0"/>
    <n v="27.3096"/>
    <n v="6.8273999999999999"/>
    <n v="0.18"/>
    <n v="0"/>
    <x v="3"/>
    <x v="2"/>
    <s v="Nov"/>
  </r>
  <r>
    <n v="1012"/>
    <s v="CA-2017-118437"/>
    <x v="169"/>
    <d v="2017-06-21T00:00:00"/>
    <x v="0"/>
    <s v="PF-19165"/>
    <s v="Philip Fox"/>
    <s v="Consumer"/>
    <s v="United States"/>
    <x v="84"/>
    <x v="13"/>
    <x v="1"/>
    <s v="FUR-FU-10004848"/>
    <s v="Furniture"/>
    <x v="3"/>
    <s v="Howard Miller 13-3/4&quot; Diameter Brushed Chrome Round Wall Clock"/>
    <n v="155.25"/>
    <n v="3"/>
    <n v="0"/>
    <n v="46.575000000000003"/>
    <n v="15.525"/>
    <n v="0.30000000000000004"/>
    <n v="0"/>
    <x v="4"/>
    <x v="3"/>
    <s v="Jun"/>
  </r>
  <r>
    <n v="1014"/>
    <s v="US-2015-126214"/>
    <x v="170"/>
    <d v="2015-12-24T00:00:00"/>
    <x v="0"/>
    <s v="JS-15880"/>
    <s v="John Stevenson"/>
    <s v="Consumer"/>
    <s v="United States"/>
    <x v="15"/>
    <x v="13"/>
    <x v="1"/>
    <s v="FUR-TA-10003748"/>
    <s v="Furniture"/>
    <x v="2"/>
    <s v="Bevis 36 x 72 Conference Tables"/>
    <n v="1618.37"/>
    <n v="13"/>
    <n v="0"/>
    <n v="356.04140000000001"/>
    <n v="27.387800000000002"/>
    <n v="0.22000000000000003"/>
    <n v="0"/>
    <x v="0"/>
    <x v="1"/>
    <s v="Dec"/>
  </r>
  <r>
    <n v="1017"/>
    <s v="CA-2015-108665"/>
    <x v="171"/>
    <d v="2015-07-10T00:00:00"/>
    <x v="1"/>
    <s v="KM-16225"/>
    <s v="Kalyca Meade"/>
    <s v="Corporate"/>
    <s v="United States"/>
    <x v="13"/>
    <x v="7"/>
    <x v="2"/>
    <s v="FUR-FU-10002191"/>
    <s v="Furniture"/>
    <x v="3"/>
    <s v="G.E. Halogen Desk Lamp Bulbs"/>
    <n v="13.96"/>
    <n v="2"/>
    <n v="0"/>
    <n v="6.7008000000000001"/>
    <n v="3.3504"/>
    <n v="0.48"/>
    <n v="0"/>
    <x v="4"/>
    <x v="1"/>
    <s v="Jul"/>
  </r>
  <r>
    <n v="1018"/>
    <s v="CA-2015-108665"/>
    <x v="171"/>
    <d v="2015-07-10T00:00:00"/>
    <x v="1"/>
    <s v="KM-16225"/>
    <s v="Kalyca Meade"/>
    <s v="Corporate"/>
    <s v="United States"/>
    <x v="13"/>
    <x v="7"/>
    <x v="2"/>
    <s v="FUR-FU-10000965"/>
    <s v="Furniture"/>
    <x v="3"/>
    <s v="Howard Miller 11-1/2&quot; Diameter Ridgewood Wall Clock"/>
    <n v="155.82"/>
    <n v="3"/>
    <n v="0"/>
    <n v="63.886200000000002"/>
    <n v="21.295400000000001"/>
    <n v="0.41000000000000003"/>
    <n v="0"/>
    <x v="4"/>
    <x v="1"/>
    <s v="Jul"/>
  </r>
  <r>
    <n v="1022"/>
    <s v="CA-2015-124450"/>
    <x v="172"/>
    <d v="2015-05-03T00:00:00"/>
    <x v="1"/>
    <s v="GT-14710"/>
    <s v="Greg Tran"/>
    <s v="Consumer"/>
    <s v="United States"/>
    <x v="85"/>
    <x v="29"/>
    <x v="2"/>
    <s v="FUR-CH-10000309"/>
    <s v="Furniture"/>
    <x v="1"/>
    <s v="Global Comet Stacking Arm Chair"/>
    <n v="1267.53"/>
    <n v="3"/>
    <n v="0"/>
    <n v="316.88249999999999"/>
    <n v="105.6275"/>
    <n v="0.25"/>
    <n v="0"/>
    <x v="6"/>
    <x v="1"/>
    <s v="Apr"/>
  </r>
  <r>
    <n v="1031"/>
    <s v="CA-2014-163552"/>
    <x v="173"/>
    <d v="2014-07-15T00:00:00"/>
    <x v="1"/>
    <s v="LA-16780"/>
    <s v="Laura Armstrong"/>
    <s v="Corporate"/>
    <s v="United States"/>
    <x v="33"/>
    <x v="18"/>
    <x v="2"/>
    <s v="FUR-CH-10003379"/>
    <s v="Furniture"/>
    <x v="1"/>
    <s v="Global Commerce Series High-Back Swivel/Tilt Chairs"/>
    <n v="854.94"/>
    <n v="3"/>
    <n v="0"/>
    <n v="213.73500000000001"/>
    <n v="71.245000000000005"/>
    <n v="0.25"/>
    <n v="0"/>
    <x v="4"/>
    <x v="2"/>
    <s v="Jul"/>
  </r>
  <r>
    <n v="1032"/>
    <s v="CA-2014-163552"/>
    <x v="173"/>
    <d v="2014-07-15T00:00:00"/>
    <x v="1"/>
    <s v="LA-16780"/>
    <s v="Laura Armstrong"/>
    <s v="Corporate"/>
    <s v="United States"/>
    <x v="33"/>
    <x v="18"/>
    <x v="2"/>
    <s v="FUR-FU-10000629"/>
    <s v="Furniture"/>
    <x v="3"/>
    <s v="9-3/4 Diameter Round Wall Clock"/>
    <n v="124.11"/>
    <n v="9"/>
    <n v="0"/>
    <n v="52.126199999999997"/>
    <n v="5.7917999999999994"/>
    <n v="0.42"/>
    <n v="0"/>
    <x v="4"/>
    <x v="2"/>
    <s v="Jul"/>
  </r>
  <r>
    <n v="1037"/>
    <s v="CA-2016-113061"/>
    <x v="74"/>
    <d v="2016-04-26T00:00:00"/>
    <x v="1"/>
    <s v="EL-13735"/>
    <s v="Ed Ludwig"/>
    <s v="Home Office"/>
    <s v="United States"/>
    <x v="86"/>
    <x v="23"/>
    <x v="3"/>
    <s v="FUR-FU-10003975"/>
    <s v="Furniture"/>
    <x v="3"/>
    <s v="Eldon Advantage Chair Mats for Low to Medium Pile Carpets"/>
    <n v="86.62"/>
    <n v="2"/>
    <n v="0"/>
    <n v="8.6620000000000008"/>
    <n v="4.3310000000000004"/>
    <n v="0.1"/>
    <n v="0"/>
    <x v="4"/>
    <x v="0"/>
    <s v="Apr"/>
  </r>
  <r>
    <n v="1041"/>
    <s v="CA-2016-127670"/>
    <x v="174"/>
    <d v="2016-03-24T00:00:00"/>
    <x v="1"/>
    <s v="RD-19660"/>
    <s v="Robert Dilbeck"/>
    <s v="Home Office"/>
    <s v="United States"/>
    <x v="87"/>
    <x v="23"/>
    <x v="3"/>
    <s v="FUR-TA-10001095"/>
    <s v="Furniture"/>
    <x v="2"/>
    <s v="Chromcraft Round Conference Tables"/>
    <n v="697.16"/>
    <n v="4"/>
    <n v="0"/>
    <n v="146.40360000000001"/>
    <n v="36.600900000000003"/>
    <n v="0.21000000000000002"/>
    <n v="0"/>
    <x v="4"/>
    <x v="0"/>
    <s v="Mar"/>
  </r>
  <r>
    <n v="1043"/>
    <s v="CA-2016-102981"/>
    <x v="175"/>
    <d v="2016-09-09T00:00:00"/>
    <x v="0"/>
    <s v="MO-17500"/>
    <s v="Mary O'Rourke"/>
    <s v="Consumer"/>
    <s v="United States"/>
    <x v="13"/>
    <x v="7"/>
    <x v="2"/>
    <s v="FUR-BO-10001811"/>
    <s v="Furniture"/>
    <x v="0"/>
    <s v="Atlantic Metals Mobile 5-Shelf Bookcases, Custom Colors"/>
    <n v="722.35199999999998"/>
    <n v="3"/>
    <n v="0.2"/>
    <n v="90.293999999999997"/>
    <n v="30.097999999999999"/>
    <n v="0.125"/>
    <n v="1"/>
    <x v="0"/>
    <x v="0"/>
    <s v="Sep"/>
  </r>
  <r>
    <n v="1046"/>
    <s v="CA-2017-152702"/>
    <x v="176"/>
    <d v="2017-10-16T00:00:00"/>
    <x v="1"/>
    <s v="SN-20710"/>
    <s v="Steve Nguyen"/>
    <s v="Home Office"/>
    <s v="United States"/>
    <x v="88"/>
    <x v="8"/>
    <x v="3"/>
    <s v="FUR-CH-10002304"/>
    <s v="Furniture"/>
    <x v="1"/>
    <s v="Global Stack Chair without Arms, Black"/>
    <n v="254.60400000000001"/>
    <n v="14"/>
    <n v="0.3"/>
    <n v="-18.186"/>
    <n v="-1.2989999999999999"/>
    <n v="-7.1428571428571425E-2"/>
    <n v="1"/>
    <x v="4"/>
    <x v="3"/>
    <s v="Oct"/>
  </r>
  <r>
    <n v="1048"/>
    <s v="CA-2016-169103"/>
    <x v="177"/>
    <d v="2016-03-13T00:00:00"/>
    <x v="1"/>
    <s v="ZC-21910"/>
    <s v="Zuschuss Carroll"/>
    <s v="Consumer"/>
    <s v="United States"/>
    <x v="89"/>
    <x v="1"/>
    <x v="0"/>
    <s v="FUR-FU-10004006"/>
    <s v="Furniture"/>
    <x v="3"/>
    <s v="Deflect-o DuraMat Lighweight, Studded, Beveled Mat for Low Pile Carpeting"/>
    <n v="102.36"/>
    <n v="3"/>
    <n v="0.2"/>
    <n v="-3.8384999999999998"/>
    <n v="-1.2794999999999999"/>
    <n v="-3.7499999999999999E-2"/>
    <n v="1"/>
    <x v="2"/>
    <x v="0"/>
    <s v="Mar"/>
  </r>
  <r>
    <n v="1051"/>
    <s v="US-2015-153500"/>
    <x v="97"/>
    <d v="2015-07-05T00:00:00"/>
    <x v="2"/>
    <s v="DG-13300"/>
    <s v="Deirdre Greer"/>
    <s v="Corporate"/>
    <s v="United States"/>
    <x v="3"/>
    <x v="3"/>
    <x v="2"/>
    <s v="FUR-FU-10000293"/>
    <s v="Furniture"/>
    <x v="3"/>
    <s v="Eldon Antistatic Chair Mats for Low to Medium Pile Carpets"/>
    <n v="168.464"/>
    <n v="2"/>
    <n v="0.2"/>
    <n v="-29.481200000000001"/>
    <n v="-14.740600000000001"/>
    <n v="-0.17500000000000002"/>
    <n v="1"/>
    <x v="3"/>
    <x v="1"/>
    <s v="Jul"/>
  </r>
  <r>
    <n v="1053"/>
    <s v="US-2015-153500"/>
    <x v="97"/>
    <d v="2015-07-05T00:00:00"/>
    <x v="2"/>
    <s v="DG-13300"/>
    <s v="Deirdre Greer"/>
    <s v="Corporate"/>
    <s v="United States"/>
    <x v="3"/>
    <x v="3"/>
    <x v="2"/>
    <s v="FUR-FU-10004460"/>
    <s v="Furniture"/>
    <x v="3"/>
    <s v="Howard Miller 12&quot; Round Wall Clock"/>
    <n v="282.88799999999998"/>
    <n v="9"/>
    <n v="0.2"/>
    <n v="56.577599999999997"/>
    <n v="6.2863999999999995"/>
    <n v="0.2"/>
    <n v="1"/>
    <x v="3"/>
    <x v="1"/>
    <s v="Jul"/>
  </r>
  <r>
    <n v="1055"/>
    <s v="CA-2015-110667"/>
    <x v="178"/>
    <d v="2015-04-08T00:00:00"/>
    <x v="1"/>
    <s v="NF-18595"/>
    <s v="Nicole Fjeld"/>
    <s v="Home Office"/>
    <s v="United States"/>
    <x v="13"/>
    <x v="7"/>
    <x v="2"/>
    <s v="FUR-FU-10004622"/>
    <s v="Furniture"/>
    <x v="3"/>
    <s v="Eldon Advantage Foldable Chair Mats for Low Pile Carpets"/>
    <n v="108.4"/>
    <n v="2"/>
    <n v="0"/>
    <n v="22.763999999999999"/>
    <n v="11.382"/>
    <n v="0.21"/>
    <n v="0"/>
    <x v="4"/>
    <x v="1"/>
    <s v="Apr"/>
  </r>
  <r>
    <n v="1061"/>
    <s v="US-2015-125374"/>
    <x v="179"/>
    <d v="2015-03-29T00:00:00"/>
    <x v="1"/>
    <s v="JD-16060"/>
    <s v="Julia Dunbar"/>
    <s v="Consumer"/>
    <s v="United States"/>
    <x v="6"/>
    <x v="5"/>
    <x v="3"/>
    <s v="FUR-CH-10003396"/>
    <s v="Furniture"/>
    <x v="1"/>
    <s v="Global Deluxe Steno Chair"/>
    <n v="107.77200000000001"/>
    <n v="2"/>
    <n v="0.3"/>
    <n v="-29.252400000000002"/>
    <n v="-14.626200000000001"/>
    <n v="-0.27142857142857141"/>
    <n v="1"/>
    <x v="6"/>
    <x v="1"/>
    <s v="Mar"/>
  </r>
  <r>
    <n v="1068"/>
    <s v="CA-2016-157686"/>
    <x v="180"/>
    <d v="2016-10-02T00:00:00"/>
    <x v="2"/>
    <s v="BD-11620"/>
    <s v="Brian DeCherney"/>
    <s v="Consumer"/>
    <s v="United States"/>
    <x v="28"/>
    <x v="2"/>
    <x v="1"/>
    <s v="FUR-CH-10001146"/>
    <s v="Furniture"/>
    <x v="1"/>
    <s v="Global Value Mid-Back Manager's Chair, Gray"/>
    <n v="194.84800000000001"/>
    <n v="4"/>
    <n v="0.2"/>
    <n v="12.178000000000001"/>
    <n v="3.0445000000000002"/>
    <n v="6.25E-2"/>
    <n v="1"/>
    <x v="5"/>
    <x v="0"/>
    <s v="Oct"/>
  </r>
  <r>
    <n v="1082"/>
    <s v="CA-2015-110016"/>
    <x v="101"/>
    <d v="2015-12-04T00:00:00"/>
    <x v="1"/>
    <s v="BT-11395"/>
    <s v="Bill Tyler"/>
    <s v="Corporate"/>
    <s v="United States"/>
    <x v="25"/>
    <x v="17"/>
    <x v="3"/>
    <s v="FUR-CH-10002880"/>
    <s v="Furniture"/>
    <x v="1"/>
    <s v="Global High-Back Leather Tilter, Burgundy"/>
    <n v="1106.9100000000001"/>
    <n v="9"/>
    <n v="0"/>
    <n v="121.76009999999999"/>
    <n v="13.5289"/>
    <n v="0.10999999999999999"/>
    <n v="0"/>
    <x v="2"/>
    <x v="1"/>
    <s v="Nov"/>
  </r>
  <r>
    <n v="1083"/>
    <s v="US-2016-143819"/>
    <x v="181"/>
    <d v="2016-03-05T00:00:00"/>
    <x v="1"/>
    <s v="KD-16270"/>
    <s v="Karen Daniels"/>
    <s v="Consumer"/>
    <s v="United States"/>
    <x v="90"/>
    <x v="7"/>
    <x v="2"/>
    <s v="FUR-TA-10001095"/>
    <s v="Furniture"/>
    <x v="2"/>
    <s v="Chromcraft Round Conference Tables"/>
    <n v="836.59199999999998"/>
    <n v="8"/>
    <n v="0.4"/>
    <n v="-264.92079999999999"/>
    <n v="-33.115099999999998"/>
    <n v="-0.31666666666666665"/>
    <n v="1"/>
    <x v="4"/>
    <x v="0"/>
    <s v="Mar"/>
  </r>
  <r>
    <n v="1090"/>
    <s v="CA-2017-158407"/>
    <x v="182"/>
    <d v="2017-06-10T00:00:00"/>
    <x v="1"/>
    <s v="LW-16990"/>
    <s v="Lindsay Williams"/>
    <s v="Corporate"/>
    <s v="United States"/>
    <x v="91"/>
    <x v="30"/>
    <x v="0"/>
    <s v="FUR-FU-10001967"/>
    <s v="Furniture"/>
    <x v="3"/>
    <s v="Telescoping Adjustable Floor Lamp"/>
    <n v="31.984000000000002"/>
    <n v="2"/>
    <n v="0.2"/>
    <n v="1.9990000000000001"/>
    <n v="0.99950000000000006"/>
    <n v="6.25E-2"/>
    <n v="1"/>
    <x v="6"/>
    <x v="3"/>
    <s v="Jun"/>
  </r>
  <r>
    <n v="1098"/>
    <s v="CA-2014-159338"/>
    <x v="183"/>
    <d v="2014-06-28T00:00:00"/>
    <x v="2"/>
    <s v="NS-18640"/>
    <s v="Noel Staavos"/>
    <s v="Corporate"/>
    <s v="United States"/>
    <x v="2"/>
    <x v="2"/>
    <x v="1"/>
    <s v="FUR-TA-10004147"/>
    <s v="Furniture"/>
    <x v="2"/>
    <s v="Hon 4060 Series Tables"/>
    <n v="447.84"/>
    <n v="5"/>
    <n v="0.2"/>
    <n v="11.196"/>
    <n v="2.2391999999999999"/>
    <n v="2.5000000000000001E-2"/>
    <n v="1"/>
    <x v="0"/>
    <x v="2"/>
    <s v="Jun"/>
  </r>
  <r>
    <n v="1100"/>
    <s v="CA-2016-107216"/>
    <x v="184"/>
    <d v="2016-06-17T00:00:00"/>
    <x v="2"/>
    <s v="PV-18985"/>
    <s v="Paul Van Hugh"/>
    <s v="Home Office"/>
    <s v="United States"/>
    <x v="28"/>
    <x v="2"/>
    <x v="1"/>
    <s v="FUR-FU-10000206"/>
    <s v="Furniture"/>
    <x v="3"/>
    <s v="GE General Purpose, Extra Long Life, Showcase &amp; Floodlight Incandescent Bulbs"/>
    <n v="8.73"/>
    <n v="3"/>
    <n v="0"/>
    <n v="4.1031000000000004"/>
    <n v="1.3677000000000001"/>
    <n v="0.47000000000000003"/>
    <n v="0"/>
    <x v="0"/>
    <x v="0"/>
    <s v="Jun"/>
  </r>
  <r>
    <n v="1107"/>
    <s v="US-2016-110156"/>
    <x v="185"/>
    <d v="2016-11-24T00:00:00"/>
    <x v="1"/>
    <s v="EH-13945"/>
    <s v="Eric Hoffmann"/>
    <s v="Consumer"/>
    <s v="United States"/>
    <x v="6"/>
    <x v="5"/>
    <x v="3"/>
    <s v="FUR-FU-10000206"/>
    <s v="Furniture"/>
    <x v="3"/>
    <s v="GE General Purpose, Extra Long Life, Showcase &amp; Floodlight Incandescent Bulbs"/>
    <n v="2.3279999999999998"/>
    <n v="2"/>
    <n v="0.6"/>
    <n v="-0.75660000000000005"/>
    <n v="-0.37830000000000003"/>
    <n v="-0.32500000000000007"/>
    <n v="1"/>
    <x v="2"/>
    <x v="0"/>
    <s v="Nov"/>
  </r>
  <r>
    <n v="1115"/>
    <s v="CA-2017-140585"/>
    <x v="186"/>
    <d v="2017-12-23T00:00:00"/>
    <x v="0"/>
    <s v="RA-19915"/>
    <s v="Russell Applegate"/>
    <s v="Consumer"/>
    <s v="United States"/>
    <x v="92"/>
    <x v="2"/>
    <x v="1"/>
    <s v="FUR-BO-10002206"/>
    <s v="Furniture"/>
    <x v="0"/>
    <s v="Bush Saratoga Collection 5-Shelf Bookcase, Hanover Cherry, *Special Order"/>
    <n v="119.833"/>
    <n v="1"/>
    <n v="0.15"/>
    <n v="-12.6882"/>
    <n v="-12.6882"/>
    <n v="-0.10588235294117647"/>
    <n v="0"/>
    <x v="2"/>
    <x v="3"/>
    <s v="Dec"/>
  </r>
  <r>
    <n v="1124"/>
    <s v="US-2014-147627"/>
    <x v="187"/>
    <d v="2014-01-26T00:00:00"/>
    <x v="1"/>
    <s v="HL-15040"/>
    <s v="Hunter Lopez"/>
    <s v="Consumer"/>
    <s v="United States"/>
    <x v="93"/>
    <x v="31"/>
    <x v="0"/>
    <s v="FUR-FU-10003194"/>
    <s v="Furniture"/>
    <x v="3"/>
    <s v="Eldon Expressions Desk Accessory, Wood Pencil Holder, Oak"/>
    <n v="38.6"/>
    <n v="4"/>
    <n v="0"/>
    <n v="11.58"/>
    <n v="2.895"/>
    <n v="0.3"/>
    <n v="0"/>
    <x v="6"/>
    <x v="2"/>
    <s v="Jan"/>
  </r>
  <r>
    <n v="1127"/>
    <s v="US-2014-147627"/>
    <x v="187"/>
    <d v="2014-01-26T00:00:00"/>
    <x v="1"/>
    <s v="HL-15040"/>
    <s v="Hunter Lopez"/>
    <s v="Consumer"/>
    <s v="United States"/>
    <x v="93"/>
    <x v="31"/>
    <x v="0"/>
    <s v="FUR-CH-10002331"/>
    <s v="Furniture"/>
    <x v="1"/>
    <s v="Hon 4700 Series Mobuis Mid-Back Task Chairs with Adjustable Arms"/>
    <n v="1067.94"/>
    <n v="3"/>
    <n v="0"/>
    <n v="224.26740000000001"/>
    <n v="74.755800000000008"/>
    <n v="0.21"/>
    <n v="0"/>
    <x v="6"/>
    <x v="2"/>
    <s v="Jan"/>
  </r>
  <r>
    <n v="1130"/>
    <s v="CA-2016-112102"/>
    <x v="188"/>
    <d v="2016-04-16T00:00:00"/>
    <x v="1"/>
    <s v="BD-11605"/>
    <s v="Brian Dahlen"/>
    <s v="Consumer"/>
    <s v="United States"/>
    <x v="76"/>
    <x v="25"/>
    <x v="0"/>
    <s v="FUR-TA-10004086"/>
    <s v="Furniture"/>
    <x v="2"/>
    <s v="KI Adjustable-Height Table"/>
    <n v="343.92"/>
    <n v="4"/>
    <n v="0"/>
    <n v="75.662400000000005"/>
    <n v="18.915600000000001"/>
    <n v="0.22"/>
    <n v="0"/>
    <x v="4"/>
    <x v="0"/>
    <s v="Apr"/>
  </r>
  <r>
    <n v="1142"/>
    <s v="CA-2014-146969"/>
    <x v="189"/>
    <d v="2014-10-03T00:00:00"/>
    <x v="1"/>
    <s v="AP-10915"/>
    <s v="Arthur Prichep"/>
    <s v="Consumer"/>
    <s v="United States"/>
    <x v="2"/>
    <x v="2"/>
    <x v="1"/>
    <s v="FUR-FU-10004188"/>
    <s v="Furniture"/>
    <x v="3"/>
    <s v="Luxo Professional Combination Clamp-On Lamps"/>
    <n v="204.6"/>
    <n v="2"/>
    <n v="0"/>
    <n v="53.195999999999998"/>
    <n v="26.597999999999999"/>
    <n v="0.26"/>
    <n v="0"/>
    <x v="4"/>
    <x v="2"/>
    <s v="Sep"/>
  </r>
  <r>
    <n v="1152"/>
    <s v="CA-2015-113971"/>
    <x v="190"/>
    <d v="2015-05-14T00:00:00"/>
    <x v="1"/>
    <s v="CB-12535"/>
    <s v="Claudia Bergmann"/>
    <s v="Corporate"/>
    <s v="United States"/>
    <x v="94"/>
    <x v="15"/>
    <x v="2"/>
    <s v="FUR-FU-10001852"/>
    <s v="Furniture"/>
    <x v="3"/>
    <s v="Eldon Regeneration Recycled Desk Accessories, Smoke"/>
    <n v="8.3520000000000003"/>
    <n v="6"/>
    <n v="0.2"/>
    <n v="1.2527999999999999"/>
    <n v="0.20879999999999999"/>
    <n v="0.15"/>
    <n v="1"/>
    <x v="6"/>
    <x v="1"/>
    <s v="May"/>
  </r>
  <r>
    <n v="1156"/>
    <s v="CA-2014-136567"/>
    <x v="191"/>
    <d v="2014-12-21T00:00:00"/>
    <x v="2"/>
    <s v="PS-19045"/>
    <s v="Penelope Sewall"/>
    <s v="Home Office"/>
    <s v="United States"/>
    <x v="95"/>
    <x v="25"/>
    <x v="0"/>
    <s v="FUR-TA-10001932"/>
    <s v="Furniture"/>
    <x v="2"/>
    <s v="Chromcraft 48&quot; x 96&quot; Racetrack Double Pedestal Table"/>
    <n v="2244.48"/>
    <n v="7"/>
    <n v="0"/>
    <n v="493.78559999999999"/>
    <n v="70.540800000000004"/>
    <n v="0.22"/>
    <n v="0"/>
    <x v="5"/>
    <x v="2"/>
    <s v="Dec"/>
  </r>
  <r>
    <n v="1158"/>
    <s v="CA-2014-136567"/>
    <x v="191"/>
    <d v="2014-12-21T00:00:00"/>
    <x v="2"/>
    <s v="PS-19045"/>
    <s v="Penelope Sewall"/>
    <s v="Home Office"/>
    <s v="United States"/>
    <x v="95"/>
    <x v="25"/>
    <x v="0"/>
    <s v="FUR-TA-10000617"/>
    <s v="Furniture"/>
    <x v="2"/>
    <s v="Hon Practical Foundations 30 x 60 Training Table, Light Gray/Charcoal"/>
    <n v="455.1"/>
    <n v="2"/>
    <n v="0"/>
    <n v="100.122"/>
    <n v="50.061"/>
    <n v="0.22"/>
    <n v="0"/>
    <x v="5"/>
    <x v="2"/>
    <s v="Dec"/>
  </r>
  <r>
    <n v="1159"/>
    <s v="CA-2016-149314"/>
    <x v="192"/>
    <d v="2016-07-07T00:00:00"/>
    <x v="0"/>
    <s v="GB-14530"/>
    <s v="George Bell"/>
    <s v="Corporate"/>
    <s v="United States"/>
    <x v="2"/>
    <x v="2"/>
    <x v="1"/>
    <s v="FUR-CH-10002126"/>
    <s v="Furniture"/>
    <x v="1"/>
    <s v="Hon Deluxe Fabric Upholstered Stacking Chairs"/>
    <n v="195.184"/>
    <n v="1"/>
    <n v="0.2"/>
    <n v="19.5184"/>
    <n v="19.5184"/>
    <n v="0.1"/>
    <n v="1"/>
    <x v="2"/>
    <x v="0"/>
    <s v="Jul"/>
  </r>
  <r>
    <n v="1168"/>
    <s v="CA-2017-145226"/>
    <x v="64"/>
    <d v="2017-12-10T00:00:00"/>
    <x v="0"/>
    <s v="DL-13315"/>
    <s v="Delfina Latchford"/>
    <s v="Consumer"/>
    <s v="United States"/>
    <x v="13"/>
    <x v="7"/>
    <x v="2"/>
    <s v="FUR-FU-10004952"/>
    <s v="Furniture"/>
    <x v="3"/>
    <s v="C-Line Cubicle Keepers Polyproplyene Holder w/Velcro Back, 8-1/2x11, 25/Bx"/>
    <n v="109.48"/>
    <n v="2"/>
    <n v="0"/>
    <n v="33.938800000000001"/>
    <n v="16.9694"/>
    <n v="0.31"/>
    <n v="0"/>
    <x v="3"/>
    <x v="3"/>
    <s v="Dec"/>
  </r>
  <r>
    <n v="1178"/>
    <s v="CA-2016-113621"/>
    <x v="193"/>
    <d v="2016-12-05T00:00:00"/>
    <x v="1"/>
    <s v="JE-15745"/>
    <s v="Joel Eaton"/>
    <s v="Consumer"/>
    <s v="United States"/>
    <x v="96"/>
    <x v="32"/>
    <x v="2"/>
    <s v="FUR-CH-10001270"/>
    <s v="Furniture"/>
    <x v="1"/>
    <s v="Harbour Creations Steel Folding Chair"/>
    <n v="172.5"/>
    <n v="2"/>
    <n v="0"/>
    <n v="51.75"/>
    <n v="25.875"/>
    <n v="0.3"/>
    <n v="0"/>
    <x v="4"/>
    <x v="0"/>
    <s v="Dec"/>
  </r>
  <r>
    <n v="1191"/>
    <s v="CA-2017-117212"/>
    <x v="194"/>
    <d v="2017-02-28T00:00:00"/>
    <x v="0"/>
    <s v="BT-11530"/>
    <s v="Bradley Talbott"/>
    <s v="Home Office"/>
    <s v="United States"/>
    <x v="2"/>
    <x v="2"/>
    <x v="1"/>
    <s v="FUR-CH-10003973"/>
    <s v="Furniture"/>
    <x v="1"/>
    <s v="GuestStacker Chair with Chrome Finish Legs"/>
    <n v="892.22400000000005"/>
    <n v="3"/>
    <n v="0.2"/>
    <n v="89.222399999999993"/>
    <n v="29.740799999999997"/>
    <n v="9.9999999999999992E-2"/>
    <n v="1"/>
    <x v="3"/>
    <x v="3"/>
    <s v="Feb"/>
  </r>
  <r>
    <n v="1195"/>
    <s v="US-2015-130519"/>
    <x v="195"/>
    <d v="2015-09-15T00:00:00"/>
    <x v="3"/>
    <s v="NG-18355"/>
    <s v="Nat Gilpin"/>
    <s v="Corporate"/>
    <s v="United States"/>
    <x v="97"/>
    <x v="1"/>
    <x v="0"/>
    <s v="FUR-FU-10002268"/>
    <s v="Furniture"/>
    <x v="3"/>
    <s v="Ultra Door Push Plate"/>
    <n v="15.712"/>
    <n v="4"/>
    <n v="0.2"/>
    <n v="2.5531999999999999"/>
    <n v="0.63829999999999998"/>
    <n v="0.16250000000000001"/>
    <n v="1"/>
    <x v="8"/>
    <x v="1"/>
    <s v="Sep"/>
  </r>
  <r>
    <n v="1197"/>
    <s v="US-2015-130519"/>
    <x v="195"/>
    <d v="2015-09-15T00:00:00"/>
    <x v="3"/>
    <s v="NG-18355"/>
    <s v="Nat Gilpin"/>
    <s v="Corporate"/>
    <s v="United States"/>
    <x v="97"/>
    <x v="1"/>
    <x v="0"/>
    <s v="FUR-FU-10003394"/>
    <s v="Furniture"/>
    <x v="3"/>
    <s v="Tenex &quot;The Solids&quot; Textured Chair Mats"/>
    <n v="55.968000000000004"/>
    <n v="1"/>
    <n v="0.2"/>
    <n v="-2.0988000000000002"/>
    <n v="-2.0988000000000002"/>
    <n v="-3.7499999999999999E-2"/>
    <n v="1"/>
    <x v="8"/>
    <x v="1"/>
    <s v="Sep"/>
  </r>
  <r>
    <n v="1199"/>
    <s v="CA-2016-130946"/>
    <x v="57"/>
    <d v="2016-04-12T00:00:00"/>
    <x v="1"/>
    <s v="ZC-21910"/>
    <s v="Zuschuss Carroll"/>
    <s v="Consumer"/>
    <s v="United States"/>
    <x v="6"/>
    <x v="5"/>
    <x v="3"/>
    <s v="FUR-CH-10004540"/>
    <s v="Furniture"/>
    <x v="1"/>
    <s v="Global Chrome Stack Chair"/>
    <n v="95.983999999999995"/>
    <n v="4"/>
    <n v="0.3"/>
    <n v="-4.1135999999999999"/>
    <n v="-1.0284"/>
    <n v="-4.2857142857142858E-2"/>
    <n v="1"/>
    <x v="4"/>
    <x v="0"/>
    <s v="Apr"/>
  </r>
  <r>
    <n v="1201"/>
    <s v="CA-2016-114727"/>
    <x v="196"/>
    <d v="2016-07-24T00:00:00"/>
    <x v="1"/>
    <s v="LS-16945"/>
    <s v="Linda Southworth"/>
    <s v="Corporate"/>
    <s v="United States"/>
    <x v="22"/>
    <x v="12"/>
    <x v="1"/>
    <s v="FUR-CH-10002335"/>
    <s v="Furniture"/>
    <x v="1"/>
    <s v="Hon GuestStacker Chair"/>
    <n v="544.00800000000004"/>
    <n v="3"/>
    <n v="0.2"/>
    <n v="40.800600000000003"/>
    <n v="13.600200000000001"/>
    <n v="7.4999999999999997E-2"/>
    <n v="1"/>
    <x v="6"/>
    <x v="0"/>
    <s v="Jul"/>
  </r>
  <r>
    <n v="1203"/>
    <s v="CA-2016-114727"/>
    <x v="196"/>
    <d v="2016-07-24T00:00:00"/>
    <x v="1"/>
    <s v="LS-16945"/>
    <s v="Linda Southworth"/>
    <s v="Corporate"/>
    <s v="United States"/>
    <x v="22"/>
    <x v="12"/>
    <x v="1"/>
    <s v="FUR-CH-10002331"/>
    <s v="Furniture"/>
    <x v="1"/>
    <s v="Hon 4700 Series Mobuis Mid-Back Task Chairs with Adjustable Arms"/>
    <n v="854.35199999999998"/>
    <n v="3"/>
    <n v="0.2"/>
    <n v="10.679399999999999"/>
    <n v="3.5597999999999996"/>
    <n v="1.2499999999999999E-2"/>
    <n v="1"/>
    <x v="6"/>
    <x v="0"/>
    <s v="Jul"/>
  </r>
  <r>
    <n v="1212"/>
    <s v="CA-2016-137050"/>
    <x v="197"/>
    <d v="2016-07-18T00:00:00"/>
    <x v="0"/>
    <s v="SW-20755"/>
    <s v="Steven Ward"/>
    <s v="Corporate"/>
    <s v="United States"/>
    <x v="13"/>
    <x v="7"/>
    <x v="2"/>
    <s v="FUR-BO-10004695"/>
    <s v="Furniture"/>
    <x v="0"/>
    <s v="O'Sullivan 2-Door Barrister Bookcase in Odessa Pine"/>
    <n v="579.13599999999997"/>
    <n v="4"/>
    <n v="0.2"/>
    <n v="21.717600000000001"/>
    <n v="5.4294000000000002"/>
    <n v="3.7500000000000006E-2"/>
    <n v="1"/>
    <x v="4"/>
    <x v="0"/>
    <s v="Jul"/>
  </r>
  <r>
    <n v="1213"/>
    <s v="US-2017-118087"/>
    <x v="198"/>
    <d v="2017-09-13T00:00:00"/>
    <x v="1"/>
    <s v="SP-20620"/>
    <s v="Stefania Perrino"/>
    <s v="Corporate"/>
    <s v="United States"/>
    <x v="3"/>
    <x v="3"/>
    <x v="2"/>
    <s v="FUR-CH-10004860"/>
    <s v="Furniture"/>
    <x v="1"/>
    <s v="Global Low Back Tilter Chair"/>
    <n v="141.37200000000001"/>
    <n v="2"/>
    <n v="0.3"/>
    <n v="-48.470399999999998"/>
    <n v="-24.235199999999999"/>
    <n v="-0.3428571428571428"/>
    <n v="1"/>
    <x v="4"/>
    <x v="3"/>
    <s v="Sep"/>
  </r>
  <r>
    <n v="1218"/>
    <s v="US-2017-118087"/>
    <x v="198"/>
    <d v="2017-09-13T00:00:00"/>
    <x v="1"/>
    <s v="SP-20620"/>
    <s v="Stefania Perrino"/>
    <s v="Corporate"/>
    <s v="United States"/>
    <x v="3"/>
    <x v="3"/>
    <x v="2"/>
    <s v="FUR-FU-10001867"/>
    <s v="Furniture"/>
    <x v="3"/>
    <s v="Eldon Expressions Punched Metal &amp; Wood Desk Accessories, Pewter &amp; Cherry"/>
    <n v="17.024000000000001"/>
    <n v="2"/>
    <n v="0.2"/>
    <n v="1.7023999999999999"/>
    <n v="0.85119999999999996"/>
    <n v="9.9999999999999992E-2"/>
    <n v="1"/>
    <x v="4"/>
    <x v="3"/>
    <s v="Sep"/>
  </r>
  <r>
    <n v="1223"/>
    <s v="CA-2016-126004"/>
    <x v="199"/>
    <d v="2016-12-05T00:00:00"/>
    <x v="2"/>
    <s v="BM-11140"/>
    <s v="Becky Martin"/>
    <s v="Consumer"/>
    <s v="United States"/>
    <x v="13"/>
    <x v="7"/>
    <x v="2"/>
    <s v="FUR-FU-10001602"/>
    <s v="Furniture"/>
    <x v="3"/>
    <s v="Eldon Delta Triangular Chair Mat, 52&quot; x 58&quot;, Clear"/>
    <n v="113.79"/>
    <n v="3"/>
    <n v="0"/>
    <n v="20.482199999999999"/>
    <n v="6.8273999999999999"/>
    <n v="0.18"/>
    <n v="0"/>
    <x v="5"/>
    <x v="0"/>
    <s v="Dec"/>
  </r>
  <r>
    <n v="1230"/>
    <s v="CA-2017-100013"/>
    <x v="200"/>
    <d v="2017-11-11T00:00:00"/>
    <x v="1"/>
    <s v="ZC-21910"/>
    <s v="Zuschuss Carroll"/>
    <s v="Consumer"/>
    <s v="United States"/>
    <x v="2"/>
    <x v="2"/>
    <x v="1"/>
    <s v="FUR-FU-10001424"/>
    <s v="Furniture"/>
    <x v="3"/>
    <s v="Dax Clear Box Frame"/>
    <n v="8.73"/>
    <n v="1"/>
    <n v="0"/>
    <n v="2.9681999999999999"/>
    <n v="2.9681999999999999"/>
    <n v="0.33999999999999997"/>
    <n v="0"/>
    <x v="2"/>
    <x v="3"/>
    <s v="Nov"/>
  </r>
  <r>
    <n v="1235"/>
    <s v="CA-2016-144344"/>
    <x v="48"/>
    <d v="2016-10-28T00:00:00"/>
    <x v="3"/>
    <s v="PG-18820"/>
    <s v="Patrick Gardner"/>
    <s v="Consumer"/>
    <s v="United States"/>
    <x v="98"/>
    <x v="1"/>
    <x v="0"/>
    <s v="FUR-FU-10000076"/>
    <s v="Furniture"/>
    <x v="3"/>
    <s v="24-Hour Round Wall Clock"/>
    <n v="47.951999999999998"/>
    <n v="3"/>
    <n v="0.2"/>
    <n v="13.786199999999999"/>
    <n v="4.5953999999999997"/>
    <n v="0.28749999999999998"/>
    <n v="1"/>
    <x v="8"/>
    <x v="0"/>
    <s v="Oct"/>
  </r>
  <r>
    <n v="1237"/>
    <s v="CA-2016-144344"/>
    <x v="48"/>
    <d v="2016-10-28T00:00:00"/>
    <x v="3"/>
    <s v="PG-18820"/>
    <s v="Patrick Gardner"/>
    <s v="Consumer"/>
    <s v="United States"/>
    <x v="98"/>
    <x v="1"/>
    <x v="0"/>
    <s v="FUR-FU-10003268"/>
    <s v="Furniture"/>
    <x v="3"/>
    <s v="Eldon Radial Chair Mat for Low to Medium Pile Carpets"/>
    <n v="63.968000000000004"/>
    <n v="2"/>
    <n v="0.2"/>
    <n v="0"/>
    <n v="0"/>
    <n v="0"/>
    <n v="1"/>
    <x v="8"/>
    <x v="0"/>
    <s v="Oct"/>
  </r>
  <r>
    <n v="1238"/>
    <s v="CA-2016-144344"/>
    <x v="48"/>
    <d v="2016-10-28T00:00:00"/>
    <x v="3"/>
    <s v="PG-18820"/>
    <s v="Patrick Gardner"/>
    <s v="Consumer"/>
    <s v="United States"/>
    <x v="98"/>
    <x v="1"/>
    <x v="0"/>
    <s v="FUR-FU-10003553"/>
    <s v="Furniture"/>
    <x v="3"/>
    <s v="Howard Miller 13-1/2&quot; Diameter Rosebrook Wall Clock"/>
    <n v="165.048"/>
    <n v="3"/>
    <n v="0.2"/>
    <n v="41.262"/>
    <n v="13.754"/>
    <n v="0.25"/>
    <n v="1"/>
    <x v="8"/>
    <x v="0"/>
    <s v="Oct"/>
  </r>
  <r>
    <n v="1239"/>
    <s v="CA-2014-127012"/>
    <x v="201"/>
    <d v="2014-08-15T00:00:00"/>
    <x v="1"/>
    <s v="GM-14680"/>
    <s v="Greg Matthias"/>
    <s v="Consumer"/>
    <s v="United States"/>
    <x v="15"/>
    <x v="13"/>
    <x v="1"/>
    <s v="FUR-FU-10003691"/>
    <s v="Furniture"/>
    <x v="3"/>
    <s v="Eldon Image Series Desk Accessories, Ebony"/>
    <n v="12.35"/>
    <n v="1"/>
    <n v="0"/>
    <n v="5.4340000000000002"/>
    <n v="5.4340000000000002"/>
    <n v="0.44"/>
    <n v="0"/>
    <x v="4"/>
    <x v="2"/>
    <s v="Aug"/>
  </r>
  <r>
    <n v="1246"/>
    <s v="CA-2014-168494"/>
    <x v="202"/>
    <d v="2014-12-14T00:00:00"/>
    <x v="0"/>
    <s v="NP-18700"/>
    <s v="Nora Preis"/>
    <s v="Consumer"/>
    <s v="United States"/>
    <x v="99"/>
    <x v="2"/>
    <x v="1"/>
    <s v="FUR-TA-10004619"/>
    <s v="Furniture"/>
    <x v="2"/>
    <s v="Hon Non-Folding Utility Tables"/>
    <n v="764.68799999999999"/>
    <n v="6"/>
    <n v="0.2"/>
    <n v="95.585999999999999"/>
    <n v="15.930999999999999"/>
    <n v="0.125"/>
    <n v="1"/>
    <x v="3"/>
    <x v="2"/>
    <s v="Dec"/>
  </r>
  <r>
    <n v="1247"/>
    <s v="CA-2014-168494"/>
    <x v="202"/>
    <d v="2014-12-14T00:00:00"/>
    <x v="0"/>
    <s v="NP-18700"/>
    <s v="Nora Preis"/>
    <s v="Consumer"/>
    <s v="United States"/>
    <x v="99"/>
    <x v="2"/>
    <x v="1"/>
    <s v="FUR-TA-10003473"/>
    <s v="Furniture"/>
    <x v="2"/>
    <s v="Bretford Rectangular Conference Table Tops"/>
    <n v="3610.848"/>
    <n v="12"/>
    <n v="0.2"/>
    <n v="135.4068"/>
    <n v="11.283900000000001"/>
    <n v="3.7499999999999999E-2"/>
    <n v="1"/>
    <x v="3"/>
    <x v="2"/>
    <s v="Dec"/>
  </r>
  <r>
    <n v="1248"/>
    <s v="CA-2014-168494"/>
    <x v="202"/>
    <d v="2014-12-14T00:00:00"/>
    <x v="0"/>
    <s v="NP-18700"/>
    <s v="Nora Preis"/>
    <s v="Consumer"/>
    <s v="United States"/>
    <x v="99"/>
    <x v="2"/>
    <x v="1"/>
    <s v="FUR-BO-10004467"/>
    <s v="Furniture"/>
    <x v="0"/>
    <s v="Bestar Classic Bookcase"/>
    <n v="254.97450000000001"/>
    <n v="3"/>
    <n v="0.15"/>
    <n v="11.998799999999999"/>
    <n v="3.9995999999999996"/>
    <n v="4.7058823529411764E-2"/>
    <n v="0"/>
    <x v="3"/>
    <x v="2"/>
    <s v="Dec"/>
  </r>
  <r>
    <n v="1250"/>
    <s v="CA-2017-115602"/>
    <x v="186"/>
    <d v="2017-12-24T00:00:00"/>
    <x v="1"/>
    <s v="DJ-13630"/>
    <s v="Doug Jacobs"/>
    <s v="Consumer"/>
    <s v="United States"/>
    <x v="13"/>
    <x v="7"/>
    <x v="2"/>
    <s v="FUR-CH-10001708"/>
    <s v="Furniture"/>
    <x v="1"/>
    <s v="Office Star - Contemporary Swivel Chair with Padded Adjustable Arms and Flex Back"/>
    <n v="1141.9380000000001"/>
    <n v="9"/>
    <n v="0.1"/>
    <n v="139.5702"/>
    <n v="15.5078"/>
    <n v="0.1222222222222222"/>
    <n v="0"/>
    <x v="6"/>
    <x v="3"/>
    <s v="Dec"/>
  </r>
  <r>
    <n v="1256"/>
    <s v="CA-2017-144638"/>
    <x v="203"/>
    <d v="2017-03-14T00:00:00"/>
    <x v="1"/>
    <s v="MH-18115"/>
    <s v="Mick Hernandez"/>
    <s v="Home Office"/>
    <s v="United States"/>
    <x v="100"/>
    <x v="3"/>
    <x v="2"/>
    <s v="FUR-FU-10003724"/>
    <s v="Furniture"/>
    <x v="3"/>
    <s v="Westinghouse Clip-On Gooseneck Lamps"/>
    <n v="6.6959999999999997"/>
    <n v="1"/>
    <n v="0.2"/>
    <n v="0.50219999999999998"/>
    <n v="0.50219999999999998"/>
    <n v="7.4999999999999997E-2"/>
    <n v="1"/>
    <x v="4"/>
    <x v="3"/>
    <s v="Mar"/>
  </r>
  <r>
    <n v="1257"/>
    <s v="CA-2017-144638"/>
    <x v="203"/>
    <d v="2017-03-14T00:00:00"/>
    <x v="1"/>
    <s v="MH-18115"/>
    <s v="Mick Hernandez"/>
    <s v="Home Office"/>
    <s v="United States"/>
    <x v="100"/>
    <x v="3"/>
    <x v="2"/>
    <s v="FUR-FU-10003535"/>
    <s v="Furniture"/>
    <x v="3"/>
    <s v="Howard Miller Distant Time Traveler Alarm Clock"/>
    <n v="43.872"/>
    <n v="2"/>
    <n v="0.2"/>
    <n v="11.516400000000001"/>
    <n v="5.7582000000000004"/>
    <n v="0.26250000000000001"/>
    <n v="1"/>
    <x v="4"/>
    <x v="3"/>
    <s v="Mar"/>
  </r>
  <r>
    <n v="1265"/>
    <s v="CA-2016-155992"/>
    <x v="180"/>
    <d v="2016-10-02T00:00:00"/>
    <x v="2"/>
    <s v="CC-12220"/>
    <s v="Chris Cortes"/>
    <s v="Consumer"/>
    <s v="United States"/>
    <x v="101"/>
    <x v="6"/>
    <x v="3"/>
    <s v="FUR-FU-10003724"/>
    <s v="Furniture"/>
    <x v="3"/>
    <s v="Westinghouse Clip-On Gooseneck Lamps"/>
    <n v="41.85"/>
    <n v="5"/>
    <n v="0"/>
    <n v="10.881"/>
    <n v="2.1762000000000001"/>
    <n v="0.26"/>
    <n v="0"/>
    <x v="5"/>
    <x v="0"/>
    <s v="Oct"/>
  </r>
  <r>
    <n v="1268"/>
    <s v="US-2014-167738"/>
    <x v="109"/>
    <d v="2014-12-29T00:00:00"/>
    <x v="1"/>
    <s v="JC-16105"/>
    <s v="Julie Creighton"/>
    <s v="Corporate"/>
    <s v="United States"/>
    <x v="2"/>
    <x v="2"/>
    <x v="1"/>
    <s v="FUR-CH-10001146"/>
    <s v="Furniture"/>
    <x v="1"/>
    <s v="Global Value Mid-Back Manager's Chair, Gray"/>
    <n v="292.27199999999999"/>
    <n v="6"/>
    <n v="0.2"/>
    <n v="18.266999999999999"/>
    <n v="3.0444999999999998"/>
    <n v="6.25E-2"/>
    <n v="1"/>
    <x v="2"/>
    <x v="2"/>
    <s v="Dec"/>
  </r>
  <r>
    <n v="1269"/>
    <s v="CA-2017-121412"/>
    <x v="204"/>
    <d v="2017-09-27T00:00:00"/>
    <x v="1"/>
    <s v="BG-11695"/>
    <s v="Brooke Gillingham"/>
    <s v="Corporate"/>
    <s v="United States"/>
    <x v="74"/>
    <x v="12"/>
    <x v="1"/>
    <s v="FUR-FU-10000246"/>
    <s v="Furniture"/>
    <x v="3"/>
    <s v="Aluminum Document Frame"/>
    <n v="29.327999999999999"/>
    <n v="3"/>
    <n v="0.2"/>
    <n v="3.6659999999999999"/>
    <n v="1.222"/>
    <n v="0.125"/>
    <n v="1"/>
    <x v="4"/>
    <x v="3"/>
    <s v="Sep"/>
  </r>
  <r>
    <n v="1275"/>
    <s v="CA-2016-119186"/>
    <x v="205"/>
    <d v="2016-05-26T00:00:00"/>
    <x v="3"/>
    <s v="MS-17710"/>
    <s v="Maurice Satty"/>
    <s v="Consumer"/>
    <s v="United States"/>
    <x v="50"/>
    <x v="5"/>
    <x v="3"/>
    <s v="FUR-CH-10001973"/>
    <s v="Furniture"/>
    <x v="1"/>
    <s v="Office Star Flex Back Scooter Chair with White Frame"/>
    <n v="388.43"/>
    <n v="5"/>
    <n v="0.3"/>
    <n v="-88.784000000000006"/>
    <n v="-17.756800000000002"/>
    <n v="-0.22857142857142859"/>
    <n v="1"/>
    <x v="8"/>
    <x v="0"/>
    <s v="May"/>
  </r>
  <r>
    <n v="1288"/>
    <s v="CA-2016-154711"/>
    <x v="206"/>
    <d v="2016-11-26T00:00:00"/>
    <x v="1"/>
    <s v="TB-21355"/>
    <s v="Todd Boyes"/>
    <s v="Corporate"/>
    <s v="United States"/>
    <x v="13"/>
    <x v="7"/>
    <x v="2"/>
    <s v="FUR-FU-10000397"/>
    <s v="Furniture"/>
    <x v="3"/>
    <s v="Luxo Economy Swing Arm Lamp"/>
    <n v="39.880000000000003"/>
    <n v="2"/>
    <n v="0"/>
    <n v="11.166399999999999"/>
    <n v="5.5831999999999997"/>
    <n v="0.27999999999999997"/>
    <n v="0"/>
    <x v="4"/>
    <x v="0"/>
    <s v="Nov"/>
  </r>
  <r>
    <n v="1301"/>
    <s v="CA-2016-137043"/>
    <x v="207"/>
    <d v="2016-12-25T00:00:00"/>
    <x v="0"/>
    <s v="LC-17140"/>
    <s v="Logan Currie"/>
    <s v="Consumer"/>
    <s v="United States"/>
    <x v="76"/>
    <x v="25"/>
    <x v="0"/>
    <s v="FUR-FU-10003664"/>
    <s v="Furniture"/>
    <x v="3"/>
    <s v="Electrix Architect's Clamp-On Swing Arm Lamp, Black"/>
    <n v="572.76"/>
    <n v="6"/>
    <n v="0"/>
    <n v="166.10040000000001"/>
    <n v="27.683400000000002"/>
    <n v="0.29000000000000004"/>
    <n v="0"/>
    <x v="3"/>
    <x v="0"/>
    <s v="Dec"/>
  </r>
  <r>
    <n v="1302"/>
    <s v="CA-2016-137043"/>
    <x v="207"/>
    <d v="2016-12-25T00:00:00"/>
    <x v="0"/>
    <s v="LC-17140"/>
    <s v="Logan Currie"/>
    <s v="Consumer"/>
    <s v="United States"/>
    <x v="76"/>
    <x v="25"/>
    <x v="0"/>
    <s v="FUR-FU-10003664"/>
    <s v="Furniture"/>
    <x v="3"/>
    <s v="Electrix Architect's Clamp-On Swing Arm Lamp, Black"/>
    <n v="286.38"/>
    <n v="3"/>
    <n v="0"/>
    <n v="83.050200000000004"/>
    <n v="27.683400000000002"/>
    <n v="0.29000000000000004"/>
    <n v="0"/>
    <x v="3"/>
    <x v="0"/>
    <s v="Dec"/>
  </r>
  <r>
    <n v="1303"/>
    <s v="CA-2015-115847"/>
    <x v="208"/>
    <d v="2015-09-24T00:00:00"/>
    <x v="0"/>
    <s v="TC-21535"/>
    <s v="Tracy Collins"/>
    <s v="Home Office"/>
    <s v="United States"/>
    <x v="58"/>
    <x v="25"/>
    <x v="0"/>
    <s v="FUR-BO-10003433"/>
    <s v="Furniture"/>
    <x v="0"/>
    <s v="Sauder Cornerstone Collection Library"/>
    <n v="61.96"/>
    <n v="2"/>
    <n v="0"/>
    <n v="4.3372000000000002"/>
    <n v="2.1686000000000001"/>
    <n v="7.0000000000000007E-2"/>
    <n v="0"/>
    <x v="2"/>
    <x v="1"/>
    <s v="Sep"/>
  </r>
  <r>
    <n v="1304"/>
    <s v="US-2017-126179"/>
    <x v="209"/>
    <d v="2017-07-07T00:00:00"/>
    <x v="1"/>
    <s v="CS-12460"/>
    <s v="Chuck Sachs"/>
    <s v="Consumer"/>
    <s v="United States"/>
    <x v="29"/>
    <x v="24"/>
    <x v="0"/>
    <s v="FUR-FU-10002554"/>
    <s v="Furniture"/>
    <x v="3"/>
    <s v="Westinghouse Floor Lamp with Metal Mesh Shade, Black"/>
    <n v="23.99"/>
    <n v="1"/>
    <n v="0"/>
    <n v="5.5176999999999996"/>
    <n v="5.5176999999999996"/>
    <n v="0.23"/>
    <n v="0"/>
    <x v="4"/>
    <x v="3"/>
    <s v="Jul"/>
  </r>
  <r>
    <n v="1311"/>
    <s v="CA-2016-141397"/>
    <x v="210"/>
    <d v="2016-06-21T00:00:00"/>
    <x v="2"/>
    <s v="RC-19825"/>
    <s v="Roy Collins"/>
    <s v="Consumer"/>
    <s v="United States"/>
    <x v="102"/>
    <x v="2"/>
    <x v="1"/>
    <s v="FUR-CH-10003846"/>
    <s v="Furniture"/>
    <x v="1"/>
    <s v="Hon Valutask Swivel Chairs"/>
    <n v="161.56800000000001"/>
    <n v="2"/>
    <n v="0.2"/>
    <n v="-8.0784000000000002"/>
    <n v="-4.0392000000000001"/>
    <n v="-4.9999999999999996E-2"/>
    <n v="1"/>
    <x v="5"/>
    <x v="0"/>
    <s v="Jun"/>
  </r>
  <r>
    <n v="1314"/>
    <s v="US-2016-134488"/>
    <x v="211"/>
    <d v="2016-10-01T00:00:00"/>
    <x v="1"/>
    <s v="PK-19075"/>
    <s v="Pete Kriz"/>
    <s v="Consumer"/>
    <s v="United States"/>
    <x v="29"/>
    <x v="15"/>
    <x v="2"/>
    <s v="FUR-CH-10003199"/>
    <s v="Furniture"/>
    <x v="1"/>
    <s v="Office Star - Contemporary Task Swivel Chair"/>
    <n v="155.37200000000001"/>
    <n v="2"/>
    <n v="0.3"/>
    <n v="-13.317600000000001"/>
    <n v="-6.6588000000000003"/>
    <n v="-8.5714285714285715E-2"/>
    <n v="1"/>
    <x v="7"/>
    <x v="0"/>
    <s v="Sep"/>
  </r>
  <r>
    <n v="1316"/>
    <s v="CA-2016-145919"/>
    <x v="105"/>
    <d v="2016-12-23T00:00:00"/>
    <x v="1"/>
    <s v="HG-14965"/>
    <s v="Henry Goldwyn"/>
    <s v="Corporate"/>
    <s v="United States"/>
    <x v="2"/>
    <x v="2"/>
    <x v="1"/>
    <s v="FUR-FU-10004960"/>
    <s v="Furniture"/>
    <x v="3"/>
    <s v="Seth Thomas 12&quot; Clock w/ Goldtone Case"/>
    <n v="183.84"/>
    <n v="8"/>
    <n v="0"/>
    <n v="62.505600000000001"/>
    <n v="7.8132000000000001"/>
    <n v="0.34"/>
    <n v="0"/>
    <x v="2"/>
    <x v="0"/>
    <s v="Dec"/>
  </r>
  <r>
    <n v="1327"/>
    <s v="CA-2015-120439"/>
    <x v="212"/>
    <d v="2015-06-18T00:00:00"/>
    <x v="1"/>
    <s v="AD-10180"/>
    <s v="Alan Dominguez"/>
    <s v="Home Office"/>
    <s v="United States"/>
    <x v="3"/>
    <x v="3"/>
    <x v="2"/>
    <s v="FUR-FU-10001867"/>
    <s v="Furniture"/>
    <x v="3"/>
    <s v="Eldon Expressions Punched Metal &amp; Wood Desk Accessories, Pewter &amp; Cherry"/>
    <n v="51.072000000000003"/>
    <n v="6"/>
    <n v="0.2"/>
    <n v="5.1071999999999997"/>
    <n v="0.85119999999999996"/>
    <n v="9.9999999999999992E-2"/>
    <n v="1"/>
    <x v="4"/>
    <x v="1"/>
    <s v="Jun"/>
  </r>
  <r>
    <n v="1330"/>
    <s v="CA-2016-142762"/>
    <x v="213"/>
    <d v="2016-05-27T00:00:00"/>
    <x v="1"/>
    <s v="LD-17005"/>
    <s v="Lisa DeCherney"/>
    <s v="Consumer"/>
    <s v="United States"/>
    <x v="28"/>
    <x v="2"/>
    <x v="1"/>
    <s v="FUR-FU-10003691"/>
    <s v="Furniture"/>
    <x v="3"/>
    <s v="Eldon Image Series Desk Accessories, Ebony"/>
    <n v="37.049999999999997"/>
    <n v="3"/>
    <n v="0"/>
    <n v="16.302"/>
    <n v="5.4340000000000002"/>
    <n v="0.44"/>
    <n v="0"/>
    <x v="4"/>
    <x v="0"/>
    <s v="May"/>
  </r>
  <r>
    <n v="1337"/>
    <s v="US-2017-123281"/>
    <x v="214"/>
    <d v="2017-04-07T00:00:00"/>
    <x v="1"/>
    <s v="JF-15190"/>
    <s v="Jamie Frazer"/>
    <s v="Consumer"/>
    <s v="United States"/>
    <x v="2"/>
    <x v="2"/>
    <x v="1"/>
    <s v="FUR-FU-10003724"/>
    <s v="Furniture"/>
    <x v="3"/>
    <s v="Westinghouse Clip-On Gooseneck Lamps"/>
    <n v="25.11"/>
    <n v="3"/>
    <n v="0"/>
    <n v="6.5286"/>
    <n v="2.1762000000000001"/>
    <n v="0.26"/>
    <n v="0"/>
    <x v="2"/>
    <x v="3"/>
    <s v="Apr"/>
  </r>
  <r>
    <n v="1338"/>
    <s v="CA-2017-100524"/>
    <x v="76"/>
    <d v="2017-04-02T00:00:00"/>
    <x v="0"/>
    <s v="CM-12115"/>
    <s v="Chad McGuire"/>
    <s v="Consumer"/>
    <s v="United States"/>
    <x v="13"/>
    <x v="7"/>
    <x v="2"/>
    <s v="FUR-FU-10004018"/>
    <s v="Furniture"/>
    <x v="3"/>
    <s v="Tensor Computer Mounted Lamp"/>
    <n v="29.78"/>
    <n v="2"/>
    <n v="0"/>
    <n v="8.0405999999999995"/>
    <n v="4.0202999999999998"/>
    <n v="0.26999999999999996"/>
    <n v="0"/>
    <x v="3"/>
    <x v="3"/>
    <s v="Mar"/>
  </r>
  <r>
    <n v="1351"/>
    <s v="CA-2014-153976"/>
    <x v="215"/>
    <d v="2014-10-08T00:00:00"/>
    <x v="0"/>
    <s v="BP-11290"/>
    <s v="Beth Paige"/>
    <s v="Consumer"/>
    <s v="United States"/>
    <x v="103"/>
    <x v="8"/>
    <x v="3"/>
    <s v="FUR-CH-10002880"/>
    <s v="Furniture"/>
    <x v="1"/>
    <s v="Global High-Back Leather Tilter, Burgundy"/>
    <n v="258.279"/>
    <n v="3"/>
    <n v="0.3"/>
    <n v="-70.104299999999995"/>
    <n v="-23.368099999999998"/>
    <n v="-0.27142857142857141"/>
    <n v="1"/>
    <x v="2"/>
    <x v="2"/>
    <s v="Oct"/>
  </r>
  <r>
    <n v="1355"/>
    <s v="CA-2017-162978"/>
    <x v="216"/>
    <d v="2017-05-09T00:00:00"/>
    <x v="1"/>
    <s v="LW-16990"/>
    <s v="Lindsay Williams"/>
    <s v="Corporate"/>
    <s v="United States"/>
    <x v="28"/>
    <x v="2"/>
    <x v="1"/>
    <s v="FUR-TA-10003473"/>
    <s v="Furniture"/>
    <x v="2"/>
    <s v="Bretford Rectangular Conference Table Tops"/>
    <n v="300.904"/>
    <n v="1"/>
    <n v="0.2"/>
    <n v="11.283899999999999"/>
    <n v="11.283899999999999"/>
    <n v="3.7499999999999999E-2"/>
    <n v="1"/>
    <x v="2"/>
    <x v="3"/>
    <s v="May"/>
  </r>
  <r>
    <n v="1359"/>
    <s v="CA-2017-160045"/>
    <x v="217"/>
    <d v="2017-04-27T00:00:00"/>
    <x v="2"/>
    <s v="LB-16735"/>
    <s v="Larry Blacks"/>
    <s v="Consumer"/>
    <s v="United States"/>
    <x v="50"/>
    <x v="5"/>
    <x v="3"/>
    <s v="FUR-FU-10000010"/>
    <s v="Furniture"/>
    <x v="3"/>
    <s v="DAX Value U-Channel Document Frames, Easel Back"/>
    <n v="1.988"/>
    <n v="1"/>
    <n v="0.6"/>
    <n v="-1.4413"/>
    <n v="-1.4413"/>
    <n v="-0.72499999999999998"/>
    <n v="1"/>
    <x v="5"/>
    <x v="3"/>
    <s v="Apr"/>
  </r>
  <r>
    <n v="1360"/>
    <s v="US-2014-151925"/>
    <x v="218"/>
    <d v="2014-10-01T00:00:00"/>
    <x v="0"/>
    <s v="KT-16465"/>
    <s v="Kean Takahito"/>
    <s v="Consumer"/>
    <s v="United States"/>
    <x v="2"/>
    <x v="2"/>
    <x v="1"/>
    <s v="FUR-CH-10002961"/>
    <s v="Furniture"/>
    <x v="1"/>
    <s v="Leather Task Chair, Black"/>
    <n v="145.56800000000001"/>
    <n v="2"/>
    <n v="0.2"/>
    <n v="0"/>
    <n v="0"/>
    <n v="0"/>
    <n v="1"/>
    <x v="2"/>
    <x v="2"/>
    <s v="Sep"/>
  </r>
  <r>
    <n v="1368"/>
    <s v="US-2017-155425"/>
    <x v="219"/>
    <d v="2017-11-11T00:00:00"/>
    <x v="2"/>
    <s v="AB-10600"/>
    <s v="Ann Blume"/>
    <s v="Corporate"/>
    <s v="United States"/>
    <x v="104"/>
    <x v="22"/>
    <x v="1"/>
    <s v="FUR-CH-10003312"/>
    <s v="Furniture"/>
    <x v="1"/>
    <s v="Hon 2090 ÒPillow SoftÓ Series Mid Back Swivel/Tilt Chairs"/>
    <n v="899.13599999999997"/>
    <n v="4"/>
    <n v="0.2"/>
    <n v="-146.1096"/>
    <n v="-36.5274"/>
    <n v="-0.16250000000000001"/>
    <n v="1"/>
    <x v="5"/>
    <x v="3"/>
    <s v="Nov"/>
  </r>
  <r>
    <n v="1369"/>
    <s v="CA-2017-133249"/>
    <x v="220"/>
    <d v="2017-07-11T00:00:00"/>
    <x v="2"/>
    <s v="SZ-20035"/>
    <s v="Sam Zeldin"/>
    <s v="Home Office"/>
    <s v="United States"/>
    <x v="105"/>
    <x v="2"/>
    <x v="1"/>
    <s v="FUR-FU-10001588"/>
    <s v="Furniture"/>
    <x v="3"/>
    <s v="Deflect-o SuperTray Unbreakable Stackable Tray, Letter, Black"/>
    <n v="145.9"/>
    <n v="5"/>
    <n v="0"/>
    <n v="62.737000000000002"/>
    <n v="12.5474"/>
    <n v="0.43"/>
    <n v="0"/>
    <x v="0"/>
    <x v="3"/>
    <s v="Jul"/>
  </r>
  <r>
    <n v="1370"/>
    <s v="US-2015-103471"/>
    <x v="37"/>
    <d v="2015-12-28T00:00:00"/>
    <x v="1"/>
    <s v="JR-15670"/>
    <s v="Jim Radford"/>
    <s v="Consumer"/>
    <s v="United States"/>
    <x v="30"/>
    <x v="12"/>
    <x v="1"/>
    <s v="FUR-BO-10002613"/>
    <s v="Furniture"/>
    <x v="0"/>
    <s v="Atlantic Metals Mobile 4-Shelf Bookcases, Custom Colors"/>
    <n v="590.05799999999999"/>
    <n v="7"/>
    <n v="0.7"/>
    <n v="-786.74400000000003"/>
    <n v="-112.39200000000001"/>
    <n v="-1.3333333333333335"/>
    <n v="1"/>
    <x v="4"/>
    <x v="1"/>
    <s v="Dec"/>
  </r>
  <r>
    <n v="1375"/>
    <s v="CA-2015-120362"/>
    <x v="221"/>
    <d v="2015-09-19T00:00:00"/>
    <x v="1"/>
    <s v="CA-12265"/>
    <s v="Christina Anderson"/>
    <s v="Consumer"/>
    <s v="United States"/>
    <x v="106"/>
    <x v="4"/>
    <x v="1"/>
    <s v="FUR-TA-10003008"/>
    <s v="Furniture"/>
    <x v="2"/>
    <s v="Lesro Round Back Collection Coffee Table, End Table"/>
    <n v="912.75"/>
    <n v="5"/>
    <n v="0"/>
    <n v="118.6575"/>
    <n v="23.7315"/>
    <n v="0.13"/>
    <n v="0"/>
    <x v="2"/>
    <x v="1"/>
    <s v="Sep"/>
  </r>
  <r>
    <n v="1382"/>
    <s v="US-2016-100566"/>
    <x v="222"/>
    <d v="2016-09-09T00:00:00"/>
    <x v="1"/>
    <s v="JK-16120"/>
    <s v="Julie Kriz"/>
    <s v="Home Office"/>
    <s v="United States"/>
    <x v="14"/>
    <x v="8"/>
    <x v="3"/>
    <s v="FUR-FU-10003394"/>
    <s v="Furniture"/>
    <x v="3"/>
    <s v="Tenex &quot;The Solids&quot; Textured Chair Mats"/>
    <n v="83.951999999999998"/>
    <n v="3"/>
    <n v="0.6"/>
    <n v="-90.248400000000004"/>
    <n v="-30.082800000000002"/>
    <n v="-1.0750000000000002"/>
    <n v="1"/>
    <x v="6"/>
    <x v="0"/>
    <s v="Sep"/>
  </r>
  <r>
    <n v="1386"/>
    <s v="US-2016-108504"/>
    <x v="223"/>
    <d v="2016-02-05T00:00:00"/>
    <x v="3"/>
    <s v="PP-18955"/>
    <s v="Paul Prost"/>
    <s v="Home Office"/>
    <s v="United States"/>
    <x v="107"/>
    <x v="24"/>
    <x v="0"/>
    <s v="FUR-FU-10004091"/>
    <s v="Furniture"/>
    <x v="3"/>
    <s v="Eldon 200 Class Desk Accessories, Black"/>
    <n v="18.84"/>
    <n v="3"/>
    <n v="0"/>
    <n v="7.1592000000000002"/>
    <n v="2.3864000000000001"/>
    <n v="0.38"/>
    <n v="0"/>
    <x v="8"/>
    <x v="0"/>
    <s v="Feb"/>
  </r>
  <r>
    <n v="1387"/>
    <s v="US-2016-108504"/>
    <x v="223"/>
    <d v="2016-02-05T00:00:00"/>
    <x v="3"/>
    <s v="PP-18955"/>
    <s v="Paul Prost"/>
    <s v="Home Office"/>
    <s v="United States"/>
    <x v="107"/>
    <x v="24"/>
    <x v="0"/>
    <s v="FUR-BO-10004015"/>
    <s v="Furniture"/>
    <x v="0"/>
    <s v="Bush Andora Bookcase, Maple/Graphite Gray Finish"/>
    <n v="239.98"/>
    <n v="2"/>
    <n v="0"/>
    <n v="52.7956"/>
    <n v="26.3978"/>
    <n v="0.22"/>
    <n v="0"/>
    <x v="8"/>
    <x v="0"/>
    <s v="Feb"/>
  </r>
  <r>
    <n v="1395"/>
    <s v="US-2017-117247"/>
    <x v="224"/>
    <d v="2017-10-14T00:00:00"/>
    <x v="1"/>
    <s v="CK-12760"/>
    <s v="Cyma Kinney"/>
    <s v="Corporate"/>
    <s v="United States"/>
    <x v="14"/>
    <x v="8"/>
    <x v="3"/>
    <s v="FUR-TA-10002958"/>
    <s v="Furniture"/>
    <x v="2"/>
    <s v="Bevis Oval Conference Table, Walnut"/>
    <n v="652.45000000000005"/>
    <n v="5"/>
    <n v="0.5"/>
    <n v="-430.61700000000002"/>
    <n v="-86.123400000000004"/>
    <n v="-0.66"/>
    <n v="1"/>
    <x v="2"/>
    <x v="3"/>
    <s v="Oct"/>
  </r>
  <r>
    <n v="1396"/>
    <s v="US-2017-117247"/>
    <x v="224"/>
    <d v="2017-10-14T00:00:00"/>
    <x v="1"/>
    <s v="CK-12760"/>
    <s v="Cyma Kinney"/>
    <s v="Corporate"/>
    <s v="United States"/>
    <x v="14"/>
    <x v="8"/>
    <x v="3"/>
    <s v="FUR-TA-10001676"/>
    <s v="Furniture"/>
    <x v="2"/>
    <s v="Hon 61000 Series Interactive Training Tables"/>
    <n v="66.644999999999996"/>
    <n v="3"/>
    <n v="0.5"/>
    <n v="-42.652799999999999"/>
    <n v="-14.217599999999999"/>
    <n v="-0.64"/>
    <n v="1"/>
    <x v="2"/>
    <x v="3"/>
    <s v="Oct"/>
  </r>
  <r>
    <n v="1403"/>
    <s v="US-2016-161396"/>
    <x v="225"/>
    <d v="2016-04-25T00:00:00"/>
    <x v="1"/>
    <s v="GM-14455"/>
    <s v="Gary Mitchum"/>
    <s v="Home Office"/>
    <s v="United States"/>
    <x v="29"/>
    <x v="15"/>
    <x v="2"/>
    <s v="FUR-TA-10002622"/>
    <s v="Furniture"/>
    <x v="2"/>
    <s v="Bush Andora Conference Table, Maple/Graphite Gray Finish"/>
    <n v="205.17599999999999"/>
    <n v="2"/>
    <n v="0.4"/>
    <n v="-58.133200000000002"/>
    <n v="-29.066600000000001"/>
    <n v="-0.28333333333333338"/>
    <n v="1"/>
    <x v="6"/>
    <x v="0"/>
    <s v="Apr"/>
  </r>
  <r>
    <n v="1406"/>
    <s v="US-2014-118486"/>
    <x v="226"/>
    <d v="2014-04-08T00:00:00"/>
    <x v="2"/>
    <s v="SD-20485"/>
    <s v="Shirley Daniels"/>
    <s v="Home Office"/>
    <s v="United States"/>
    <x v="3"/>
    <x v="3"/>
    <x v="2"/>
    <s v="FUR-TA-10001039"/>
    <s v="Furniture"/>
    <x v="2"/>
    <s v="KI Adjustable-Height Table"/>
    <n v="154.76400000000001"/>
    <n v="3"/>
    <n v="0.4"/>
    <n v="-36.111600000000003"/>
    <n v="-12.0372"/>
    <n v="-0.23333333333333334"/>
    <n v="1"/>
    <x v="3"/>
    <x v="2"/>
    <s v="Apr"/>
  </r>
  <r>
    <n v="1409"/>
    <s v="CA-2016-130407"/>
    <x v="227"/>
    <d v="2016-09-06T00:00:00"/>
    <x v="1"/>
    <s v="KD-16270"/>
    <s v="Karen Daniels"/>
    <s v="Consumer"/>
    <s v="United States"/>
    <x v="13"/>
    <x v="7"/>
    <x v="2"/>
    <s v="FUR-FU-10001967"/>
    <s v="Furniture"/>
    <x v="3"/>
    <s v="Telescoping Adjustable Floor Lamp"/>
    <n v="39.979999999999997"/>
    <n v="2"/>
    <n v="0"/>
    <n v="9.9949999999999992"/>
    <n v="4.9974999999999996"/>
    <n v="0.25"/>
    <n v="0"/>
    <x v="4"/>
    <x v="0"/>
    <s v="Sep"/>
  </r>
  <r>
    <n v="1410"/>
    <s v="US-2016-122245"/>
    <x v="228"/>
    <d v="2016-09-30T00:00:00"/>
    <x v="1"/>
    <s v="AB-10105"/>
    <s v="Adrian Barton"/>
    <s v="Consumer"/>
    <s v="United States"/>
    <x v="43"/>
    <x v="22"/>
    <x v="1"/>
    <s v="FUR-TA-10002356"/>
    <s v="Furniture"/>
    <x v="2"/>
    <s v="Bevis Boat-Shaped Conference Table"/>
    <n v="393.16500000000002"/>
    <n v="3"/>
    <n v="0.5"/>
    <n v="-204.44579999999999"/>
    <n v="-68.148600000000002"/>
    <n v="-0.51999999999999991"/>
    <n v="1"/>
    <x v="2"/>
    <x v="0"/>
    <s v="Sep"/>
  </r>
  <r>
    <n v="1412"/>
    <s v="CA-2016-136329"/>
    <x v="229"/>
    <d v="2016-07-13T00:00:00"/>
    <x v="1"/>
    <s v="JD-15895"/>
    <s v="Jonathan Doherty"/>
    <s v="Corporate"/>
    <s v="United States"/>
    <x v="13"/>
    <x v="7"/>
    <x v="2"/>
    <s v="FUR-CH-10002335"/>
    <s v="Furniture"/>
    <x v="1"/>
    <s v="Hon GuestStacker Chair"/>
    <n v="408.00599999999997"/>
    <n v="2"/>
    <n v="0.1"/>
    <n v="72.534400000000005"/>
    <n v="36.267200000000003"/>
    <n v="0.17777777777777781"/>
    <n v="0"/>
    <x v="4"/>
    <x v="0"/>
    <s v="Jul"/>
  </r>
  <r>
    <n v="1413"/>
    <s v="CA-2016-136329"/>
    <x v="229"/>
    <d v="2016-07-13T00:00:00"/>
    <x v="1"/>
    <s v="JD-15895"/>
    <s v="Jonathan Doherty"/>
    <s v="Corporate"/>
    <s v="United States"/>
    <x v="13"/>
    <x v="7"/>
    <x v="2"/>
    <s v="FUR-FU-10000723"/>
    <s v="Furniture"/>
    <x v="3"/>
    <s v="Deflect-o EconoMat Studded, No Bevel Mat for Low Pile Carpeting"/>
    <n v="165.28"/>
    <n v="4"/>
    <n v="0"/>
    <n v="14.8752"/>
    <n v="3.7187999999999999"/>
    <n v="0.09"/>
    <n v="0"/>
    <x v="4"/>
    <x v="0"/>
    <s v="Jul"/>
  </r>
  <r>
    <n v="1416"/>
    <s v="CA-2017-115994"/>
    <x v="230"/>
    <d v="2017-01-31T00:00:00"/>
    <x v="0"/>
    <s v="BT-11305"/>
    <s v="Beth Thompson"/>
    <s v="Home Office"/>
    <s v="United States"/>
    <x v="46"/>
    <x v="2"/>
    <x v="1"/>
    <s v="FUR-FU-10003976"/>
    <s v="Furniture"/>
    <x v="3"/>
    <s v="DAX Executive Solid Wood Document Frame, Desktop or Hang, Mahogany, 5 x 7"/>
    <n v="37.74"/>
    <n v="3"/>
    <n v="0"/>
    <n v="12.8316"/>
    <n v="4.2771999999999997"/>
    <n v="0.33999999999999997"/>
    <n v="0"/>
    <x v="0"/>
    <x v="3"/>
    <s v="Jan"/>
  </r>
  <r>
    <n v="1419"/>
    <s v="CA-2015-126697"/>
    <x v="231"/>
    <d v="2015-09-24T00:00:00"/>
    <x v="2"/>
    <s v="SV-20815"/>
    <s v="Stuart Van"/>
    <s v="Corporate"/>
    <s v="United States"/>
    <x v="6"/>
    <x v="5"/>
    <x v="3"/>
    <s v="FUR-FU-10001706"/>
    <s v="Furniture"/>
    <x v="3"/>
    <s v="Longer-Life Soft White Bulbs"/>
    <n v="4.9279999999999999"/>
    <n v="4"/>
    <n v="0.6"/>
    <n v="-1.4783999999999999"/>
    <n v="-0.36959999999999998"/>
    <n v="-0.3"/>
    <n v="1"/>
    <x v="0"/>
    <x v="1"/>
    <s v="Sep"/>
  </r>
  <r>
    <n v="1434"/>
    <s v="CA-2014-120768"/>
    <x v="232"/>
    <d v="2014-12-21T00:00:00"/>
    <x v="0"/>
    <s v="IM-15070"/>
    <s v="Irene Maddox"/>
    <s v="Consumer"/>
    <s v="United States"/>
    <x v="73"/>
    <x v="33"/>
    <x v="0"/>
    <s v="FUR-CH-10000513"/>
    <s v="Furniture"/>
    <x v="1"/>
    <s v="High-Back Leather Manager's Chair"/>
    <n v="1819.86"/>
    <n v="14"/>
    <n v="0"/>
    <n v="163.78739999999999"/>
    <n v="11.6991"/>
    <n v="0.09"/>
    <n v="0"/>
    <x v="3"/>
    <x v="2"/>
    <s v="Dec"/>
  </r>
  <r>
    <n v="1439"/>
    <s v="CA-2015-139731"/>
    <x v="233"/>
    <d v="2015-10-15T00:00:00"/>
    <x v="3"/>
    <s v="JE-15745"/>
    <s v="Joel Eaton"/>
    <s v="Consumer"/>
    <s v="United States"/>
    <x v="45"/>
    <x v="5"/>
    <x v="3"/>
    <s v="FUR-CH-10002024"/>
    <s v="Furniture"/>
    <x v="1"/>
    <s v="HON 5400 Series Task Chairs for Big and Tall"/>
    <n v="2453.4299999999998"/>
    <n v="5"/>
    <n v="0.3"/>
    <n v="-350.49"/>
    <n v="-70.097999999999999"/>
    <n v="-0.14285714285714288"/>
    <n v="1"/>
    <x v="8"/>
    <x v="1"/>
    <s v="Oct"/>
  </r>
  <r>
    <n v="1447"/>
    <s v="CA-2017-102337"/>
    <x v="234"/>
    <d v="2017-06-16T00:00:00"/>
    <x v="2"/>
    <s v="SD-20485"/>
    <s v="Shirley Daniels"/>
    <s v="Home Office"/>
    <s v="United States"/>
    <x v="9"/>
    <x v="8"/>
    <x v="3"/>
    <s v="FUR-CH-10004289"/>
    <s v="Furniture"/>
    <x v="1"/>
    <s v="Global Super Steno Chair"/>
    <n v="470.30200000000002"/>
    <n v="7"/>
    <n v="0.3"/>
    <n v="-87.341800000000006"/>
    <n v="-12.477400000000001"/>
    <n v="-0.18571428571428572"/>
    <n v="1"/>
    <x v="0"/>
    <x v="3"/>
    <s v="Jun"/>
  </r>
  <r>
    <n v="1457"/>
    <s v="CA-2017-148474"/>
    <x v="235"/>
    <d v="2017-06-19T00:00:00"/>
    <x v="1"/>
    <s v="ME-17320"/>
    <s v="Maria Etezadi"/>
    <s v="Home Office"/>
    <s v="United States"/>
    <x v="29"/>
    <x v="24"/>
    <x v="0"/>
    <s v="FUR-TA-10002530"/>
    <s v="Furniture"/>
    <x v="2"/>
    <s v="Iceberg OfficeWorks 42&quot; Round Tables"/>
    <n v="452.94"/>
    <n v="3"/>
    <n v="0"/>
    <n v="67.941000000000003"/>
    <n v="22.647000000000002"/>
    <n v="0.15"/>
    <n v="0"/>
    <x v="7"/>
    <x v="3"/>
    <s v="Jun"/>
  </r>
  <r>
    <n v="1460"/>
    <s v="CA-2014-155271"/>
    <x v="236"/>
    <d v="2014-05-04T00:00:00"/>
    <x v="3"/>
    <s v="AA-10480"/>
    <s v="Andrew Allen"/>
    <s v="Consumer"/>
    <s v="United States"/>
    <x v="108"/>
    <x v="19"/>
    <x v="2"/>
    <s v="FUR-FU-10001473"/>
    <s v="Furniture"/>
    <x v="3"/>
    <s v="DAX Wood Document Frame"/>
    <n v="27.46"/>
    <n v="2"/>
    <n v="0"/>
    <n v="9.8856000000000002"/>
    <n v="4.9428000000000001"/>
    <n v="0.36"/>
    <n v="0"/>
    <x v="8"/>
    <x v="2"/>
    <s v="May"/>
  </r>
  <r>
    <n v="1462"/>
    <s v="US-2016-128902"/>
    <x v="237"/>
    <d v="2016-03-15T00:00:00"/>
    <x v="1"/>
    <s v="MB-18085"/>
    <s v="Mick Brown"/>
    <s v="Consumer"/>
    <s v="United States"/>
    <x v="109"/>
    <x v="18"/>
    <x v="2"/>
    <s v="FUR-TA-10001095"/>
    <s v="Furniture"/>
    <x v="2"/>
    <s v="Chromcraft Round Conference Tables"/>
    <n v="244.006"/>
    <n v="2"/>
    <n v="0.3"/>
    <n v="-31.372199999999999"/>
    <n v="-15.6861"/>
    <n v="-0.12857142857142856"/>
    <n v="1"/>
    <x v="4"/>
    <x v="0"/>
    <s v="Mar"/>
  </r>
  <r>
    <n v="1464"/>
    <s v="CA-2016-152289"/>
    <x v="238"/>
    <d v="2016-08-28T00:00:00"/>
    <x v="2"/>
    <s v="LC-16930"/>
    <s v="Linda Cazamias"/>
    <s v="Corporate"/>
    <s v="United States"/>
    <x v="102"/>
    <x v="5"/>
    <x v="3"/>
    <s v="FUR-CH-10002126"/>
    <s v="Furniture"/>
    <x v="1"/>
    <s v="Hon Deluxe Fabric Upholstered Stacking Chairs"/>
    <n v="1024.7159999999999"/>
    <n v="6"/>
    <n v="0.3"/>
    <n v="-29.2776"/>
    <n v="-4.8795999999999999"/>
    <n v="-2.8571428571428574E-2"/>
    <n v="1"/>
    <x v="3"/>
    <x v="0"/>
    <s v="Aug"/>
  </r>
  <r>
    <n v="1466"/>
    <s v="CA-2014-151708"/>
    <x v="98"/>
    <d v="2014-08-14T00:00:00"/>
    <x v="1"/>
    <s v="MB-17305"/>
    <s v="Maria Bertelson"/>
    <s v="Consumer"/>
    <s v="United States"/>
    <x v="110"/>
    <x v="22"/>
    <x v="1"/>
    <s v="FUR-FU-10001602"/>
    <s v="Furniture"/>
    <x v="3"/>
    <s v="Eldon Delta Triangular Chair Mat, 52&quot; x 58&quot;, Clear"/>
    <n v="121.376"/>
    <n v="4"/>
    <n v="0.2"/>
    <n v="-3.0344000000000002"/>
    <n v="-0.75860000000000005"/>
    <n v="-2.5000000000000001E-2"/>
    <n v="1"/>
    <x v="6"/>
    <x v="2"/>
    <s v="Aug"/>
  </r>
  <r>
    <n v="1469"/>
    <s v="CA-2017-139199"/>
    <x v="13"/>
    <d v="2017-12-13T00:00:00"/>
    <x v="1"/>
    <s v="DK-12835"/>
    <s v="Damala Kotsonis"/>
    <s v="Corporate"/>
    <s v="United States"/>
    <x v="25"/>
    <x v="17"/>
    <x v="3"/>
    <s v="FUR-CH-10000847"/>
    <s v="Furniture"/>
    <x v="1"/>
    <s v="Global Executive Mid-Back Manager's Chair"/>
    <n v="872.94"/>
    <n v="3"/>
    <n v="0"/>
    <n v="226.96440000000001"/>
    <n v="75.654800000000009"/>
    <n v="0.26"/>
    <n v="0"/>
    <x v="4"/>
    <x v="3"/>
    <s v="Dec"/>
  </r>
  <r>
    <n v="1474"/>
    <s v="US-2015-105676"/>
    <x v="239"/>
    <d v="2015-12-02T00:00:00"/>
    <x v="3"/>
    <s v="NM-18520"/>
    <s v="Neoma Murray"/>
    <s v="Consumer"/>
    <s v="United States"/>
    <x v="6"/>
    <x v="5"/>
    <x v="3"/>
    <s v="FUR-FU-10004270"/>
    <s v="Furniture"/>
    <x v="3"/>
    <s v="Eldon Image Series Desk Accessories, Burgundy"/>
    <n v="6.6879999999999997"/>
    <n v="4"/>
    <n v="0.6"/>
    <n v="-4.0128000000000004"/>
    <n v="-1.0032000000000001"/>
    <n v="-0.60000000000000009"/>
    <n v="1"/>
    <x v="5"/>
    <x v="1"/>
    <s v="Dec"/>
  </r>
  <r>
    <n v="1489"/>
    <s v="CA-2015-140410"/>
    <x v="240"/>
    <d v="2015-11-07T00:00:00"/>
    <x v="1"/>
    <s v="CM-12655"/>
    <s v="Corinna Mitchell"/>
    <s v="Home Office"/>
    <s v="United States"/>
    <x v="2"/>
    <x v="2"/>
    <x v="1"/>
    <s v="FUR-FU-10003347"/>
    <s v="Furniture"/>
    <x v="3"/>
    <s v="Coloredge Poster Frame"/>
    <n v="42.6"/>
    <n v="3"/>
    <n v="0"/>
    <n v="16.614000000000001"/>
    <n v="5.5380000000000003"/>
    <n v="0.39"/>
    <n v="0"/>
    <x v="4"/>
    <x v="1"/>
    <s v="Nov"/>
  </r>
  <r>
    <n v="1493"/>
    <s v="CA-2017-166436"/>
    <x v="241"/>
    <d v="2017-11-28T00:00:00"/>
    <x v="1"/>
    <s v="TS-21370"/>
    <s v="Todd Sumrall"/>
    <s v="Corporate"/>
    <s v="United States"/>
    <x v="13"/>
    <x v="7"/>
    <x v="2"/>
    <s v="FUR-CH-10000785"/>
    <s v="Furniture"/>
    <x v="1"/>
    <s v="Global Ergonomic Managers Chair"/>
    <n v="977.29200000000003"/>
    <n v="6"/>
    <n v="0.1"/>
    <n v="173.74080000000001"/>
    <n v="28.956800000000001"/>
    <n v="0.17777777777777778"/>
    <n v="0"/>
    <x v="4"/>
    <x v="3"/>
    <s v="Nov"/>
  </r>
  <r>
    <n v="1494"/>
    <s v="CA-2017-139661"/>
    <x v="242"/>
    <d v="2017-11-03T00:00:00"/>
    <x v="1"/>
    <s v="JW-15220"/>
    <s v="Jane Waco"/>
    <s v="Corporate"/>
    <s v="United States"/>
    <x v="57"/>
    <x v="13"/>
    <x v="1"/>
    <s v="FUR-FU-10002885"/>
    <s v="Furniture"/>
    <x v="3"/>
    <s v="Magna Visual Magnetic Picture Hangers"/>
    <n v="9.64"/>
    <n v="2"/>
    <n v="0"/>
    <n v="3.6631999999999998"/>
    <n v="1.8315999999999999"/>
    <n v="0.37999999999999995"/>
    <n v="0"/>
    <x v="4"/>
    <x v="3"/>
    <s v="Oct"/>
  </r>
  <r>
    <n v="1504"/>
    <s v="CA-2016-100468"/>
    <x v="243"/>
    <d v="2016-12-01T00:00:00"/>
    <x v="1"/>
    <s v="AT-10435"/>
    <s v="Alyssa Tate"/>
    <s v="Home Office"/>
    <s v="United States"/>
    <x v="2"/>
    <x v="2"/>
    <x v="1"/>
    <s v="FUR-FU-10000010"/>
    <s v="Furniture"/>
    <x v="3"/>
    <s v="DAX Value U-Channel Document Frames, Easel Back"/>
    <n v="9.94"/>
    <n v="2"/>
    <n v="0"/>
    <n v="3.0813999999999999"/>
    <n v="1.5407"/>
    <n v="0.31"/>
    <n v="0"/>
    <x v="7"/>
    <x v="0"/>
    <s v="Nov"/>
  </r>
  <r>
    <n v="1506"/>
    <s v="CA-2015-153388"/>
    <x v="244"/>
    <d v="2015-08-07T00:00:00"/>
    <x v="1"/>
    <s v="PC-19000"/>
    <s v="Pauline Chand"/>
    <s v="Home Office"/>
    <s v="United States"/>
    <x v="2"/>
    <x v="2"/>
    <x v="1"/>
    <s v="FUR-TA-10003715"/>
    <s v="Furniture"/>
    <x v="2"/>
    <s v="Hon 2111 Invitation Series Corner Table"/>
    <n v="1004.976"/>
    <n v="6"/>
    <n v="0.2"/>
    <n v="-175.8708"/>
    <n v="-29.311800000000002"/>
    <n v="-0.17500000000000002"/>
    <n v="1"/>
    <x v="6"/>
    <x v="1"/>
    <s v="Aug"/>
  </r>
  <r>
    <n v="1510"/>
    <s v="CA-2017-103611"/>
    <x v="245"/>
    <d v="2017-09-15T00:00:00"/>
    <x v="2"/>
    <s v="JM-15535"/>
    <s v="Jessica Myrick"/>
    <s v="Consumer"/>
    <s v="United States"/>
    <x v="2"/>
    <x v="2"/>
    <x v="1"/>
    <s v="FUR-FU-10004270"/>
    <s v="Furniture"/>
    <x v="3"/>
    <s v="Eldon Image Series Desk Accessories, Burgundy"/>
    <n v="8.36"/>
    <n v="2"/>
    <n v="0"/>
    <n v="3.0095999999999998"/>
    <n v="1.5047999999999999"/>
    <n v="0.36"/>
    <n v="0"/>
    <x v="0"/>
    <x v="3"/>
    <s v="Sep"/>
  </r>
  <r>
    <n v="1516"/>
    <s v="US-2017-160759"/>
    <x v="246"/>
    <d v="2017-12-17T00:00:00"/>
    <x v="1"/>
    <s v="AI-10855"/>
    <s v="Arianne Irving"/>
    <s v="Consumer"/>
    <s v="United States"/>
    <x v="3"/>
    <x v="3"/>
    <x v="2"/>
    <s v="FUR-CH-10002961"/>
    <s v="Furniture"/>
    <x v="1"/>
    <s v="Leather Task Chair, Black"/>
    <n v="63.686"/>
    <n v="1"/>
    <n v="0.3"/>
    <n v="-9.0980000000000008"/>
    <n v="-9.0980000000000008"/>
    <n v="-0.14285714285714288"/>
    <n v="1"/>
    <x v="6"/>
    <x v="3"/>
    <s v="Dec"/>
  </r>
  <r>
    <n v="1517"/>
    <s v="CA-2017-148446"/>
    <x v="247"/>
    <d v="2017-12-14T00:00:00"/>
    <x v="0"/>
    <s v="MC-17845"/>
    <s v="Michael Chen"/>
    <s v="Consumer"/>
    <s v="United States"/>
    <x v="111"/>
    <x v="34"/>
    <x v="1"/>
    <s v="FUR-TA-10004256"/>
    <s v="Furniture"/>
    <x v="2"/>
    <s v="Bretford ÒJust In TimeÓ Height-Adjustable Multi-Task Work Tables"/>
    <n v="1669.6"/>
    <n v="4"/>
    <n v="0"/>
    <n v="116.872"/>
    <n v="29.218"/>
    <n v="7.0000000000000007E-2"/>
    <n v="0"/>
    <x v="4"/>
    <x v="3"/>
    <s v="Dec"/>
  </r>
  <r>
    <n v="1522"/>
    <s v="CA-2015-144806"/>
    <x v="248"/>
    <d v="2015-12-11T00:00:00"/>
    <x v="1"/>
    <s v="GH-14425"/>
    <s v="Gary Hwang"/>
    <s v="Consumer"/>
    <s v="United States"/>
    <x v="104"/>
    <x v="22"/>
    <x v="1"/>
    <s v="FUR-FU-10002253"/>
    <s v="Furniture"/>
    <x v="3"/>
    <s v="Howard Miller 13&quot; Diameter Pewter Finish Round Wall Clock"/>
    <n v="206.11199999999999"/>
    <n v="6"/>
    <n v="0.2"/>
    <n v="48.951599999999999"/>
    <n v="8.1585999999999999"/>
    <n v="0.23749999999999999"/>
    <n v="1"/>
    <x v="2"/>
    <x v="1"/>
    <s v="Dec"/>
  </r>
  <r>
    <n v="1528"/>
    <s v="CA-2016-122392"/>
    <x v="249"/>
    <d v="2016-07-27T00:00:00"/>
    <x v="1"/>
    <s v="CJ-12010"/>
    <s v="Caroline Jumper"/>
    <s v="Consumer"/>
    <s v="United States"/>
    <x v="112"/>
    <x v="3"/>
    <x v="2"/>
    <s v="FUR-FU-10002456"/>
    <s v="Furniture"/>
    <x v="3"/>
    <s v="Master Caster Door Stop, Large Neon Orange"/>
    <n v="11.648"/>
    <n v="2"/>
    <n v="0.2"/>
    <n v="3.3488000000000002"/>
    <n v="1.6744000000000001"/>
    <n v="0.28750000000000003"/>
    <n v="1"/>
    <x v="2"/>
    <x v="0"/>
    <s v="Jul"/>
  </r>
  <r>
    <n v="1535"/>
    <s v="CA-2017-124086"/>
    <x v="250"/>
    <d v="2017-02-14T00:00:00"/>
    <x v="1"/>
    <s v="MP-18175"/>
    <s v="Mike Pelletier"/>
    <s v="Home Office"/>
    <s v="United States"/>
    <x v="113"/>
    <x v="2"/>
    <x v="1"/>
    <s v="FUR-BO-10004015"/>
    <s v="Furniture"/>
    <x v="0"/>
    <s v="Bush Andora Bookcase, Maple/Graphite Gray Finish"/>
    <n v="203.983"/>
    <n v="2"/>
    <n v="0.15"/>
    <n v="16.7986"/>
    <n v="8.3993000000000002"/>
    <n v="8.2352941176470587E-2"/>
    <n v="0"/>
    <x v="4"/>
    <x v="3"/>
    <s v="Feb"/>
  </r>
  <r>
    <n v="1540"/>
    <s v="CA-2017-121888"/>
    <x v="102"/>
    <d v="2017-09-17T00:00:00"/>
    <x v="0"/>
    <s v="CL-11890"/>
    <s v="Carl Ludwig"/>
    <s v="Consumer"/>
    <s v="United States"/>
    <x v="114"/>
    <x v="20"/>
    <x v="2"/>
    <s v="FUR-BO-10002545"/>
    <s v="Furniture"/>
    <x v="0"/>
    <s v="Atlantic Metals Mobile 3-Shelf Bookcases, Custom Colors"/>
    <n v="782.94"/>
    <n v="3"/>
    <n v="0"/>
    <n v="203.56440000000001"/>
    <n v="67.854799999999997"/>
    <n v="0.26"/>
    <n v="0"/>
    <x v="3"/>
    <x v="3"/>
    <s v="Sep"/>
  </r>
  <r>
    <n v="1542"/>
    <s v="CA-2014-166884"/>
    <x v="251"/>
    <d v="2014-03-16T00:00:00"/>
    <x v="0"/>
    <s v="CK-12205"/>
    <s v="Chloris Kastensmidt"/>
    <s v="Consumer"/>
    <s v="United States"/>
    <x v="29"/>
    <x v="15"/>
    <x v="2"/>
    <s v="FUR-FU-10003981"/>
    <s v="Furniture"/>
    <x v="3"/>
    <s v="Eldon Wave Desk Accessories"/>
    <n v="8.32"/>
    <n v="5"/>
    <n v="0.2"/>
    <n v="2.2879999999999998"/>
    <n v="0.45759999999999995"/>
    <n v="0.27499999999999997"/>
    <n v="1"/>
    <x v="2"/>
    <x v="2"/>
    <s v="Mar"/>
  </r>
  <r>
    <n v="1546"/>
    <s v="CA-2014-150245"/>
    <x v="252"/>
    <d v="2015-01-04T00:00:00"/>
    <x v="0"/>
    <s v="PC-18745"/>
    <s v="Pamela Coakley"/>
    <s v="Corporate"/>
    <s v="United States"/>
    <x v="115"/>
    <x v="7"/>
    <x v="2"/>
    <s v="FUR-BO-10002613"/>
    <s v="Furniture"/>
    <x v="0"/>
    <s v="Atlantic Metals Mobile 4-Shelf Bookcases, Custom Colors"/>
    <n v="1573.4880000000001"/>
    <n v="7"/>
    <n v="0.2"/>
    <n v="196.68600000000001"/>
    <n v="28.098000000000003"/>
    <n v="0.125"/>
    <n v="1"/>
    <x v="4"/>
    <x v="2"/>
    <s v="Dec"/>
  </r>
  <r>
    <n v="1559"/>
    <s v="CA-2015-112116"/>
    <x v="253"/>
    <d v="2015-03-18T00:00:00"/>
    <x v="0"/>
    <s v="JE-15475"/>
    <s v="Jeremy Ellison"/>
    <s v="Consumer"/>
    <s v="United States"/>
    <x v="15"/>
    <x v="13"/>
    <x v="1"/>
    <s v="FUR-TA-10001039"/>
    <s v="Furniture"/>
    <x v="2"/>
    <s v="KI Adjustable-Height Table"/>
    <n v="171.96"/>
    <n v="2"/>
    <n v="0"/>
    <n v="44.709600000000002"/>
    <n v="22.354800000000001"/>
    <n v="0.26"/>
    <n v="0"/>
    <x v="3"/>
    <x v="1"/>
    <s v="Mar"/>
  </r>
  <r>
    <n v="1563"/>
    <s v="US-2017-102890"/>
    <x v="254"/>
    <d v="2017-06-30T00:00:00"/>
    <x v="3"/>
    <s v="SG-20470"/>
    <s v="Sheri Gordon"/>
    <s v="Consumer"/>
    <s v="United States"/>
    <x v="13"/>
    <x v="7"/>
    <x v="2"/>
    <s v="FUR-TA-10000577"/>
    <s v="Furniture"/>
    <x v="2"/>
    <s v="Bretford CR4500 Series Slim Rectangular Table"/>
    <n v="1044.6300000000001"/>
    <n v="5"/>
    <n v="0.4"/>
    <n v="-295.9785"/>
    <n v="-59.195700000000002"/>
    <n v="-0.28333333333333333"/>
    <n v="1"/>
    <x v="8"/>
    <x v="3"/>
    <s v="Jun"/>
  </r>
  <r>
    <n v="1571"/>
    <s v="US-2014-157385"/>
    <x v="255"/>
    <d v="2014-11-25T00:00:00"/>
    <x v="2"/>
    <s v="SC-20095"/>
    <s v="Sanjit Chand"/>
    <s v="Consumer"/>
    <s v="United States"/>
    <x v="2"/>
    <x v="2"/>
    <x v="1"/>
    <s v="FUR-CH-10000863"/>
    <s v="Furniture"/>
    <x v="1"/>
    <s v="Novimex Swivel Fabric Task Chair"/>
    <n v="603.91999999999996"/>
    <n v="5"/>
    <n v="0.2"/>
    <n v="-67.941000000000003"/>
    <n v="-13.588200000000001"/>
    <n v="-0.11250000000000002"/>
    <n v="1"/>
    <x v="3"/>
    <x v="2"/>
    <s v="Nov"/>
  </r>
  <r>
    <n v="1574"/>
    <s v="US-2014-157385"/>
    <x v="255"/>
    <d v="2014-11-25T00:00:00"/>
    <x v="2"/>
    <s v="SC-20095"/>
    <s v="Sanjit Chand"/>
    <s v="Consumer"/>
    <s v="United States"/>
    <x v="2"/>
    <x v="2"/>
    <x v="1"/>
    <s v="FUR-CH-10000595"/>
    <s v="Furniture"/>
    <x v="1"/>
    <s v="Safco Contoured Stacking Chairs"/>
    <n v="381.44"/>
    <n v="2"/>
    <n v="0.2"/>
    <n v="23.84"/>
    <n v="11.92"/>
    <n v="6.25E-2"/>
    <n v="1"/>
    <x v="3"/>
    <x v="2"/>
    <s v="Nov"/>
  </r>
  <r>
    <n v="1576"/>
    <s v="CA-2014-101602"/>
    <x v="256"/>
    <d v="2014-12-18T00:00:00"/>
    <x v="2"/>
    <s v="MC-18100"/>
    <s v="Mick Crebagga"/>
    <s v="Consumer"/>
    <s v="United States"/>
    <x v="116"/>
    <x v="5"/>
    <x v="3"/>
    <s v="FUR-CH-10004675"/>
    <s v="Furniture"/>
    <x v="1"/>
    <s v="Lifetime Advantage Folding Chairs, 4/Carton"/>
    <n v="763.28"/>
    <n v="5"/>
    <n v="0.3"/>
    <n v="-21.808"/>
    <n v="-4.3616000000000001"/>
    <n v="-2.8571428571428571E-2"/>
    <n v="1"/>
    <x v="0"/>
    <x v="2"/>
    <s v="Dec"/>
  </r>
  <r>
    <n v="1581"/>
    <s v="CA-2015-131338"/>
    <x v="38"/>
    <d v="2015-08-12T00:00:00"/>
    <x v="2"/>
    <s v="NP-18325"/>
    <s v="Naresj Patel"/>
    <s v="Consumer"/>
    <s v="United States"/>
    <x v="13"/>
    <x v="7"/>
    <x v="2"/>
    <s v="FUR-TA-10002607"/>
    <s v="Furniture"/>
    <x v="2"/>
    <s v="KI Conference Tables"/>
    <n v="382.80599999999998"/>
    <n v="9"/>
    <n v="0.4"/>
    <n v="-153.1224"/>
    <n v="-17.0136"/>
    <n v="-0.4"/>
    <n v="1"/>
    <x v="0"/>
    <x v="1"/>
    <s v="Aug"/>
  </r>
  <r>
    <n v="1584"/>
    <s v="CA-2015-131338"/>
    <x v="38"/>
    <d v="2015-08-12T00:00:00"/>
    <x v="2"/>
    <s v="NP-18325"/>
    <s v="Naresj Patel"/>
    <s v="Consumer"/>
    <s v="United States"/>
    <x v="13"/>
    <x v="7"/>
    <x v="2"/>
    <s v="FUR-FU-10002157"/>
    <s v="Furniture"/>
    <x v="3"/>
    <s v="Artistic Insta-Plaque"/>
    <n v="47.04"/>
    <n v="3"/>
    <n v="0"/>
    <n v="18.345600000000001"/>
    <n v="6.1152000000000006"/>
    <n v="0.39"/>
    <n v="0"/>
    <x v="0"/>
    <x v="1"/>
    <s v="Aug"/>
  </r>
  <r>
    <n v="1585"/>
    <s v="CA-2015-131338"/>
    <x v="38"/>
    <d v="2015-08-12T00:00:00"/>
    <x v="2"/>
    <s v="NP-18325"/>
    <s v="Naresj Patel"/>
    <s v="Consumer"/>
    <s v="United States"/>
    <x v="13"/>
    <x v="7"/>
    <x v="2"/>
    <s v="FUR-FU-10001706"/>
    <s v="Furniture"/>
    <x v="3"/>
    <s v="Longer-Life Soft White Bulbs"/>
    <n v="6.16"/>
    <n v="2"/>
    <n v="0"/>
    <n v="2.9567999999999999"/>
    <n v="1.4783999999999999"/>
    <n v="0.48"/>
    <n v="0"/>
    <x v="0"/>
    <x v="1"/>
    <s v="Aug"/>
  </r>
  <r>
    <n v="1595"/>
    <s v="CA-2015-118423"/>
    <x v="257"/>
    <d v="2015-03-27T00:00:00"/>
    <x v="2"/>
    <s v="DP-13390"/>
    <s v="Dennis Pardue"/>
    <s v="Home Office"/>
    <s v="United States"/>
    <x v="117"/>
    <x v="8"/>
    <x v="3"/>
    <s v="FUR-BO-10000362"/>
    <s v="Furniture"/>
    <x v="0"/>
    <s v="Sauder Inglewood Library Bookcases"/>
    <n v="359.05799999999999"/>
    <n v="3"/>
    <n v="0.3"/>
    <n v="-35.905799999999999"/>
    <n v="-11.9686"/>
    <n v="-0.1"/>
    <n v="1"/>
    <x v="0"/>
    <x v="1"/>
    <s v="Mar"/>
  </r>
  <r>
    <n v="1596"/>
    <s v="CA-2017-149181"/>
    <x v="258"/>
    <d v="2017-05-12T00:00:00"/>
    <x v="1"/>
    <s v="MD-17350"/>
    <s v="Maribeth Dona"/>
    <s v="Consumer"/>
    <s v="United States"/>
    <x v="29"/>
    <x v="15"/>
    <x v="2"/>
    <s v="FUR-CH-10004540"/>
    <s v="Furniture"/>
    <x v="1"/>
    <s v="Global Chrome Stack Chair"/>
    <n v="47.991999999999997"/>
    <n v="2"/>
    <n v="0.3"/>
    <n v="-2.0568"/>
    <n v="-1.0284"/>
    <n v="-4.2857142857142858E-2"/>
    <n v="1"/>
    <x v="4"/>
    <x v="3"/>
    <s v="May"/>
  </r>
  <r>
    <n v="1597"/>
    <s v="CA-2017-132234"/>
    <x v="259"/>
    <d v="2017-10-18T00:00:00"/>
    <x v="2"/>
    <s v="MY-17380"/>
    <s v="Maribeth Yedwab"/>
    <s v="Corporate"/>
    <s v="United States"/>
    <x v="13"/>
    <x v="7"/>
    <x v="2"/>
    <s v="FUR-FU-10001290"/>
    <s v="Furniture"/>
    <x v="3"/>
    <s v="Executive Impressions Supervisor Wall Clock"/>
    <n v="547.29999999999995"/>
    <n v="13"/>
    <n v="0"/>
    <n v="175.136"/>
    <n v="13.472"/>
    <n v="0.32"/>
    <n v="0"/>
    <x v="3"/>
    <x v="3"/>
    <s v="Oct"/>
  </r>
  <r>
    <n v="1601"/>
    <s v="CA-2017-158876"/>
    <x v="49"/>
    <d v="2017-11-21T00:00:00"/>
    <x v="0"/>
    <s v="AB-10150"/>
    <s v="Aimee Bixby"/>
    <s v="Consumer"/>
    <s v="United States"/>
    <x v="118"/>
    <x v="5"/>
    <x v="3"/>
    <s v="FUR-FU-10001967"/>
    <s v="Furniture"/>
    <x v="3"/>
    <s v="Telescoping Adjustable Floor Lamp"/>
    <n v="15.992000000000001"/>
    <n v="2"/>
    <n v="0.6"/>
    <n v="-13.993"/>
    <n v="-6.9965000000000002"/>
    <n v="-0.875"/>
    <n v="1"/>
    <x v="3"/>
    <x v="3"/>
    <s v="Nov"/>
  </r>
  <r>
    <n v="1602"/>
    <s v="CA-2016-164672"/>
    <x v="260"/>
    <d v="2016-05-13T00:00:00"/>
    <x v="0"/>
    <s v="GB-14530"/>
    <s v="George Bell"/>
    <s v="Corporate"/>
    <s v="United States"/>
    <x v="63"/>
    <x v="14"/>
    <x v="2"/>
    <s v="FUR-FU-10001488"/>
    <s v="Furniture"/>
    <x v="3"/>
    <s v="Tenex 46&quot; x 60&quot; Computer Anti-Static Chairmat, Rectangular Shaped"/>
    <n v="211.96"/>
    <n v="2"/>
    <n v="0"/>
    <n v="42.392000000000003"/>
    <n v="21.196000000000002"/>
    <n v="0.2"/>
    <n v="0"/>
    <x v="2"/>
    <x v="0"/>
    <s v="May"/>
  </r>
  <r>
    <n v="1611"/>
    <s v="CA-2014-156349"/>
    <x v="261"/>
    <d v="2014-05-30T00:00:00"/>
    <x v="1"/>
    <s v="ML-17395"/>
    <s v="Marina Lichtenstein"/>
    <s v="Corporate"/>
    <s v="United States"/>
    <x v="2"/>
    <x v="2"/>
    <x v="1"/>
    <s v="FUR-BO-10000362"/>
    <s v="Furniture"/>
    <x v="0"/>
    <s v="Sauder Inglewood Library Bookcases"/>
    <n v="290.666"/>
    <n v="2"/>
    <n v="0.15"/>
    <n v="27.3568"/>
    <n v="13.6784"/>
    <n v="9.4117647058823528E-2"/>
    <n v="0"/>
    <x v="4"/>
    <x v="2"/>
    <s v="May"/>
  </r>
  <r>
    <n v="1621"/>
    <s v="CA-2017-108560"/>
    <x v="220"/>
    <d v="2017-07-15T00:00:00"/>
    <x v="1"/>
    <s v="JC-15385"/>
    <s v="Jenna Caffey"/>
    <s v="Consumer"/>
    <s v="United States"/>
    <x v="119"/>
    <x v="13"/>
    <x v="1"/>
    <s v="FUR-FU-10002937"/>
    <s v="Furniture"/>
    <x v="3"/>
    <s v="GE 48&quot; Fluorescent Tube, Cool White Energy Saver, 34 Watts, 30/Box"/>
    <n v="198.46"/>
    <n v="2"/>
    <n v="0"/>
    <n v="99.23"/>
    <n v="49.615000000000002"/>
    <n v="0.5"/>
    <n v="0"/>
    <x v="7"/>
    <x v="3"/>
    <s v="Jul"/>
  </r>
  <r>
    <n v="1628"/>
    <s v="CA-2015-143119"/>
    <x v="262"/>
    <d v="2015-09-30T00:00:00"/>
    <x v="1"/>
    <s v="MC-17275"/>
    <s v="Marc Crier"/>
    <s v="Consumer"/>
    <s v="United States"/>
    <x v="120"/>
    <x v="35"/>
    <x v="0"/>
    <s v="FUR-CH-10001270"/>
    <s v="Furniture"/>
    <x v="1"/>
    <s v="Harbour Creations Steel Folding Chair"/>
    <n v="517.5"/>
    <n v="6"/>
    <n v="0"/>
    <n v="155.25"/>
    <n v="25.875"/>
    <n v="0.3"/>
    <n v="0"/>
    <x v="6"/>
    <x v="1"/>
    <s v="Sep"/>
  </r>
  <r>
    <n v="1629"/>
    <s v="CA-2017-101049"/>
    <x v="263"/>
    <d v="2017-06-25T00:00:00"/>
    <x v="0"/>
    <s v="AS-10240"/>
    <s v="Alan Shonely"/>
    <s v="Consumer"/>
    <s v="United States"/>
    <x v="59"/>
    <x v="15"/>
    <x v="2"/>
    <s v="FUR-FU-10004415"/>
    <s v="Furniture"/>
    <x v="3"/>
    <s v="Stacking Tray, Side-Loading, Legal, Smoke"/>
    <n v="17.920000000000002"/>
    <n v="5"/>
    <n v="0.2"/>
    <n v="2.464"/>
    <n v="0.49280000000000002"/>
    <n v="0.13749999999999998"/>
    <n v="1"/>
    <x v="4"/>
    <x v="3"/>
    <s v="Jun"/>
  </r>
  <r>
    <n v="1642"/>
    <s v="CA-2016-157266"/>
    <x v="205"/>
    <d v="2016-06-01T00:00:00"/>
    <x v="1"/>
    <s v="TB-21280"/>
    <s v="Toby Braunhardt"/>
    <s v="Consumer"/>
    <s v="United States"/>
    <x v="85"/>
    <x v="29"/>
    <x v="2"/>
    <s v="FUR-FU-10000629"/>
    <s v="Furniture"/>
    <x v="3"/>
    <s v="9-3/4 Diameter Round Wall Clock"/>
    <n v="41.37"/>
    <n v="3"/>
    <n v="0"/>
    <n v="17.375399999999999"/>
    <n v="5.7917999999999994"/>
    <n v="0.42"/>
    <n v="0"/>
    <x v="6"/>
    <x v="0"/>
    <s v="May"/>
  </r>
  <r>
    <n v="1658"/>
    <s v="CA-2014-127159"/>
    <x v="264"/>
    <d v="2014-05-15T00:00:00"/>
    <x v="2"/>
    <s v="HL-15040"/>
    <s v="Hunter Lopez"/>
    <s v="Consumer"/>
    <s v="United States"/>
    <x v="79"/>
    <x v="16"/>
    <x v="3"/>
    <s v="FUR-FU-10000010"/>
    <s v="Furniture"/>
    <x v="3"/>
    <s v="DAX Value U-Channel Document Frames, Easel Back"/>
    <n v="34.79"/>
    <n v="7"/>
    <n v="0"/>
    <n v="10.7849"/>
    <n v="1.5407"/>
    <n v="0.31"/>
    <n v="0"/>
    <x v="0"/>
    <x v="2"/>
    <s v="May"/>
  </r>
  <r>
    <n v="1670"/>
    <s v="US-2015-157154"/>
    <x v="265"/>
    <d v="2015-01-15T00:00:00"/>
    <x v="1"/>
    <s v="MM-17920"/>
    <s v="Michael Moore"/>
    <s v="Consumer"/>
    <s v="United States"/>
    <x v="13"/>
    <x v="7"/>
    <x v="2"/>
    <s v="FUR-TA-10001889"/>
    <s v="Furniture"/>
    <x v="2"/>
    <s v="Bush Advantage Collection Racetrack Conference Table"/>
    <n v="1018.104"/>
    <n v="4"/>
    <n v="0.4"/>
    <n v="-373.3048"/>
    <n v="-93.3262"/>
    <n v="-0.36666666666666664"/>
    <n v="1"/>
    <x v="2"/>
    <x v="1"/>
    <s v="Jan"/>
  </r>
  <r>
    <n v="1675"/>
    <s v="CA-2015-143077"/>
    <x v="5"/>
    <d v="2015-09-21T00:00:00"/>
    <x v="1"/>
    <s v="SF-20965"/>
    <s v="Sylvia Foulston"/>
    <s v="Corporate"/>
    <s v="United States"/>
    <x v="6"/>
    <x v="5"/>
    <x v="3"/>
    <s v="FUR-FU-10003535"/>
    <s v="Furniture"/>
    <x v="3"/>
    <s v="Howard Miller Distant Time Traveler Alarm Clock"/>
    <n v="21.936"/>
    <n v="2"/>
    <n v="0.6"/>
    <n v="-10.419600000000001"/>
    <n v="-5.2098000000000004"/>
    <n v="-0.47500000000000003"/>
    <n v="1"/>
    <x v="4"/>
    <x v="1"/>
    <s v="Sep"/>
  </r>
  <r>
    <n v="1681"/>
    <s v="CA-2014-122882"/>
    <x v="266"/>
    <d v="2014-09-13T00:00:00"/>
    <x v="1"/>
    <s v="SB-20290"/>
    <s v="Sean Braxton"/>
    <s v="Corporate"/>
    <s v="United States"/>
    <x v="3"/>
    <x v="3"/>
    <x v="2"/>
    <s v="FUR-FU-10000758"/>
    <s v="Furniture"/>
    <x v="3"/>
    <s v="DAX Natural Wood-Tone Poster Frame"/>
    <n v="42.368000000000002"/>
    <n v="2"/>
    <n v="0.2"/>
    <n v="8.4735999999999994"/>
    <n v="4.2367999999999997"/>
    <n v="0.19999999999999998"/>
    <n v="1"/>
    <x v="6"/>
    <x v="2"/>
    <s v="Sep"/>
  </r>
  <r>
    <n v="1684"/>
    <s v="CA-2016-147585"/>
    <x v="267"/>
    <d v="2016-11-12T00:00:00"/>
    <x v="1"/>
    <s v="CB-12535"/>
    <s v="Claudia Bergmann"/>
    <s v="Corporate"/>
    <s v="United States"/>
    <x v="28"/>
    <x v="2"/>
    <x v="1"/>
    <s v="FUR-FU-10002597"/>
    <s v="Furniture"/>
    <x v="3"/>
    <s v="C-Line Magnetic Cubicle Keepers, Clear Polypropylene"/>
    <n v="14.82"/>
    <n v="3"/>
    <n v="0"/>
    <n v="6.2244000000000002"/>
    <n v="2.0748000000000002"/>
    <n v="0.42"/>
    <n v="0"/>
    <x v="2"/>
    <x v="0"/>
    <s v="Nov"/>
  </r>
  <r>
    <n v="1689"/>
    <s v="CA-2017-143798"/>
    <x v="247"/>
    <d v="2017-12-12T00:00:00"/>
    <x v="2"/>
    <s v="AW-10840"/>
    <s v="Anthony Witt"/>
    <s v="Consumer"/>
    <s v="United States"/>
    <x v="3"/>
    <x v="3"/>
    <x v="2"/>
    <s v="FUR-FU-10004306"/>
    <s v="Furniture"/>
    <x v="3"/>
    <s v="Electrix Halogen Magnifier Lamp"/>
    <n v="310.88"/>
    <n v="2"/>
    <n v="0.2"/>
    <n v="23.315999999999999"/>
    <n v="11.657999999999999"/>
    <n v="7.4999999999999997E-2"/>
    <n v="1"/>
    <x v="3"/>
    <x v="3"/>
    <s v="Dec"/>
  </r>
  <r>
    <n v="1690"/>
    <s v="CA-2014-142839"/>
    <x v="268"/>
    <d v="2014-08-20T00:00:00"/>
    <x v="1"/>
    <s v="TS-21610"/>
    <s v="Troy Staebel"/>
    <s v="Consumer"/>
    <s v="United States"/>
    <x v="3"/>
    <x v="3"/>
    <x v="2"/>
    <s v="FUR-TA-10001539"/>
    <s v="Furniture"/>
    <x v="2"/>
    <s v="Chromcraft Rectangular Conference Tables"/>
    <n v="853.09199999999998"/>
    <n v="6"/>
    <n v="0.4"/>
    <n v="-227.49119999999999"/>
    <n v="-37.915199999999999"/>
    <n v="-0.26666666666666666"/>
    <n v="1"/>
    <x v="4"/>
    <x v="2"/>
    <s v="Aug"/>
  </r>
  <r>
    <n v="1693"/>
    <s v="US-2016-154361"/>
    <x v="269"/>
    <d v="2016-03-19T00:00:00"/>
    <x v="1"/>
    <s v="HZ-14950"/>
    <s v="Henia Zydlo"/>
    <s v="Consumer"/>
    <s v="United States"/>
    <x v="29"/>
    <x v="15"/>
    <x v="2"/>
    <s v="FUR-FU-10004020"/>
    <s v="Furniture"/>
    <x v="3"/>
    <s v="Advantus Panel Wall Acrylic Frame"/>
    <n v="21.88"/>
    <n v="5"/>
    <n v="0.2"/>
    <n v="6.2904999999999998"/>
    <n v="1.2581"/>
    <n v="0.28749999999999998"/>
    <n v="1"/>
    <x v="2"/>
    <x v="0"/>
    <s v="Mar"/>
  </r>
  <r>
    <n v="1700"/>
    <s v="CA-2014-135657"/>
    <x v="270"/>
    <d v="2014-06-07T00:00:00"/>
    <x v="0"/>
    <s v="SC-20725"/>
    <s v="Steven Cartwright"/>
    <s v="Consumer"/>
    <s v="United States"/>
    <x v="15"/>
    <x v="13"/>
    <x v="1"/>
    <s v="FUR-TA-10004086"/>
    <s v="Furniture"/>
    <x v="2"/>
    <s v="KI Adjustable-Height Table"/>
    <n v="515.88"/>
    <n v="6"/>
    <n v="0"/>
    <n v="113.4936"/>
    <n v="18.915600000000001"/>
    <n v="0.22"/>
    <n v="0"/>
    <x v="4"/>
    <x v="2"/>
    <s v="Jun"/>
  </r>
  <r>
    <n v="1702"/>
    <s v="CA-2015-114069"/>
    <x v="271"/>
    <d v="2015-07-15T00:00:00"/>
    <x v="0"/>
    <s v="ND-18370"/>
    <s v="Natalie DeCherney"/>
    <s v="Consumer"/>
    <s v="United States"/>
    <x v="13"/>
    <x v="7"/>
    <x v="2"/>
    <s v="FUR-CH-10000595"/>
    <s v="Furniture"/>
    <x v="1"/>
    <s v="Safco Contoured Stacking Chairs"/>
    <n v="1931.04"/>
    <n v="9"/>
    <n v="0.1"/>
    <n v="321.83999999999997"/>
    <n v="35.76"/>
    <n v="0.16666666666666666"/>
    <n v="0"/>
    <x v="3"/>
    <x v="1"/>
    <s v="Jul"/>
  </r>
  <r>
    <n v="1710"/>
    <s v="CA-2017-123491"/>
    <x v="242"/>
    <d v="2017-11-05T00:00:00"/>
    <x v="1"/>
    <s v="JK-15205"/>
    <s v="Jamie Kunitz"/>
    <s v="Consumer"/>
    <s v="United States"/>
    <x v="28"/>
    <x v="2"/>
    <x v="1"/>
    <s v="FUR-CH-10003061"/>
    <s v="Furniture"/>
    <x v="1"/>
    <s v="Global Leather Task Chair, Black"/>
    <n v="71.992000000000004"/>
    <n v="1"/>
    <n v="0.2"/>
    <n v="-0.89990000000000003"/>
    <n v="-0.89990000000000003"/>
    <n v="-1.2499999999999999E-2"/>
    <n v="1"/>
    <x v="6"/>
    <x v="3"/>
    <s v="Oct"/>
  </r>
  <r>
    <n v="1714"/>
    <s v="US-2017-124968"/>
    <x v="272"/>
    <d v="2017-09-13T00:00:00"/>
    <x v="0"/>
    <s v="MM-18055"/>
    <s v="Michelle Moray"/>
    <s v="Consumer"/>
    <s v="United States"/>
    <x v="9"/>
    <x v="8"/>
    <x v="3"/>
    <s v="FUR-TA-10004289"/>
    <s v="Furniture"/>
    <x v="2"/>
    <s v="BoxOffice By Design Rectangular and Half-Moon Meeting Room Tables"/>
    <n v="765.625"/>
    <n v="7"/>
    <n v="0.5"/>
    <n v="-566.5625"/>
    <n v="-80.9375"/>
    <n v="-0.74"/>
    <n v="1"/>
    <x v="2"/>
    <x v="3"/>
    <s v="Sep"/>
  </r>
  <r>
    <n v="1715"/>
    <s v="CA-2017-104003"/>
    <x v="273"/>
    <d v="2017-10-13T00:00:00"/>
    <x v="1"/>
    <s v="DC-13285"/>
    <s v="Debra Catini"/>
    <s v="Consumer"/>
    <s v="United States"/>
    <x v="28"/>
    <x v="2"/>
    <x v="1"/>
    <s v="FUR-BO-10003965"/>
    <s v="Furniture"/>
    <x v="0"/>
    <s v="O'Sullivan Manor Hill 2-Door Library in Brianna Oak"/>
    <n v="307.666"/>
    <n v="2"/>
    <n v="0.15"/>
    <n v="-14.478400000000001"/>
    <n v="-7.2392000000000003"/>
    <n v="-4.7058823529411764E-2"/>
    <n v="0"/>
    <x v="6"/>
    <x v="3"/>
    <s v="Oct"/>
  </r>
  <r>
    <n v="1719"/>
    <s v="CA-2016-169943"/>
    <x v="128"/>
    <d v="2016-05-24T00:00:00"/>
    <x v="1"/>
    <s v="BN-11515"/>
    <s v="Bradley Nguyen"/>
    <s v="Consumer"/>
    <s v="United States"/>
    <x v="13"/>
    <x v="7"/>
    <x v="2"/>
    <s v="FUR-FU-10002088"/>
    <s v="Furniture"/>
    <x v="3"/>
    <s v="Nu-Dell Float Frame 11 x 14 1/2"/>
    <n v="35.92"/>
    <n v="4"/>
    <n v="0"/>
    <n v="15.086399999999999"/>
    <n v="3.7715999999999998"/>
    <n v="0.42"/>
    <n v="0"/>
    <x v="2"/>
    <x v="0"/>
    <s v="May"/>
  </r>
  <r>
    <n v="1720"/>
    <s v="CA-2016-169943"/>
    <x v="128"/>
    <d v="2016-05-24T00:00:00"/>
    <x v="1"/>
    <s v="BN-11515"/>
    <s v="Bradley Nguyen"/>
    <s v="Consumer"/>
    <s v="United States"/>
    <x v="13"/>
    <x v="7"/>
    <x v="2"/>
    <s v="FUR-FU-10000010"/>
    <s v="Furniture"/>
    <x v="3"/>
    <s v="DAX Value U-Channel Document Frames, Easel Back"/>
    <n v="39.76"/>
    <n v="8"/>
    <n v="0"/>
    <n v="12.3256"/>
    <n v="1.5407"/>
    <n v="0.31"/>
    <n v="0"/>
    <x v="2"/>
    <x v="0"/>
    <s v="May"/>
  </r>
  <r>
    <n v="1724"/>
    <s v="US-2015-123218"/>
    <x v="274"/>
    <d v="2015-12-25T00:00:00"/>
    <x v="1"/>
    <s v="KD-16345"/>
    <s v="Katherine Ducich"/>
    <s v="Consumer"/>
    <s v="United States"/>
    <x v="9"/>
    <x v="8"/>
    <x v="3"/>
    <s v="FUR-BO-10003966"/>
    <s v="Furniture"/>
    <x v="0"/>
    <s v="Sauder Facets Collection Library, Sky Alder Finish"/>
    <n v="359.05799999999999"/>
    <n v="3"/>
    <n v="0.3"/>
    <n v="-71.811599999999999"/>
    <n v="-23.937200000000001"/>
    <n v="-0.2"/>
    <n v="1"/>
    <x v="2"/>
    <x v="1"/>
    <s v="Dec"/>
  </r>
  <r>
    <n v="1728"/>
    <s v="US-2017-164056"/>
    <x v="275"/>
    <d v="2017-05-04T00:00:00"/>
    <x v="0"/>
    <s v="FM-14215"/>
    <s v="Filia McAdams"/>
    <s v="Corporate"/>
    <s v="United States"/>
    <x v="24"/>
    <x v="15"/>
    <x v="2"/>
    <s v="FUR-TA-10001307"/>
    <s v="Furniture"/>
    <x v="2"/>
    <s v="SAFCO PlanMaster Heigh-Adjustable Drafting Table Base, 43w x 30d x 30-37h, Black"/>
    <n v="1048.3499999999999"/>
    <n v="5"/>
    <n v="0.4"/>
    <n v="-69.89"/>
    <n v="-13.978"/>
    <n v="-6.666666666666668E-2"/>
    <n v="1"/>
    <x v="2"/>
    <x v="3"/>
    <s v="Apr"/>
  </r>
  <r>
    <n v="1743"/>
    <s v="CA-2017-152807"/>
    <x v="242"/>
    <d v="2017-11-03T00:00:00"/>
    <x v="1"/>
    <s v="MC-18100"/>
    <s v="Mick Crebagga"/>
    <s v="Consumer"/>
    <s v="United States"/>
    <x v="3"/>
    <x v="3"/>
    <x v="2"/>
    <s v="FUR-FU-10004415"/>
    <s v="Furniture"/>
    <x v="3"/>
    <s v="Stacking Tray, Side-Loading, Legal, Smoke"/>
    <n v="7.1680000000000001"/>
    <n v="2"/>
    <n v="0.2"/>
    <n v="0.98560000000000003"/>
    <n v="0.49280000000000002"/>
    <n v="0.13750000000000001"/>
    <n v="1"/>
    <x v="4"/>
    <x v="3"/>
    <s v="Oct"/>
  </r>
  <r>
    <n v="1751"/>
    <s v="CA-2015-139094"/>
    <x v="276"/>
    <d v="2015-11-27T00:00:00"/>
    <x v="1"/>
    <s v="MO-17800"/>
    <s v="Meg O'Connel"/>
    <s v="Home Office"/>
    <s v="United States"/>
    <x v="21"/>
    <x v="5"/>
    <x v="3"/>
    <s v="FUR-TA-10004607"/>
    <s v="Furniture"/>
    <x v="2"/>
    <s v="Hon 2111 Invitation Series Straight Table"/>
    <n v="206.96199999999999"/>
    <n v="2"/>
    <n v="0.3"/>
    <n v="-32.522599999999997"/>
    <n v="-16.261299999999999"/>
    <n v="-0.15714285714285714"/>
    <n v="1"/>
    <x v="2"/>
    <x v="1"/>
    <s v="Nov"/>
  </r>
  <r>
    <n v="1752"/>
    <s v="CA-2017-168837"/>
    <x v="277"/>
    <d v="2017-10-17T00:00:00"/>
    <x v="2"/>
    <s v="JW-15955"/>
    <s v="Joni Wasserman"/>
    <s v="Consumer"/>
    <s v="United States"/>
    <x v="121"/>
    <x v="2"/>
    <x v="1"/>
    <s v="FUR-FU-10001918"/>
    <s v="Furniture"/>
    <x v="3"/>
    <s v="C-Line Cubicle Keepers Polyproplyene Holder With Velcro Backings"/>
    <n v="9.4600000000000009"/>
    <n v="2"/>
    <n v="0"/>
    <n v="3.6894"/>
    <n v="1.8447"/>
    <n v="0.38999999999999996"/>
    <n v="0"/>
    <x v="0"/>
    <x v="3"/>
    <s v="Oct"/>
  </r>
  <r>
    <n v="1761"/>
    <s v="CA-2015-130785"/>
    <x v="278"/>
    <d v="2015-09-09T00:00:00"/>
    <x v="1"/>
    <s v="AG-10900"/>
    <s v="Arthur Gainer"/>
    <s v="Consumer"/>
    <s v="United States"/>
    <x v="53"/>
    <x v="2"/>
    <x v="1"/>
    <s v="FUR-BO-10000330"/>
    <s v="Furniture"/>
    <x v="0"/>
    <s v="Sauder Camden County Barrister Bookcase, Planked Cherry Finish"/>
    <n v="411.33199999999999"/>
    <n v="4"/>
    <n v="0.15"/>
    <n v="-4.8391999999999999"/>
    <n v="-1.2098"/>
    <n v="-1.1764705882352941E-2"/>
    <n v="0"/>
    <x v="4"/>
    <x v="1"/>
    <s v="Sep"/>
  </r>
  <r>
    <n v="1763"/>
    <s v="CA-2015-130785"/>
    <x v="278"/>
    <d v="2015-09-09T00:00:00"/>
    <x v="1"/>
    <s v="AG-10900"/>
    <s v="Arthur Gainer"/>
    <s v="Consumer"/>
    <s v="United States"/>
    <x v="53"/>
    <x v="2"/>
    <x v="1"/>
    <s v="FUR-BO-10003159"/>
    <s v="Furniture"/>
    <x v="0"/>
    <s v="Sauder Camden County Collection Libraries, Planked Cherry Finish"/>
    <n v="293.19900000000001"/>
    <n v="3"/>
    <n v="0.15"/>
    <n v="-20.696400000000001"/>
    <n v="-6.8988000000000005"/>
    <n v="-7.0588235294117646E-2"/>
    <n v="0"/>
    <x v="4"/>
    <x v="1"/>
    <s v="Sep"/>
  </r>
  <r>
    <n v="1766"/>
    <s v="CA-2016-110254"/>
    <x v="279"/>
    <d v="2016-08-08T00:00:00"/>
    <x v="1"/>
    <s v="ML-17755"/>
    <s v="Max Ludwig"/>
    <s v="Home Office"/>
    <s v="United States"/>
    <x v="122"/>
    <x v="25"/>
    <x v="0"/>
    <s v="FUR-FU-10001591"/>
    <s v="Furniture"/>
    <x v="3"/>
    <s v="Advantus Panel Wall Certificate Holder - 8.5x11"/>
    <n v="109.8"/>
    <n v="9"/>
    <n v="0"/>
    <n v="46.116"/>
    <n v="5.1239999999999997"/>
    <n v="0.42"/>
    <n v="0"/>
    <x v="4"/>
    <x v="0"/>
    <s v="Aug"/>
  </r>
  <r>
    <n v="1792"/>
    <s v="CA-2014-120474"/>
    <x v="280"/>
    <d v="2014-12-03T00:00:00"/>
    <x v="2"/>
    <s v="RP-19390"/>
    <s v="Resi Pšlking"/>
    <s v="Consumer"/>
    <s v="United States"/>
    <x v="123"/>
    <x v="16"/>
    <x v="3"/>
    <s v="FUR-CH-10001854"/>
    <s v="Furniture"/>
    <x v="1"/>
    <s v="Office Star - Professional Matrix Back Chair with 2-to-1 Synchro Tilt and Mesh Fabric Seat"/>
    <n v="2807.84"/>
    <n v="8"/>
    <n v="0"/>
    <n v="673.88160000000005"/>
    <n v="84.235200000000006"/>
    <n v="0.24"/>
    <n v="0"/>
    <x v="3"/>
    <x v="2"/>
    <s v="Dec"/>
  </r>
  <r>
    <n v="1799"/>
    <s v="CA-2016-100965"/>
    <x v="281"/>
    <d v="2016-07-11T00:00:00"/>
    <x v="1"/>
    <s v="RM-19375"/>
    <s v="Raymond Messe"/>
    <s v="Consumer"/>
    <s v="United States"/>
    <x v="124"/>
    <x v="2"/>
    <x v="1"/>
    <s v="FUR-FU-10003039"/>
    <s v="Furniture"/>
    <x v="3"/>
    <s v="Howard Miller 11-1/2&quot; Diameter Grantwood Wall Clock"/>
    <n v="215.65"/>
    <n v="5"/>
    <n v="0"/>
    <n v="73.320999999999998"/>
    <n v="14.664199999999999"/>
    <n v="0.33999999999999997"/>
    <n v="0"/>
    <x v="4"/>
    <x v="0"/>
    <s v="Jul"/>
  </r>
  <r>
    <n v="1802"/>
    <s v="CA-2016-149461"/>
    <x v="282"/>
    <d v="2016-11-19T00:00:00"/>
    <x v="1"/>
    <s v="AS-10135"/>
    <s v="Adrian Shami"/>
    <s v="Home Office"/>
    <s v="United States"/>
    <x v="83"/>
    <x v="13"/>
    <x v="1"/>
    <s v="FUR-FU-10004270"/>
    <s v="Furniture"/>
    <x v="3"/>
    <s v="Eldon Image Series Desk Accessories, Burgundy"/>
    <n v="4.18"/>
    <n v="1"/>
    <n v="0"/>
    <n v="1.5047999999999999"/>
    <n v="1.5047999999999999"/>
    <n v="0.36"/>
    <n v="0"/>
    <x v="6"/>
    <x v="0"/>
    <s v="Nov"/>
  </r>
  <r>
    <n v="1810"/>
    <s v="CA-2016-165484"/>
    <x v="283"/>
    <d v="2016-10-29T00:00:00"/>
    <x v="1"/>
    <s v="HK-14890"/>
    <s v="Heather Kirkland"/>
    <s v="Corporate"/>
    <s v="United States"/>
    <x v="9"/>
    <x v="8"/>
    <x v="3"/>
    <s v="FUR-FU-10001196"/>
    <s v="Furniture"/>
    <x v="3"/>
    <s v="DAX Cubicle Frames - 8x10"/>
    <n v="16.155999999999999"/>
    <n v="7"/>
    <n v="0.6"/>
    <n v="-12.117000000000001"/>
    <n v="-1.7310000000000001"/>
    <n v="-0.75000000000000011"/>
    <n v="1"/>
    <x v="6"/>
    <x v="0"/>
    <s v="Oct"/>
  </r>
  <r>
    <n v="1812"/>
    <s v="CA-2014-132612"/>
    <x v="2"/>
    <d v="2014-06-11T00:00:00"/>
    <x v="0"/>
    <s v="FO-14305"/>
    <s v="Frank Olsen"/>
    <s v="Consumer"/>
    <s v="United States"/>
    <x v="95"/>
    <x v="25"/>
    <x v="0"/>
    <s v="FUR-TA-10004534"/>
    <s v="Furniture"/>
    <x v="2"/>
    <s v="Bevis 44 x 96 Conference Tables"/>
    <n v="1441.3"/>
    <n v="7"/>
    <n v="0"/>
    <n v="245.02099999999999"/>
    <n v="35.003"/>
    <n v="0.16999999999999998"/>
    <n v="0"/>
    <x v="3"/>
    <x v="2"/>
    <s v="Jun"/>
  </r>
  <r>
    <n v="1813"/>
    <s v="US-2017-161193"/>
    <x v="93"/>
    <d v="2017-11-26T00:00:00"/>
    <x v="1"/>
    <s v="BT-11680"/>
    <s v="Brian Thompson"/>
    <s v="Consumer"/>
    <s v="United States"/>
    <x v="19"/>
    <x v="15"/>
    <x v="2"/>
    <s v="FUR-FU-10001861"/>
    <s v="Furniture"/>
    <x v="3"/>
    <s v="Floodlight Indoor Halogen Bulbs, 1 Bulb per Pack, 60 Watts"/>
    <n v="77.599999999999994"/>
    <n v="5"/>
    <n v="0.2"/>
    <n v="28.13"/>
    <n v="5.6259999999999994"/>
    <n v="0.36249999999999999"/>
    <n v="1"/>
    <x v="6"/>
    <x v="3"/>
    <s v="Nov"/>
  </r>
  <r>
    <n v="1814"/>
    <s v="US-2017-161193"/>
    <x v="93"/>
    <d v="2017-11-26T00:00:00"/>
    <x v="1"/>
    <s v="BT-11680"/>
    <s v="Brian Thompson"/>
    <s v="Consumer"/>
    <s v="United States"/>
    <x v="19"/>
    <x v="15"/>
    <x v="2"/>
    <s v="FUR-FU-10000206"/>
    <s v="Furniture"/>
    <x v="3"/>
    <s v="GE General Purpose, Extra Long Life, Showcase &amp; Floodlight Incandescent Bulbs"/>
    <n v="4.6559999999999997"/>
    <n v="2"/>
    <n v="0.2"/>
    <n v="1.5713999999999999"/>
    <n v="0.78569999999999995"/>
    <n v="0.33750000000000002"/>
    <n v="1"/>
    <x v="6"/>
    <x v="3"/>
    <s v="Nov"/>
  </r>
  <r>
    <n v="1815"/>
    <s v="CA-2015-131597"/>
    <x v="221"/>
    <d v="2015-09-18T00:00:00"/>
    <x v="1"/>
    <s v="SP-20620"/>
    <s v="Stefania Perrino"/>
    <s v="Corporate"/>
    <s v="United States"/>
    <x v="2"/>
    <x v="2"/>
    <x v="1"/>
    <s v="FUR-TA-10002607"/>
    <s v="Furniture"/>
    <x v="2"/>
    <s v="KI Conference Tables"/>
    <n v="170.136"/>
    <n v="3"/>
    <n v="0.2"/>
    <n v="-8.5068000000000001"/>
    <n v="-2.8355999999999999"/>
    <n v="-0.05"/>
    <n v="1"/>
    <x v="4"/>
    <x v="1"/>
    <s v="Sep"/>
  </r>
  <r>
    <n v="1820"/>
    <s v="US-2014-130379"/>
    <x v="284"/>
    <d v="2014-05-29T00:00:00"/>
    <x v="1"/>
    <s v="JL-15235"/>
    <s v="Janet Lee"/>
    <s v="Consumer"/>
    <s v="United States"/>
    <x v="9"/>
    <x v="8"/>
    <x v="3"/>
    <s v="FUR-FU-10002553"/>
    <s v="Furniture"/>
    <x v="3"/>
    <s v="Electrix Incandescent Magnifying Lamp, Black"/>
    <n v="29.32"/>
    <n v="2"/>
    <n v="0.6"/>
    <n v="-24.189"/>
    <n v="-12.0945"/>
    <n v="-0.82499999999999996"/>
    <n v="1"/>
    <x v="4"/>
    <x v="2"/>
    <s v="May"/>
  </r>
  <r>
    <n v="1823"/>
    <s v="CA-2016-168956"/>
    <x v="285"/>
    <d v="2016-02-20T00:00:00"/>
    <x v="1"/>
    <s v="EA-14035"/>
    <s v="Erin Ashbrook"/>
    <s v="Corporate"/>
    <s v="United States"/>
    <x v="9"/>
    <x v="8"/>
    <x v="3"/>
    <s v="FUR-CH-10004754"/>
    <s v="Furniture"/>
    <x v="1"/>
    <s v="Global Stack Chair with Arms, Black"/>
    <n v="62.957999999999998"/>
    <n v="3"/>
    <n v="0.3"/>
    <n v="-2.6981999999999999"/>
    <n v="-0.89939999999999998"/>
    <n v="-4.2857142857142858E-2"/>
    <n v="1"/>
    <x v="4"/>
    <x v="0"/>
    <s v="Feb"/>
  </r>
  <r>
    <n v="1826"/>
    <s v="CA-2016-167507"/>
    <x v="286"/>
    <d v="2016-12-28T00:00:00"/>
    <x v="1"/>
    <s v="SA-20830"/>
    <s v="Sue Ann Reed"/>
    <s v="Consumer"/>
    <s v="United States"/>
    <x v="125"/>
    <x v="36"/>
    <x v="1"/>
    <s v="FUR-FU-10001935"/>
    <s v="Furniture"/>
    <x v="3"/>
    <s v="3M Hangers With Command Adhesive"/>
    <n v="11.84"/>
    <n v="4"/>
    <n v="0.2"/>
    <n v="3.1080000000000001"/>
    <n v="0.77700000000000002"/>
    <n v="0.26250000000000001"/>
    <n v="1"/>
    <x v="6"/>
    <x v="0"/>
    <s v="Dec"/>
  </r>
  <r>
    <n v="1827"/>
    <s v="CA-2016-167507"/>
    <x v="286"/>
    <d v="2016-12-28T00:00:00"/>
    <x v="1"/>
    <s v="SA-20830"/>
    <s v="Sue Ann Reed"/>
    <s v="Consumer"/>
    <s v="United States"/>
    <x v="125"/>
    <x v="36"/>
    <x v="1"/>
    <s v="FUR-FU-10002878"/>
    <s v="Furniture"/>
    <x v="3"/>
    <s v="Seth Thomas 14&quot; Day/Date Wall Clock"/>
    <n v="22.783999999999999"/>
    <n v="1"/>
    <n v="0.2"/>
    <n v="4.8415999999999997"/>
    <n v="4.8415999999999997"/>
    <n v="0.21249999999999999"/>
    <n v="1"/>
    <x v="6"/>
    <x v="0"/>
    <s v="Dec"/>
  </r>
  <r>
    <n v="1832"/>
    <s v="CA-2017-145884"/>
    <x v="85"/>
    <d v="2017-10-21T00:00:00"/>
    <x v="3"/>
    <s v="SL-20155"/>
    <s v="Sara Luxemburg"/>
    <s v="Home Office"/>
    <s v="United States"/>
    <x v="126"/>
    <x v="37"/>
    <x v="3"/>
    <s v="FUR-TA-10002356"/>
    <s v="Furniture"/>
    <x v="2"/>
    <s v="Bevis Boat-Shaped Conference Table"/>
    <n v="262.11"/>
    <n v="1"/>
    <n v="0"/>
    <n v="62.906399999999998"/>
    <n v="62.906399999999998"/>
    <n v="0.24"/>
    <n v="0"/>
    <x v="8"/>
    <x v="3"/>
    <s v="Oct"/>
  </r>
  <r>
    <n v="1833"/>
    <s v="CA-2015-131422"/>
    <x v="287"/>
    <d v="2015-11-09T00:00:00"/>
    <x v="1"/>
    <s v="GB-14530"/>
    <s v="George Bell"/>
    <s v="Corporate"/>
    <s v="United States"/>
    <x v="91"/>
    <x v="30"/>
    <x v="0"/>
    <s v="FUR-CH-10001270"/>
    <s v="Furniture"/>
    <x v="1"/>
    <s v="Harbour Creations Steel Folding Chair"/>
    <n v="207"/>
    <n v="3"/>
    <n v="0.2"/>
    <n v="25.875"/>
    <n v="8.625"/>
    <n v="0.125"/>
    <n v="1"/>
    <x v="4"/>
    <x v="1"/>
    <s v="Nov"/>
  </r>
  <r>
    <n v="1839"/>
    <s v="CA-2014-117345"/>
    <x v="288"/>
    <d v="2014-08-05T00:00:00"/>
    <x v="1"/>
    <s v="BF-10975"/>
    <s v="Barbara Fisher"/>
    <s v="Corporate"/>
    <s v="United States"/>
    <x v="127"/>
    <x v="30"/>
    <x v="0"/>
    <s v="FUR-FU-10000629"/>
    <s v="Furniture"/>
    <x v="3"/>
    <s v="9-3/4 Diameter Round Wall Clock"/>
    <n v="44.128"/>
    <n v="4"/>
    <n v="0.2"/>
    <n v="12.135199999999999"/>
    <n v="3.0337999999999998"/>
    <n v="0.27499999999999997"/>
    <n v="1"/>
    <x v="4"/>
    <x v="2"/>
    <s v="Aug"/>
  </r>
  <r>
    <n v="1842"/>
    <s v="CA-2016-157763"/>
    <x v="196"/>
    <d v="2016-07-23T00:00:00"/>
    <x v="1"/>
    <s v="KH-16330"/>
    <s v="Katharine Harms"/>
    <s v="Corporate"/>
    <s v="United States"/>
    <x v="128"/>
    <x v="0"/>
    <x v="0"/>
    <s v="FUR-CH-10000988"/>
    <s v="Furniture"/>
    <x v="1"/>
    <s v="Hon Olson Stacker Stools"/>
    <n v="140.81"/>
    <n v="1"/>
    <n v="0"/>
    <n v="39.4268"/>
    <n v="39.4268"/>
    <n v="0.27999999999999997"/>
    <n v="0"/>
    <x v="2"/>
    <x v="0"/>
    <s v="Jul"/>
  </r>
  <r>
    <n v="1844"/>
    <s v="CA-2015-135391"/>
    <x v="289"/>
    <d v="2015-02-11T00:00:00"/>
    <x v="0"/>
    <s v="FA-14230"/>
    <s v="Frank Atkinson"/>
    <s v="Corporate"/>
    <s v="United States"/>
    <x v="21"/>
    <x v="5"/>
    <x v="3"/>
    <s v="FUR-FU-10001986"/>
    <s v="Furniture"/>
    <x v="3"/>
    <s v="Dana Fluorescent Magnifying Lamp, White, 36&quot;"/>
    <n v="40.783999999999999"/>
    <n v="2"/>
    <n v="0.6"/>
    <n v="-30.588000000000001"/>
    <n v="-15.294"/>
    <n v="-0.75"/>
    <n v="1"/>
    <x v="3"/>
    <x v="1"/>
    <s v="Feb"/>
  </r>
  <r>
    <n v="1847"/>
    <s v="US-2017-158512"/>
    <x v="290"/>
    <d v="2017-01-17T00:00:00"/>
    <x v="0"/>
    <s v="DA-13450"/>
    <s v="Dianna Arnett"/>
    <s v="Home Office"/>
    <s v="United States"/>
    <x v="85"/>
    <x v="29"/>
    <x v="2"/>
    <s v="FUR-FU-10004973"/>
    <s v="Furniture"/>
    <x v="3"/>
    <s v="Flat Face Poster Frame"/>
    <n v="37.68"/>
    <n v="2"/>
    <n v="0"/>
    <n v="15.8256"/>
    <n v="7.9127999999999998"/>
    <n v="0.42"/>
    <n v="0"/>
    <x v="2"/>
    <x v="3"/>
    <s v="Jan"/>
  </r>
  <r>
    <n v="1848"/>
    <s v="CA-2017-128370"/>
    <x v="291"/>
    <d v="2017-09-10T00:00:00"/>
    <x v="3"/>
    <s v="FH-14275"/>
    <s v="Frank Hawley"/>
    <s v="Corporate"/>
    <s v="United States"/>
    <x v="2"/>
    <x v="2"/>
    <x v="1"/>
    <s v="FUR-CH-10002602"/>
    <s v="Furniture"/>
    <x v="1"/>
    <s v="DMI Arturo Collection Mission-style Design Wood Chair"/>
    <n v="362.35199999999998"/>
    <n v="3"/>
    <n v="0.2"/>
    <n v="27.176400000000001"/>
    <n v="9.0587999999999997"/>
    <n v="7.5000000000000011E-2"/>
    <n v="1"/>
    <x v="8"/>
    <x v="3"/>
    <s v="Sep"/>
  </r>
  <r>
    <n v="1861"/>
    <s v="US-2017-121251"/>
    <x v="292"/>
    <d v="2017-03-27T00:00:00"/>
    <x v="2"/>
    <s v="GM-14440"/>
    <s v="Gary McGarr"/>
    <s v="Consumer"/>
    <s v="United States"/>
    <x v="13"/>
    <x v="7"/>
    <x v="2"/>
    <s v="FUR-BO-10001918"/>
    <s v="Furniture"/>
    <x v="0"/>
    <s v="Sauder Forest Hills Library with Doors, Woodland Oak Finish"/>
    <n v="257.56799999999998"/>
    <n v="2"/>
    <n v="0.2"/>
    <n v="-28.976400000000002"/>
    <n v="-14.488200000000001"/>
    <n v="-0.11250000000000002"/>
    <n v="1"/>
    <x v="5"/>
    <x v="3"/>
    <s v="Mar"/>
  </r>
  <r>
    <n v="1864"/>
    <s v="US-2016-100839"/>
    <x v="25"/>
    <d v="2016-10-17T00:00:00"/>
    <x v="1"/>
    <s v="NC-18625"/>
    <s v="Noah Childs"/>
    <s v="Corporate"/>
    <s v="United States"/>
    <x v="14"/>
    <x v="12"/>
    <x v="1"/>
    <s v="FUR-TA-10004575"/>
    <s v="Furniture"/>
    <x v="2"/>
    <s v="Hon 5100 Series Wood Tables"/>
    <n v="727.45"/>
    <n v="5"/>
    <n v="0.5"/>
    <n v="-465.56799999999998"/>
    <n v="-93.113599999999991"/>
    <n v="-0.6399999999999999"/>
    <n v="1"/>
    <x v="4"/>
    <x v="0"/>
    <s v="Oct"/>
  </r>
  <r>
    <n v="1865"/>
    <s v="US-2016-100839"/>
    <x v="25"/>
    <d v="2016-10-17T00:00:00"/>
    <x v="1"/>
    <s v="NC-18625"/>
    <s v="Noah Childs"/>
    <s v="Corporate"/>
    <s v="United States"/>
    <x v="14"/>
    <x v="12"/>
    <x v="1"/>
    <s v="FUR-FU-10001617"/>
    <s v="Furniture"/>
    <x v="3"/>
    <s v="Executive Impressions 8-1/2&quot; Career Panel/Partition Cubicle Clock"/>
    <n v="24.96"/>
    <n v="3"/>
    <n v="0.2"/>
    <n v="4.3680000000000003"/>
    <n v="1.4560000000000002"/>
    <n v="0.17500000000000002"/>
    <n v="1"/>
    <x v="4"/>
    <x v="0"/>
    <s v="Oct"/>
  </r>
  <r>
    <n v="1867"/>
    <s v="CA-2017-118857"/>
    <x v="293"/>
    <d v="2017-04-18T00:00:00"/>
    <x v="2"/>
    <s v="AH-10075"/>
    <s v="Adam Hart"/>
    <s v="Corporate"/>
    <s v="United States"/>
    <x v="0"/>
    <x v="34"/>
    <x v="1"/>
    <s v="FUR-FU-10004460"/>
    <s v="Furniture"/>
    <x v="3"/>
    <s v="Howard Miller 12&quot; Round Wall Clock"/>
    <n v="196.45"/>
    <n v="5"/>
    <n v="0"/>
    <n v="70.721999999999994"/>
    <n v="14.144399999999999"/>
    <n v="0.36"/>
    <n v="0"/>
    <x v="0"/>
    <x v="3"/>
    <s v="Apr"/>
  </r>
  <r>
    <n v="1872"/>
    <s v="CA-2014-116932"/>
    <x v="294"/>
    <d v="2014-07-25T00:00:00"/>
    <x v="1"/>
    <s v="ME-18010"/>
    <s v="Michelle Ellison"/>
    <s v="Corporate"/>
    <s v="United States"/>
    <x v="28"/>
    <x v="2"/>
    <x v="1"/>
    <s v="FUR-CH-10001215"/>
    <s v="Furniture"/>
    <x v="1"/>
    <s v="Global Troy Executive Leather Low-Back Tilter"/>
    <n v="801.56799999999998"/>
    <n v="2"/>
    <n v="0.2"/>
    <n v="50.097999999999999"/>
    <n v="25.048999999999999"/>
    <n v="6.25E-2"/>
    <n v="1"/>
    <x v="4"/>
    <x v="2"/>
    <s v="Jul"/>
  </r>
  <r>
    <n v="1873"/>
    <s v="CA-2014-116932"/>
    <x v="294"/>
    <d v="2014-07-25T00:00:00"/>
    <x v="1"/>
    <s v="ME-18010"/>
    <s v="Michelle Ellison"/>
    <s v="Corporate"/>
    <s v="United States"/>
    <x v="28"/>
    <x v="2"/>
    <x v="1"/>
    <s v="FUR-TA-10004175"/>
    <s v="Furniture"/>
    <x v="2"/>
    <s v="Hon 30&quot; x 60&quot; Table with Locking Drawer"/>
    <n v="272.84800000000001"/>
    <n v="1"/>
    <n v="0.2"/>
    <n v="27.284800000000001"/>
    <n v="27.284800000000001"/>
    <n v="9.9999999999999992E-2"/>
    <n v="1"/>
    <x v="4"/>
    <x v="2"/>
    <s v="Jul"/>
  </r>
  <r>
    <n v="1874"/>
    <s v="CA-2017-142888"/>
    <x v="295"/>
    <d v="2017-11-25T00:00:00"/>
    <x v="1"/>
    <s v="BP-11230"/>
    <s v="Benjamin Patterson"/>
    <s v="Consumer"/>
    <s v="United States"/>
    <x v="129"/>
    <x v="13"/>
    <x v="1"/>
    <s v="FUR-TA-10004767"/>
    <s v="Furniture"/>
    <x v="2"/>
    <s v="Safco Drafting Table"/>
    <n v="70.98"/>
    <n v="1"/>
    <n v="0"/>
    <n v="20.584199999999999"/>
    <n v="20.584199999999999"/>
    <n v="0.28999999999999998"/>
    <n v="0"/>
    <x v="4"/>
    <x v="3"/>
    <s v="Nov"/>
  </r>
  <r>
    <n v="1876"/>
    <s v="US-2016-112977"/>
    <x v="296"/>
    <d v="2016-03-16T00:00:00"/>
    <x v="1"/>
    <s v="CJ-12010"/>
    <s v="Caroline Jumper"/>
    <s v="Consumer"/>
    <s v="United States"/>
    <x v="62"/>
    <x v="7"/>
    <x v="2"/>
    <s v="FUR-BO-10003272"/>
    <s v="Furniture"/>
    <x v="0"/>
    <s v="O'Sullivan Living Dimensions 5-Shelf Bookcases"/>
    <n v="176.78399999999999"/>
    <n v="1"/>
    <n v="0.2"/>
    <n v="-22.097999999999999"/>
    <n v="-22.097999999999999"/>
    <n v="-0.125"/>
    <n v="1"/>
    <x v="6"/>
    <x v="0"/>
    <s v="Mar"/>
  </r>
  <r>
    <n v="1878"/>
    <s v="CA-2017-118885"/>
    <x v="297"/>
    <d v="2018-01-02T00:00:00"/>
    <x v="1"/>
    <s v="JG-15160"/>
    <s v="James Galang"/>
    <s v="Consumer"/>
    <s v="United States"/>
    <x v="2"/>
    <x v="2"/>
    <x v="1"/>
    <s v="FUR-CH-10002880"/>
    <s v="Furniture"/>
    <x v="1"/>
    <s v="Global High-Back Leather Tilter, Burgundy"/>
    <n v="393.56799999999998"/>
    <n v="4"/>
    <n v="0.2"/>
    <n v="-44.276400000000002"/>
    <n v="-11.069100000000001"/>
    <n v="-0.11250000000000002"/>
    <n v="1"/>
    <x v="4"/>
    <x v="3"/>
    <s v="Dec"/>
  </r>
  <r>
    <n v="1882"/>
    <s v="CA-2015-109512"/>
    <x v="298"/>
    <d v="2015-03-05T00:00:00"/>
    <x v="3"/>
    <s v="LF-17185"/>
    <s v="Luke Foster"/>
    <s v="Consumer"/>
    <s v="United States"/>
    <x v="13"/>
    <x v="7"/>
    <x v="2"/>
    <s v="FUR-CH-10001146"/>
    <s v="Furniture"/>
    <x v="1"/>
    <s v="Global Value Mid-Back Manager's Chair, Gray"/>
    <n v="383.60700000000003"/>
    <n v="7"/>
    <n v="0.1"/>
    <n v="63.9345"/>
    <n v="9.1334999999999997"/>
    <n v="0.16666666666666666"/>
    <n v="0"/>
    <x v="8"/>
    <x v="1"/>
    <s v="Mar"/>
  </r>
  <r>
    <n v="1886"/>
    <s v="CA-2016-147578"/>
    <x v="74"/>
    <d v="2016-04-26T00:00:00"/>
    <x v="0"/>
    <s v="PG-18895"/>
    <s v="Paul Gonzalez"/>
    <s v="Consumer"/>
    <s v="United States"/>
    <x v="28"/>
    <x v="2"/>
    <x v="1"/>
    <s v="FUR-FU-10001889"/>
    <s v="Furniture"/>
    <x v="3"/>
    <s v="Ultra Door Pull Handle"/>
    <n v="31.56"/>
    <n v="3"/>
    <n v="0"/>
    <n v="10.4148"/>
    <n v="3.4716"/>
    <n v="0.33"/>
    <n v="0"/>
    <x v="4"/>
    <x v="0"/>
    <s v="Apr"/>
  </r>
  <r>
    <n v="1890"/>
    <s v="CA-2014-142587"/>
    <x v="299"/>
    <d v="2014-10-22T00:00:00"/>
    <x v="2"/>
    <s v="TB-21520"/>
    <s v="Tracy Blumstein"/>
    <s v="Consumer"/>
    <s v="United States"/>
    <x v="130"/>
    <x v="15"/>
    <x v="2"/>
    <s v="FUR-TA-10000617"/>
    <s v="Furniture"/>
    <x v="2"/>
    <s v="Hon Practical Foundations 30 x 60 Training Table, Light Gray/Charcoal"/>
    <n v="409.59"/>
    <n v="3"/>
    <n v="0.4"/>
    <n v="-122.877"/>
    <n v="-40.958999999999996"/>
    <n v="-0.3"/>
    <n v="1"/>
    <x v="5"/>
    <x v="2"/>
    <s v="Oct"/>
  </r>
  <r>
    <n v="1900"/>
    <s v="CA-2014-169775"/>
    <x v="300"/>
    <d v="2014-09-02T00:00:00"/>
    <x v="0"/>
    <s v="RA-19945"/>
    <s v="Ryan Akin"/>
    <s v="Consumer"/>
    <s v="United States"/>
    <x v="89"/>
    <x v="1"/>
    <x v="0"/>
    <s v="FUR-TA-10001857"/>
    <s v="Furniture"/>
    <x v="2"/>
    <s v="Balt Solid Wood Rectangular Table"/>
    <n v="174.05850000000001"/>
    <n v="3"/>
    <n v="0.45"/>
    <n v="-110.7645"/>
    <n v="-36.921500000000002"/>
    <n v="-0.63636363636363635"/>
    <n v="1"/>
    <x v="4"/>
    <x v="2"/>
    <s v="Aug"/>
  </r>
  <r>
    <n v="1904"/>
    <s v="CA-2017-167094"/>
    <x v="85"/>
    <d v="2017-10-22T00:00:00"/>
    <x v="2"/>
    <s v="DK-12835"/>
    <s v="Damala Kotsonis"/>
    <s v="Corporate"/>
    <s v="United States"/>
    <x v="76"/>
    <x v="36"/>
    <x v="1"/>
    <s v="FUR-CH-10000155"/>
    <s v="Furniture"/>
    <x v="1"/>
    <s v="Global Comet Stacking Armless Chair"/>
    <n v="478.48"/>
    <n v="2"/>
    <n v="0.2"/>
    <n v="47.847999999999999"/>
    <n v="23.923999999999999"/>
    <n v="9.9999999999999992E-2"/>
    <n v="1"/>
    <x v="5"/>
    <x v="3"/>
    <s v="Oct"/>
  </r>
  <r>
    <n v="1909"/>
    <s v="CA-2015-157959"/>
    <x v="136"/>
    <d v="2015-02-04T00:00:00"/>
    <x v="2"/>
    <s v="RW-19540"/>
    <s v="Rick Wilson"/>
    <s v="Corporate"/>
    <s v="United States"/>
    <x v="2"/>
    <x v="2"/>
    <x v="1"/>
    <s v="FUR-FU-10004093"/>
    <s v="Furniture"/>
    <x v="3"/>
    <s v="Hand-Finished Solid Wood Document Frame"/>
    <n v="136.91999999999999"/>
    <n v="4"/>
    <n v="0"/>
    <n v="41.076000000000001"/>
    <n v="10.269"/>
    <n v="0.30000000000000004"/>
    <n v="0"/>
    <x v="5"/>
    <x v="1"/>
    <s v="Feb"/>
  </r>
  <r>
    <n v="1910"/>
    <s v="CA-2017-105886"/>
    <x v="186"/>
    <d v="2017-12-23T00:00:00"/>
    <x v="1"/>
    <s v="DB-13660"/>
    <s v="Duane Benoit"/>
    <s v="Consumer"/>
    <s v="United States"/>
    <x v="64"/>
    <x v="7"/>
    <x v="2"/>
    <s v="FUR-FU-10001037"/>
    <s v="Furniture"/>
    <x v="3"/>
    <s v="DAX Charcoal/Nickel-Tone Document Frame, 5 x 7"/>
    <n v="18.96"/>
    <n v="2"/>
    <n v="0"/>
    <n v="8.532"/>
    <n v="4.266"/>
    <n v="0.44999999999999996"/>
    <n v="0"/>
    <x v="2"/>
    <x v="3"/>
    <s v="Dec"/>
  </r>
  <r>
    <n v="1921"/>
    <s v="US-2017-111423"/>
    <x v="301"/>
    <d v="2017-08-19T00:00:00"/>
    <x v="2"/>
    <s v="EH-13765"/>
    <s v="Edward Hooks"/>
    <s v="Corporate"/>
    <s v="United States"/>
    <x v="115"/>
    <x v="7"/>
    <x v="2"/>
    <s v="FUR-CH-10003981"/>
    <s v="Furniture"/>
    <x v="1"/>
    <s v="Global Commerce Series Low-Back Swivel/Tilt Chairs"/>
    <n v="462.56400000000002"/>
    <n v="2"/>
    <n v="0.1"/>
    <n v="97.6524"/>
    <n v="48.8262"/>
    <n v="0.21111111111111111"/>
    <n v="0"/>
    <x v="3"/>
    <x v="3"/>
    <s v="Aug"/>
  </r>
  <r>
    <n v="1933"/>
    <s v="CA-2017-161200"/>
    <x v="302"/>
    <d v="2017-08-10T00:00:00"/>
    <x v="0"/>
    <s v="SV-20365"/>
    <s v="Seth Vernon"/>
    <s v="Consumer"/>
    <s v="United States"/>
    <x v="120"/>
    <x v="35"/>
    <x v="0"/>
    <s v="FUR-BO-10000468"/>
    <s v="Furniture"/>
    <x v="0"/>
    <s v="O'Sullivan 2-Shelf Heavy-Duty Bookcases"/>
    <n v="145.74"/>
    <n v="3"/>
    <n v="0"/>
    <n v="23.3184"/>
    <n v="7.7728000000000002"/>
    <n v="0.16"/>
    <n v="0"/>
    <x v="4"/>
    <x v="3"/>
    <s v="Aug"/>
  </r>
  <r>
    <n v="1934"/>
    <s v="CA-2017-161200"/>
    <x v="302"/>
    <d v="2017-08-10T00:00:00"/>
    <x v="0"/>
    <s v="SV-20365"/>
    <s v="Seth Vernon"/>
    <s v="Consumer"/>
    <s v="United States"/>
    <x v="120"/>
    <x v="35"/>
    <x v="0"/>
    <s v="FUR-FU-10001706"/>
    <s v="Furniture"/>
    <x v="3"/>
    <s v="Longer-Life Soft White Bulbs"/>
    <n v="15.4"/>
    <n v="5"/>
    <n v="0"/>
    <n v="7.3920000000000003"/>
    <n v="1.4784000000000002"/>
    <n v="0.48000000000000004"/>
    <n v="0"/>
    <x v="4"/>
    <x v="3"/>
    <s v="Aug"/>
  </r>
  <r>
    <n v="1937"/>
    <s v="CA-2015-141768"/>
    <x v="303"/>
    <d v="2015-05-27T00:00:00"/>
    <x v="0"/>
    <s v="NP-18685"/>
    <s v="Nora Pelletier"/>
    <s v="Home Office"/>
    <s v="United States"/>
    <x v="28"/>
    <x v="2"/>
    <x v="1"/>
    <s v="FUR-FU-10002268"/>
    <s v="Furniture"/>
    <x v="3"/>
    <s v="Ultra Door Push Plate"/>
    <n v="14.73"/>
    <n v="3"/>
    <n v="0"/>
    <n v="4.8609"/>
    <n v="1.6203000000000001"/>
    <n v="0.33"/>
    <n v="0"/>
    <x v="3"/>
    <x v="1"/>
    <s v="May"/>
  </r>
  <r>
    <n v="1941"/>
    <s v="CA-2016-112109"/>
    <x v="304"/>
    <d v="2016-07-12T00:00:00"/>
    <x v="1"/>
    <s v="JE-15715"/>
    <s v="Joe Elijah"/>
    <s v="Consumer"/>
    <s v="United States"/>
    <x v="131"/>
    <x v="12"/>
    <x v="1"/>
    <s v="FUR-CH-10004287"/>
    <s v="Furniture"/>
    <x v="1"/>
    <s v="SAFCO Arco Folding Chair"/>
    <n v="662.88"/>
    <n v="3"/>
    <n v="0.2"/>
    <n v="74.573999999999998"/>
    <n v="24.858000000000001"/>
    <n v="0.1125"/>
    <n v="1"/>
    <x v="4"/>
    <x v="0"/>
    <s v="Jul"/>
  </r>
  <r>
    <n v="1948"/>
    <s v="CA-2017-157987"/>
    <x v="113"/>
    <d v="2017-09-06T00:00:00"/>
    <x v="1"/>
    <s v="AC-10615"/>
    <s v="Ann Chong"/>
    <s v="Corporate"/>
    <s v="United States"/>
    <x v="13"/>
    <x v="7"/>
    <x v="2"/>
    <s v="FUR-FU-10001196"/>
    <s v="Furniture"/>
    <x v="3"/>
    <s v="DAX Cubicle Frames - 8x10"/>
    <n v="11.54"/>
    <n v="2"/>
    <n v="0"/>
    <n v="3.4620000000000002"/>
    <n v="1.7310000000000001"/>
    <n v="0.30000000000000004"/>
    <n v="0"/>
    <x v="4"/>
    <x v="3"/>
    <s v="Sep"/>
  </r>
  <r>
    <n v="1949"/>
    <s v="CA-2017-157987"/>
    <x v="113"/>
    <d v="2017-09-06T00:00:00"/>
    <x v="1"/>
    <s v="AC-10615"/>
    <s v="Ann Chong"/>
    <s v="Corporate"/>
    <s v="United States"/>
    <x v="13"/>
    <x v="7"/>
    <x v="2"/>
    <s v="FUR-TA-10001889"/>
    <s v="Furniture"/>
    <x v="2"/>
    <s v="Bush Advantage Collection Racetrack Conference Table"/>
    <n v="254.52600000000001"/>
    <n v="1"/>
    <n v="0.4"/>
    <n v="-93.3262"/>
    <n v="-93.3262"/>
    <n v="-0.36666666666666664"/>
    <n v="1"/>
    <x v="4"/>
    <x v="3"/>
    <s v="Sep"/>
  </r>
  <r>
    <n v="1954"/>
    <s v="CA-2017-157987"/>
    <x v="113"/>
    <d v="2017-09-06T00:00:00"/>
    <x v="1"/>
    <s v="AC-10615"/>
    <s v="Ann Chong"/>
    <s v="Corporate"/>
    <s v="United States"/>
    <x v="13"/>
    <x v="7"/>
    <x v="2"/>
    <s v="FUR-CH-10003379"/>
    <s v="Furniture"/>
    <x v="1"/>
    <s v="Global Commerce Series High-Back Swivel/Tilt Chairs"/>
    <n v="1282.4100000000001"/>
    <n v="5"/>
    <n v="0.1"/>
    <n v="213.73500000000001"/>
    <n v="42.747"/>
    <n v="0.16666666666666666"/>
    <n v="0"/>
    <x v="4"/>
    <x v="3"/>
    <s v="Sep"/>
  </r>
  <r>
    <n v="1978"/>
    <s v="CA-2014-110408"/>
    <x v="305"/>
    <d v="2014-10-20T00:00:00"/>
    <x v="0"/>
    <s v="AS-10225"/>
    <s v="Alan Schoenberger"/>
    <s v="Corporate"/>
    <s v="United States"/>
    <x v="132"/>
    <x v="33"/>
    <x v="0"/>
    <s v="FUR-CH-10003774"/>
    <s v="Furniture"/>
    <x v="1"/>
    <s v="Global Wood Trimmed Manager's Task Chair, Khaki"/>
    <n v="545.88"/>
    <n v="6"/>
    <n v="0"/>
    <n v="70.964399999999998"/>
    <n v="11.827399999999999"/>
    <n v="0.13"/>
    <n v="0"/>
    <x v="3"/>
    <x v="2"/>
    <s v="Oct"/>
  </r>
  <r>
    <n v="1980"/>
    <s v="CA-2016-112669"/>
    <x v="65"/>
    <d v="2016-04-14T00:00:00"/>
    <x v="3"/>
    <s v="KT-16465"/>
    <s v="Kean Takahito"/>
    <s v="Consumer"/>
    <s v="United States"/>
    <x v="110"/>
    <x v="22"/>
    <x v="1"/>
    <s v="FUR-CH-10004086"/>
    <s v="Furniture"/>
    <x v="1"/>
    <s v="Hon 4070 Series Pagoda Armless Upholstered Stacking Chairs"/>
    <n v="933.53599999999994"/>
    <n v="4"/>
    <n v="0.2"/>
    <n v="105.0228"/>
    <n v="26.255700000000001"/>
    <n v="0.11250000000000002"/>
    <n v="1"/>
    <x v="8"/>
    <x v="0"/>
    <s v="Apr"/>
  </r>
  <r>
    <n v="1985"/>
    <s v="CA-2014-164721"/>
    <x v="306"/>
    <d v="2014-11-27T00:00:00"/>
    <x v="0"/>
    <s v="LW-16825"/>
    <s v="Laurel Workman"/>
    <s v="Corporate"/>
    <s v="United States"/>
    <x v="133"/>
    <x v="2"/>
    <x v="1"/>
    <s v="FUR-FU-10001940"/>
    <s v="Furniture"/>
    <x v="3"/>
    <s v="Staple-based wall hangings"/>
    <n v="23.88"/>
    <n v="3"/>
    <n v="0"/>
    <n v="10.507199999999999"/>
    <n v="3.5023999999999997"/>
    <n v="0.44"/>
    <n v="0"/>
    <x v="3"/>
    <x v="2"/>
    <s v="Nov"/>
  </r>
  <r>
    <n v="1989"/>
    <s v="CA-2015-127509"/>
    <x v="307"/>
    <d v="2015-11-13T00:00:00"/>
    <x v="1"/>
    <s v="AS-10090"/>
    <s v="Adam Shillingsburg"/>
    <s v="Consumer"/>
    <s v="United States"/>
    <x v="76"/>
    <x v="23"/>
    <x v="3"/>
    <s v="FUR-TA-10002855"/>
    <s v="Furniture"/>
    <x v="2"/>
    <s v="Bevis Round Conference Table Top &amp; Single Column Base"/>
    <n v="1024.3800000000001"/>
    <n v="7"/>
    <n v="0"/>
    <n v="215.1198"/>
    <n v="30.731400000000001"/>
    <n v="0.20999999999999996"/>
    <n v="0"/>
    <x v="4"/>
    <x v="1"/>
    <s v="Nov"/>
  </r>
  <r>
    <n v="1997"/>
    <s v="US-2017-147221"/>
    <x v="308"/>
    <d v="2017-12-04T00:00:00"/>
    <x v="0"/>
    <s v="JS-16030"/>
    <s v="Joy Smith"/>
    <s v="Consumer"/>
    <s v="United States"/>
    <x v="6"/>
    <x v="5"/>
    <x v="3"/>
    <s v="FUR-FU-10004020"/>
    <s v="Furniture"/>
    <x v="3"/>
    <s v="Advantus Panel Wall Acrylic Frame"/>
    <n v="8.7520000000000007"/>
    <n v="4"/>
    <n v="0.6"/>
    <n v="-3.7195999999999998"/>
    <n v="-0.92989999999999995"/>
    <n v="-0.42499999999999993"/>
    <n v="1"/>
    <x v="3"/>
    <x v="3"/>
    <s v="Dec"/>
  </r>
  <r>
    <n v="2004"/>
    <s v="CA-2017-163510"/>
    <x v="19"/>
    <d v="2017-12-28T00:00:00"/>
    <x v="0"/>
    <s v="JW-15955"/>
    <s v="Joni Wasserman"/>
    <s v="Consumer"/>
    <s v="United States"/>
    <x v="74"/>
    <x v="0"/>
    <x v="0"/>
    <s v="FUR-CH-10001146"/>
    <s v="Furniture"/>
    <x v="1"/>
    <s v="Global Value Mid-Back Manager's Chair, Gray"/>
    <n v="304.45"/>
    <n v="5"/>
    <n v="0"/>
    <n v="76.112499999999997"/>
    <n v="15.2225"/>
    <n v="0.25"/>
    <n v="0"/>
    <x v="0"/>
    <x v="3"/>
    <s v="Dec"/>
  </r>
  <r>
    <n v="2008"/>
    <s v="CA-2017-165386"/>
    <x v="309"/>
    <d v="2017-08-04T00:00:00"/>
    <x v="2"/>
    <s v="CM-12190"/>
    <s v="Charlotte Melton"/>
    <s v="Consumer"/>
    <s v="United States"/>
    <x v="9"/>
    <x v="8"/>
    <x v="3"/>
    <s v="FUR-BO-10003034"/>
    <s v="Furniture"/>
    <x v="0"/>
    <s v="O'Sullivan Elevations Bookcase, Cherry Finish"/>
    <n v="183.37200000000001"/>
    <n v="2"/>
    <n v="0.3"/>
    <n v="-36.674399999999999"/>
    <n v="-18.337199999999999"/>
    <n v="-0.19999999999999998"/>
    <n v="1"/>
    <x v="5"/>
    <x v="3"/>
    <s v="Aug"/>
  </r>
  <r>
    <n v="2014"/>
    <s v="CA-2016-145905"/>
    <x v="126"/>
    <d v="2016-09-23T00:00:00"/>
    <x v="1"/>
    <s v="AM-10705"/>
    <s v="Anne McFarland"/>
    <s v="Consumer"/>
    <s v="United States"/>
    <x v="83"/>
    <x v="33"/>
    <x v="0"/>
    <s v="FUR-CH-10001854"/>
    <s v="Furniture"/>
    <x v="1"/>
    <s v="Office Star - Professional Matrix Back Chair with 2-to-1 Synchro Tilt and Mesh Fabric Seat"/>
    <n v="350.98"/>
    <n v="1"/>
    <n v="0"/>
    <n v="84.235200000000006"/>
    <n v="84.235200000000006"/>
    <n v="0.24"/>
    <n v="0"/>
    <x v="2"/>
    <x v="0"/>
    <s v="Sep"/>
  </r>
  <r>
    <n v="2024"/>
    <s v="CA-2016-168354"/>
    <x v="107"/>
    <d v="2016-09-21T00:00:00"/>
    <x v="2"/>
    <s v="RH-19510"/>
    <s v="Rick Huthwaite"/>
    <s v="Home Office"/>
    <s v="United States"/>
    <x v="134"/>
    <x v="38"/>
    <x v="2"/>
    <s v="FUR-CH-10004675"/>
    <s v="Furniture"/>
    <x v="1"/>
    <s v="Lifetime Advantage Folding Chairs, 4/Carton"/>
    <n v="872.32"/>
    <n v="4"/>
    <n v="0"/>
    <n v="244.24959999999999"/>
    <n v="61.062399999999997"/>
    <n v="0.27999999999999997"/>
    <n v="0"/>
    <x v="3"/>
    <x v="0"/>
    <s v="Sep"/>
  </r>
  <r>
    <n v="2026"/>
    <s v="CA-2015-114237"/>
    <x v="310"/>
    <d v="2015-03-15T00:00:00"/>
    <x v="2"/>
    <s v="MC-17275"/>
    <s v="Marc Crier"/>
    <s v="Consumer"/>
    <s v="United States"/>
    <x v="15"/>
    <x v="13"/>
    <x v="1"/>
    <s v="FUR-BO-10004409"/>
    <s v="Furniture"/>
    <x v="0"/>
    <s v="Safco Value Mate Series Steel Bookcases, Baked Enamel Finish on Steel, Gray"/>
    <n v="141.96"/>
    <n v="2"/>
    <n v="0"/>
    <n v="39.748800000000003"/>
    <n v="19.874400000000001"/>
    <n v="0.28000000000000003"/>
    <n v="0"/>
    <x v="3"/>
    <x v="1"/>
    <s v="Mar"/>
  </r>
  <r>
    <n v="2036"/>
    <s v="CA-2017-162481"/>
    <x v="58"/>
    <d v="2017-09-29T00:00:00"/>
    <x v="1"/>
    <s v="CT-11995"/>
    <s v="Carol Triggs"/>
    <s v="Consumer"/>
    <s v="United States"/>
    <x v="77"/>
    <x v="11"/>
    <x v="3"/>
    <s v="FUR-CH-10003061"/>
    <s v="Furniture"/>
    <x v="1"/>
    <s v="Global Leather Task Chair, Black"/>
    <n v="269.97000000000003"/>
    <n v="3"/>
    <n v="0"/>
    <n v="51.2943"/>
    <n v="17.098099999999999"/>
    <n v="0.18999999999999997"/>
    <n v="0"/>
    <x v="4"/>
    <x v="3"/>
    <s v="Sep"/>
  </r>
  <r>
    <n v="2042"/>
    <s v="CA-2015-122287"/>
    <x v="311"/>
    <d v="2015-06-23T00:00:00"/>
    <x v="1"/>
    <s v="SN-20560"/>
    <s v="Skye Norling"/>
    <s v="Home Office"/>
    <s v="United States"/>
    <x v="117"/>
    <x v="22"/>
    <x v="1"/>
    <s v="FUR-FU-10004973"/>
    <s v="Furniture"/>
    <x v="3"/>
    <s v="Flat Face Poster Frame"/>
    <n v="75.36"/>
    <n v="5"/>
    <n v="0.2"/>
    <n v="20.724"/>
    <n v="4.1448"/>
    <n v="0.27500000000000002"/>
    <n v="1"/>
    <x v="2"/>
    <x v="1"/>
    <s v="Jun"/>
  </r>
  <r>
    <n v="2049"/>
    <s v="CA-2015-142237"/>
    <x v="312"/>
    <d v="2015-07-13T00:00:00"/>
    <x v="2"/>
    <s v="CK-12595"/>
    <s v="Clytie Kelty"/>
    <s v="Consumer"/>
    <s v="United States"/>
    <x v="3"/>
    <x v="3"/>
    <x v="2"/>
    <s v="FUR-FU-10004848"/>
    <s v="Furniture"/>
    <x v="3"/>
    <s v="Howard Miller 13-3/4&quot; Diameter Brushed Chrome Round Wall Clock"/>
    <n v="289.8"/>
    <n v="7"/>
    <n v="0.2"/>
    <n v="36.225000000000001"/>
    <n v="5.1749999999999998"/>
    <n v="0.125"/>
    <n v="1"/>
    <x v="3"/>
    <x v="1"/>
    <s v="Jul"/>
  </r>
  <r>
    <n v="2052"/>
    <s v="CA-2015-142237"/>
    <x v="312"/>
    <d v="2015-07-13T00:00:00"/>
    <x v="2"/>
    <s v="CK-12595"/>
    <s v="Clytie Kelty"/>
    <s v="Consumer"/>
    <s v="United States"/>
    <x v="3"/>
    <x v="3"/>
    <x v="2"/>
    <s v="FUR-CH-10003833"/>
    <s v="Furniture"/>
    <x v="1"/>
    <s v="Novimex Fabric Task Chair"/>
    <n v="341.488"/>
    <n v="8"/>
    <n v="0.3"/>
    <n v="-73.176000000000002"/>
    <n v="-9.1470000000000002"/>
    <n v="-0.2142857142857143"/>
    <n v="1"/>
    <x v="3"/>
    <x v="1"/>
    <s v="Jul"/>
  </r>
  <r>
    <n v="2054"/>
    <s v="CA-2015-142237"/>
    <x v="312"/>
    <d v="2015-07-13T00:00:00"/>
    <x v="2"/>
    <s v="CK-12595"/>
    <s v="Clytie Kelty"/>
    <s v="Consumer"/>
    <s v="United States"/>
    <x v="3"/>
    <x v="3"/>
    <x v="2"/>
    <s v="FUR-FU-10003142"/>
    <s v="Furniture"/>
    <x v="3"/>
    <s v="Master Big Foot Doorstop, Beige"/>
    <n v="25.344000000000001"/>
    <n v="6"/>
    <n v="0.2"/>
    <n v="3.4847999999999999"/>
    <n v="0.58079999999999998"/>
    <n v="0.13749999999999998"/>
    <n v="1"/>
    <x v="3"/>
    <x v="1"/>
    <s v="Jul"/>
  </r>
  <r>
    <n v="2055"/>
    <s v="CA-2016-136434"/>
    <x v="193"/>
    <d v="2016-12-07T00:00:00"/>
    <x v="1"/>
    <s v="RD-19480"/>
    <s v="Rick Duston"/>
    <s v="Consumer"/>
    <s v="United States"/>
    <x v="52"/>
    <x v="6"/>
    <x v="3"/>
    <s v="FUR-FU-10001196"/>
    <s v="Furniture"/>
    <x v="3"/>
    <s v="DAX Cubicle Frames - 8x10"/>
    <n v="17.309999999999999"/>
    <n v="3"/>
    <n v="0"/>
    <n v="5.1929999999999996"/>
    <n v="1.7309999999999999"/>
    <n v="0.3"/>
    <n v="0"/>
    <x v="6"/>
    <x v="0"/>
    <s v="Dec"/>
  </r>
  <r>
    <n v="2057"/>
    <s v="CA-2017-120376"/>
    <x v="313"/>
    <d v="2017-12-25T00:00:00"/>
    <x v="2"/>
    <s v="TP-21130"/>
    <s v="Theone Pippenger"/>
    <s v="Consumer"/>
    <s v="United States"/>
    <x v="25"/>
    <x v="17"/>
    <x v="3"/>
    <s v="FUR-CH-10002335"/>
    <s v="Furniture"/>
    <x v="1"/>
    <s v="Hon GuestStacker Chair"/>
    <n v="1586.69"/>
    <n v="7"/>
    <n v="0"/>
    <n v="412.5394"/>
    <n v="58.934199999999997"/>
    <n v="0.26"/>
    <n v="0"/>
    <x v="0"/>
    <x v="3"/>
    <s v="Dec"/>
  </r>
  <r>
    <n v="2059"/>
    <s v="CA-2017-120376"/>
    <x v="313"/>
    <d v="2017-12-25T00:00:00"/>
    <x v="2"/>
    <s v="TP-21130"/>
    <s v="Theone Pippenger"/>
    <s v="Consumer"/>
    <s v="United States"/>
    <x v="25"/>
    <x v="17"/>
    <x v="3"/>
    <s v="FUR-TA-10004534"/>
    <s v="Furniture"/>
    <x v="2"/>
    <s v="Bevis 44 x 96 Conference Tables"/>
    <n v="411.8"/>
    <n v="2"/>
    <n v="0"/>
    <n v="70.006"/>
    <n v="35.003"/>
    <n v="0.16999999999999998"/>
    <n v="0"/>
    <x v="0"/>
    <x v="3"/>
    <s v="Dec"/>
  </r>
  <r>
    <n v="2066"/>
    <s v="CA-2014-106439"/>
    <x v="314"/>
    <d v="2014-11-04T00:00:00"/>
    <x v="1"/>
    <s v="GG-14650"/>
    <s v="Greg Guthrie"/>
    <s v="Corporate"/>
    <s v="United States"/>
    <x v="2"/>
    <x v="2"/>
    <x v="1"/>
    <s v="FUR-CH-10003833"/>
    <s v="Furniture"/>
    <x v="1"/>
    <s v="Novimex Fabric Task Chair"/>
    <n v="146.352"/>
    <n v="3"/>
    <n v="0.2"/>
    <n v="-9.1470000000000002"/>
    <n v="-3.0489999999999999"/>
    <n v="-6.25E-2"/>
    <n v="1"/>
    <x v="4"/>
    <x v="2"/>
    <s v="Oct"/>
  </r>
  <r>
    <n v="2070"/>
    <s v="CA-2015-133452"/>
    <x v="315"/>
    <d v="2015-04-19T00:00:00"/>
    <x v="1"/>
    <s v="ZC-21910"/>
    <s v="Zuschuss Carroll"/>
    <s v="Consumer"/>
    <s v="United States"/>
    <x v="135"/>
    <x v="2"/>
    <x v="1"/>
    <s v="FUR-TA-10003954"/>
    <s v="Furniture"/>
    <x v="2"/>
    <s v="Hon 94000 Series Round Tables"/>
    <n v="710.83199999999999"/>
    <n v="3"/>
    <n v="0.2"/>
    <n v="-97.739400000000003"/>
    <n v="-32.579799999999999"/>
    <n v="-0.13750000000000001"/>
    <n v="1"/>
    <x v="6"/>
    <x v="1"/>
    <s v="Apr"/>
  </r>
  <r>
    <n v="2072"/>
    <s v="US-2017-110996"/>
    <x v="93"/>
    <d v="2017-11-25T00:00:00"/>
    <x v="1"/>
    <s v="KA-16525"/>
    <s v="Kelly Andreada"/>
    <s v="Consumer"/>
    <s v="United States"/>
    <x v="136"/>
    <x v="2"/>
    <x v="1"/>
    <s v="FUR-CH-10003956"/>
    <s v="Furniture"/>
    <x v="1"/>
    <s v="Novimex High-Tech Fabric Mesh Task Chair"/>
    <n v="283.92"/>
    <n v="5"/>
    <n v="0.2"/>
    <n v="-46.137"/>
    <n v="-9.2273999999999994"/>
    <n v="-0.16250000000000001"/>
    <n v="1"/>
    <x v="2"/>
    <x v="3"/>
    <s v="Nov"/>
  </r>
  <r>
    <n v="2076"/>
    <s v="CA-2014-131051"/>
    <x v="280"/>
    <d v="2014-12-05T00:00:00"/>
    <x v="1"/>
    <s v="TR-21325"/>
    <s v="Toby Ritter"/>
    <s v="Consumer"/>
    <s v="United States"/>
    <x v="28"/>
    <x v="2"/>
    <x v="1"/>
    <s v="FUR-FU-10001861"/>
    <s v="Furniture"/>
    <x v="3"/>
    <s v="Floodlight Indoor Halogen Bulbs, 1 Bulb per Pack, 60 Watts"/>
    <n v="58.2"/>
    <n v="3"/>
    <n v="0"/>
    <n v="28.518000000000001"/>
    <n v="9.5060000000000002"/>
    <n v="0.49"/>
    <n v="0"/>
    <x v="4"/>
    <x v="2"/>
    <s v="Dec"/>
  </r>
  <r>
    <n v="2082"/>
    <s v="CA-2015-120103"/>
    <x v="37"/>
    <d v="2015-12-29T00:00:00"/>
    <x v="1"/>
    <s v="MS-17365"/>
    <s v="Maribeth Schnelling"/>
    <s v="Consumer"/>
    <s v="United States"/>
    <x v="43"/>
    <x v="22"/>
    <x v="1"/>
    <s v="FUR-FU-10002885"/>
    <s v="Furniture"/>
    <x v="3"/>
    <s v="Magna Visual Magnetic Picture Hangers"/>
    <n v="7.7119999999999997"/>
    <n v="2"/>
    <n v="0.2"/>
    <n v="1.7352000000000001"/>
    <n v="0.86760000000000004"/>
    <n v="0.22500000000000001"/>
    <n v="1"/>
    <x v="2"/>
    <x v="1"/>
    <s v="Dec"/>
  </r>
  <r>
    <n v="2092"/>
    <s v="CA-2017-166142"/>
    <x v="316"/>
    <d v="2017-07-19T00:00:00"/>
    <x v="1"/>
    <s v="MM-17260"/>
    <s v="Magdelene Morse"/>
    <s v="Consumer"/>
    <s v="United States"/>
    <x v="16"/>
    <x v="14"/>
    <x v="2"/>
    <s v="FUR-TA-10004607"/>
    <s v="Furniture"/>
    <x v="2"/>
    <s v="Hon 2111 Invitation Series Straight Table"/>
    <n v="310.44299999999998"/>
    <n v="3"/>
    <n v="0.3"/>
    <n v="-48.783900000000003"/>
    <n v="-16.261300000000002"/>
    <n v="-0.15714285714285717"/>
    <n v="1"/>
    <x v="4"/>
    <x v="3"/>
    <s v="Jul"/>
  </r>
  <r>
    <n v="2093"/>
    <s v="CA-2014-145926"/>
    <x v="317"/>
    <d v="2014-11-21T00:00:00"/>
    <x v="1"/>
    <s v="MP-17470"/>
    <s v="Mark Packer"/>
    <s v="Home Office"/>
    <s v="United States"/>
    <x v="137"/>
    <x v="11"/>
    <x v="3"/>
    <s v="FUR-CH-10004289"/>
    <s v="Furniture"/>
    <x v="1"/>
    <s v="Global Super Steno Chair"/>
    <n v="479.9"/>
    <n v="5"/>
    <n v="0"/>
    <n v="81.582999999999998"/>
    <n v="16.316600000000001"/>
    <n v="0.17"/>
    <n v="0"/>
    <x v="4"/>
    <x v="2"/>
    <s v="Nov"/>
  </r>
  <r>
    <n v="2103"/>
    <s v="CA-2014-123295"/>
    <x v="318"/>
    <d v="2014-07-18T00:00:00"/>
    <x v="3"/>
    <s v="AH-10120"/>
    <s v="Adrian Hane"/>
    <s v="Home Office"/>
    <s v="United States"/>
    <x v="104"/>
    <x v="22"/>
    <x v="1"/>
    <s v="FUR-CH-10002372"/>
    <s v="Furniture"/>
    <x v="1"/>
    <s v="Office Star - Ergonomically Designed Knee Chair"/>
    <n v="259.13600000000002"/>
    <n v="4"/>
    <n v="0.2"/>
    <n v="-25.913599999999999"/>
    <n v="-6.4783999999999997"/>
    <n v="-9.9999999999999992E-2"/>
    <n v="1"/>
    <x v="8"/>
    <x v="2"/>
    <s v="Jul"/>
  </r>
  <r>
    <n v="2112"/>
    <s v="CA-2015-164882"/>
    <x v="319"/>
    <d v="2015-10-31T00:00:00"/>
    <x v="3"/>
    <s v="SG-20080"/>
    <s v="Sandra Glassco"/>
    <s v="Consumer"/>
    <s v="United States"/>
    <x v="138"/>
    <x v="2"/>
    <x v="1"/>
    <s v="FUR-CH-10004218"/>
    <s v="Furniture"/>
    <x v="1"/>
    <s v="Global Fabric Manager's Chair, Dark Gray"/>
    <n v="323.13600000000002"/>
    <n v="4"/>
    <n v="0.2"/>
    <n v="20.196000000000002"/>
    <n v="5.0490000000000004"/>
    <n v="6.25E-2"/>
    <n v="1"/>
    <x v="8"/>
    <x v="1"/>
    <s v="Oct"/>
  </r>
  <r>
    <n v="2116"/>
    <s v="CA-2015-164882"/>
    <x v="319"/>
    <d v="2015-10-31T00:00:00"/>
    <x v="3"/>
    <s v="SG-20080"/>
    <s v="Sandra Glassco"/>
    <s v="Consumer"/>
    <s v="United States"/>
    <x v="138"/>
    <x v="2"/>
    <x v="1"/>
    <s v="FUR-BO-10002213"/>
    <s v="Furniture"/>
    <x v="0"/>
    <s v="DMI Eclipse Executive Suite Bookcases"/>
    <n v="425.83300000000003"/>
    <n v="1"/>
    <n v="0.15"/>
    <n v="20.039200000000001"/>
    <n v="20.039200000000001"/>
    <n v="4.7058823529411764E-2"/>
    <n v="0"/>
    <x v="8"/>
    <x v="1"/>
    <s v="Oct"/>
  </r>
  <r>
    <n v="2117"/>
    <s v="CA-2015-159786"/>
    <x v="33"/>
    <d v="2015-10-17T00:00:00"/>
    <x v="0"/>
    <s v="RK-19300"/>
    <s v="Ralph Kennedy"/>
    <s v="Consumer"/>
    <s v="United States"/>
    <x v="77"/>
    <x v="7"/>
    <x v="2"/>
    <s v="FUR-TA-10001307"/>
    <s v="Furniture"/>
    <x v="2"/>
    <s v="SAFCO PlanMaster Heigh-Adjustable Drafting Table Base, 43w x 30d x 30-37h, Black"/>
    <n v="209.67"/>
    <n v="1"/>
    <n v="0.4"/>
    <n v="-13.978"/>
    <n v="-13.978"/>
    <n v="-6.6666666666666666E-2"/>
    <n v="1"/>
    <x v="2"/>
    <x v="1"/>
    <s v="Oct"/>
  </r>
  <r>
    <n v="2122"/>
    <s v="CA-2017-158246"/>
    <x v="17"/>
    <d v="2017-11-11T00:00:00"/>
    <x v="2"/>
    <s v="JB-15400"/>
    <s v="Jennifer Braxton"/>
    <s v="Corporate"/>
    <s v="United States"/>
    <x v="139"/>
    <x v="2"/>
    <x v="1"/>
    <s v="FUR-CH-10003061"/>
    <s v="Furniture"/>
    <x v="1"/>
    <s v="Global Leather Task Chair, Black"/>
    <n v="215.976"/>
    <n v="3"/>
    <n v="0.2"/>
    <n v="-2.6997"/>
    <n v="-0.89990000000000003"/>
    <n v="-1.2500000000000001E-2"/>
    <n v="1"/>
    <x v="3"/>
    <x v="3"/>
    <s v="Nov"/>
  </r>
  <r>
    <n v="2123"/>
    <s v="CA-2017-167381"/>
    <x v="320"/>
    <d v="2017-09-24T00:00:00"/>
    <x v="0"/>
    <s v="EH-14005"/>
    <s v="Erica Hernandez"/>
    <s v="Home Office"/>
    <s v="United States"/>
    <x v="140"/>
    <x v="17"/>
    <x v="3"/>
    <s v="FUR-BO-10001972"/>
    <s v="Furniture"/>
    <x v="0"/>
    <s v="O'Sullivan 4-Shelf Bookcase in Odessa Pine"/>
    <n v="241.96"/>
    <n v="2"/>
    <n v="0"/>
    <n v="41.133200000000002"/>
    <n v="20.566600000000001"/>
    <n v="0.17"/>
    <n v="0"/>
    <x v="3"/>
    <x v="3"/>
    <s v="Sep"/>
  </r>
  <r>
    <n v="2128"/>
    <s v="CA-2015-134859"/>
    <x v="103"/>
    <d v="2015-10-09T00:00:00"/>
    <x v="1"/>
    <s v="JK-16120"/>
    <s v="Julie Kriz"/>
    <s v="Home Office"/>
    <s v="United States"/>
    <x v="3"/>
    <x v="3"/>
    <x v="2"/>
    <s v="FUR-FU-10003623"/>
    <s v="Furniture"/>
    <x v="3"/>
    <s v="DataProducts Ampli Magnifier Task Lamp, Black,"/>
    <n v="64.944000000000003"/>
    <n v="3"/>
    <n v="0.2"/>
    <n v="6.4943999999999997"/>
    <n v="2.1648000000000001"/>
    <n v="9.9999999999999992E-2"/>
    <n v="1"/>
    <x v="2"/>
    <x v="1"/>
    <s v="Oct"/>
  </r>
  <r>
    <n v="2132"/>
    <s v="US-2014-114188"/>
    <x v="321"/>
    <d v="2014-05-22T00:00:00"/>
    <x v="0"/>
    <s v="RF-19345"/>
    <s v="Randy Ferguson"/>
    <s v="Corporate"/>
    <s v="United States"/>
    <x v="63"/>
    <x v="28"/>
    <x v="2"/>
    <s v="FUR-FU-10000076"/>
    <s v="Furniture"/>
    <x v="3"/>
    <s v="24-Hour Round Wall Clock"/>
    <n v="139.86000000000001"/>
    <n v="7"/>
    <n v="0"/>
    <n v="60.139800000000001"/>
    <n v="8.5914000000000001"/>
    <n v="0.42999999999999994"/>
    <n v="0"/>
    <x v="3"/>
    <x v="2"/>
    <s v="May"/>
  </r>
  <r>
    <n v="2137"/>
    <s v="CA-2015-156377"/>
    <x v="322"/>
    <d v="2016-01-05T00:00:00"/>
    <x v="1"/>
    <s v="TB-21625"/>
    <s v="Trudy Brown"/>
    <s v="Consumer"/>
    <s v="United States"/>
    <x v="141"/>
    <x v="5"/>
    <x v="3"/>
    <s v="FUR-FU-10002364"/>
    <s v="Furniture"/>
    <x v="3"/>
    <s v="Eldon Expressions Wood Desk Accessories, Oak"/>
    <n v="14.76"/>
    <n v="5"/>
    <n v="0.6"/>
    <n v="-11.439"/>
    <n v="-2.2877999999999998"/>
    <n v="-0.77500000000000002"/>
    <n v="1"/>
    <x v="2"/>
    <x v="1"/>
    <s v="Dec"/>
  </r>
  <r>
    <n v="2142"/>
    <s v="CA-2014-159520"/>
    <x v="323"/>
    <d v="2014-06-11T00:00:00"/>
    <x v="1"/>
    <s v="GT-14635"/>
    <s v="Grant Thornton"/>
    <s v="Corporate"/>
    <s v="United States"/>
    <x v="62"/>
    <x v="7"/>
    <x v="2"/>
    <s v="FUR-TA-10003238"/>
    <s v="Furniture"/>
    <x v="2"/>
    <s v="Chromcraft Bull-Nose Wood 48&quot; x 96&quot; Rectangular Conference Tables"/>
    <n v="991.76400000000001"/>
    <n v="3"/>
    <n v="0.4"/>
    <n v="-347.11739999999998"/>
    <n v="-115.7058"/>
    <n v="-0.35"/>
    <n v="1"/>
    <x v="2"/>
    <x v="2"/>
    <s v="Jun"/>
  </r>
  <r>
    <n v="2146"/>
    <s v="US-2016-152051"/>
    <x v="324"/>
    <d v="2016-06-29T00:00:00"/>
    <x v="1"/>
    <s v="TS-21160"/>
    <s v="Theresa Swint"/>
    <s v="Corporate"/>
    <s v="United States"/>
    <x v="142"/>
    <x v="3"/>
    <x v="2"/>
    <s v="FUR-CH-10002965"/>
    <s v="Furniture"/>
    <x v="1"/>
    <s v="Global Leather Highback Executive Chair with Pneumatic Height Adjustment, Black"/>
    <n v="422.05799999999999"/>
    <n v="3"/>
    <n v="0.3"/>
    <n v="-18.088200000000001"/>
    <n v="-6.0293999999999999"/>
    <n v="-4.2857142857142858E-2"/>
    <n v="1"/>
    <x v="4"/>
    <x v="0"/>
    <s v="Jun"/>
  </r>
  <r>
    <n v="2149"/>
    <s v="CA-2014-141607"/>
    <x v="202"/>
    <d v="2014-12-17T00:00:00"/>
    <x v="1"/>
    <s v="WB-21850"/>
    <s v="William Brown"/>
    <s v="Consumer"/>
    <s v="United States"/>
    <x v="41"/>
    <x v="2"/>
    <x v="1"/>
    <s v="FUR-FU-10003975"/>
    <s v="Furniture"/>
    <x v="3"/>
    <s v="Eldon Advantage Chair Mats for Low to Medium Pile Carpets"/>
    <n v="43.31"/>
    <n v="1"/>
    <n v="0"/>
    <n v="4.3310000000000004"/>
    <n v="4.3310000000000004"/>
    <n v="0.1"/>
    <n v="0"/>
    <x v="2"/>
    <x v="2"/>
    <s v="Dec"/>
  </r>
  <r>
    <n v="2151"/>
    <s v="US-2017-139969"/>
    <x v="49"/>
    <d v="2017-11-26T00:00:00"/>
    <x v="1"/>
    <s v="AF-10870"/>
    <s v="Art Ferguson"/>
    <s v="Consumer"/>
    <s v="United States"/>
    <x v="143"/>
    <x v="5"/>
    <x v="3"/>
    <s v="FUR-CH-10001973"/>
    <s v="Furniture"/>
    <x v="1"/>
    <s v="Office Star Flex Back Scooter Chair with White Frame"/>
    <n v="233.05799999999999"/>
    <n v="3"/>
    <n v="0.3"/>
    <n v="-53.270400000000002"/>
    <n v="-17.756800000000002"/>
    <n v="-0.22857142857142859"/>
    <n v="1"/>
    <x v="7"/>
    <x v="3"/>
    <s v="Nov"/>
  </r>
  <r>
    <n v="2155"/>
    <s v="US-2016-120460"/>
    <x v="325"/>
    <d v="2016-05-05T00:00:00"/>
    <x v="1"/>
    <s v="BF-11170"/>
    <s v="Ben Ferrer"/>
    <s v="Home Office"/>
    <s v="United States"/>
    <x v="144"/>
    <x v="5"/>
    <x v="3"/>
    <s v="FUR-FU-10004973"/>
    <s v="Furniture"/>
    <x v="3"/>
    <s v="Flat Face Poster Frame"/>
    <n v="22.608000000000001"/>
    <n v="3"/>
    <n v="0.6"/>
    <n v="-10.1736"/>
    <n v="-3.3912"/>
    <n v="-0.45"/>
    <n v="1"/>
    <x v="2"/>
    <x v="0"/>
    <s v="Apr"/>
  </r>
  <r>
    <n v="2161"/>
    <s v="CA-2016-141019"/>
    <x v="326"/>
    <d v="2016-05-14T00:00:00"/>
    <x v="3"/>
    <s v="LH-17155"/>
    <s v="Logan Haushalter"/>
    <s v="Consumer"/>
    <s v="United States"/>
    <x v="145"/>
    <x v="15"/>
    <x v="2"/>
    <s v="FUR-FU-10002937"/>
    <s v="Furniture"/>
    <x v="3"/>
    <s v="GE 48&quot; Fluorescent Tube, Cool White Energy Saver, 34 Watts, 30/Box"/>
    <n v="79.384"/>
    <n v="1"/>
    <n v="0.2"/>
    <n v="29.768999999999998"/>
    <n v="29.768999999999998"/>
    <n v="0.375"/>
    <n v="1"/>
    <x v="8"/>
    <x v="0"/>
    <s v="May"/>
  </r>
  <r>
    <n v="2166"/>
    <s v="CA-2016-154018"/>
    <x v="25"/>
    <d v="2016-10-19T00:00:00"/>
    <x v="1"/>
    <s v="HA-14920"/>
    <s v="Helen Andreada"/>
    <s v="Consumer"/>
    <s v="United States"/>
    <x v="146"/>
    <x v="5"/>
    <x v="3"/>
    <s v="FUR-FU-10003394"/>
    <s v="Furniture"/>
    <x v="3"/>
    <s v="Tenex &quot;The Solids&quot; Textured Chair Mats"/>
    <n v="139.91999999999999"/>
    <n v="5"/>
    <n v="0.6"/>
    <n v="-150.41399999999999"/>
    <n v="-30.082799999999999"/>
    <n v="-1.075"/>
    <n v="1"/>
    <x v="6"/>
    <x v="0"/>
    <s v="Oct"/>
  </r>
  <r>
    <n v="2172"/>
    <s v="US-2017-137491"/>
    <x v="49"/>
    <d v="2017-11-25T00:00:00"/>
    <x v="1"/>
    <s v="LC-16930"/>
    <s v="Linda Cazamias"/>
    <s v="Corporate"/>
    <s v="United States"/>
    <x v="147"/>
    <x v="5"/>
    <x v="3"/>
    <s v="FUR-CH-10004675"/>
    <s v="Furniture"/>
    <x v="1"/>
    <s v="Lifetime Advantage Folding Chairs, 4/Carton"/>
    <n v="305.31200000000001"/>
    <n v="2"/>
    <n v="0.3"/>
    <n v="-8.7232000000000003"/>
    <n v="-4.3616000000000001"/>
    <n v="-2.8571428571428571E-2"/>
    <n v="1"/>
    <x v="6"/>
    <x v="3"/>
    <s v="Nov"/>
  </r>
  <r>
    <n v="2182"/>
    <s v="CA-2016-128818"/>
    <x v="327"/>
    <d v="2016-05-11T00:00:00"/>
    <x v="1"/>
    <s v="CJ-12010"/>
    <s v="Caroline Jumper"/>
    <s v="Consumer"/>
    <s v="United States"/>
    <x v="13"/>
    <x v="7"/>
    <x v="2"/>
    <s v="FUR-CH-10002084"/>
    <s v="Furniture"/>
    <x v="1"/>
    <s v="Hon Mobius Operator's Chair"/>
    <n v="442.76400000000001"/>
    <n v="4"/>
    <n v="0.1"/>
    <n v="59.035200000000003"/>
    <n v="14.758800000000001"/>
    <n v="0.13333333333333333"/>
    <n v="0"/>
    <x v="4"/>
    <x v="0"/>
    <s v="May"/>
  </r>
  <r>
    <n v="2185"/>
    <s v="CA-2016-128818"/>
    <x v="327"/>
    <d v="2016-05-11T00:00:00"/>
    <x v="1"/>
    <s v="CJ-12010"/>
    <s v="Caroline Jumper"/>
    <s v="Consumer"/>
    <s v="United States"/>
    <x v="13"/>
    <x v="7"/>
    <x v="2"/>
    <s v="FUR-FU-10001940"/>
    <s v="Furniture"/>
    <x v="3"/>
    <s v="Staple-based wall hangings"/>
    <n v="63.68"/>
    <n v="8"/>
    <n v="0"/>
    <n v="28.019200000000001"/>
    <n v="3.5024000000000002"/>
    <n v="0.44"/>
    <n v="0"/>
    <x v="4"/>
    <x v="0"/>
    <s v="May"/>
  </r>
  <r>
    <n v="2189"/>
    <s v="CA-2017-143063"/>
    <x v="328"/>
    <d v="2017-08-15T00:00:00"/>
    <x v="1"/>
    <s v="IL-15100"/>
    <s v="Ivan Liston"/>
    <s v="Consumer"/>
    <s v="United States"/>
    <x v="29"/>
    <x v="6"/>
    <x v="3"/>
    <s v="FUR-FU-10003708"/>
    <s v="Furniture"/>
    <x v="3"/>
    <s v="Tenex Traditional Chairmats for Medium Pile Carpet, Standard Lip, 36&quot; x 48&quot;"/>
    <n v="121.3"/>
    <n v="2"/>
    <n v="0"/>
    <n v="25.472999999999999"/>
    <n v="12.736499999999999"/>
    <n v="0.21"/>
    <n v="0"/>
    <x v="2"/>
    <x v="3"/>
    <s v="Aug"/>
  </r>
  <r>
    <n v="2201"/>
    <s v="US-2014-165659"/>
    <x v="42"/>
    <d v="2014-06-06T00:00:00"/>
    <x v="1"/>
    <s v="LT-17110"/>
    <s v="Liz Thompson"/>
    <s v="Consumer"/>
    <s v="United States"/>
    <x v="148"/>
    <x v="31"/>
    <x v="0"/>
    <s v="FUR-FU-10001935"/>
    <s v="Furniture"/>
    <x v="3"/>
    <s v="3M Hangers With Command Adhesive"/>
    <n v="22.2"/>
    <n v="6"/>
    <n v="0"/>
    <n v="9.1020000000000003"/>
    <n v="1.5170000000000001"/>
    <n v="0.41000000000000003"/>
    <n v="0"/>
    <x v="2"/>
    <x v="2"/>
    <s v="Jun"/>
  </r>
  <r>
    <n v="2204"/>
    <s v="CA-2015-138002"/>
    <x v="329"/>
    <d v="2015-09-12T00:00:00"/>
    <x v="1"/>
    <s v="BT-11305"/>
    <s v="Beth Thompson"/>
    <s v="Home Office"/>
    <s v="United States"/>
    <x v="15"/>
    <x v="13"/>
    <x v="1"/>
    <s v="FUR-FU-10004748"/>
    <s v="Furniture"/>
    <x v="3"/>
    <s v="Howard Miller 16&quot; Diameter Gallery Wall Clock"/>
    <n v="191.82"/>
    <n v="3"/>
    <n v="0"/>
    <n v="74.809799999999996"/>
    <n v="24.936599999999999"/>
    <n v="0.39"/>
    <n v="0"/>
    <x v="6"/>
    <x v="1"/>
    <s v="Sep"/>
  </r>
  <r>
    <n v="2205"/>
    <s v="CA-2015-128860"/>
    <x v="330"/>
    <d v="2015-07-05T00:00:00"/>
    <x v="1"/>
    <s v="SC-20725"/>
    <s v="Steven Cartwright"/>
    <s v="Consumer"/>
    <s v="United States"/>
    <x v="68"/>
    <x v="3"/>
    <x v="2"/>
    <s v="FUR-FU-10001473"/>
    <s v="Furniture"/>
    <x v="3"/>
    <s v="Eldon Executive Woodline II Desk Accessories, Mahogany"/>
    <n v="20.103999999999999"/>
    <n v="1"/>
    <n v="0.2"/>
    <n v="1.7591000000000001"/>
    <n v="1.7591000000000001"/>
    <n v="8.7500000000000008E-2"/>
    <n v="1"/>
    <x v="6"/>
    <x v="1"/>
    <s v="Jun"/>
  </r>
  <r>
    <n v="2213"/>
    <s v="CA-2017-107874"/>
    <x v="295"/>
    <d v="2017-11-25T00:00:00"/>
    <x v="1"/>
    <s v="SW-20275"/>
    <s v="Scott Williamson"/>
    <s v="Consumer"/>
    <s v="United States"/>
    <x v="13"/>
    <x v="7"/>
    <x v="2"/>
    <s v="FUR-FU-10003535"/>
    <s v="Furniture"/>
    <x v="3"/>
    <s v="Howard Miller Distant Time Traveler Alarm Clock"/>
    <n v="27.42"/>
    <n v="1"/>
    <n v="0"/>
    <n v="11.2422"/>
    <n v="11.2422"/>
    <n v="0.41"/>
    <n v="0"/>
    <x v="4"/>
    <x v="3"/>
    <s v="Nov"/>
  </r>
  <r>
    <n v="2217"/>
    <s v="CA-2017-129378"/>
    <x v="95"/>
    <d v="2017-10-02T00:00:00"/>
    <x v="2"/>
    <s v="NS-18505"/>
    <s v="Neola Schneider"/>
    <s v="Consumer"/>
    <s v="United States"/>
    <x v="124"/>
    <x v="2"/>
    <x v="1"/>
    <s v="FUR-CH-10000553"/>
    <s v="Furniture"/>
    <x v="1"/>
    <s v="Metal Folding Chairs, Beige, 4/Carton"/>
    <n v="108.608"/>
    <n v="4"/>
    <n v="0.2"/>
    <n v="9.5031999999999996"/>
    <n v="2.3757999999999999"/>
    <n v="8.7499999999999994E-2"/>
    <n v="1"/>
    <x v="5"/>
    <x v="3"/>
    <s v="Oct"/>
  </r>
  <r>
    <n v="2224"/>
    <s v="CA-2015-131884"/>
    <x v="248"/>
    <d v="2015-12-06T00:00:00"/>
    <x v="3"/>
    <s v="DK-13375"/>
    <s v="Dennis Kane"/>
    <s v="Consumer"/>
    <s v="United States"/>
    <x v="149"/>
    <x v="15"/>
    <x v="2"/>
    <s v="FUR-CH-10004860"/>
    <s v="Furniture"/>
    <x v="1"/>
    <s v="Global Low Back Tilter Chair"/>
    <n v="70.686000000000007"/>
    <n v="1"/>
    <n v="0.3"/>
    <n v="-24.235199999999999"/>
    <n v="-24.235199999999999"/>
    <n v="-0.3428571428571428"/>
    <n v="1"/>
    <x v="8"/>
    <x v="1"/>
    <s v="Dec"/>
  </r>
  <r>
    <n v="2226"/>
    <s v="CA-2016-106383"/>
    <x v="331"/>
    <d v="2016-03-21T00:00:00"/>
    <x v="0"/>
    <s v="BT-11440"/>
    <s v="Bobby Trafton"/>
    <s v="Consumer"/>
    <s v="United States"/>
    <x v="150"/>
    <x v="12"/>
    <x v="1"/>
    <s v="FUR-BO-10002202"/>
    <s v="Furniture"/>
    <x v="0"/>
    <s v="Atlantic Metals Mobile 2-Shelf Bookcases, Custom Colors"/>
    <n v="72.293999999999997"/>
    <n v="1"/>
    <n v="0.7"/>
    <n v="-98.8018"/>
    <n v="-98.8018"/>
    <n v="-1.3666666666666667"/>
    <n v="1"/>
    <x v="3"/>
    <x v="0"/>
    <s v="Mar"/>
  </r>
  <r>
    <n v="2229"/>
    <s v="CA-2016-139157"/>
    <x v="180"/>
    <d v="2016-10-05T00:00:00"/>
    <x v="1"/>
    <s v="GM-14680"/>
    <s v="Greg Matthias"/>
    <s v="Consumer"/>
    <s v="United States"/>
    <x v="13"/>
    <x v="7"/>
    <x v="2"/>
    <s v="FUR-TA-10003238"/>
    <s v="Furniture"/>
    <x v="2"/>
    <s v="Chromcraft Bull-Nose Wood 48&quot; x 96&quot; Rectangular Conference Tables"/>
    <n v="330.58800000000002"/>
    <n v="1"/>
    <n v="0.4"/>
    <n v="-115.7058"/>
    <n v="-115.7058"/>
    <n v="-0.35"/>
    <n v="1"/>
    <x v="4"/>
    <x v="0"/>
    <s v="Oct"/>
  </r>
  <r>
    <n v="2232"/>
    <s v="CA-2017-157091"/>
    <x v="332"/>
    <d v="2017-07-01T00:00:00"/>
    <x v="1"/>
    <s v="DB-13405"/>
    <s v="Denny Blanton"/>
    <s v="Consumer"/>
    <s v="United States"/>
    <x v="101"/>
    <x v="6"/>
    <x v="3"/>
    <s v="FUR-FU-10000293"/>
    <s v="Furniture"/>
    <x v="3"/>
    <s v="Eldon Antistatic Chair Mats for Low to Medium Pile Carpets"/>
    <n v="526.45000000000005"/>
    <n v="5"/>
    <n v="0"/>
    <n v="31.587"/>
    <n v="6.3174000000000001"/>
    <n v="0.06"/>
    <n v="0"/>
    <x v="2"/>
    <x v="3"/>
    <s v="Jun"/>
  </r>
  <r>
    <n v="2239"/>
    <s v="CA-2017-166849"/>
    <x v="333"/>
    <d v="2017-04-26T00:00:00"/>
    <x v="1"/>
    <s v="SJ-20125"/>
    <s v="Sanjit Jacobs"/>
    <s v="Home Office"/>
    <s v="United States"/>
    <x v="9"/>
    <x v="8"/>
    <x v="3"/>
    <s v="FUR-FU-10004597"/>
    <s v="Furniture"/>
    <x v="3"/>
    <s v="Eldon Cleatmat Chair Mats for Medium Pile Carpets"/>
    <n v="44.4"/>
    <n v="2"/>
    <n v="0.6"/>
    <n v="-52.17"/>
    <n v="-26.085000000000001"/>
    <n v="-1.175"/>
    <n v="1"/>
    <x v="6"/>
    <x v="3"/>
    <s v="Apr"/>
  </r>
  <r>
    <n v="2257"/>
    <s v="CA-2016-164091"/>
    <x v="334"/>
    <d v="2016-09-22T00:00:00"/>
    <x v="1"/>
    <s v="LA-16780"/>
    <s v="Laura Armstrong"/>
    <s v="Corporate"/>
    <s v="United States"/>
    <x v="151"/>
    <x v="39"/>
    <x v="2"/>
    <s v="FUR-FU-10004952"/>
    <s v="Furniture"/>
    <x v="3"/>
    <s v="C-Line Cubicle Keepers Polyproplyene Holder w/Velcro Back, 8-1/2x11, 25/Bx"/>
    <n v="109.48"/>
    <n v="2"/>
    <n v="0"/>
    <n v="33.938800000000001"/>
    <n v="16.9694"/>
    <n v="0.31"/>
    <n v="0"/>
    <x v="2"/>
    <x v="0"/>
    <s v="Sep"/>
  </r>
  <r>
    <n v="2258"/>
    <s v="CA-2017-105214"/>
    <x v="140"/>
    <d v="2017-06-19T00:00:00"/>
    <x v="2"/>
    <s v="TS-21610"/>
    <s v="Troy Staebel"/>
    <s v="Consumer"/>
    <s v="United States"/>
    <x v="28"/>
    <x v="2"/>
    <x v="1"/>
    <s v="FUR-CH-10000015"/>
    <s v="Furniture"/>
    <x v="1"/>
    <s v="Hon Multipurpose Stacking Arm Chairs"/>
    <n v="1212.96"/>
    <n v="7"/>
    <n v="0.2"/>
    <n v="90.971999999999994"/>
    <n v="12.995999999999999"/>
    <n v="7.4999999999999997E-2"/>
    <n v="1"/>
    <x v="0"/>
    <x v="3"/>
    <s v="Jun"/>
  </r>
  <r>
    <n v="2263"/>
    <s v="CA-2017-122994"/>
    <x v="335"/>
    <d v="2017-02-09T00:00:00"/>
    <x v="2"/>
    <s v="MV-17485"/>
    <s v="Mark Van Huff"/>
    <s v="Consumer"/>
    <s v="United States"/>
    <x v="58"/>
    <x v="25"/>
    <x v="0"/>
    <s v="FUR-BO-10004015"/>
    <s v="Furniture"/>
    <x v="0"/>
    <s v="Bush Andora Bookcase, Maple/Graphite Gray Finish"/>
    <n v="359.97"/>
    <n v="3"/>
    <n v="0"/>
    <n v="79.193399999999997"/>
    <n v="26.3978"/>
    <n v="0.21999999999999997"/>
    <n v="0"/>
    <x v="0"/>
    <x v="3"/>
    <s v="Feb"/>
  </r>
  <r>
    <n v="2273"/>
    <s v="CA-2015-142944"/>
    <x v="336"/>
    <d v="2015-03-11T00:00:00"/>
    <x v="1"/>
    <s v="JL-15850"/>
    <s v="John Lucas"/>
    <s v="Consumer"/>
    <s v="United States"/>
    <x v="28"/>
    <x v="2"/>
    <x v="1"/>
    <s v="FUR-FU-10000308"/>
    <s v="Furniture"/>
    <x v="3"/>
    <s v="Deflect-o Glass Clear Studded Chair Mats"/>
    <n v="435.26"/>
    <n v="7"/>
    <n v="0"/>
    <n v="95.757199999999997"/>
    <n v="13.679599999999999"/>
    <n v="0.22"/>
    <n v="0"/>
    <x v="2"/>
    <x v="1"/>
    <s v="Mar"/>
  </r>
  <r>
    <n v="2275"/>
    <s v="CA-2014-157882"/>
    <x v="215"/>
    <d v="2014-10-08T00:00:00"/>
    <x v="0"/>
    <s v="AR-10405"/>
    <s v="Allen Rosenblatt"/>
    <s v="Corporate"/>
    <s v="United States"/>
    <x v="2"/>
    <x v="2"/>
    <x v="1"/>
    <s v="FUR-TA-10001866"/>
    <s v="Furniture"/>
    <x v="2"/>
    <s v="Bevis Round Conference Room Tables and Bases"/>
    <n v="143.43199999999999"/>
    <n v="1"/>
    <n v="0.2"/>
    <n v="3.5857999999999999"/>
    <n v="3.5857999999999999"/>
    <n v="2.5000000000000001E-2"/>
    <n v="1"/>
    <x v="2"/>
    <x v="2"/>
    <s v="Oct"/>
  </r>
  <r>
    <n v="2276"/>
    <s v="CA-2014-157882"/>
    <x v="215"/>
    <d v="2014-10-08T00:00:00"/>
    <x v="0"/>
    <s v="AR-10405"/>
    <s v="Allen Rosenblatt"/>
    <s v="Corporate"/>
    <s v="United States"/>
    <x v="2"/>
    <x v="2"/>
    <x v="1"/>
    <s v="FUR-CH-10002774"/>
    <s v="Furniture"/>
    <x v="1"/>
    <s v="Global Deluxe Stacking Chair, Gray"/>
    <n v="122.352"/>
    <n v="3"/>
    <n v="0.2"/>
    <n v="13.7646"/>
    <n v="4.5881999999999996"/>
    <n v="0.11249999999999999"/>
    <n v="1"/>
    <x v="2"/>
    <x v="2"/>
    <s v="Oct"/>
  </r>
  <r>
    <n v="2278"/>
    <s v="CA-2014-104283"/>
    <x v="337"/>
    <d v="2014-07-01T00:00:00"/>
    <x v="1"/>
    <s v="LM-17065"/>
    <s v="Liz MacKendrick"/>
    <s v="Consumer"/>
    <s v="United States"/>
    <x v="152"/>
    <x v="21"/>
    <x v="0"/>
    <s v="FUR-TA-10001039"/>
    <s v="Furniture"/>
    <x v="2"/>
    <s v="KI Adjustable-Height Table"/>
    <n v="85.98"/>
    <n v="1"/>
    <n v="0"/>
    <n v="22.354800000000001"/>
    <n v="22.354800000000001"/>
    <n v="0.26"/>
    <n v="0"/>
    <x v="4"/>
    <x v="2"/>
    <s v="Jun"/>
  </r>
  <r>
    <n v="2280"/>
    <s v="CA-2017-142622"/>
    <x v="242"/>
    <d v="2017-11-02T00:00:00"/>
    <x v="2"/>
    <s v="JK-15625"/>
    <s v="Jim Karlsson"/>
    <s v="Consumer"/>
    <s v="United States"/>
    <x v="15"/>
    <x v="13"/>
    <x v="1"/>
    <s v="FUR-CH-10003833"/>
    <s v="Furniture"/>
    <x v="1"/>
    <s v="Novimex Fabric Task Chair"/>
    <n v="97.567999999999998"/>
    <n v="2"/>
    <n v="0.2"/>
    <n v="-6.0979999999999999"/>
    <n v="-3.0489999999999999"/>
    <n v="-6.25E-2"/>
    <n v="1"/>
    <x v="0"/>
    <x v="3"/>
    <s v="Oct"/>
  </r>
  <r>
    <n v="2281"/>
    <s v="CA-2017-142622"/>
    <x v="242"/>
    <d v="2017-11-02T00:00:00"/>
    <x v="2"/>
    <s v="JK-15625"/>
    <s v="Jim Karlsson"/>
    <s v="Consumer"/>
    <s v="United States"/>
    <x v="15"/>
    <x v="13"/>
    <x v="1"/>
    <s v="FUR-CH-10004289"/>
    <s v="Furniture"/>
    <x v="1"/>
    <s v="Global Super Steno Chair"/>
    <n v="614.27200000000005"/>
    <n v="8"/>
    <n v="0.2"/>
    <n v="-23.0352"/>
    <n v="-2.8794"/>
    <n v="-3.7499999999999999E-2"/>
    <n v="1"/>
    <x v="0"/>
    <x v="3"/>
    <s v="Oct"/>
  </r>
  <r>
    <n v="2282"/>
    <s v="CA-2017-142622"/>
    <x v="242"/>
    <d v="2017-11-02T00:00:00"/>
    <x v="2"/>
    <s v="JK-15625"/>
    <s v="Jim Karlsson"/>
    <s v="Consumer"/>
    <s v="United States"/>
    <x v="15"/>
    <x v="13"/>
    <x v="1"/>
    <s v="FUR-BO-10004467"/>
    <s v="Furniture"/>
    <x v="0"/>
    <s v="Bestar Classic Bookcase"/>
    <n v="199.98"/>
    <n v="2"/>
    <n v="0"/>
    <n v="37.996200000000002"/>
    <n v="18.998100000000001"/>
    <n v="0.19000000000000003"/>
    <n v="0"/>
    <x v="0"/>
    <x v="3"/>
    <s v="Oct"/>
  </r>
  <r>
    <n v="2290"/>
    <s v="CA-2017-115154"/>
    <x v="338"/>
    <d v="2017-01-11T00:00:00"/>
    <x v="2"/>
    <s v="RS-19420"/>
    <s v="Ricardo Sperren"/>
    <s v="Corporate"/>
    <s v="United States"/>
    <x v="15"/>
    <x v="13"/>
    <x v="1"/>
    <s v="FUR-TA-10001950"/>
    <s v="Furniture"/>
    <x v="2"/>
    <s v="Balt Solid Wood Round Tables"/>
    <n v="892.98"/>
    <n v="2"/>
    <n v="0"/>
    <n v="80.368200000000002"/>
    <n v="40.184100000000001"/>
    <n v="0.09"/>
    <n v="0"/>
    <x v="0"/>
    <x v="3"/>
    <s v="Jan"/>
  </r>
  <r>
    <n v="2292"/>
    <s v="CA-2015-149342"/>
    <x v="339"/>
    <d v="2015-04-25T00:00:00"/>
    <x v="1"/>
    <s v="TS-21160"/>
    <s v="Theresa Swint"/>
    <s v="Corporate"/>
    <s v="United States"/>
    <x v="29"/>
    <x v="24"/>
    <x v="0"/>
    <s v="FUR-FU-10002937"/>
    <s v="Furniture"/>
    <x v="3"/>
    <s v="GE 48&quot; Fluorescent Tube, Cool White Energy Saver, 34 Watts, 30/Box"/>
    <n v="595.38"/>
    <n v="6"/>
    <n v="0"/>
    <n v="297.69"/>
    <n v="49.615000000000002"/>
    <n v="0.5"/>
    <n v="0"/>
    <x v="2"/>
    <x v="1"/>
    <s v="Apr"/>
  </r>
  <r>
    <n v="2295"/>
    <s v="CA-2017-127929"/>
    <x v="340"/>
    <d v="2017-12-27T00:00:00"/>
    <x v="1"/>
    <s v="FM-14215"/>
    <s v="Filia McAdams"/>
    <s v="Corporate"/>
    <s v="United States"/>
    <x v="108"/>
    <x v="19"/>
    <x v="2"/>
    <s v="FUR-FU-10003708"/>
    <s v="Furniture"/>
    <x v="3"/>
    <s v="Tenex Traditional Chairmats for Medium Pile Carpet, Standard Lip, 36&quot; x 48&quot;"/>
    <n v="181.95"/>
    <n v="3"/>
    <n v="0"/>
    <n v="38.209499999999998"/>
    <n v="12.736499999999999"/>
    <n v="0.21"/>
    <n v="0"/>
    <x v="4"/>
    <x v="3"/>
    <s v="Dec"/>
  </r>
  <r>
    <n v="2297"/>
    <s v="CA-2015-113145"/>
    <x v="341"/>
    <d v="2015-11-05T00:00:00"/>
    <x v="1"/>
    <s v="VD-21670"/>
    <s v="Valerie Dominguez"/>
    <s v="Consumer"/>
    <s v="United States"/>
    <x v="13"/>
    <x v="7"/>
    <x v="2"/>
    <s v="FUR-FU-10000965"/>
    <s v="Furniture"/>
    <x v="3"/>
    <s v="Howard Miller 11-1/2&quot; Diameter Ridgewood Wall Clock"/>
    <n v="259.7"/>
    <n v="5"/>
    <n v="0"/>
    <n v="106.477"/>
    <n v="21.295400000000001"/>
    <n v="0.41000000000000003"/>
    <n v="0"/>
    <x v="4"/>
    <x v="1"/>
    <s v="Nov"/>
  </r>
  <r>
    <n v="2304"/>
    <s v="CA-2017-157931"/>
    <x v="342"/>
    <d v="2017-09-22T00:00:00"/>
    <x v="0"/>
    <s v="MO-17800"/>
    <s v="Meg O'Connel"/>
    <s v="Home Office"/>
    <s v="United States"/>
    <x v="153"/>
    <x v="24"/>
    <x v="0"/>
    <s v="FUR-CH-10000785"/>
    <s v="Furniture"/>
    <x v="1"/>
    <s v="Global Ergonomic Managers Chair"/>
    <n v="723.92"/>
    <n v="4"/>
    <n v="0"/>
    <n v="188.2192"/>
    <n v="47.0548"/>
    <n v="0.26"/>
    <n v="0"/>
    <x v="2"/>
    <x v="3"/>
    <s v="Sep"/>
  </r>
  <r>
    <n v="2306"/>
    <s v="CA-2016-115574"/>
    <x v="207"/>
    <d v="2016-12-24T00:00:00"/>
    <x v="2"/>
    <s v="BP-11185"/>
    <s v="Ben Peterman"/>
    <s v="Corporate"/>
    <s v="United States"/>
    <x v="9"/>
    <x v="8"/>
    <x v="3"/>
    <s v="FUR-BO-10003441"/>
    <s v="Furniture"/>
    <x v="0"/>
    <s v="Bush Westfield Collection Bookcases, Fully Assembled"/>
    <n v="141.37200000000001"/>
    <n v="2"/>
    <n v="0.3"/>
    <n v="-14.1372"/>
    <n v="-7.0686"/>
    <n v="-9.9999999999999992E-2"/>
    <n v="1"/>
    <x v="5"/>
    <x v="0"/>
    <s v="Dec"/>
  </r>
  <r>
    <n v="2309"/>
    <s v="US-2017-120418"/>
    <x v="343"/>
    <d v="2017-06-12T00:00:00"/>
    <x v="2"/>
    <s v="BC-11125"/>
    <s v="Becky Castell"/>
    <s v="Home Office"/>
    <s v="United States"/>
    <x v="117"/>
    <x v="22"/>
    <x v="1"/>
    <s v="FUR-CH-10001394"/>
    <s v="Furniture"/>
    <x v="1"/>
    <s v="Global Leather Executive Chair"/>
    <n v="280.79199999999997"/>
    <n v="1"/>
    <n v="0.2"/>
    <n v="35.098999999999997"/>
    <n v="35.098999999999997"/>
    <n v="0.125"/>
    <n v="1"/>
    <x v="5"/>
    <x v="3"/>
    <s v="Jun"/>
  </r>
  <r>
    <n v="2317"/>
    <s v="CA-2017-122035"/>
    <x v="96"/>
    <d v="2017-07-25T00:00:00"/>
    <x v="1"/>
    <s v="EM-13825"/>
    <s v="Elizabeth Moffitt"/>
    <s v="Corporate"/>
    <s v="United States"/>
    <x v="154"/>
    <x v="40"/>
    <x v="3"/>
    <s v="FUR-CH-10003833"/>
    <s v="Furniture"/>
    <x v="1"/>
    <s v="Novimex Fabric Task Chair"/>
    <n v="182.94"/>
    <n v="3"/>
    <n v="0"/>
    <n v="27.440999999999999"/>
    <n v="9.1470000000000002"/>
    <n v="0.15"/>
    <n v="0"/>
    <x v="2"/>
    <x v="3"/>
    <s v="Jul"/>
  </r>
  <r>
    <n v="2327"/>
    <s v="CA-2015-105102"/>
    <x v="195"/>
    <d v="2015-09-19T00:00:00"/>
    <x v="0"/>
    <s v="BM-11575"/>
    <s v="Brendan Murry"/>
    <s v="Corporate"/>
    <s v="United States"/>
    <x v="13"/>
    <x v="7"/>
    <x v="2"/>
    <s v="FUR-BO-10004709"/>
    <s v="Furniture"/>
    <x v="0"/>
    <s v="Bush Westfield Collection Bookcases, Medium Cherry Finish"/>
    <n v="46.384"/>
    <n v="1"/>
    <n v="0.2"/>
    <n v="1.1596"/>
    <n v="1.1596"/>
    <n v="2.4999999999999998E-2"/>
    <n v="1"/>
    <x v="4"/>
    <x v="1"/>
    <s v="Sep"/>
  </r>
  <r>
    <n v="2330"/>
    <s v="US-2015-147739"/>
    <x v="344"/>
    <d v="2015-12-29T00:00:00"/>
    <x v="1"/>
    <s v="JD-16150"/>
    <s v="Justin Deggeller"/>
    <s v="Corporate"/>
    <s v="United States"/>
    <x v="3"/>
    <x v="3"/>
    <x v="2"/>
    <s v="FUR-FU-10001468"/>
    <s v="Furniture"/>
    <x v="3"/>
    <s v="Tenex Antistatic Computer Chair Mats"/>
    <n v="547.13599999999997"/>
    <n v="4"/>
    <n v="0.2"/>
    <n v="-68.391999999999996"/>
    <n v="-17.097999999999999"/>
    <n v="-0.125"/>
    <n v="1"/>
    <x v="4"/>
    <x v="1"/>
    <s v="Dec"/>
  </r>
  <r>
    <n v="2342"/>
    <s v="US-2014-143231"/>
    <x v="252"/>
    <d v="2015-01-03T00:00:00"/>
    <x v="2"/>
    <s v="GM-14455"/>
    <s v="Gary Mitchum"/>
    <s v="Home Office"/>
    <s v="United States"/>
    <x v="20"/>
    <x v="20"/>
    <x v="2"/>
    <s v="FUR-FU-10002501"/>
    <s v="Furniture"/>
    <x v="3"/>
    <s v="Nu-Dell Executive Frame"/>
    <n v="63.2"/>
    <n v="5"/>
    <n v="0"/>
    <n v="23.384"/>
    <n v="4.6768000000000001"/>
    <n v="0.37"/>
    <n v="0"/>
    <x v="0"/>
    <x v="2"/>
    <s v="Dec"/>
  </r>
  <r>
    <n v="2348"/>
    <s v="CA-2016-159373"/>
    <x v="345"/>
    <d v="2016-03-18T00:00:00"/>
    <x v="1"/>
    <s v="LT-17110"/>
    <s v="Liz Thompson"/>
    <s v="Consumer"/>
    <s v="United States"/>
    <x v="21"/>
    <x v="5"/>
    <x v="3"/>
    <s v="FUR-TA-10004619"/>
    <s v="Furniture"/>
    <x v="2"/>
    <s v="Hon Non-Folding Utility Tables"/>
    <n v="557.58500000000004"/>
    <n v="5"/>
    <n v="0.3"/>
    <n v="0"/>
    <n v="0"/>
    <n v="0"/>
    <n v="1"/>
    <x v="2"/>
    <x v="0"/>
    <s v="Mar"/>
  </r>
  <r>
    <n v="2354"/>
    <s v="CA-2015-111514"/>
    <x v="346"/>
    <d v="2015-09-02T00:00:00"/>
    <x v="2"/>
    <s v="SC-20260"/>
    <s v="Scott Cohen"/>
    <s v="Corporate"/>
    <s v="United States"/>
    <x v="28"/>
    <x v="2"/>
    <x v="1"/>
    <s v="FUR-BO-10002545"/>
    <s v="Furniture"/>
    <x v="0"/>
    <s v="Atlantic Metals Mobile 3-Shelf Bookcases, Custom Colors"/>
    <n v="1552.8309999999999"/>
    <n v="7"/>
    <n v="0.15"/>
    <n v="200.9546"/>
    <n v="28.707799999999999"/>
    <n v="0.12941176470588237"/>
    <n v="0"/>
    <x v="3"/>
    <x v="1"/>
    <s v="Aug"/>
  </r>
  <r>
    <n v="2358"/>
    <s v="US-2014-148838"/>
    <x v="347"/>
    <d v="2014-03-21T00:00:00"/>
    <x v="1"/>
    <s v="CP-12340"/>
    <s v="Christine Phan"/>
    <s v="Corporate"/>
    <s v="United States"/>
    <x v="13"/>
    <x v="7"/>
    <x v="2"/>
    <s v="FUR-TA-10003473"/>
    <s v="Furniture"/>
    <x v="2"/>
    <s v="Bretford Rectangular Conference Table Tops"/>
    <n v="1579.7460000000001"/>
    <n v="7"/>
    <n v="0.4"/>
    <n v="-447.59469999999999"/>
    <n v="-63.942099999999996"/>
    <n v="-0.28333333333333333"/>
    <n v="1"/>
    <x v="4"/>
    <x v="2"/>
    <s v="Mar"/>
  </r>
  <r>
    <n v="2359"/>
    <s v="US-2014-148838"/>
    <x v="347"/>
    <d v="2014-03-21T00:00:00"/>
    <x v="1"/>
    <s v="CP-12340"/>
    <s v="Christine Phan"/>
    <s v="Corporate"/>
    <s v="United States"/>
    <x v="13"/>
    <x v="7"/>
    <x v="2"/>
    <s v="FUR-TA-10001950"/>
    <s v="Furniture"/>
    <x v="2"/>
    <s v="Balt Solid Wood Round Tables"/>
    <n v="1071.576"/>
    <n v="4"/>
    <n v="0.4"/>
    <n v="-553.64760000000001"/>
    <n v="-138.4119"/>
    <n v="-0.51666666666666672"/>
    <n v="1"/>
    <x v="4"/>
    <x v="2"/>
    <s v="Mar"/>
  </r>
  <r>
    <n v="2360"/>
    <s v="US-2014-148838"/>
    <x v="347"/>
    <d v="2014-03-21T00:00:00"/>
    <x v="1"/>
    <s v="CP-12340"/>
    <s v="Christine Phan"/>
    <s v="Corporate"/>
    <s v="United States"/>
    <x v="13"/>
    <x v="7"/>
    <x v="2"/>
    <s v="FUR-TA-10004175"/>
    <s v="Furniture"/>
    <x v="2"/>
    <s v="Hon 30&quot; x 60&quot; Table with Locking Drawer"/>
    <n v="613.90800000000002"/>
    <n v="3"/>
    <n v="0.4"/>
    <n v="-122.7816"/>
    <n v="-40.927199999999999"/>
    <n v="-0.19999999999999998"/>
    <n v="1"/>
    <x v="4"/>
    <x v="2"/>
    <s v="Mar"/>
  </r>
  <r>
    <n v="2364"/>
    <s v="US-2016-108637"/>
    <x v="345"/>
    <d v="2016-03-18T00:00:00"/>
    <x v="1"/>
    <s v="AB-10060"/>
    <s v="Adam Bellavance"/>
    <s v="Home Office"/>
    <s v="United States"/>
    <x v="61"/>
    <x v="25"/>
    <x v="0"/>
    <s v="FUR-FU-10004864"/>
    <s v="Furniture"/>
    <x v="3"/>
    <s v="Howard Miller 14-1/2&quot; Diameter Chrome Round Wall Clock"/>
    <n v="127.88"/>
    <n v="2"/>
    <n v="0"/>
    <n v="40.921599999999998"/>
    <n v="20.460799999999999"/>
    <n v="0.32"/>
    <n v="0"/>
    <x v="2"/>
    <x v="0"/>
    <s v="Mar"/>
  </r>
  <r>
    <n v="2367"/>
    <s v="CA-2014-102295"/>
    <x v="168"/>
    <d v="2014-11-26T00:00:00"/>
    <x v="0"/>
    <s v="EH-13990"/>
    <s v="Erica Hackney"/>
    <s v="Consumer"/>
    <s v="United States"/>
    <x v="155"/>
    <x v="2"/>
    <x v="1"/>
    <s v="FUR-CH-10001714"/>
    <s v="Furniture"/>
    <x v="1"/>
    <s v="Global Leather &amp; Oak Executive Chair, Burgundy"/>
    <n v="120.712"/>
    <n v="1"/>
    <n v="0.2"/>
    <n v="-18.1068"/>
    <n v="-18.1068"/>
    <n v="-0.15"/>
    <n v="1"/>
    <x v="3"/>
    <x v="2"/>
    <s v="Nov"/>
  </r>
  <r>
    <n v="2369"/>
    <s v="US-2016-129469"/>
    <x v="348"/>
    <d v="2016-09-27T00:00:00"/>
    <x v="1"/>
    <s v="KL-16555"/>
    <s v="Kelly Lampkin"/>
    <s v="Corporate"/>
    <s v="United States"/>
    <x v="130"/>
    <x v="15"/>
    <x v="2"/>
    <s v="FUR-FU-10002298"/>
    <s v="Furniture"/>
    <x v="3"/>
    <s v="Rubbermaid ClusterMat Chairmats, Mat Size- 66&quot; x 60&quot;, Lip 20&quot; x 11&quot; -90 Degree Angle"/>
    <n v="532.70399999999995"/>
    <n v="6"/>
    <n v="0.2"/>
    <n v="-26.635200000000001"/>
    <n v="-4.4392000000000005"/>
    <n v="-5.000000000000001E-2"/>
    <n v="1"/>
    <x v="4"/>
    <x v="0"/>
    <s v="Sep"/>
  </r>
  <r>
    <n v="2372"/>
    <s v="CA-2016-159940"/>
    <x v="281"/>
    <d v="2016-07-11T00:00:00"/>
    <x v="0"/>
    <s v="BF-11020"/>
    <s v="Barry Franzšsisch"/>
    <s v="Corporate"/>
    <s v="United States"/>
    <x v="14"/>
    <x v="8"/>
    <x v="3"/>
    <s v="FUR-FU-10004973"/>
    <s v="Furniture"/>
    <x v="3"/>
    <s v="Flat Face Poster Frame"/>
    <n v="60.287999999999997"/>
    <n v="8"/>
    <n v="0.6"/>
    <n v="-27.1296"/>
    <n v="-3.3912"/>
    <n v="-0.45"/>
    <n v="1"/>
    <x v="4"/>
    <x v="0"/>
    <s v="Jul"/>
  </r>
  <r>
    <n v="2375"/>
    <s v="CA-2016-159940"/>
    <x v="281"/>
    <d v="2016-07-11T00:00:00"/>
    <x v="0"/>
    <s v="BF-11020"/>
    <s v="Barry Franzšsisch"/>
    <s v="Corporate"/>
    <s v="United States"/>
    <x v="14"/>
    <x v="8"/>
    <x v="3"/>
    <s v="FUR-CH-10000785"/>
    <s v="Furniture"/>
    <x v="1"/>
    <s v="Global Ergonomic Managers Chair"/>
    <n v="253.37200000000001"/>
    <n v="2"/>
    <n v="0.3"/>
    <n v="-14.478400000000001"/>
    <n v="-7.2392000000000003"/>
    <n v="-5.7142857142857141E-2"/>
    <n v="1"/>
    <x v="4"/>
    <x v="0"/>
    <s v="Jul"/>
  </r>
  <r>
    <n v="2382"/>
    <s v="CA-2016-118052"/>
    <x v="349"/>
    <d v="2016-05-10T00:00:00"/>
    <x v="1"/>
    <s v="BE-11455"/>
    <s v="Brad Eason"/>
    <s v="Home Office"/>
    <s v="United States"/>
    <x v="75"/>
    <x v="15"/>
    <x v="2"/>
    <s v="FUR-FU-10004848"/>
    <s v="Furniture"/>
    <x v="3"/>
    <s v="DAX Solid Wood Frames"/>
    <n v="54.712000000000003"/>
    <n v="7"/>
    <n v="0.2"/>
    <n v="11.626300000000001"/>
    <n v="1.6609"/>
    <n v="0.21249999999999999"/>
    <n v="1"/>
    <x v="4"/>
    <x v="0"/>
    <s v="May"/>
  </r>
  <r>
    <n v="2393"/>
    <s v="US-2015-127040"/>
    <x v="248"/>
    <d v="2015-12-10T00:00:00"/>
    <x v="1"/>
    <s v="SG-20605"/>
    <s v="Speros Goranitis"/>
    <s v="Consumer"/>
    <s v="United States"/>
    <x v="13"/>
    <x v="7"/>
    <x v="2"/>
    <s v="FUR-FU-10002878"/>
    <s v="Furniture"/>
    <x v="3"/>
    <s v="Seth Thomas 14&quot; Day/Date Wall Clock"/>
    <n v="113.92"/>
    <n v="4"/>
    <n v="0"/>
    <n v="42.150399999999998"/>
    <n v="10.537599999999999"/>
    <n v="0.37"/>
    <n v="0"/>
    <x v="4"/>
    <x v="1"/>
    <s v="Dec"/>
  </r>
  <r>
    <n v="2404"/>
    <s v="US-2016-110170"/>
    <x v="350"/>
    <d v="2016-10-03T00:00:00"/>
    <x v="1"/>
    <s v="HM-14860"/>
    <s v="Harry Marie"/>
    <s v="Corporate"/>
    <s v="United States"/>
    <x v="156"/>
    <x v="5"/>
    <x v="3"/>
    <s v="FUR-BO-10000780"/>
    <s v="Furniture"/>
    <x v="0"/>
    <s v="O'Sullivan Plantations 2-Door Library in Landvery Oak"/>
    <n v="956.66480000000001"/>
    <n v="7"/>
    <n v="0.32"/>
    <n v="-225.0976"/>
    <n v="-32.156799999999997"/>
    <n v="-0.23529411764705882"/>
    <n v="1"/>
    <x v="6"/>
    <x v="0"/>
    <s v="Sep"/>
  </r>
  <r>
    <n v="2410"/>
    <s v="CA-2017-155985"/>
    <x v="351"/>
    <d v="2017-03-25T00:00:00"/>
    <x v="2"/>
    <s v="BE-11335"/>
    <s v="Bill Eplett"/>
    <s v="Home Office"/>
    <s v="United States"/>
    <x v="28"/>
    <x v="2"/>
    <x v="1"/>
    <s v="FUR-FU-10000758"/>
    <s v="Furniture"/>
    <x v="3"/>
    <s v="DAX Natural Wood-Tone Poster Frame"/>
    <n v="211.84"/>
    <n v="8"/>
    <n v="0"/>
    <n v="76.2624"/>
    <n v="9.5327999999999999"/>
    <n v="0.36"/>
    <n v="0"/>
    <x v="3"/>
    <x v="3"/>
    <s v="Mar"/>
  </r>
  <r>
    <n v="2414"/>
    <s v="CA-2014-151295"/>
    <x v="352"/>
    <d v="2014-11-16T00:00:00"/>
    <x v="1"/>
    <s v="JA-15970"/>
    <s v="Joseph Airdo"/>
    <s v="Consumer"/>
    <s v="United States"/>
    <x v="2"/>
    <x v="2"/>
    <x v="1"/>
    <s v="FUR-TA-10002356"/>
    <s v="Furniture"/>
    <x v="2"/>
    <s v="Bevis Boat-Shaped Conference Table"/>
    <n v="629.06399999999996"/>
    <n v="3"/>
    <n v="0.2"/>
    <n v="31.453199999999999"/>
    <n v="10.484399999999999"/>
    <n v="0.05"/>
    <n v="1"/>
    <x v="4"/>
    <x v="2"/>
    <s v="Nov"/>
  </r>
  <r>
    <n v="2415"/>
    <s v="CA-2016-156300"/>
    <x v="353"/>
    <d v="2017-01-02T00:00:00"/>
    <x v="1"/>
    <s v="TB-21595"/>
    <s v="Troy Blackwell"/>
    <s v="Consumer"/>
    <s v="United States"/>
    <x v="79"/>
    <x v="16"/>
    <x v="3"/>
    <s v="FUR-CH-10001714"/>
    <s v="Furniture"/>
    <x v="1"/>
    <s v="Global Leather &amp; Oak Executive Chair, Burgundy"/>
    <n v="754.45"/>
    <n v="5"/>
    <n v="0"/>
    <n v="60.356000000000002"/>
    <n v="12.071200000000001"/>
    <n v="0.08"/>
    <n v="0"/>
    <x v="4"/>
    <x v="0"/>
    <s v="Dec"/>
  </r>
  <r>
    <n v="2416"/>
    <s v="CA-2015-146087"/>
    <x v="171"/>
    <d v="2015-07-11T00:00:00"/>
    <x v="1"/>
    <s v="PP-18955"/>
    <s v="Paul Prost"/>
    <s v="Home Office"/>
    <s v="United States"/>
    <x v="157"/>
    <x v="20"/>
    <x v="2"/>
    <s v="FUR-BO-10002824"/>
    <s v="Furniture"/>
    <x v="0"/>
    <s v="Bush Mission Pointe Library"/>
    <n v="301.95999999999998"/>
    <n v="2"/>
    <n v="0"/>
    <n v="60.392000000000003"/>
    <n v="30.196000000000002"/>
    <n v="0.2"/>
    <n v="0"/>
    <x v="2"/>
    <x v="1"/>
    <s v="Jul"/>
  </r>
  <r>
    <n v="2426"/>
    <s v="US-2017-147669"/>
    <x v="19"/>
    <d v="2017-12-30T00:00:00"/>
    <x v="1"/>
    <s v="SV-20935"/>
    <s v="Susan Vittorini"/>
    <s v="Consumer"/>
    <s v="United States"/>
    <x v="130"/>
    <x v="15"/>
    <x v="2"/>
    <s v="FUR-TA-10002645"/>
    <s v="Furniture"/>
    <x v="2"/>
    <s v="Hon Rectangular Conference Tables"/>
    <n v="273.06"/>
    <n v="2"/>
    <n v="0.4"/>
    <n v="-104.673"/>
    <n v="-52.336500000000001"/>
    <n v="-0.38333333333333336"/>
    <n v="1"/>
    <x v="2"/>
    <x v="3"/>
    <s v="Dec"/>
  </r>
  <r>
    <n v="2430"/>
    <s v="CA-2016-169922"/>
    <x v="354"/>
    <d v="2016-06-17T00:00:00"/>
    <x v="1"/>
    <s v="MZ-17515"/>
    <s v="Mary Zewe"/>
    <s v="Corporate"/>
    <s v="United States"/>
    <x v="58"/>
    <x v="5"/>
    <x v="3"/>
    <s v="FUR-FU-10004415"/>
    <s v="Furniture"/>
    <x v="3"/>
    <s v="Stacking Tray, Side-Loading, Legal, Smoke"/>
    <n v="12.544"/>
    <n v="7"/>
    <n v="0.6"/>
    <n v="-9.0944000000000003"/>
    <n v="-1.2992000000000001"/>
    <n v="-0.72499999999999998"/>
    <n v="1"/>
    <x v="6"/>
    <x v="0"/>
    <s v="Jun"/>
  </r>
  <r>
    <n v="2432"/>
    <s v="CA-2017-129805"/>
    <x v="158"/>
    <d v="2018-01-02T00:00:00"/>
    <x v="1"/>
    <s v="HM-14860"/>
    <s v="Harry Marie"/>
    <s v="Corporate"/>
    <s v="United States"/>
    <x v="15"/>
    <x v="13"/>
    <x v="1"/>
    <s v="FUR-FU-10001935"/>
    <s v="Furniture"/>
    <x v="3"/>
    <s v="3M Hangers With Command Adhesive"/>
    <n v="7.4"/>
    <n v="2"/>
    <n v="0"/>
    <n v="3.0339999999999998"/>
    <n v="1.5169999999999999"/>
    <n v="0.41"/>
    <n v="0"/>
    <x v="2"/>
    <x v="3"/>
    <s v="Dec"/>
  </r>
  <r>
    <n v="2433"/>
    <s v="CA-2014-148586"/>
    <x v="355"/>
    <d v="2014-04-01T00:00:00"/>
    <x v="1"/>
    <s v="AZ-10750"/>
    <s v="Annie Zypern"/>
    <s v="Consumer"/>
    <s v="United States"/>
    <x v="13"/>
    <x v="7"/>
    <x v="2"/>
    <s v="FUR-CH-10002439"/>
    <s v="Furniture"/>
    <x v="1"/>
    <s v="Iceberg Nesting Folding Chair, 19w x 6d x 43h"/>
    <n v="366.786"/>
    <n v="7"/>
    <n v="0.1"/>
    <n v="65.206400000000002"/>
    <n v="9.3152000000000008"/>
    <n v="0.17777777777777778"/>
    <n v="0"/>
    <x v="7"/>
    <x v="2"/>
    <s v="Mar"/>
  </r>
  <r>
    <n v="2437"/>
    <s v="CA-2017-140053"/>
    <x v="209"/>
    <d v="2017-07-10T00:00:00"/>
    <x v="1"/>
    <s v="CA-12265"/>
    <s v="Christina Anderson"/>
    <s v="Consumer"/>
    <s v="United States"/>
    <x v="158"/>
    <x v="41"/>
    <x v="1"/>
    <s v="FUR-FU-10003708"/>
    <s v="Furniture"/>
    <x v="3"/>
    <s v="Tenex Traditional Chairmats for Medium Pile Carpet, Standard Lip, 36&quot; x 48&quot;"/>
    <n v="545.85"/>
    <n v="9"/>
    <n v="0"/>
    <n v="114.6285"/>
    <n v="12.736499999999999"/>
    <n v="0.21"/>
    <n v="0"/>
    <x v="7"/>
    <x v="3"/>
    <s v="Jul"/>
  </r>
  <r>
    <n v="2438"/>
    <s v="CA-2014-164210"/>
    <x v="356"/>
    <d v="2014-11-20T00:00:00"/>
    <x v="0"/>
    <s v="PW-19240"/>
    <s v="Pierre Wener"/>
    <s v="Consumer"/>
    <s v="United States"/>
    <x v="74"/>
    <x v="12"/>
    <x v="1"/>
    <s v="FUR-TA-10000849"/>
    <s v="Furniture"/>
    <x v="2"/>
    <s v="Bevis Rectangular Conference Tables"/>
    <n v="145.97999999999999"/>
    <n v="2"/>
    <n v="0.5"/>
    <n v="-99.266400000000004"/>
    <n v="-49.633200000000002"/>
    <n v="-0.68"/>
    <n v="1"/>
    <x v="3"/>
    <x v="2"/>
    <s v="Nov"/>
  </r>
  <r>
    <n v="2440"/>
    <s v="CA-2017-139948"/>
    <x v="357"/>
    <d v="2017-07-22T00:00:00"/>
    <x v="1"/>
    <s v="SW-20455"/>
    <s v="Shaun Weien"/>
    <s v="Consumer"/>
    <s v="United States"/>
    <x v="26"/>
    <x v="1"/>
    <x v="0"/>
    <s v="FUR-FU-10002597"/>
    <s v="Furniture"/>
    <x v="3"/>
    <s v="C-Line Magnetic Cubicle Keepers, Clear Polypropylene"/>
    <n v="7.9039999999999999"/>
    <n v="2"/>
    <n v="0.2"/>
    <n v="2.1736"/>
    <n v="1.0868"/>
    <n v="0.27500000000000002"/>
    <n v="1"/>
    <x v="2"/>
    <x v="3"/>
    <s v="Jul"/>
  </r>
  <r>
    <n v="2442"/>
    <s v="CA-2016-146934"/>
    <x v="358"/>
    <d v="2016-05-27T00:00:00"/>
    <x v="1"/>
    <s v="AF-10870"/>
    <s v="Art Ferguson"/>
    <s v="Consumer"/>
    <s v="United States"/>
    <x v="159"/>
    <x v="18"/>
    <x v="2"/>
    <s v="FUR-TA-10003748"/>
    <s v="Furniture"/>
    <x v="2"/>
    <s v="Bevis 36 x 72 Conference Tables"/>
    <n v="174.286"/>
    <n v="2"/>
    <n v="0.3"/>
    <n v="-19.918399999999998"/>
    <n v="-9.9591999999999992"/>
    <n v="-0.11428571428571428"/>
    <n v="1"/>
    <x v="2"/>
    <x v="0"/>
    <s v="May"/>
  </r>
  <r>
    <n v="2448"/>
    <s v="CA-2016-119165"/>
    <x v="359"/>
    <d v="2016-11-06T00:00:00"/>
    <x v="1"/>
    <s v="BD-11320"/>
    <s v="Bill Donatelli"/>
    <s v="Consumer"/>
    <s v="United States"/>
    <x v="3"/>
    <x v="3"/>
    <x v="2"/>
    <s v="FUR-CH-10000988"/>
    <s v="Furniture"/>
    <x v="1"/>
    <s v="Hon Olson Stacker Stools"/>
    <n v="492.83499999999998"/>
    <n v="5"/>
    <n v="0.3"/>
    <n v="-14.081"/>
    <n v="-2.8161999999999998"/>
    <n v="-2.8571428571428571E-2"/>
    <n v="1"/>
    <x v="6"/>
    <x v="0"/>
    <s v="Oct"/>
  </r>
  <r>
    <n v="2471"/>
    <s v="US-2016-135923"/>
    <x v="360"/>
    <d v="2016-01-28T00:00:00"/>
    <x v="1"/>
    <s v="CM-11935"/>
    <s v="Carlos Meador"/>
    <s v="Consumer"/>
    <s v="United States"/>
    <x v="160"/>
    <x v="30"/>
    <x v="0"/>
    <s v="FUR-FU-10002107"/>
    <s v="Furniture"/>
    <x v="3"/>
    <s v="Eldon Pizzaz Desk Accessories"/>
    <n v="14.272"/>
    <n v="8"/>
    <n v="0.2"/>
    <n v="4.2816000000000001"/>
    <n v="0.53520000000000001"/>
    <n v="0.3"/>
    <n v="1"/>
    <x v="6"/>
    <x v="0"/>
    <s v="Jan"/>
  </r>
  <r>
    <n v="2472"/>
    <s v="US-2016-135923"/>
    <x v="360"/>
    <d v="2016-01-28T00:00:00"/>
    <x v="1"/>
    <s v="CM-11935"/>
    <s v="Carlos Meador"/>
    <s v="Consumer"/>
    <s v="United States"/>
    <x v="160"/>
    <x v="30"/>
    <x v="0"/>
    <s v="FUR-BO-10002213"/>
    <s v="Furniture"/>
    <x v="0"/>
    <s v="Sauder Forest Hills Library, Woodland Oak Finish"/>
    <n v="451.13600000000002"/>
    <n v="4"/>
    <n v="0.2"/>
    <n v="-67.670400000000001"/>
    <n v="-16.9176"/>
    <n v="-0.15"/>
    <n v="1"/>
    <x v="6"/>
    <x v="0"/>
    <s v="Jan"/>
  </r>
  <r>
    <n v="2474"/>
    <s v="CA-2016-114972"/>
    <x v="361"/>
    <d v="2016-11-06T00:00:00"/>
    <x v="2"/>
    <s v="PF-19225"/>
    <s v="Phillip Flathmann"/>
    <s v="Consumer"/>
    <s v="United States"/>
    <x v="2"/>
    <x v="2"/>
    <x v="1"/>
    <s v="FUR-CH-10001190"/>
    <s v="Furniture"/>
    <x v="1"/>
    <s v="Global Deluxe High-Back Office Chair in Storm"/>
    <n v="217.584"/>
    <n v="2"/>
    <n v="0.2"/>
    <n v="-29.9178"/>
    <n v="-14.9589"/>
    <n v="-0.13749999999999998"/>
    <n v="1"/>
    <x v="0"/>
    <x v="0"/>
    <s v="Nov"/>
  </r>
  <r>
    <n v="2478"/>
    <s v="CA-2017-102750"/>
    <x v="362"/>
    <d v="2017-09-08T00:00:00"/>
    <x v="0"/>
    <s v="GM-14695"/>
    <s v="Greg Maxwell"/>
    <s v="Corporate"/>
    <s v="United States"/>
    <x v="2"/>
    <x v="2"/>
    <x v="1"/>
    <s v="FUR-TA-10000198"/>
    <s v="Furniture"/>
    <x v="2"/>
    <s v="Chromcraft Bull-Nose Wood Oval Conference Tables &amp; Bases"/>
    <n v="1322.3520000000001"/>
    <n v="3"/>
    <n v="0.2"/>
    <n v="-99.176400000000001"/>
    <n v="-33.058799999999998"/>
    <n v="-7.4999999999999997E-2"/>
    <n v="1"/>
    <x v="4"/>
    <x v="3"/>
    <s v="Sep"/>
  </r>
  <r>
    <n v="2484"/>
    <s v="CA-2017-126067"/>
    <x v="363"/>
    <d v="2017-09-03T00:00:00"/>
    <x v="1"/>
    <s v="KN-16705"/>
    <s v="Kristina Nunn"/>
    <s v="Home Office"/>
    <s v="United States"/>
    <x v="15"/>
    <x v="13"/>
    <x v="1"/>
    <s v="FUR-TA-10000617"/>
    <s v="Furniture"/>
    <x v="2"/>
    <s v="Hon Practical Foundations 30 x 60 Training Table, Light Gray/Charcoal"/>
    <n v="1137.75"/>
    <n v="5"/>
    <n v="0"/>
    <n v="250.30500000000001"/>
    <n v="50.061"/>
    <n v="0.22"/>
    <n v="0"/>
    <x v="6"/>
    <x v="3"/>
    <s v="Aug"/>
  </r>
  <r>
    <n v="2494"/>
    <s v="CA-2016-146206"/>
    <x v="364"/>
    <d v="2016-09-14T00:00:00"/>
    <x v="0"/>
    <s v="KT-16480"/>
    <s v="Kean Thornton"/>
    <s v="Consumer"/>
    <s v="United States"/>
    <x v="6"/>
    <x v="5"/>
    <x v="3"/>
    <s v="FUR-TA-10004086"/>
    <s v="Furniture"/>
    <x v="2"/>
    <s v="KI Adjustable-Height Table"/>
    <n v="300.93"/>
    <n v="5"/>
    <n v="0.3"/>
    <n v="-34.392000000000003"/>
    <n v="-6.878400000000001"/>
    <n v="-0.1142857142857143"/>
    <n v="1"/>
    <x v="4"/>
    <x v="0"/>
    <s v="Sep"/>
  </r>
  <r>
    <n v="2496"/>
    <s v="CA-2014-136644"/>
    <x v="365"/>
    <d v="2014-06-22T00:00:00"/>
    <x v="1"/>
    <s v="SC-20575"/>
    <s v="Sonia Cooley"/>
    <s v="Consumer"/>
    <s v="United States"/>
    <x v="161"/>
    <x v="6"/>
    <x v="3"/>
    <s v="FUR-CH-10000225"/>
    <s v="Furniture"/>
    <x v="1"/>
    <s v="Global Geo Office Task Chair, Gray"/>
    <n v="647.84"/>
    <n v="8"/>
    <n v="0"/>
    <n v="32.392000000000003"/>
    <n v="4.0490000000000004"/>
    <n v="0.05"/>
    <n v="0"/>
    <x v="6"/>
    <x v="2"/>
    <s v="Jun"/>
  </r>
  <r>
    <n v="2507"/>
    <s v="CA-2014-143917"/>
    <x v="366"/>
    <d v="2014-07-27T00:00:00"/>
    <x v="0"/>
    <s v="KL-16645"/>
    <s v="Ken Lonsdale"/>
    <s v="Consumer"/>
    <s v="United States"/>
    <x v="28"/>
    <x v="2"/>
    <x v="1"/>
    <s v="FUR-FU-10004351"/>
    <s v="Furniture"/>
    <x v="3"/>
    <s v="Staple-based wall hangings"/>
    <n v="77.92"/>
    <n v="8"/>
    <n v="0"/>
    <n v="34.284799999999997"/>
    <n v="4.2855999999999996"/>
    <n v="0.43999999999999995"/>
    <n v="0"/>
    <x v="3"/>
    <x v="2"/>
    <s v="Jul"/>
  </r>
  <r>
    <n v="2515"/>
    <s v="CA-2016-124506"/>
    <x v="367"/>
    <d v="2016-11-17T00:00:00"/>
    <x v="1"/>
    <s v="BB-11545"/>
    <s v="Brenda Bowman"/>
    <s v="Corporate"/>
    <s v="United States"/>
    <x v="9"/>
    <x v="8"/>
    <x v="3"/>
    <s v="FUR-CH-10004540"/>
    <s v="Furniture"/>
    <x v="1"/>
    <s v="Global Chrome Stack Chair"/>
    <n v="47.991999999999997"/>
    <n v="2"/>
    <n v="0.3"/>
    <n v="-2.0568"/>
    <n v="-1.0284"/>
    <n v="-4.2857142857142858E-2"/>
    <n v="1"/>
    <x v="6"/>
    <x v="0"/>
    <s v="Nov"/>
  </r>
  <r>
    <n v="2518"/>
    <s v="CA-2017-123134"/>
    <x v="368"/>
    <d v="2017-05-07T00:00:00"/>
    <x v="1"/>
    <s v="DW-13585"/>
    <s v="Dorothy Wardle"/>
    <s v="Corporate"/>
    <s v="United States"/>
    <x v="162"/>
    <x v="18"/>
    <x v="2"/>
    <s v="FUR-FU-10003975"/>
    <s v="Furniture"/>
    <x v="3"/>
    <s v="Eldon Advantage Chair Mats for Low to Medium Pile Carpets"/>
    <n v="129.93"/>
    <n v="3"/>
    <n v="0"/>
    <n v="12.993"/>
    <n v="4.3310000000000004"/>
    <n v="9.9999999999999992E-2"/>
    <n v="0"/>
    <x v="2"/>
    <x v="3"/>
    <s v="May"/>
  </r>
  <r>
    <n v="2537"/>
    <s v="CA-2015-168746"/>
    <x v="369"/>
    <d v="2015-01-29T00:00:00"/>
    <x v="0"/>
    <s v="SV-20365"/>
    <s v="Seth Vernon"/>
    <s v="Consumer"/>
    <s v="United States"/>
    <x v="59"/>
    <x v="15"/>
    <x v="2"/>
    <s v="FUR-CH-10000513"/>
    <s v="Furniture"/>
    <x v="1"/>
    <s v="High-Back Leather Manager's Chair"/>
    <n v="181.98599999999999"/>
    <n v="2"/>
    <n v="0.3"/>
    <n v="-54.595799999999997"/>
    <n v="-27.297899999999998"/>
    <n v="-0.3"/>
    <n v="1"/>
    <x v="3"/>
    <x v="1"/>
    <s v="Jan"/>
  </r>
  <r>
    <n v="2540"/>
    <s v="CA-2015-113404"/>
    <x v="370"/>
    <d v="2015-07-16T00:00:00"/>
    <x v="3"/>
    <s v="EM-13810"/>
    <s v="Eleni McCrary"/>
    <s v="Corporate"/>
    <s v="United States"/>
    <x v="28"/>
    <x v="2"/>
    <x v="1"/>
    <s v="FUR-CH-10003312"/>
    <s v="Furniture"/>
    <x v="1"/>
    <s v="Hon 2090 ÒPillow SoftÓ Series Mid Back Swivel/Tilt Chairs"/>
    <n v="1348.704"/>
    <n v="6"/>
    <n v="0.2"/>
    <n v="-219.1644"/>
    <n v="-36.5274"/>
    <n v="-0.16250000000000001"/>
    <n v="1"/>
    <x v="8"/>
    <x v="1"/>
    <s v="Jul"/>
  </r>
  <r>
    <n v="2541"/>
    <s v="CA-2015-113404"/>
    <x v="370"/>
    <d v="2015-07-16T00:00:00"/>
    <x v="3"/>
    <s v="EM-13810"/>
    <s v="Eleni McCrary"/>
    <s v="Corporate"/>
    <s v="United States"/>
    <x v="28"/>
    <x v="2"/>
    <x v="1"/>
    <s v="FUR-CH-10004086"/>
    <s v="Furniture"/>
    <x v="1"/>
    <s v="Hon 4070 Series Pagoda Armless Upholstered Stacking Chairs"/>
    <n v="700.15200000000004"/>
    <n v="3"/>
    <n v="0.2"/>
    <n v="78.767099999999999"/>
    <n v="26.255700000000001"/>
    <n v="0.11249999999999999"/>
    <n v="1"/>
    <x v="8"/>
    <x v="1"/>
    <s v="Jul"/>
  </r>
  <r>
    <n v="2542"/>
    <s v="CA-2016-144792"/>
    <x v="325"/>
    <d v="2016-05-04T00:00:00"/>
    <x v="1"/>
    <s v="KD-16615"/>
    <s v="Ken Dana"/>
    <s v="Corporate"/>
    <s v="United States"/>
    <x v="163"/>
    <x v="22"/>
    <x v="1"/>
    <s v="FUR-FU-10002759"/>
    <s v="Furniture"/>
    <x v="3"/>
    <s v="12-1/2 Diameter Round Wall Clock"/>
    <n v="111.88800000000001"/>
    <n v="7"/>
    <n v="0.2"/>
    <n v="22.377600000000001"/>
    <n v="3.1968000000000001"/>
    <n v="0.2"/>
    <n v="1"/>
    <x v="4"/>
    <x v="0"/>
    <s v="Apr"/>
  </r>
  <r>
    <n v="2544"/>
    <s v="US-2016-114174"/>
    <x v="63"/>
    <d v="2016-09-14T00:00:00"/>
    <x v="1"/>
    <s v="AP-10720"/>
    <s v="Anne Pryor"/>
    <s v="Home Office"/>
    <s v="United States"/>
    <x v="164"/>
    <x v="20"/>
    <x v="2"/>
    <s v="FUR-BO-10003450"/>
    <s v="Furniture"/>
    <x v="0"/>
    <s v="Bush Westfield Collection Bookcases, Dark Cherry Finish"/>
    <n v="173.94"/>
    <n v="3"/>
    <n v="0"/>
    <n v="13.9152"/>
    <n v="4.6383999999999999"/>
    <n v="0.08"/>
    <n v="0"/>
    <x v="6"/>
    <x v="0"/>
    <s v="Sep"/>
  </r>
  <r>
    <n v="2547"/>
    <s v="CA-2017-108070"/>
    <x v="371"/>
    <d v="2017-04-20T00:00:00"/>
    <x v="1"/>
    <s v="JE-15745"/>
    <s v="Joel Eaton"/>
    <s v="Consumer"/>
    <s v="United States"/>
    <x v="124"/>
    <x v="2"/>
    <x v="1"/>
    <s v="FUR-BO-10001337"/>
    <s v="Furniture"/>
    <x v="0"/>
    <s v="O'Sullivan Living Dimensions 2-Shelf Bookcases"/>
    <n v="102.833"/>
    <n v="1"/>
    <n v="0.15"/>
    <n v="-6.0490000000000004"/>
    <n v="-6.0490000000000004"/>
    <n v="-5.8823529411764712E-2"/>
    <n v="0"/>
    <x v="4"/>
    <x v="3"/>
    <s v="Apr"/>
  </r>
  <r>
    <n v="2552"/>
    <s v="CA-2017-101042"/>
    <x v="49"/>
    <d v="2017-11-23T00:00:00"/>
    <x v="1"/>
    <s v="AB-10105"/>
    <s v="Adrian Barton"/>
    <s v="Consumer"/>
    <s v="United States"/>
    <x v="0"/>
    <x v="0"/>
    <x v="0"/>
    <s v="FUR-FU-10004665"/>
    <s v="Furniture"/>
    <x v="3"/>
    <s v="3M Polarizing Task Lamp with Clamp Arm, Light Gray"/>
    <n v="821.88"/>
    <n v="6"/>
    <n v="0"/>
    <n v="213.68879999999999"/>
    <n v="35.614799999999995"/>
    <n v="0.26"/>
    <n v="0"/>
    <x v="4"/>
    <x v="3"/>
    <s v="Nov"/>
  </r>
  <r>
    <n v="2557"/>
    <s v="US-2016-126844"/>
    <x v="372"/>
    <d v="2016-10-14T00:00:00"/>
    <x v="1"/>
    <s v="BW-11110"/>
    <s v="Bart Watters"/>
    <s v="Corporate"/>
    <s v="United States"/>
    <x v="6"/>
    <x v="5"/>
    <x v="3"/>
    <s v="FUR-FU-10004909"/>
    <s v="Furniture"/>
    <x v="3"/>
    <s v="Contemporary Wood/Metal Frame"/>
    <n v="51.712000000000003"/>
    <n v="8"/>
    <n v="0.6"/>
    <n v="-32.32"/>
    <n v="-4.04"/>
    <n v="-0.625"/>
    <n v="1"/>
    <x v="6"/>
    <x v="0"/>
    <s v="Oct"/>
  </r>
  <r>
    <n v="2559"/>
    <s v="CA-2015-147788"/>
    <x v="151"/>
    <d v="2015-06-04T00:00:00"/>
    <x v="1"/>
    <s v="TM-21010"/>
    <s v="Tamara Manning"/>
    <s v="Consumer"/>
    <s v="United States"/>
    <x v="4"/>
    <x v="4"/>
    <x v="1"/>
    <s v="FUR-BO-10004357"/>
    <s v="Furniture"/>
    <x v="0"/>
    <s v="O'Sullivan Living Dimensions 3-Shelf Bookcases"/>
    <n v="1406.86"/>
    <n v="7"/>
    <n v="0"/>
    <n v="140.68600000000001"/>
    <n v="20.098000000000003"/>
    <n v="0.1"/>
    <n v="0"/>
    <x v="4"/>
    <x v="1"/>
    <s v="May"/>
  </r>
  <r>
    <n v="2568"/>
    <s v="CA-2017-123967"/>
    <x v="373"/>
    <d v="2017-11-03T00:00:00"/>
    <x v="0"/>
    <s v="SF-20200"/>
    <s v="Sarah Foster"/>
    <s v="Consumer"/>
    <s v="United States"/>
    <x v="165"/>
    <x v="13"/>
    <x v="1"/>
    <s v="FUR-TA-10003954"/>
    <s v="Furniture"/>
    <x v="2"/>
    <s v="Hon 94000 Series Round Tables"/>
    <n v="2665.62"/>
    <n v="9"/>
    <n v="0"/>
    <n v="239.9058"/>
    <n v="26.656199999999998"/>
    <n v="0.09"/>
    <n v="0"/>
    <x v="3"/>
    <x v="3"/>
    <s v="Nov"/>
  </r>
  <r>
    <n v="2574"/>
    <s v="CA-2017-145128"/>
    <x v="374"/>
    <d v="2017-07-14T00:00:00"/>
    <x v="1"/>
    <s v="SM-20320"/>
    <s v="Sean Miller"/>
    <s v="Home Office"/>
    <s v="United States"/>
    <x v="120"/>
    <x v="6"/>
    <x v="3"/>
    <s v="FUR-FU-10000293"/>
    <s v="Furniture"/>
    <x v="3"/>
    <s v="Eldon Antistatic Chair Mats for Low to Medium Pile Carpets"/>
    <n v="526.45000000000005"/>
    <n v="5"/>
    <n v="0"/>
    <n v="31.587"/>
    <n v="6.3174000000000001"/>
    <n v="0.06"/>
    <n v="0"/>
    <x v="2"/>
    <x v="3"/>
    <s v="Jul"/>
  </r>
  <r>
    <n v="2579"/>
    <s v="US-2014-155502"/>
    <x v="375"/>
    <d v="2014-01-31T00:00:00"/>
    <x v="1"/>
    <s v="SD-20485"/>
    <s v="Shirley Daniels"/>
    <s v="Home Office"/>
    <s v="United States"/>
    <x v="166"/>
    <x v="25"/>
    <x v="0"/>
    <s v="FUR-FU-10004587"/>
    <s v="Furniture"/>
    <x v="3"/>
    <s v="GE General Use Halogen Bulbs, 100 Watts, 1 Bulb per Pack"/>
    <n v="62.82"/>
    <n v="3"/>
    <n v="0"/>
    <n v="30.7818"/>
    <n v="10.2606"/>
    <n v="0.49"/>
    <n v="0"/>
    <x v="2"/>
    <x v="2"/>
    <s v="Jan"/>
  </r>
  <r>
    <n v="2584"/>
    <s v="US-2014-155502"/>
    <x v="375"/>
    <d v="2014-01-31T00:00:00"/>
    <x v="1"/>
    <s v="SD-20485"/>
    <s v="Shirley Daniels"/>
    <s v="Home Office"/>
    <s v="United States"/>
    <x v="166"/>
    <x v="25"/>
    <x v="0"/>
    <s v="FUR-FU-10001847"/>
    <s v="Furniture"/>
    <x v="3"/>
    <s v="Eldon Image Series Black Desk Accessories"/>
    <n v="12.42"/>
    <n v="3"/>
    <n v="0"/>
    <n v="4.4711999999999996"/>
    <n v="1.4903999999999999"/>
    <n v="0.36"/>
    <n v="0"/>
    <x v="2"/>
    <x v="2"/>
    <s v="Jan"/>
  </r>
  <r>
    <n v="2588"/>
    <s v="CA-2017-131695"/>
    <x v="254"/>
    <d v="2017-07-06T00:00:00"/>
    <x v="1"/>
    <s v="RA-19285"/>
    <s v="Ralph Arnett"/>
    <s v="Consumer"/>
    <s v="United States"/>
    <x v="13"/>
    <x v="7"/>
    <x v="2"/>
    <s v="FUR-FU-10002045"/>
    <s v="Furniture"/>
    <x v="3"/>
    <s v="Executive Impressions 14&quot;"/>
    <n v="22.23"/>
    <n v="1"/>
    <n v="0"/>
    <n v="9.7812000000000001"/>
    <n v="9.7812000000000001"/>
    <n v="0.44"/>
    <n v="0"/>
    <x v="6"/>
    <x v="3"/>
    <s v="Jun"/>
  </r>
  <r>
    <n v="2591"/>
    <s v="US-2016-115455"/>
    <x v="63"/>
    <d v="2016-09-14T00:00:00"/>
    <x v="1"/>
    <s v="SE-20110"/>
    <s v="Sanjit Engle"/>
    <s v="Consumer"/>
    <s v="United States"/>
    <x v="167"/>
    <x v="8"/>
    <x v="3"/>
    <s v="FUR-FU-10004671"/>
    <s v="Furniture"/>
    <x v="3"/>
    <s v="Executive Impressions 12&quot; Wall Clock"/>
    <n v="14.135999999999999"/>
    <n v="2"/>
    <n v="0.6"/>
    <n v="-7.7747999999999999"/>
    <n v="-3.8874"/>
    <n v="-0.55000000000000004"/>
    <n v="1"/>
    <x v="6"/>
    <x v="0"/>
    <s v="Sep"/>
  </r>
  <r>
    <n v="2592"/>
    <s v="US-2016-115455"/>
    <x v="63"/>
    <d v="2016-09-14T00:00:00"/>
    <x v="1"/>
    <s v="SE-20110"/>
    <s v="Sanjit Engle"/>
    <s v="Consumer"/>
    <s v="United States"/>
    <x v="167"/>
    <x v="8"/>
    <x v="3"/>
    <s v="FUR-TA-10003569"/>
    <s v="Furniture"/>
    <x v="2"/>
    <s v="Bretford CR8500 Series Meeting Room Furniture"/>
    <n v="601.47"/>
    <n v="3"/>
    <n v="0.5"/>
    <n v="-300.73500000000001"/>
    <n v="-100.245"/>
    <n v="-0.5"/>
    <n v="1"/>
    <x v="6"/>
    <x v="0"/>
    <s v="Sep"/>
  </r>
  <r>
    <n v="2604"/>
    <s v="CA-2016-165848"/>
    <x v="41"/>
    <d v="2016-06-04T00:00:00"/>
    <x v="3"/>
    <s v="EN-13780"/>
    <s v="Edward Nazzal"/>
    <s v="Consumer"/>
    <s v="United States"/>
    <x v="13"/>
    <x v="7"/>
    <x v="2"/>
    <s v="FUR-BO-10000362"/>
    <s v="Furniture"/>
    <x v="0"/>
    <s v="Sauder Inglewood Library Bookcases"/>
    <n v="136.78399999999999"/>
    <n v="1"/>
    <n v="0.2"/>
    <n v="5.1294000000000004"/>
    <n v="5.1294000000000004"/>
    <n v="3.7500000000000006E-2"/>
    <n v="1"/>
    <x v="8"/>
    <x v="0"/>
    <s v="Jun"/>
  </r>
  <r>
    <n v="2605"/>
    <s v="CA-2016-165848"/>
    <x v="41"/>
    <d v="2016-06-04T00:00:00"/>
    <x v="3"/>
    <s v="EN-13780"/>
    <s v="Edward Nazzal"/>
    <s v="Consumer"/>
    <s v="United States"/>
    <x v="13"/>
    <x v="7"/>
    <x v="2"/>
    <s v="FUR-FU-10003878"/>
    <s v="Furniture"/>
    <x v="3"/>
    <s v="Linden 10&quot; Round Wall Clock, Black"/>
    <n v="61.12"/>
    <n v="4"/>
    <n v="0"/>
    <n v="20.780799999999999"/>
    <n v="5.1951999999999998"/>
    <n v="0.34"/>
    <n v="0"/>
    <x v="8"/>
    <x v="0"/>
    <s v="Jun"/>
  </r>
  <r>
    <n v="2610"/>
    <s v="CA-2014-127446"/>
    <x v="306"/>
    <d v="2014-11-30T00:00:00"/>
    <x v="1"/>
    <s v="MC-17590"/>
    <s v="Matt Collister"/>
    <s v="Corporate"/>
    <s v="United States"/>
    <x v="58"/>
    <x v="5"/>
    <x v="3"/>
    <s v="FUR-TA-10000577"/>
    <s v="Furniture"/>
    <x v="2"/>
    <s v="Bretford CR4500 Series Slim Rectangular Table"/>
    <n v="1218.7349999999999"/>
    <n v="5"/>
    <n v="0.3"/>
    <n v="-121.87350000000001"/>
    <n v="-24.374700000000001"/>
    <n v="-0.10000000000000002"/>
    <n v="1"/>
    <x v="2"/>
    <x v="2"/>
    <s v="Nov"/>
  </r>
  <r>
    <n v="2613"/>
    <s v="CA-2014-127446"/>
    <x v="306"/>
    <d v="2014-11-30T00:00:00"/>
    <x v="1"/>
    <s v="MC-17590"/>
    <s v="Matt Collister"/>
    <s v="Corporate"/>
    <s v="United States"/>
    <x v="58"/>
    <x v="5"/>
    <x v="3"/>
    <s v="FUR-FU-10000221"/>
    <s v="Furniture"/>
    <x v="3"/>
    <s v="Master Caster Door Stop, Brown"/>
    <n v="6.0960000000000001"/>
    <n v="3"/>
    <n v="0.6"/>
    <n v="-3.9624000000000001"/>
    <n v="-1.3208"/>
    <n v="-0.65"/>
    <n v="1"/>
    <x v="2"/>
    <x v="2"/>
    <s v="Nov"/>
  </r>
  <r>
    <n v="2614"/>
    <s v="CA-2016-137204"/>
    <x v="376"/>
    <d v="2016-05-05T00:00:00"/>
    <x v="1"/>
    <s v="BO-11350"/>
    <s v="Bill Overfelt"/>
    <s v="Corporate"/>
    <s v="United States"/>
    <x v="2"/>
    <x v="2"/>
    <x v="1"/>
    <s v="FUR-CH-10002304"/>
    <s v="Furniture"/>
    <x v="1"/>
    <s v="Global Stack Chair without Arms, Black"/>
    <n v="41.567999999999998"/>
    <n v="2"/>
    <n v="0.2"/>
    <n v="2.5979999999999999"/>
    <n v="1.2989999999999999"/>
    <n v="6.25E-2"/>
    <n v="1"/>
    <x v="7"/>
    <x v="0"/>
    <s v="Apr"/>
  </r>
  <r>
    <n v="2615"/>
    <s v="CA-2014-147298"/>
    <x v="377"/>
    <d v="2014-05-03T00:00:00"/>
    <x v="1"/>
    <s v="AG-10300"/>
    <s v="Aleksandra Gannaway"/>
    <s v="Corporate"/>
    <s v="United States"/>
    <x v="2"/>
    <x v="2"/>
    <x v="1"/>
    <s v="FUR-CH-10004886"/>
    <s v="Furniture"/>
    <x v="1"/>
    <s v="Bevis Steel Folding Chairs"/>
    <n v="230.28"/>
    <n v="3"/>
    <n v="0.2"/>
    <n v="23.027999999999999"/>
    <n v="7.6759999999999993"/>
    <n v="9.9999999999999992E-2"/>
    <n v="1"/>
    <x v="7"/>
    <x v="2"/>
    <s v="Apr"/>
  </r>
  <r>
    <n v="2632"/>
    <s v="US-2017-110604"/>
    <x v="378"/>
    <d v="2017-05-20T00:00:00"/>
    <x v="1"/>
    <s v="JF-15295"/>
    <s v="Jason Fortune-"/>
    <s v="Consumer"/>
    <s v="United States"/>
    <x v="15"/>
    <x v="13"/>
    <x v="1"/>
    <s v="FUR-FU-10000076"/>
    <s v="Furniture"/>
    <x v="3"/>
    <s v="24-Hour Round Wall Clock"/>
    <n v="39.96"/>
    <n v="2"/>
    <n v="0"/>
    <n v="17.1828"/>
    <n v="8.5914000000000001"/>
    <n v="0.43"/>
    <n v="0"/>
    <x v="2"/>
    <x v="3"/>
    <s v="May"/>
  </r>
  <r>
    <n v="2633"/>
    <s v="US-2017-110604"/>
    <x v="378"/>
    <d v="2017-05-20T00:00:00"/>
    <x v="1"/>
    <s v="JF-15295"/>
    <s v="Jason Fortune-"/>
    <s v="Consumer"/>
    <s v="United States"/>
    <x v="15"/>
    <x v="13"/>
    <x v="1"/>
    <s v="FUR-CH-10002017"/>
    <s v="Furniture"/>
    <x v="1"/>
    <s v="SAFCO Optional Arm Kit for Workspace Cribbage Stacking Chair"/>
    <n v="42.624000000000002"/>
    <n v="2"/>
    <n v="0.2"/>
    <n v="4.2624000000000004"/>
    <n v="2.1312000000000002"/>
    <n v="0.1"/>
    <n v="1"/>
    <x v="2"/>
    <x v="3"/>
    <s v="May"/>
  </r>
  <r>
    <n v="2634"/>
    <s v="US-2017-110604"/>
    <x v="378"/>
    <d v="2017-05-20T00:00:00"/>
    <x v="1"/>
    <s v="JF-15295"/>
    <s v="Jason Fortune-"/>
    <s v="Consumer"/>
    <s v="United States"/>
    <x v="15"/>
    <x v="13"/>
    <x v="1"/>
    <s v="FUR-CH-10004287"/>
    <s v="Furniture"/>
    <x v="1"/>
    <s v="SAFCO Arco Folding Chair"/>
    <n v="220.96"/>
    <n v="1"/>
    <n v="0.2"/>
    <n v="24.858000000000001"/>
    <n v="24.858000000000001"/>
    <n v="0.1125"/>
    <n v="1"/>
    <x v="2"/>
    <x v="3"/>
    <s v="May"/>
  </r>
  <r>
    <n v="2635"/>
    <s v="CA-2015-116750"/>
    <x v="379"/>
    <d v="2015-07-10T00:00:00"/>
    <x v="0"/>
    <s v="BF-10975"/>
    <s v="Barbara Fisher"/>
    <s v="Corporate"/>
    <s v="United States"/>
    <x v="160"/>
    <x v="30"/>
    <x v="0"/>
    <s v="FUR-FU-10003829"/>
    <s v="Furniture"/>
    <x v="3"/>
    <s v="Stackable Trays"/>
    <n v="4.9279999999999999"/>
    <n v="2"/>
    <n v="0.2"/>
    <n v="0.73919999999999997"/>
    <n v="0.36959999999999998"/>
    <n v="0.15"/>
    <n v="1"/>
    <x v="2"/>
    <x v="1"/>
    <s v="Jul"/>
  </r>
  <r>
    <n v="2641"/>
    <s v="CA-2017-108441"/>
    <x v="235"/>
    <d v="2017-06-18T00:00:00"/>
    <x v="1"/>
    <s v="SB-20170"/>
    <s v="Sarah Bern"/>
    <s v="Consumer"/>
    <s v="United States"/>
    <x v="13"/>
    <x v="7"/>
    <x v="2"/>
    <s v="FUR-CH-10000595"/>
    <s v="Furniture"/>
    <x v="1"/>
    <s v="Safco Contoured Stacking Chairs"/>
    <n v="858.24"/>
    <n v="4"/>
    <n v="0.1"/>
    <n v="143.04"/>
    <n v="35.76"/>
    <n v="0.16666666666666666"/>
    <n v="0"/>
    <x v="6"/>
    <x v="3"/>
    <s v="Jun"/>
  </r>
  <r>
    <n v="2645"/>
    <s v="CA-2016-149111"/>
    <x v="380"/>
    <d v="2016-04-21T00:00:00"/>
    <x v="0"/>
    <s v="BF-11170"/>
    <s v="Ben Ferrer"/>
    <s v="Home Office"/>
    <s v="United States"/>
    <x v="168"/>
    <x v="30"/>
    <x v="0"/>
    <s v="FUR-FU-10000206"/>
    <s v="Furniture"/>
    <x v="3"/>
    <s v="GE General Purpose, Extra Long Life, Showcase &amp; Floodlight Incandescent Bulbs"/>
    <n v="18.623999999999999"/>
    <n v="8"/>
    <n v="0.2"/>
    <n v="6.2855999999999996"/>
    <n v="0.78569999999999995"/>
    <n v="0.33750000000000002"/>
    <n v="1"/>
    <x v="4"/>
    <x v="0"/>
    <s v="Apr"/>
  </r>
  <r>
    <n v="2646"/>
    <s v="CA-2014-131002"/>
    <x v="266"/>
    <d v="2014-09-12T00:00:00"/>
    <x v="0"/>
    <s v="TB-21400"/>
    <s v="Tom Boeckenhauer"/>
    <s v="Consumer"/>
    <s v="United States"/>
    <x v="169"/>
    <x v="37"/>
    <x v="3"/>
    <s v="FUR-FU-10004270"/>
    <s v="Furniture"/>
    <x v="3"/>
    <s v="Executive Impressions 13&quot; Clairmont Wall Clock"/>
    <n v="57.69"/>
    <n v="3"/>
    <n v="0"/>
    <n v="23.652899999999999"/>
    <n v="7.8842999999999996"/>
    <n v="0.41"/>
    <n v="0"/>
    <x v="2"/>
    <x v="2"/>
    <s v="Sep"/>
  </r>
  <r>
    <n v="2649"/>
    <s v="CA-2014-131002"/>
    <x v="266"/>
    <d v="2014-09-12T00:00:00"/>
    <x v="0"/>
    <s v="TB-21400"/>
    <s v="Tom Boeckenhauer"/>
    <s v="Consumer"/>
    <s v="United States"/>
    <x v="169"/>
    <x v="37"/>
    <x v="3"/>
    <s v="FUR-FU-10004665"/>
    <s v="Furniture"/>
    <x v="3"/>
    <s v="3M Polarizing Task Lamp with Clamp Arm, Light Gray"/>
    <n v="821.88"/>
    <n v="6"/>
    <n v="0"/>
    <n v="213.68879999999999"/>
    <n v="35.614799999999995"/>
    <n v="0.26"/>
    <n v="0"/>
    <x v="2"/>
    <x v="2"/>
    <s v="Sep"/>
  </r>
  <r>
    <n v="2651"/>
    <s v="US-2016-146794"/>
    <x v="73"/>
    <d v="2016-10-01T00:00:00"/>
    <x v="1"/>
    <s v="SH-19975"/>
    <s v="Sally Hughsby"/>
    <s v="Corporate"/>
    <s v="United States"/>
    <x v="170"/>
    <x v="2"/>
    <x v="1"/>
    <s v="FUR-BO-10004467"/>
    <s v="Furniture"/>
    <x v="0"/>
    <s v="Bestar Classic Bookcase"/>
    <n v="424.95749999999998"/>
    <n v="5"/>
    <n v="0.15"/>
    <n v="19.998000000000001"/>
    <n v="3.9996"/>
    <n v="4.7058823529411771E-2"/>
    <n v="0"/>
    <x v="2"/>
    <x v="0"/>
    <s v="Sep"/>
  </r>
  <r>
    <n v="2655"/>
    <s v="CA-2017-112515"/>
    <x v="342"/>
    <d v="2017-09-21T00:00:00"/>
    <x v="0"/>
    <s v="AS-10225"/>
    <s v="Alan Schoenberger"/>
    <s v="Corporate"/>
    <s v="United States"/>
    <x v="106"/>
    <x v="4"/>
    <x v="1"/>
    <s v="FUR-BO-10003404"/>
    <s v="Furniture"/>
    <x v="0"/>
    <s v="Global Adaptabilites Bookcase, Cherry/Storm Gray Finish"/>
    <n v="1292.94"/>
    <n v="3"/>
    <n v="0"/>
    <n v="77.576400000000007"/>
    <n v="25.858800000000002"/>
    <n v="6.0000000000000005E-2"/>
    <n v="0"/>
    <x v="4"/>
    <x v="3"/>
    <s v="Sep"/>
  </r>
  <r>
    <n v="2660"/>
    <s v="CA-2015-135538"/>
    <x v="37"/>
    <d v="2015-12-28T00:00:00"/>
    <x v="1"/>
    <s v="HR-14830"/>
    <s v="Harold Ryan"/>
    <s v="Corporate"/>
    <s v="United States"/>
    <x v="171"/>
    <x v="22"/>
    <x v="1"/>
    <s v="FUR-CH-10004287"/>
    <s v="Furniture"/>
    <x v="1"/>
    <s v="SAFCO Arco Folding Chair"/>
    <n v="883.84"/>
    <n v="4"/>
    <n v="0.2"/>
    <n v="99.432000000000002"/>
    <n v="24.858000000000001"/>
    <n v="0.1125"/>
    <n v="1"/>
    <x v="4"/>
    <x v="1"/>
    <s v="Dec"/>
  </r>
  <r>
    <n v="2665"/>
    <s v="CA-2016-164784"/>
    <x v="381"/>
    <d v="2016-05-04T00:00:00"/>
    <x v="2"/>
    <s v="HF-14995"/>
    <s v="Herbert Flentye"/>
    <s v="Consumer"/>
    <s v="United States"/>
    <x v="10"/>
    <x v="9"/>
    <x v="0"/>
    <s v="FUR-TA-10004534"/>
    <s v="Furniture"/>
    <x v="2"/>
    <s v="Bevis 44 x 96 Conference Tables"/>
    <n v="370.62"/>
    <n v="3"/>
    <n v="0.4"/>
    <n v="-142.071"/>
    <n v="-47.356999999999999"/>
    <n v="-0.3833333333333333"/>
    <n v="1"/>
    <x v="0"/>
    <x v="0"/>
    <s v="May"/>
  </r>
  <r>
    <n v="2669"/>
    <s v="US-2015-139759"/>
    <x v="382"/>
    <d v="2015-08-30T00:00:00"/>
    <x v="1"/>
    <s v="NL-18310"/>
    <s v="Nancy Lomonaco"/>
    <s v="Home Office"/>
    <s v="United States"/>
    <x v="2"/>
    <x v="2"/>
    <x v="1"/>
    <s v="FUR-CH-10002774"/>
    <s v="Furniture"/>
    <x v="1"/>
    <s v="Global Deluxe Stacking Chair, Gray"/>
    <n v="40.783999999999999"/>
    <n v="1"/>
    <n v="0.2"/>
    <n v="4.5881999999999996"/>
    <n v="4.5881999999999996"/>
    <n v="0.11249999999999999"/>
    <n v="1"/>
    <x v="2"/>
    <x v="1"/>
    <s v="Aug"/>
  </r>
  <r>
    <n v="2672"/>
    <s v="CA-2014-126403"/>
    <x v="383"/>
    <d v="2014-09-12T00:00:00"/>
    <x v="0"/>
    <s v="RR-19525"/>
    <s v="Rick Reed"/>
    <s v="Corporate"/>
    <s v="United States"/>
    <x v="172"/>
    <x v="20"/>
    <x v="2"/>
    <s v="FUR-CH-10003761"/>
    <s v="Furniture"/>
    <x v="1"/>
    <s v="Global Italian Leather Office Chair"/>
    <n v="785.88"/>
    <n v="6"/>
    <n v="0"/>
    <n v="212.1876"/>
    <n v="35.364600000000003"/>
    <n v="0.27"/>
    <n v="0"/>
    <x v="0"/>
    <x v="2"/>
    <s v="Sep"/>
  </r>
  <r>
    <n v="2694"/>
    <s v="CA-2016-138079"/>
    <x v="360"/>
    <d v="2016-01-28T00:00:00"/>
    <x v="1"/>
    <s v="AJ-10795"/>
    <s v="Anthony Johnson"/>
    <s v="Corporate"/>
    <s v="United States"/>
    <x v="15"/>
    <x v="13"/>
    <x v="1"/>
    <s v="FUR-FU-10001475"/>
    <s v="Furniture"/>
    <x v="3"/>
    <s v="Contract Clock, 14&quot;, Brown"/>
    <n v="109.9"/>
    <n v="5"/>
    <n v="0"/>
    <n v="37.366"/>
    <n v="7.4732000000000003"/>
    <n v="0.33999999999999997"/>
    <n v="0"/>
    <x v="6"/>
    <x v="0"/>
    <s v="Jan"/>
  </r>
  <r>
    <n v="2695"/>
    <s v="CA-2014-143182"/>
    <x v="384"/>
    <d v="2014-10-20T00:00:00"/>
    <x v="1"/>
    <s v="DL-12865"/>
    <s v="Dan Lawera"/>
    <s v="Consumer"/>
    <s v="United States"/>
    <x v="173"/>
    <x v="1"/>
    <x v="0"/>
    <s v="FUR-FU-10004270"/>
    <s v="Furniture"/>
    <x v="3"/>
    <s v="Executive Impressions 13&quot; Clairmont Wall Clock"/>
    <n v="15.384"/>
    <n v="1"/>
    <n v="0.2"/>
    <n v="4.0382999999999996"/>
    <n v="4.0382999999999996"/>
    <n v="0.26249999999999996"/>
    <n v="1"/>
    <x v="2"/>
    <x v="2"/>
    <s v="Oct"/>
  </r>
  <r>
    <n v="2701"/>
    <s v="CA-2014-145317"/>
    <x v="385"/>
    <d v="2014-03-23T00:00:00"/>
    <x v="1"/>
    <s v="SM-20320"/>
    <s v="Sean Miller"/>
    <s v="Home Office"/>
    <s v="United States"/>
    <x v="51"/>
    <x v="1"/>
    <x v="0"/>
    <s v="FUR-FU-10004270"/>
    <s v="Furniture"/>
    <x v="3"/>
    <s v="Executive Impressions 13&quot; Clairmont Wall Clock"/>
    <n v="30.768000000000001"/>
    <n v="2"/>
    <n v="0.2"/>
    <n v="8.0765999999999991"/>
    <n v="4.0382999999999996"/>
    <n v="0.26249999999999996"/>
    <n v="1"/>
    <x v="2"/>
    <x v="2"/>
    <s v="Mar"/>
  </r>
  <r>
    <n v="2703"/>
    <s v="CA-2014-145317"/>
    <x v="385"/>
    <d v="2014-03-23T00:00:00"/>
    <x v="1"/>
    <s v="SM-20320"/>
    <s v="Sean Miller"/>
    <s v="Home Office"/>
    <s v="United States"/>
    <x v="51"/>
    <x v="1"/>
    <x v="0"/>
    <s v="FUR-FU-10001986"/>
    <s v="Furniture"/>
    <x v="3"/>
    <s v="Dana Fluorescent Magnifying Lamp, White, 36&quot;"/>
    <n v="122.352"/>
    <n v="3"/>
    <n v="0.2"/>
    <n v="15.294"/>
    <n v="5.0979999999999999"/>
    <n v="0.125"/>
    <n v="1"/>
    <x v="2"/>
    <x v="2"/>
    <s v="Mar"/>
  </r>
  <r>
    <n v="2709"/>
    <s v="CA-2015-121797"/>
    <x v="386"/>
    <d v="2015-02-06T00:00:00"/>
    <x v="1"/>
    <s v="CC-12145"/>
    <s v="Charles Crestani"/>
    <s v="Consumer"/>
    <s v="United States"/>
    <x v="2"/>
    <x v="2"/>
    <x v="1"/>
    <s v="FUR-FU-10001876"/>
    <s v="Furniture"/>
    <x v="3"/>
    <s v="Computer Room Manger, 14&quot;"/>
    <n v="227.36"/>
    <n v="7"/>
    <n v="0"/>
    <n v="81.849599999999995"/>
    <n v="11.6928"/>
    <n v="0.35999999999999993"/>
    <n v="0"/>
    <x v="7"/>
    <x v="1"/>
    <s v="Jan"/>
  </r>
  <r>
    <n v="2712"/>
    <s v="CA-2017-132430"/>
    <x v="224"/>
    <d v="2017-10-11T00:00:00"/>
    <x v="2"/>
    <s v="CP-12085"/>
    <s v="Cathy Prescott"/>
    <s v="Corporate"/>
    <s v="United States"/>
    <x v="174"/>
    <x v="15"/>
    <x v="2"/>
    <s v="FUR-FU-10003577"/>
    <s v="Furniture"/>
    <x v="3"/>
    <s v="Nu-Dell Leatherette Frames"/>
    <n v="45.887999999999998"/>
    <n v="4"/>
    <n v="0.2"/>
    <n v="9.1776"/>
    <n v="2.2944"/>
    <n v="0.2"/>
    <n v="1"/>
    <x v="3"/>
    <x v="3"/>
    <s v="Oct"/>
  </r>
  <r>
    <n v="2720"/>
    <s v="CA-2014-110030"/>
    <x v="387"/>
    <d v="2014-12-08T00:00:00"/>
    <x v="0"/>
    <s v="LF-17185"/>
    <s v="Luke Foster"/>
    <s v="Consumer"/>
    <s v="United States"/>
    <x v="6"/>
    <x v="5"/>
    <x v="3"/>
    <s v="FUR-FU-10002759"/>
    <s v="Furniture"/>
    <x v="3"/>
    <s v="12-1/2 Diameter Round Wall Clock"/>
    <n v="23.975999999999999"/>
    <n v="3"/>
    <n v="0.6"/>
    <n v="-14.3856"/>
    <n v="-4.7952000000000004"/>
    <n v="-0.6"/>
    <n v="1"/>
    <x v="3"/>
    <x v="2"/>
    <s v="Dec"/>
  </r>
  <r>
    <n v="2727"/>
    <s v="CA-2017-149888"/>
    <x v="388"/>
    <d v="2017-11-13T00:00:00"/>
    <x v="1"/>
    <s v="EP-13915"/>
    <s v="Emily Phan"/>
    <s v="Consumer"/>
    <s v="United States"/>
    <x v="3"/>
    <x v="3"/>
    <x v="2"/>
    <s v="FUR-TA-10000849"/>
    <s v="Furniture"/>
    <x v="2"/>
    <s v="Bevis Rectangular Conference Tables"/>
    <n v="350.35199999999998"/>
    <n v="4"/>
    <n v="0.4"/>
    <n v="-140.14080000000001"/>
    <n v="-35.035200000000003"/>
    <n v="-0.40000000000000008"/>
    <n v="1"/>
    <x v="6"/>
    <x v="3"/>
    <s v="Nov"/>
  </r>
  <r>
    <n v="2732"/>
    <s v="CA-2017-104801"/>
    <x v="389"/>
    <d v="2017-02-19T00:00:00"/>
    <x v="1"/>
    <s v="FH-14350"/>
    <s v="Fred Harton"/>
    <s v="Consumer"/>
    <s v="United States"/>
    <x v="15"/>
    <x v="13"/>
    <x v="1"/>
    <s v="FUR-FU-10004017"/>
    <s v="Furniture"/>
    <x v="3"/>
    <s v="Tenex Contemporary Contur Chairmats for Low and Medium Pile Carpet, Computer, 39&quot; x 49&quot;"/>
    <n v="107.53"/>
    <n v="1"/>
    <n v="0"/>
    <n v="21.506"/>
    <n v="21.506"/>
    <n v="0.2"/>
    <n v="0"/>
    <x v="6"/>
    <x v="3"/>
    <s v="Feb"/>
  </r>
  <r>
    <n v="2738"/>
    <s v="CA-2015-115798"/>
    <x v="18"/>
    <d v="2015-11-19T00:00:00"/>
    <x v="1"/>
    <s v="KL-16645"/>
    <s v="Ken Lonsdale"/>
    <s v="Consumer"/>
    <s v="United States"/>
    <x v="19"/>
    <x v="14"/>
    <x v="2"/>
    <s v="FUR-BO-10004467"/>
    <s v="Furniture"/>
    <x v="0"/>
    <s v="Bestar Classic Bookcase"/>
    <n v="299.97000000000003"/>
    <n v="3"/>
    <n v="0"/>
    <n v="56.994300000000003"/>
    <n v="18.998100000000001"/>
    <n v="0.19"/>
    <n v="0"/>
    <x v="6"/>
    <x v="1"/>
    <s v="Nov"/>
  </r>
  <r>
    <n v="2743"/>
    <s v="CA-2014-149244"/>
    <x v="53"/>
    <d v="2014-11-08T00:00:00"/>
    <x v="1"/>
    <s v="MS-17530"/>
    <s v="MaryBeth Skach"/>
    <s v="Consumer"/>
    <s v="United States"/>
    <x v="53"/>
    <x v="2"/>
    <x v="1"/>
    <s v="FUR-FU-10004671"/>
    <s v="Furniture"/>
    <x v="3"/>
    <s v="Executive Impressions 12&quot; Wall Clock"/>
    <n v="35.340000000000003"/>
    <n v="2"/>
    <n v="0"/>
    <n v="13.4292"/>
    <n v="6.7145999999999999"/>
    <n v="0.37999999999999995"/>
    <n v="0"/>
    <x v="4"/>
    <x v="2"/>
    <s v="Nov"/>
  </r>
  <r>
    <n v="2744"/>
    <s v="CA-2015-140144"/>
    <x v="390"/>
    <d v="2015-06-25T00:00:00"/>
    <x v="0"/>
    <s v="SC-20770"/>
    <s v="Stewart Carmichael"/>
    <s v="Corporate"/>
    <s v="United States"/>
    <x v="28"/>
    <x v="2"/>
    <x v="1"/>
    <s v="FUR-FU-10002253"/>
    <s v="Furniture"/>
    <x v="3"/>
    <s v="Howard Miller 13&quot; Diameter Pewter Finish Round Wall Clock"/>
    <n v="257.64"/>
    <n v="6"/>
    <n v="0"/>
    <n v="100.4796"/>
    <n v="16.746600000000001"/>
    <n v="0.39"/>
    <n v="0"/>
    <x v="2"/>
    <x v="1"/>
    <s v="Jun"/>
  </r>
  <r>
    <n v="2747"/>
    <s v="CA-2014-155887"/>
    <x v="264"/>
    <d v="2014-05-17T00:00:00"/>
    <x v="1"/>
    <s v="KT-16480"/>
    <s v="Kean Thornton"/>
    <s v="Consumer"/>
    <s v="United States"/>
    <x v="20"/>
    <x v="20"/>
    <x v="2"/>
    <s v="FUR-TA-10002228"/>
    <s v="Furniture"/>
    <x v="2"/>
    <s v="Bevis Traditional Conference Table Top, Plinth Base"/>
    <n v="700.05600000000004"/>
    <n v="3"/>
    <n v="0.3"/>
    <n v="-130.0104"/>
    <n v="-43.336800000000004"/>
    <n v="-0.18571428571428572"/>
    <n v="1"/>
    <x v="2"/>
    <x v="2"/>
    <s v="May"/>
  </r>
  <r>
    <n v="2750"/>
    <s v="US-2014-141257"/>
    <x v="391"/>
    <d v="2014-06-14T00:00:00"/>
    <x v="1"/>
    <s v="CS-11950"/>
    <s v="Carlos Soltero"/>
    <s v="Consumer"/>
    <s v="United States"/>
    <x v="15"/>
    <x v="13"/>
    <x v="1"/>
    <s v="FUR-CH-10002758"/>
    <s v="Furniture"/>
    <x v="1"/>
    <s v="Hon Deluxe Fabric Upholstered Stacking Chairs, Squared Back"/>
    <n v="585.55200000000002"/>
    <n v="3"/>
    <n v="0.2"/>
    <n v="73.194000000000003"/>
    <n v="24.398"/>
    <n v="0.125"/>
    <n v="1"/>
    <x v="6"/>
    <x v="2"/>
    <s v="Jun"/>
  </r>
  <r>
    <n v="2752"/>
    <s v="CA-2014-158029"/>
    <x v="261"/>
    <d v="2014-05-30T00:00:00"/>
    <x v="1"/>
    <s v="HF-14995"/>
    <s v="Herbert Flentye"/>
    <s v="Consumer"/>
    <s v="United States"/>
    <x v="2"/>
    <x v="2"/>
    <x v="1"/>
    <s v="FUR-CH-10000988"/>
    <s v="Furniture"/>
    <x v="1"/>
    <s v="Hon Olson Stacker Stools"/>
    <n v="225.29599999999999"/>
    <n v="2"/>
    <n v="0.2"/>
    <n v="22.529599999999999"/>
    <n v="11.264799999999999"/>
    <n v="9.9999999999999992E-2"/>
    <n v="1"/>
    <x v="4"/>
    <x v="2"/>
    <s v="May"/>
  </r>
  <r>
    <n v="2759"/>
    <s v="CA-2016-146171"/>
    <x v="237"/>
    <d v="2016-03-15T00:00:00"/>
    <x v="1"/>
    <s v="JP-16135"/>
    <s v="Julie Prescott"/>
    <s v="Home Office"/>
    <s v="United States"/>
    <x v="29"/>
    <x v="24"/>
    <x v="0"/>
    <s v="FUR-FU-10004270"/>
    <s v="Furniture"/>
    <x v="3"/>
    <s v="Executive Impressions 13&quot; Clairmont Wall Clock"/>
    <n v="76.92"/>
    <n v="4"/>
    <n v="0"/>
    <n v="31.537199999999999"/>
    <n v="7.8842999999999996"/>
    <n v="0.41"/>
    <n v="0"/>
    <x v="4"/>
    <x v="0"/>
    <s v="Mar"/>
  </r>
  <r>
    <n v="2773"/>
    <s v="CA-2017-158967"/>
    <x v="247"/>
    <d v="2017-12-12T00:00:00"/>
    <x v="2"/>
    <s v="BT-11680"/>
    <s v="Brian Thompson"/>
    <s v="Consumer"/>
    <s v="United States"/>
    <x v="1"/>
    <x v="1"/>
    <x v="0"/>
    <s v="FUR-FU-10001940"/>
    <s v="Furniture"/>
    <x v="3"/>
    <s v="Staple-based wall hangings"/>
    <n v="19.103999999999999"/>
    <n v="3"/>
    <n v="0.2"/>
    <n v="5.7312000000000003"/>
    <n v="1.9104000000000001"/>
    <n v="0.30000000000000004"/>
    <n v="1"/>
    <x v="3"/>
    <x v="3"/>
    <s v="Dec"/>
  </r>
  <r>
    <n v="2778"/>
    <s v="CA-2015-138534"/>
    <x v="392"/>
    <d v="2015-07-19T00:00:00"/>
    <x v="0"/>
    <s v="JM-15535"/>
    <s v="Jessica Myrick"/>
    <s v="Consumer"/>
    <s v="United States"/>
    <x v="175"/>
    <x v="2"/>
    <x v="1"/>
    <s v="FUR-BO-10003159"/>
    <s v="Furniture"/>
    <x v="0"/>
    <s v="Sauder Camden County Collection Libraries, Planked Cherry Finish"/>
    <n v="195.46600000000001"/>
    <n v="2"/>
    <n v="0.15"/>
    <n v="-13.797599999999999"/>
    <n v="-6.8987999999999996"/>
    <n v="-7.0588235294117646E-2"/>
    <n v="0"/>
    <x v="3"/>
    <x v="1"/>
    <s v="Jul"/>
  </r>
  <r>
    <n v="2779"/>
    <s v="CA-2017-108322"/>
    <x v="393"/>
    <d v="2017-05-05T00:00:00"/>
    <x v="1"/>
    <s v="SS-20140"/>
    <s v="Saphhira Shifley"/>
    <s v="Corporate"/>
    <s v="United States"/>
    <x v="176"/>
    <x v="1"/>
    <x v="0"/>
    <s v="FUR-FU-10001935"/>
    <s v="Furniture"/>
    <x v="3"/>
    <s v="3M Hangers With Command Adhesive"/>
    <n v="23.68"/>
    <n v="8"/>
    <n v="0.2"/>
    <n v="6.2160000000000002"/>
    <n v="0.77700000000000002"/>
    <n v="0.26250000000000001"/>
    <n v="1"/>
    <x v="2"/>
    <x v="3"/>
    <s v="Apr"/>
  </r>
  <r>
    <n v="2786"/>
    <s v="CA-2015-149972"/>
    <x v="231"/>
    <d v="2015-09-23T00:00:00"/>
    <x v="2"/>
    <s v="CD-12790"/>
    <s v="Cynthia Delaney"/>
    <s v="Home Office"/>
    <s v="United States"/>
    <x v="2"/>
    <x v="2"/>
    <x v="1"/>
    <s v="FUR-CH-10004997"/>
    <s v="Furniture"/>
    <x v="1"/>
    <s v="Hon Every-Day Series Multi-Task Chairs"/>
    <n v="601.53599999999994"/>
    <n v="4"/>
    <n v="0.2"/>
    <n v="0"/>
    <n v="0"/>
    <n v="0"/>
    <n v="1"/>
    <x v="3"/>
    <x v="1"/>
    <s v="Sep"/>
  </r>
  <r>
    <n v="2788"/>
    <s v="US-2014-117744"/>
    <x v="116"/>
    <d v="2014-12-06T00:00:00"/>
    <x v="1"/>
    <s v="MD-17860"/>
    <s v="Michael Dominguez"/>
    <s v="Corporate"/>
    <s v="United States"/>
    <x v="177"/>
    <x v="5"/>
    <x v="3"/>
    <s v="FUR-FU-10001588"/>
    <s v="Furniture"/>
    <x v="3"/>
    <s v="Deflect-o SuperTray Unbreakable Stackable Tray, Letter, Black"/>
    <n v="58.36"/>
    <n v="5"/>
    <n v="0.6"/>
    <n v="-24.803000000000001"/>
    <n v="-4.9606000000000003"/>
    <n v="-0.42500000000000004"/>
    <n v="1"/>
    <x v="4"/>
    <x v="2"/>
    <s v="Dec"/>
  </r>
  <r>
    <n v="2790"/>
    <s v="US-2014-117744"/>
    <x v="116"/>
    <d v="2014-12-06T00:00:00"/>
    <x v="1"/>
    <s v="MD-17860"/>
    <s v="Michael Dominguez"/>
    <s v="Corporate"/>
    <s v="United States"/>
    <x v="177"/>
    <x v="5"/>
    <x v="3"/>
    <s v="FUR-FU-10002759"/>
    <s v="Furniture"/>
    <x v="3"/>
    <s v="12-1/2 Diameter Round Wall Clock"/>
    <n v="39.96"/>
    <n v="5"/>
    <n v="0.6"/>
    <n v="-23.975999999999999"/>
    <n v="-4.7951999999999995"/>
    <n v="-0.6"/>
    <n v="1"/>
    <x v="4"/>
    <x v="2"/>
    <s v="Dec"/>
  </r>
  <r>
    <n v="2797"/>
    <s v="CA-2014-154599"/>
    <x v="394"/>
    <d v="2014-04-17T00:00:00"/>
    <x v="1"/>
    <s v="KN-16450"/>
    <s v="Kean Nguyen"/>
    <s v="Corporate"/>
    <s v="United States"/>
    <x v="178"/>
    <x v="2"/>
    <x v="1"/>
    <s v="FUR-BO-10001337"/>
    <s v="Furniture"/>
    <x v="0"/>
    <s v="O'Sullivan Living Dimensions 2-Shelf Bookcases"/>
    <n v="308.49900000000002"/>
    <n v="3"/>
    <n v="0.15"/>
    <n v="-18.146999999999998"/>
    <n v="-6.0489999999999995"/>
    <n v="-5.8823529411764698E-2"/>
    <n v="0"/>
    <x v="2"/>
    <x v="2"/>
    <s v="Apr"/>
  </r>
  <r>
    <n v="2803"/>
    <s v="CA-2017-143329"/>
    <x v="54"/>
    <d v="2017-11-08T00:00:00"/>
    <x v="1"/>
    <s v="DL-13330"/>
    <s v="Denise Leinenbach"/>
    <s v="Consumer"/>
    <s v="United States"/>
    <x v="179"/>
    <x v="41"/>
    <x v="1"/>
    <s v="FUR-FU-10000629"/>
    <s v="Furniture"/>
    <x v="3"/>
    <s v="9-3/4 Diameter Round Wall Clock"/>
    <n v="41.37"/>
    <n v="3"/>
    <n v="0"/>
    <n v="17.375399999999999"/>
    <n v="5.7917999999999994"/>
    <n v="0.42"/>
    <n v="0"/>
    <x v="2"/>
    <x v="3"/>
    <s v="Nov"/>
  </r>
  <r>
    <n v="2806"/>
    <s v="CA-2015-122623"/>
    <x v="395"/>
    <d v="2015-09-11T00:00:00"/>
    <x v="1"/>
    <s v="CC-12145"/>
    <s v="Charles Crestani"/>
    <s v="Consumer"/>
    <s v="United States"/>
    <x v="116"/>
    <x v="5"/>
    <x v="3"/>
    <s v="FUR-CH-10000553"/>
    <s v="Furniture"/>
    <x v="1"/>
    <s v="Metal Folding Chairs, Beige, 4/Carton"/>
    <n v="47.515999999999998"/>
    <n v="2"/>
    <n v="0.3"/>
    <n v="-2.0364"/>
    <n v="-1.0182"/>
    <n v="-4.2857142857142858E-2"/>
    <n v="1"/>
    <x v="4"/>
    <x v="1"/>
    <s v="Sep"/>
  </r>
  <r>
    <n v="2809"/>
    <s v="CA-2015-148635"/>
    <x v="396"/>
    <d v="2015-07-27T00:00:00"/>
    <x v="0"/>
    <s v="MH-18025"/>
    <s v="Michelle Huthwaite"/>
    <s v="Consumer"/>
    <s v="United States"/>
    <x v="15"/>
    <x v="13"/>
    <x v="1"/>
    <s v="FUR-BO-10002213"/>
    <s v="Furniture"/>
    <x v="0"/>
    <s v="Sauder Forest Hills Library, Woodland Oak Finish"/>
    <n v="704.9"/>
    <n v="5"/>
    <n v="0"/>
    <n v="56.392000000000003"/>
    <n v="11.278400000000001"/>
    <n v="0.08"/>
    <n v="0"/>
    <x v="3"/>
    <x v="1"/>
    <s v="Jul"/>
  </r>
  <r>
    <n v="2810"/>
    <s v="CA-2015-148635"/>
    <x v="396"/>
    <d v="2015-07-27T00:00:00"/>
    <x v="0"/>
    <s v="MH-18025"/>
    <s v="Michelle Huthwaite"/>
    <s v="Consumer"/>
    <s v="United States"/>
    <x v="15"/>
    <x v="13"/>
    <x v="1"/>
    <s v="FUR-CH-10001854"/>
    <s v="Furniture"/>
    <x v="1"/>
    <s v="Office Star - Professional Matrix Back Chair with 2-to-1 Synchro Tilt and Mesh Fabric Seat"/>
    <n v="561.56799999999998"/>
    <n v="2"/>
    <n v="0.2"/>
    <n v="28.078399999999998"/>
    <n v="14.039199999999999"/>
    <n v="4.9999999999999996E-2"/>
    <n v="1"/>
    <x v="3"/>
    <x v="1"/>
    <s v="Jul"/>
  </r>
  <r>
    <n v="2812"/>
    <s v="CA-2015-135685"/>
    <x v="397"/>
    <d v="2015-11-18T00:00:00"/>
    <x v="0"/>
    <s v="MP-18175"/>
    <s v="Mike Pelletier"/>
    <s v="Home Office"/>
    <s v="United States"/>
    <x v="79"/>
    <x v="16"/>
    <x v="3"/>
    <s v="FUR-FU-10001185"/>
    <s v="Furniture"/>
    <x v="3"/>
    <s v="Advantus Employee of the Month Certificate Frame, 11 x 13-1/2"/>
    <n v="185.58"/>
    <n v="6"/>
    <n v="0"/>
    <n v="76.087800000000001"/>
    <n v="12.6813"/>
    <n v="0.41"/>
    <n v="0"/>
    <x v="3"/>
    <x v="1"/>
    <s v="Nov"/>
  </r>
  <r>
    <n v="2813"/>
    <s v="CA-2015-135685"/>
    <x v="397"/>
    <d v="2015-11-18T00:00:00"/>
    <x v="0"/>
    <s v="MP-18175"/>
    <s v="Mike Pelletier"/>
    <s v="Home Office"/>
    <s v="United States"/>
    <x v="79"/>
    <x v="16"/>
    <x v="3"/>
    <s v="FUR-TA-10001520"/>
    <s v="Furniture"/>
    <x v="2"/>
    <s v="Lesro Sheffield Collection Coffee Table, End Table, Center Table, Corner Table"/>
    <n v="214.11"/>
    <n v="3"/>
    <n v="0"/>
    <n v="36.398699999999998"/>
    <n v="12.132899999999999"/>
    <n v="0.16999999999999998"/>
    <n v="0"/>
    <x v="3"/>
    <x v="1"/>
    <s v="Nov"/>
  </r>
  <r>
    <n v="2815"/>
    <s v="CA-2015-135685"/>
    <x v="397"/>
    <d v="2015-11-18T00:00:00"/>
    <x v="0"/>
    <s v="MP-18175"/>
    <s v="Mike Pelletier"/>
    <s v="Home Office"/>
    <s v="United States"/>
    <x v="79"/>
    <x v="16"/>
    <x v="3"/>
    <s v="FUR-TA-10000688"/>
    <s v="Furniture"/>
    <x v="2"/>
    <s v="Chromcraft Bull-Nose Wood Round Conference Table Top, Wood Base"/>
    <n v="653.54999999999995"/>
    <n v="3"/>
    <n v="0"/>
    <n v="111.1035"/>
    <n v="37.034500000000001"/>
    <n v="0.17"/>
    <n v="0"/>
    <x v="3"/>
    <x v="1"/>
    <s v="Nov"/>
  </r>
  <r>
    <n v="2817"/>
    <s v="CA-2015-104626"/>
    <x v="398"/>
    <d v="2015-09-08T00:00:00"/>
    <x v="1"/>
    <s v="DR-12940"/>
    <s v="Daniel Raglin"/>
    <s v="Home Office"/>
    <s v="United States"/>
    <x v="20"/>
    <x v="20"/>
    <x v="2"/>
    <s v="FUR-CH-10003817"/>
    <s v="Furniture"/>
    <x v="1"/>
    <s v="Global Value Steno Chair, Gray"/>
    <n v="60.74"/>
    <n v="1"/>
    <n v="0"/>
    <n v="15.185"/>
    <n v="15.185"/>
    <n v="0.25"/>
    <n v="0"/>
    <x v="7"/>
    <x v="1"/>
    <s v="Sep"/>
  </r>
  <r>
    <n v="2818"/>
    <s v="CA-2015-104626"/>
    <x v="398"/>
    <d v="2015-09-08T00:00:00"/>
    <x v="1"/>
    <s v="DR-12940"/>
    <s v="Daniel Raglin"/>
    <s v="Home Office"/>
    <s v="United States"/>
    <x v="20"/>
    <x v="20"/>
    <x v="2"/>
    <s v="FUR-FU-10000308"/>
    <s v="Furniture"/>
    <x v="3"/>
    <s v="Deflect-o Glass Clear Studded Chair Mats"/>
    <n v="124.36"/>
    <n v="2"/>
    <n v="0"/>
    <n v="27.359200000000001"/>
    <n v="13.679600000000001"/>
    <n v="0.22"/>
    <n v="0"/>
    <x v="7"/>
    <x v="1"/>
    <s v="Sep"/>
  </r>
  <r>
    <n v="2821"/>
    <s v="CA-2016-160500"/>
    <x v="399"/>
    <d v="2016-05-08T00:00:00"/>
    <x v="2"/>
    <s v="DM-13015"/>
    <s v="Darrin Martin"/>
    <s v="Consumer"/>
    <s v="United States"/>
    <x v="92"/>
    <x v="2"/>
    <x v="1"/>
    <s v="FUR-TA-10003748"/>
    <s v="Furniture"/>
    <x v="2"/>
    <s v="Bevis 36 x 72 Conference Tables"/>
    <n v="298.77600000000001"/>
    <n v="3"/>
    <n v="0.2"/>
    <n v="7.4694000000000003"/>
    <n v="2.4898000000000002"/>
    <n v="2.5000000000000001E-2"/>
    <n v="1"/>
    <x v="0"/>
    <x v="0"/>
    <s v="May"/>
  </r>
  <r>
    <n v="2826"/>
    <s v="US-2014-112914"/>
    <x v="400"/>
    <d v="2014-09-30T00:00:00"/>
    <x v="1"/>
    <s v="MT-18070"/>
    <s v="Michelle Tran"/>
    <s v="Home Office"/>
    <s v="United States"/>
    <x v="6"/>
    <x v="5"/>
    <x v="3"/>
    <s v="FUR-BO-10003272"/>
    <s v="Furniture"/>
    <x v="0"/>
    <s v="O'Sullivan Living Dimensions 5-Shelf Bookcases"/>
    <n v="300.53280000000001"/>
    <n v="2"/>
    <n v="0.32"/>
    <n v="-97.231200000000001"/>
    <n v="-48.615600000000001"/>
    <n v="-0.3235294117647059"/>
    <n v="1"/>
    <x v="2"/>
    <x v="2"/>
    <s v="Sep"/>
  </r>
  <r>
    <n v="2841"/>
    <s v="US-2014-125521"/>
    <x v="401"/>
    <d v="2014-03-19T00:00:00"/>
    <x v="1"/>
    <s v="CK-12325"/>
    <s v="Christine Kargatis"/>
    <s v="Home Office"/>
    <s v="United States"/>
    <x v="180"/>
    <x v="25"/>
    <x v="0"/>
    <s v="FUR-CH-10003379"/>
    <s v="Furniture"/>
    <x v="1"/>
    <s v="Global Commerce Series High-Back Swivel/Tilt Chairs"/>
    <n v="1139.92"/>
    <n v="4"/>
    <n v="0"/>
    <n v="284.98"/>
    <n v="71.245000000000005"/>
    <n v="0.25"/>
    <n v="0"/>
    <x v="2"/>
    <x v="2"/>
    <s v="Mar"/>
  </r>
  <r>
    <n v="2845"/>
    <s v="US-2016-162852"/>
    <x v="402"/>
    <d v="2016-12-31T00:00:00"/>
    <x v="1"/>
    <s v="BG-11695"/>
    <s v="Brooke Gillingham"/>
    <s v="Corporate"/>
    <s v="United States"/>
    <x v="181"/>
    <x v="8"/>
    <x v="3"/>
    <s v="FUR-CH-10004853"/>
    <s v="Furniture"/>
    <x v="1"/>
    <s v="Global Manager's Adjustable Task Chair, Storm"/>
    <n v="845.48800000000006"/>
    <n v="8"/>
    <n v="0.3"/>
    <n v="-12.0784"/>
    <n v="-1.5098"/>
    <n v="-1.4285714285714285E-2"/>
    <n v="1"/>
    <x v="4"/>
    <x v="0"/>
    <s v="Dec"/>
  </r>
  <r>
    <n v="2848"/>
    <s v="CA-2017-157854"/>
    <x v="403"/>
    <d v="2017-04-15T00:00:00"/>
    <x v="1"/>
    <s v="DM-13345"/>
    <s v="Denise Monton"/>
    <s v="Corporate"/>
    <s v="United States"/>
    <x v="153"/>
    <x v="24"/>
    <x v="0"/>
    <s v="FUR-FU-10003832"/>
    <s v="Furniture"/>
    <x v="3"/>
    <s v="Eldon Expressions Punched Metal &amp; Wood Desk Accessories, Black &amp; Cherry"/>
    <n v="56.28"/>
    <n v="6"/>
    <n v="0"/>
    <n v="15.7584"/>
    <n v="2.6263999999999998"/>
    <n v="0.27999999999999997"/>
    <n v="0"/>
    <x v="7"/>
    <x v="3"/>
    <s v="Apr"/>
  </r>
  <r>
    <n v="2853"/>
    <s v="CA-2016-136371"/>
    <x v="331"/>
    <d v="2016-03-21T00:00:00"/>
    <x v="0"/>
    <s v="SV-20935"/>
    <s v="Susan Vittorini"/>
    <s v="Consumer"/>
    <s v="United States"/>
    <x v="64"/>
    <x v="7"/>
    <x v="2"/>
    <s v="FUR-FU-10000409"/>
    <s v="Furniture"/>
    <x v="3"/>
    <s v="GE 4 Foot Flourescent Tube, 40 Watt"/>
    <n v="14.98"/>
    <n v="1"/>
    <n v="0"/>
    <n v="6.8907999999999996"/>
    <n v="6.8907999999999996"/>
    <n v="0.45999999999999996"/>
    <n v="0"/>
    <x v="3"/>
    <x v="0"/>
    <s v="Mar"/>
  </r>
  <r>
    <n v="2854"/>
    <s v="CA-2016-136371"/>
    <x v="331"/>
    <d v="2016-03-21T00:00:00"/>
    <x v="0"/>
    <s v="SV-20935"/>
    <s v="Susan Vittorini"/>
    <s v="Consumer"/>
    <s v="United States"/>
    <x v="64"/>
    <x v="7"/>
    <x v="2"/>
    <s v="FUR-FU-10000221"/>
    <s v="Furniture"/>
    <x v="3"/>
    <s v="Master Caster Door Stop, Brown"/>
    <n v="20.32"/>
    <n v="4"/>
    <n v="0"/>
    <n v="6.9088000000000003"/>
    <n v="1.7272000000000001"/>
    <n v="0.34"/>
    <n v="0"/>
    <x v="3"/>
    <x v="0"/>
    <s v="Mar"/>
  </r>
  <r>
    <n v="2857"/>
    <s v="CA-2016-128594"/>
    <x v="238"/>
    <d v="2016-08-29T00:00:00"/>
    <x v="2"/>
    <s v="DJ-13510"/>
    <s v="Don Jones"/>
    <s v="Corporate"/>
    <s v="United States"/>
    <x v="53"/>
    <x v="2"/>
    <x v="1"/>
    <s v="FUR-CH-10001215"/>
    <s v="Furniture"/>
    <x v="1"/>
    <s v="Global Troy Executive Leather Low-Back Tilter"/>
    <n v="1603.136"/>
    <n v="4"/>
    <n v="0.2"/>
    <n v="100.196"/>
    <n v="25.048999999999999"/>
    <n v="6.25E-2"/>
    <n v="1"/>
    <x v="0"/>
    <x v="0"/>
    <s v="Aug"/>
  </r>
  <r>
    <n v="2858"/>
    <s v="CA-2016-154690"/>
    <x v="404"/>
    <d v="2016-08-17T00:00:00"/>
    <x v="0"/>
    <s v="CC-12370"/>
    <s v="Christopher Conant"/>
    <s v="Consumer"/>
    <s v="United States"/>
    <x v="160"/>
    <x v="30"/>
    <x v="0"/>
    <s v="FUR-CH-10000988"/>
    <s v="Furniture"/>
    <x v="1"/>
    <s v="Hon Olson Stacker Stools"/>
    <n v="225.29599999999999"/>
    <n v="2"/>
    <n v="0.2"/>
    <n v="22.529599999999999"/>
    <n v="11.264799999999999"/>
    <n v="9.9999999999999992E-2"/>
    <n v="1"/>
    <x v="3"/>
    <x v="0"/>
    <s v="Aug"/>
  </r>
  <r>
    <n v="2861"/>
    <s v="CA-2017-138975"/>
    <x v="405"/>
    <d v="2017-05-23T00:00:00"/>
    <x v="1"/>
    <s v="SC-20380"/>
    <s v="Shahid Collister"/>
    <s v="Consumer"/>
    <s v="United States"/>
    <x v="182"/>
    <x v="24"/>
    <x v="0"/>
    <s v="FUR-BO-10004695"/>
    <s v="Furniture"/>
    <x v="0"/>
    <s v="O'Sullivan 2-Door Barrister Bookcase in Odessa Pine"/>
    <n v="1628.82"/>
    <n v="9"/>
    <n v="0"/>
    <n v="374.62860000000001"/>
    <n v="41.625399999999999"/>
    <n v="0.23"/>
    <n v="0"/>
    <x v="4"/>
    <x v="3"/>
    <s v="May"/>
  </r>
  <r>
    <n v="2870"/>
    <s v="CA-2017-143861"/>
    <x v="235"/>
    <d v="2017-06-19T00:00:00"/>
    <x v="1"/>
    <s v="LC-16885"/>
    <s v="Lena Creighton"/>
    <s v="Consumer"/>
    <s v="United States"/>
    <x v="66"/>
    <x v="1"/>
    <x v="0"/>
    <s v="FUR-FU-10001546"/>
    <s v="Furniture"/>
    <x v="3"/>
    <s v="Dana Swing-Arm Lamps"/>
    <n v="17.088000000000001"/>
    <n v="2"/>
    <n v="0.2"/>
    <n v="1.0680000000000001"/>
    <n v="0.53400000000000003"/>
    <n v="6.25E-2"/>
    <n v="1"/>
    <x v="7"/>
    <x v="3"/>
    <s v="Jun"/>
  </r>
  <r>
    <n v="2872"/>
    <s v="CA-2014-148040"/>
    <x v="406"/>
    <d v="2014-03-26T00:00:00"/>
    <x v="1"/>
    <s v="BF-11275"/>
    <s v="Beth Fritzler"/>
    <s v="Corporate"/>
    <s v="United States"/>
    <x v="104"/>
    <x v="22"/>
    <x v="1"/>
    <s v="FUR-CH-10001482"/>
    <s v="Furniture"/>
    <x v="1"/>
    <s v="Office Star - Mesh Screen back chair with Vinyl seat"/>
    <n v="314.35199999999998"/>
    <n v="3"/>
    <n v="0.2"/>
    <n v="-35.364600000000003"/>
    <n v="-11.788200000000002"/>
    <n v="-0.11250000000000002"/>
    <n v="1"/>
    <x v="4"/>
    <x v="2"/>
    <s v="Mar"/>
  </r>
  <r>
    <n v="2876"/>
    <s v="US-2016-167339"/>
    <x v="407"/>
    <d v="2016-01-23T00:00:00"/>
    <x v="0"/>
    <s v="TD-20995"/>
    <s v="Tamara Dahlen"/>
    <s v="Consumer"/>
    <s v="United States"/>
    <x v="53"/>
    <x v="2"/>
    <x v="1"/>
    <s v="FUR-CH-10004289"/>
    <s v="Furniture"/>
    <x v="1"/>
    <s v="Global Super Steno Chair"/>
    <n v="153.56800000000001"/>
    <n v="2"/>
    <n v="0.2"/>
    <n v="-5.7587999999999999"/>
    <n v="-2.8794"/>
    <n v="-3.7499999999999999E-2"/>
    <n v="1"/>
    <x v="3"/>
    <x v="0"/>
    <s v="Jan"/>
  </r>
  <r>
    <n v="2877"/>
    <s v="US-2016-167339"/>
    <x v="407"/>
    <d v="2016-01-23T00:00:00"/>
    <x v="0"/>
    <s v="TD-20995"/>
    <s v="Tamara Dahlen"/>
    <s v="Consumer"/>
    <s v="United States"/>
    <x v="53"/>
    <x v="2"/>
    <x v="1"/>
    <s v="FUR-CH-10000785"/>
    <s v="Furniture"/>
    <x v="1"/>
    <s v="Global Ergonomic Managers Chair"/>
    <n v="1013.4880000000001"/>
    <n v="7"/>
    <n v="0.2"/>
    <n v="76.011600000000001"/>
    <n v="10.8588"/>
    <n v="7.4999999999999997E-2"/>
    <n v="1"/>
    <x v="3"/>
    <x v="0"/>
    <s v="Jan"/>
  </r>
  <r>
    <n v="2884"/>
    <s v="CA-2016-130799"/>
    <x v="367"/>
    <d v="2016-11-16T00:00:00"/>
    <x v="0"/>
    <s v="BK-11260"/>
    <s v="Berenike Kampe"/>
    <s v="Consumer"/>
    <s v="United States"/>
    <x v="28"/>
    <x v="2"/>
    <x v="1"/>
    <s v="FUR-FU-10001852"/>
    <s v="Furniture"/>
    <x v="3"/>
    <s v="Eldon Regeneration Recycled Desk Accessories, Smoke"/>
    <n v="6.96"/>
    <n v="4"/>
    <n v="0"/>
    <n v="2.2271999999999998"/>
    <n v="0.55679999999999996"/>
    <n v="0.32"/>
    <n v="0"/>
    <x v="2"/>
    <x v="0"/>
    <s v="Nov"/>
  </r>
  <r>
    <n v="2886"/>
    <s v="US-2016-159856"/>
    <x v="408"/>
    <d v="2016-10-22T00:00:00"/>
    <x v="1"/>
    <s v="EP-13915"/>
    <s v="Emily Phan"/>
    <s v="Consumer"/>
    <s v="United States"/>
    <x v="183"/>
    <x v="22"/>
    <x v="1"/>
    <s v="FUR-CH-10003396"/>
    <s v="Furniture"/>
    <x v="1"/>
    <s v="Global Deluxe Steno Chair"/>
    <n v="307.92"/>
    <n v="5"/>
    <n v="0.2"/>
    <n v="-34.640999999999998"/>
    <n v="-6.9281999999999995"/>
    <n v="-0.11249999999999999"/>
    <n v="1"/>
    <x v="4"/>
    <x v="0"/>
    <s v="Oct"/>
  </r>
  <r>
    <n v="2891"/>
    <s v="CA-2014-142727"/>
    <x v="149"/>
    <d v="2014-05-01T00:00:00"/>
    <x v="0"/>
    <s v="HG-14845"/>
    <s v="Harry Greene"/>
    <s v="Consumer"/>
    <s v="United States"/>
    <x v="184"/>
    <x v="35"/>
    <x v="0"/>
    <s v="FUR-CH-10002304"/>
    <s v="Furniture"/>
    <x v="1"/>
    <s v="Global Stack Chair without Arms, Black"/>
    <n v="51.96"/>
    <n v="2"/>
    <n v="0"/>
    <n v="12.99"/>
    <n v="6.4950000000000001"/>
    <n v="0.25"/>
    <n v="0"/>
    <x v="3"/>
    <x v="2"/>
    <s v="Apr"/>
  </r>
  <r>
    <n v="2895"/>
    <s v="CA-2017-139913"/>
    <x v="409"/>
    <d v="2017-10-29T00:00:00"/>
    <x v="1"/>
    <s v="JC-16105"/>
    <s v="Julie Creighton"/>
    <s v="Corporate"/>
    <s v="United States"/>
    <x v="77"/>
    <x v="7"/>
    <x v="2"/>
    <s v="FUR-FU-10000771"/>
    <s v="Furniture"/>
    <x v="3"/>
    <s v="Eldon 200 Class Desk Accessories, Smoke"/>
    <n v="69.08"/>
    <n v="11"/>
    <n v="0"/>
    <n v="29.0136"/>
    <n v="2.6375999999999999"/>
    <n v="0.42000000000000004"/>
    <n v="0"/>
    <x v="6"/>
    <x v="3"/>
    <s v="Oct"/>
  </r>
  <r>
    <n v="2899"/>
    <s v="US-2015-114839"/>
    <x v="12"/>
    <d v="2015-04-30T00:00:00"/>
    <x v="1"/>
    <s v="PW-19240"/>
    <s v="Pierre Wener"/>
    <s v="Consumer"/>
    <s v="United States"/>
    <x v="6"/>
    <x v="5"/>
    <x v="3"/>
    <s v="FUR-CH-10004086"/>
    <s v="Furniture"/>
    <x v="1"/>
    <s v="Hon 4070 Series Pagoda Armless Upholstered Stacking Chairs"/>
    <n v="408.42200000000003"/>
    <n v="2"/>
    <n v="0.3"/>
    <n v="-5.8346"/>
    <n v="-2.9173"/>
    <n v="-1.4285714285714285E-2"/>
    <n v="1"/>
    <x v="4"/>
    <x v="1"/>
    <s v="Apr"/>
  </r>
  <r>
    <n v="2905"/>
    <s v="CA-2016-153577"/>
    <x v="410"/>
    <d v="2016-07-01T00:00:00"/>
    <x v="1"/>
    <s v="KH-16330"/>
    <s v="Katharine Harms"/>
    <s v="Corporate"/>
    <s v="United States"/>
    <x v="185"/>
    <x v="8"/>
    <x v="3"/>
    <s v="FUR-CH-10003981"/>
    <s v="Furniture"/>
    <x v="1"/>
    <s v="Global Commerce Series Low-Back Swivel/Tilt Chairs"/>
    <n v="539.65800000000002"/>
    <n v="3"/>
    <n v="0.3"/>
    <n v="-7.7093999999999996"/>
    <n v="-2.5697999999999999"/>
    <n v="-1.4285714285714285E-2"/>
    <n v="1"/>
    <x v="4"/>
    <x v="0"/>
    <s v="Jun"/>
  </r>
  <r>
    <n v="2920"/>
    <s v="CA-2016-160129"/>
    <x v="411"/>
    <d v="2016-11-23T00:00:00"/>
    <x v="3"/>
    <s v="LS-17200"/>
    <s v="Luke Schmidt"/>
    <s v="Corporate"/>
    <s v="United States"/>
    <x v="3"/>
    <x v="3"/>
    <x v="2"/>
    <s v="FUR-FU-10002088"/>
    <s v="Furniture"/>
    <x v="3"/>
    <s v="Nu-Dell Float Frame 11 x 14 1/2"/>
    <n v="14.368"/>
    <n v="2"/>
    <n v="0.2"/>
    <n v="3.9512"/>
    <n v="1.9756"/>
    <n v="0.27500000000000002"/>
    <n v="1"/>
    <x v="8"/>
    <x v="0"/>
    <s v="Nov"/>
  </r>
  <r>
    <n v="2921"/>
    <s v="CA-2016-160129"/>
    <x v="411"/>
    <d v="2016-11-23T00:00:00"/>
    <x v="3"/>
    <s v="LS-17200"/>
    <s v="Luke Schmidt"/>
    <s v="Corporate"/>
    <s v="United States"/>
    <x v="3"/>
    <x v="3"/>
    <x v="2"/>
    <s v="FUR-FU-10003976"/>
    <s v="Furniture"/>
    <x v="3"/>
    <s v="DAX Executive Solid Wood Document Frame, Desktop or Hang, Mahogany, 5 x 7"/>
    <n v="70.447999999999993"/>
    <n v="7"/>
    <n v="0.2"/>
    <n v="12.3284"/>
    <n v="1.7612000000000001"/>
    <n v="0.17500000000000002"/>
    <n v="1"/>
    <x v="8"/>
    <x v="0"/>
    <s v="Nov"/>
  </r>
  <r>
    <n v="2926"/>
    <s v="CA-2014-157721"/>
    <x v="412"/>
    <d v="2014-09-05T00:00:00"/>
    <x v="2"/>
    <s v="JM-16195"/>
    <s v="Justin MacKendrick"/>
    <s v="Consumer"/>
    <s v="United States"/>
    <x v="115"/>
    <x v="7"/>
    <x v="2"/>
    <s v="FUR-FU-10002116"/>
    <s v="Furniture"/>
    <x v="3"/>
    <s v="Tenex Carpeted, Granite-Look or Clear Contemporary Contour Shape Chair Mats"/>
    <n v="70.709999999999994"/>
    <n v="1"/>
    <n v="0"/>
    <n v="4.9497"/>
    <n v="4.9497"/>
    <n v="7.0000000000000007E-2"/>
    <n v="0"/>
    <x v="0"/>
    <x v="2"/>
    <s v="Sep"/>
  </r>
  <r>
    <n v="2927"/>
    <s v="CA-2017-128629"/>
    <x v="413"/>
    <d v="2017-07-14T00:00:00"/>
    <x v="0"/>
    <s v="BP-11155"/>
    <s v="Becky Pak"/>
    <s v="Consumer"/>
    <s v="United States"/>
    <x v="29"/>
    <x v="24"/>
    <x v="0"/>
    <s v="FUR-FU-10000771"/>
    <s v="Furniture"/>
    <x v="3"/>
    <s v="Eldon 200 Class Desk Accessories, Smoke"/>
    <n v="18.84"/>
    <n v="3"/>
    <n v="0"/>
    <n v="7.9127999999999998"/>
    <n v="2.6375999999999999"/>
    <n v="0.42"/>
    <n v="0"/>
    <x v="4"/>
    <x v="3"/>
    <s v="Jul"/>
  </r>
  <r>
    <n v="2930"/>
    <s v="CA-2017-143434"/>
    <x v="414"/>
    <d v="2017-11-24T00:00:00"/>
    <x v="1"/>
    <s v="ME-17320"/>
    <s v="Maria Etezadi"/>
    <s v="Home Office"/>
    <s v="United States"/>
    <x v="186"/>
    <x v="17"/>
    <x v="3"/>
    <s v="FUR-FU-10002597"/>
    <s v="Furniture"/>
    <x v="3"/>
    <s v="C-Line Magnetic Cubicle Keepers, Clear Polypropylene"/>
    <n v="19.760000000000002"/>
    <n v="4"/>
    <n v="0"/>
    <n v="8.2992000000000008"/>
    <n v="2.0748000000000002"/>
    <n v="0.42"/>
    <n v="0"/>
    <x v="6"/>
    <x v="3"/>
    <s v="Nov"/>
  </r>
  <r>
    <n v="2933"/>
    <s v="CA-2015-168564"/>
    <x v="415"/>
    <d v="2015-08-08T00:00:00"/>
    <x v="3"/>
    <s v="TT-21220"/>
    <s v="Thomas Thornton"/>
    <s v="Consumer"/>
    <s v="United States"/>
    <x v="28"/>
    <x v="2"/>
    <x v="1"/>
    <s v="FUR-CH-10000785"/>
    <s v="Furniture"/>
    <x v="1"/>
    <s v="Global Ergonomic Managers Chair"/>
    <n v="144.78399999999999"/>
    <n v="1"/>
    <n v="0.2"/>
    <n v="10.8588"/>
    <n v="10.8588"/>
    <n v="7.5000000000000011E-2"/>
    <n v="1"/>
    <x v="8"/>
    <x v="1"/>
    <s v="Aug"/>
  </r>
  <r>
    <n v="2941"/>
    <s v="CA-2017-155880"/>
    <x v="416"/>
    <d v="2017-03-31T00:00:00"/>
    <x v="1"/>
    <s v="JD-16150"/>
    <s v="Justin Deggeller"/>
    <s v="Corporate"/>
    <s v="United States"/>
    <x v="79"/>
    <x v="16"/>
    <x v="3"/>
    <s v="FUR-CH-10000422"/>
    <s v="Furniture"/>
    <x v="1"/>
    <s v="Global Highback Leather Tilter in Burgundy"/>
    <n v="90.99"/>
    <n v="1"/>
    <n v="0"/>
    <n v="14.558400000000001"/>
    <n v="14.558400000000001"/>
    <n v="0.16"/>
    <n v="0"/>
    <x v="6"/>
    <x v="3"/>
    <s v="Mar"/>
  </r>
  <r>
    <n v="2942"/>
    <s v="CA-2017-155880"/>
    <x v="416"/>
    <d v="2017-03-31T00:00:00"/>
    <x v="1"/>
    <s v="JD-16150"/>
    <s v="Justin Deggeller"/>
    <s v="Corporate"/>
    <s v="United States"/>
    <x v="79"/>
    <x v="16"/>
    <x v="3"/>
    <s v="FUR-CH-10004675"/>
    <s v="Furniture"/>
    <x v="1"/>
    <s v="Lifetime Advantage Folding Chairs, 4/Carton"/>
    <n v="1526.56"/>
    <n v="7"/>
    <n v="0"/>
    <n v="427.43680000000001"/>
    <n v="61.062400000000004"/>
    <n v="0.28000000000000003"/>
    <n v="0"/>
    <x v="6"/>
    <x v="3"/>
    <s v="Mar"/>
  </r>
  <r>
    <n v="2943"/>
    <s v="CA-2017-155880"/>
    <x v="416"/>
    <d v="2017-03-31T00:00:00"/>
    <x v="1"/>
    <s v="JD-16150"/>
    <s v="Justin Deggeller"/>
    <s v="Corporate"/>
    <s v="United States"/>
    <x v="79"/>
    <x v="16"/>
    <x v="3"/>
    <s v="FUR-CH-10002880"/>
    <s v="Furniture"/>
    <x v="1"/>
    <s v="Global High-Back Leather Tilter, Burgundy"/>
    <n v="368.97"/>
    <n v="3"/>
    <n v="0"/>
    <n v="40.5867"/>
    <n v="13.5289"/>
    <n v="0.10999999999999999"/>
    <n v="0"/>
    <x v="6"/>
    <x v="3"/>
    <s v="Mar"/>
  </r>
  <r>
    <n v="2945"/>
    <s v="CA-2017-126242"/>
    <x v="49"/>
    <d v="2017-11-24T00:00:00"/>
    <x v="1"/>
    <s v="MC-18100"/>
    <s v="Mick Crebagga"/>
    <s v="Consumer"/>
    <s v="United States"/>
    <x v="2"/>
    <x v="2"/>
    <x v="1"/>
    <s v="FUR-FU-10002685"/>
    <s v="Furniture"/>
    <x v="3"/>
    <s v="Executive Impressions 13-1/2&quot; Indoor/Outdoor Wall Clock"/>
    <n v="18.7"/>
    <n v="1"/>
    <n v="0"/>
    <n v="7.1059999999999999"/>
    <n v="7.1059999999999999"/>
    <n v="0.38"/>
    <n v="0"/>
    <x v="2"/>
    <x v="3"/>
    <s v="Nov"/>
  </r>
  <r>
    <n v="2946"/>
    <s v="CA-2016-166443"/>
    <x v="114"/>
    <d v="2016-11-05T00:00:00"/>
    <x v="2"/>
    <s v="LH-17020"/>
    <s v="Lisa Hazard"/>
    <s v="Consumer"/>
    <s v="United States"/>
    <x v="28"/>
    <x v="2"/>
    <x v="1"/>
    <s v="FUR-FU-10004020"/>
    <s v="Furniture"/>
    <x v="3"/>
    <s v="Advantus Panel Wall Acrylic Frame"/>
    <n v="38.29"/>
    <n v="7"/>
    <n v="0"/>
    <n v="16.464700000000001"/>
    <n v="2.3521000000000001"/>
    <n v="0.43000000000000005"/>
    <n v="0"/>
    <x v="5"/>
    <x v="0"/>
    <s v="Nov"/>
  </r>
  <r>
    <n v="2947"/>
    <s v="CA-2017-169859"/>
    <x v="417"/>
    <d v="2017-12-18T00:00:00"/>
    <x v="1"/>
    <s v="MP-18175"/>
    <s v="Mike Pelletier"/>
    <s v="Home Office"/>
    <s v="United States"/>
    <x v="53"/>
    <x v="2"/>
    <x v="1"/>
    <s v="FUR-FU-10004963"/>
    <s v="Furniture"/>
    <x v="3"/>
    <s v="Eldon 400 Class Desk Accessories, Black Carbon"/>
    <n v="26.25"/>
    <n v="3"/>
    <n v="0"/>
    <n v="11.025"/>
    <n v="3.6750000000000003"/>
    <n v="0.42000000000000004"/>
    <n v="0"/>
    <x v="4"/>
    <x v="3"/>
    <s v="Dec"/>
  </r>
  <r>
    <n v="2952"/>
    <s v="CA-2017-134915"/>
    <x v="418"/>
    <d v="2017-11-12T00:00:00"/>
    <x v="3"/>
    <s v="EM-14140"/>
    <s v="Eugene Moren"/>
    <s v="Home Office"/>
    <s v="United States"/>
    <x v="110"/>
    <x v="22"/>
    <x v="1"/>
    <s v="FUR-CH-10004875"/>
    <s v="Furniture"/>
    <x v="1"/>
    <s v="Harbour Creations 67200 Series Stacking Chairs"/>
    <n v="113.88800000000001"/>
    <n v="2"/>
    <n v="0.2"/>
    <n v="9.9651999999999994"/>
    <n v="4.9825999999999997"/>
    <n v="8.7499999999999994E-2"/>
    <n v="1"/>
    <x v="8"/>
    <x v="3"/>
    <s v="Nov"/>
  </r>
  <r>
    <n v="2953"/>
    <s v="CA-2017-134915"/>
    <x v="418"/>
    <d v="2017-11-12T00:00:00"/>
    <x v="3"/>
    <s v="EM-14140"/>
    <s v="Eugene Moren"/>
    <s v="Home Office"/>
    <s v="United States"/>
    <x v="110"/>
    <x v="22"/>
    <x v="1"/>
    <s v="FUR-FU-10000305"/>
    <s v="Furniture"/>
    <x v="3"/>
    <s v="Tenex V2T-RE Standard Weight Series Chair Mat, 45&quot; x 53&quot;, Lip 25&quot; x 12&quot;"/>
    <n v="113.568"/>
    <n v="2"/>
    <n v="0.2"/>
    <n v="-5.6783999999999999"/>
    <n v="-2.8391999999999999"/>
    <n v="-0.05"/>
    <n v="1"/>
    <x v="8"/>
    <x v="3"/>
    <s v="Nov"/>
  </r>
  <r>
    <n v="2957"/>
    <s v="CA-2017-123638"/>
    <x v="419"/>
    <d v="2017-07-04T00:00:00"/>
    <x v="1"/>
    <s v="MA-17995"/>
    <s v="Michelle Arnett"/>
    <s v="Home Office"/>
    <s v="United States"/>
    <x v="115"/>
    <x v="7"/>
    <x v="2"/>
    <s v="FUR-CH-10002647"/>
    <s v="Furniture"/>
    <x v="1"/>
    <s v="Situations Contoured Folding Chairs, 4/Set"/>
    <n v="191.64599999999999"/>
    <n v="3"/>
    <n v="0.1"/>
    <n v="31.940999999999999"/>
    <n v="10.647"/>
    <n v="0.16666666666666669"/>
    <n v="0"/>
    <x v="7"/>
    <x v="3"/>
    <s v="Jun"/>
  </r>
  <r>
    <n v="2963"/>
    <s v="CA-2017-137428"/>
    <x v="420"/>
    <d v="2017-12-21T00:00:00"/>
    <x v="0"/>
    <s v="AY-10555"/>
    <s v="Andy Yotov"/>
    <s v="Corporate"/>
    <s v="United States"/>
    <x v="64"/>
    <x v="2"/>
    <x v="1"/>
    <s v="FUR-CH-10002774"/>
    <s v="Furniture"/>
    <x v="1"/>
    <s v="Global Deluxe Stacking Chair, Gray"/>
    <n v="81.567999999999998"/>
    <n v="2"/>
    <n v="0.2"/>
    <n v="9.1763999999999992"/>
    <n v="4.5881999999999996"/>
    <n v="0.11249999999999999"/>
    <n v="1"/>
    <x v="2"/>
    <x v="3"/>
    <s v="Dec"/>
  </r>
  <r>
    <n v="2964"/>
    <s v="CA-2017-137428"/>
    <x v="420"/>
    <d v="2017-12-21T00:00:00"/>
    <x v="0"/>
    <s v="AY-10555"/>
    <s v="Andy Yotov"/>
    <s v="Corporate"/>
    <s v="United States"/>
    <x v="64"/>
    <x v="2"/>
    <x v="1"/>
    <s v="FUR-CH-10003817"/>
    <s v="Furniture"/>
    <x v="1"/>
    <s v="Global Value Steno Chair, Gray"/>
    <n v="97.183999999999997"/>
    <n v="2"/>
    <n v="0.2"/>
    <n v="6.0739999999999998"/>
    <n v="3.0369999999999999"/>
    <n v="6.25E-2"/>
    <n v="1"/>
    <x v="2"/>
    <x v="3"/>
    <s v="Dec"/>
  </r>
  <r>
    <n v="2966"/>
    <s v="CA-2017-137428"/>
    <x v="420"/>
    <d v="2017-12-21T00:00:00"/>
    <x v="0"/>
    <s v="AY-10555"/>
    <s v="Andy Yotov"/>
    <s v="Corporate"/>
    <s v="United States"/>
    <x v="64"/>
    <x v="2"/>
    <x v="1"/>
    <s v="FUR-FU-10002445"/>
    <s v="Furniture"/>
    <x v="3"/>
    <s v="DAX Two-Tone Rosewood/Black Document Frame, Desktop, 5 x 7"/>
    <n v="18.96"/>
    <n v="2"/>
    <n v="0"/>
    <n v="7.5839999999999996"/>
    <n v="3.7919999999999998"/>
    <n v="0.39999999999999997"/>
    <n v="0"/>
    <x v="2"/>
    <x v="3"/>
    <s v="Dec"/>
  </r>
  <r>
    <n v="2967"/>
    <s v="CA-2014-162866"/>
    <x v="421"/>
    <d v="2014-12-31T00:00:00"/>
    <x v="1"/>
    <s v="Co-12640"/>
    <s v="Corey-Lock"/>
    <s v="Consumer"/>
    <s v="United States"/>
    <x v="187"/>
    <x v="8"/>
    <x v="3"/>
    <s v="FUR-FU-10001473"/>
    <s v="Furniture"/>
    <x v="3"/>
    <s v="DAX Wood Document Frame"/>
    <n v="32.951999999999998"/>
    <n v="6"/>
    <n v="0.6"/>
    <n v="-19.7712"/>
    <n v="-3.2951999999999999"/>
    <n v="-0.60000000000000009"/>
    <n v="1"/>
    <x v="4"/>
    <x v="2"/>
    <s v="Dec"/>
  </r>
  <r>
    <n v="2972"/>
    <s v="CA-2017-167941"/>
    <x v="200"/>
    <d v="2017-11-09T00:00:00"/>
    <x v="0"/>
    <s v="JF-15565"/>
    <s v="Jill Fjeld"/>
    <s v="Consumer"/>
    <s v="United States"/>
    <x v="160"/>
    <x v="30"/>
    <x v="0"/>
    <s v="FUR-FU-10004671"/>
    <s v="Furniture"/>
    <x v="3"/>
    <s v="Executive Impressions 12&quot; Wall Clock"/>
    <n v="28.271999999999998"/>
    <n v="2"/>
    <n v="0.2"/>
    <n v="6.3612000000000002"/>
    <n v="3.1806000000000001"/>
    <n v="0.22500000000000001"/>
    <n v="1"/>
    <x v="0"/>
    <x v="3"/>
    <s v="Nov"/>
  </r>
  <r>
    <n v="2975"/>
    <s v="CA-2015-137512"/>
    <x v="422"/>
    <d v="2015-05-12T00:00:00"/>
    <x v="1"/>
    <s v="AG-10675"/>
    <s v="Anna Gayman"/>
    <s v="Consumer"/>
    <s v="United States"/>
    <x v="188"/>
    <x v="5"/>
    <x v="3"/>
    <s v="FUR-TA-10001095"/>
    <s v="Furniture"/>
    <x v="2"/>
    <s v="Chromcraft Round Conference Tables"/>
    <n v="244.006"/>
    <n v="2"/>
    <n v="0.3"/>
    <n v="-31.372199999999999"/>
    <n v="-15.6861"/>
    <n v="-0.12857142857142856"/>
    <n v="1"/>
    <x v="2"/>
    <x v="1"/>
    <s v="May"/>
  </r>
  <r>
    <n v="2977"/>
    <s v="CA-2017-139773"/>
    <x v="423"/>
    <d v="2017-12-04T00:00:00"/>
    <x v="3"/>
    <s v="DV-13045"/>
    <s v="Darrin Van Huff"/>
    <s v="Corporate"/>
    <s v="United States"/>
    <x v="3"/>
    <x v="3"/>
    <x v="2"/>
    <s v="FUR-CH-10001797"/>
    <s v="Furniture"/>
    <x v="1"/>
    <s v="Safco Chair Connectors, 6/Carton"/>
    <n v="188.55199999999999"/>
    <n v="7"/>
    <n v="0.3"/>
    <n v="-2.6936"/>
    <n v="-0.38479999999999998"/>
    <n v="-1.4285714285714287E-2"/>
    <n v="1"/>
    <x v="8"/>
    <x v="3"/>
    <s v="Dec"/>
  </r>
  <r>
    <n v="2979"/>
    <s v="CA-2014-109232"/>
    <x v="424"/>
    <d v="2014-01-16T00:00:00"/>
    <x v="0"/>
    <s v="ND-18370"/>
    <s v="Natalie DeCherney"/>
    <s v="Consumer"/>
    <s v="United States"/>
    <x v="189"/>
    <x v="10"/>
    <x v="0"/>
    <s v="FUR-CH-10000422"/>
    <s v="Furniture"/>
    <x v="1"/>
    <s v="Global Highback Leather Tilter in Burgundy"/>
    <n v="545.94000000000005"/>
    <n v="6"/>
    <n v="0"/>
    <n v="87.350399999999993"/>
    <n v="14.558399999999999"/>
    <n v="0.15999999999999998"/>
    <n v="0"/>
    <x v="0"/>
    <x v="2"/>
    <s v="Jan"/>
  </r>
  <r>
    <n v="2981"/>
    <s v="CA-2015-139850"/>
    <x v="425"/>
    <d v="2015-06-17T00:00:00"/>
    <x v="1"/>
    <s v="GB-14575"/>
    <s v="Giulietta Baptist"/>
    <s v="Consumer"/>
    <s v="United States"/>
    <x v="3"/>
    <x v="3"/>
    <x v="2"/>
    <s v="FUR-FU-10003623"/>
    <s v="Furniture"/>
    <x v="3"/>
    <s v="DataProducts Ampli Magnifier Task Lamp, Black,"/>
    <n v="43.295999999999999"/>
    <n v="2"/>
    <n v="0.2"/>
    <n v="4.3296000000000001"/>
    <n v="2.1648000000000001"/>
    <n v="0.1"/>
    <n v="1"/>
    <x v="2"/>
    <x v="1"/>
    <s v="Jun"/>
  </r>
  <r>
    <n v="2982"/>
    <s v="CA-2014-131310"/>
    <x v="56"/>
    <d v="2014-07-18T00:00:00"/>
    <x v="1"/>
    <s v="CL-12565"/>
    <s v="Clay Ludtke"/>
    <s v="Consumer"/>
    <s v="United States"/>
    <x v="15"/>
    <x v="13"/>
    <x v="1"/>
    <s v="FUR-CH-10001797"/>
    <s v="Furniture"/>
    <x v="1"/>
    <s v="Safco Chair Connectors, 6/Carton"/>
    <n v="123.136"/>
    <n v="4"/>
    <n v="0.2"/>
    <n v="13.8528"/>
    <n v="3.4632000000000001"/>
    <n v="0.1125"/>
    <n v="1"/>
    <x v="6"/>
    <x v="2"/>
    <s v="Jul"/>
  </r>
  <r>
    <n v="2985"/>
    <s v="US-2014-112872"/>
    <x v="387"/>
    <d v="2014-12-11T00:00:00"/>
    <x v="0"/>
    <s v="RC-19960"/>
    <s v="Ryan Crowe"/>
    <s v="Consumer"/>
    <s v="United States"/>
    <x v="76"/>
    <x v="36"/>
    <x v="1"/>
    <s v="FUR-TA-10003238"/>
    <s v="Furniture"/>
    <x v="2"/>
    <s v="Chromcraft Bull-Nose Wood 48&quot; x 96&quot; Rectangular Conference Tables"/>
    <n v="275.49"/>
    <n v="1"/>
    <n v="0.5"/>
    <n v="-170.8038"/>
    <n v="-170.8038"/>
    <n v="-0.62"/>
    <n v="1"/>
    <x v="2"/>
    <x v="2"/>
    <s v="Dec"/>
  </r>
  <r>
    <n v="2986"/>
    <s v="CA-2016-139269"/>
    <x v="426"/>
    <d v="2016-05-30T00:00:00"/>
    <x v="1"/>
    <s v="JB-16045"/>
    <s v="Julia Barnett"/>
    <s v="Home Office"/>
    <s v="United States"/>
    <x v="29"/>
    <x v="24"/>
    <x v="0"/>
    <s v="FUR-FU-10000755"/>
    <s v="Furniture"/>
    <x v="3"/>
    <s v="Eldon Expressions Mahogany Wood Desk Collection"/>
    <n v="24.96"/>
    <n v="4"/>
    <n v="0"/>
    <n v="6.24"/>
    <n v="1.56"/>
    <n v="0.25"/>
    <n v="0"/>
    <x v="2"/>
    <x v="0"/>
    <s v="May"/>
  </r>
  <r>
    <n v="2998"/>
    <s v="CA-2014-138317"/>
    <x v="112"/>
    <d v="2014-06-25T00:00:00"/>
    <x v="1"/>
    <s v="NW-18400"/>
    <s v="Natalie Webber"/>
    <s v="Consumer"/>
    <s v="United States"/>
    <x v="3"/>
    <x v="3"/>
    <x v="2"/>
    <s v="FUR-FU-10000550"/>
    <s v="Furniture"/>
    <x v="3"/>
    <s v="Stacking Trays by OIC"/>
    <n v="3.984"/>
    <n v="1"/>
    <n v="0.2"/>
    <n v="0.64739999999999998"/>
    <n v="0.64739999999999998"/>
    <n v="0.16250000000000001"/>
    <n v="1"/>
    <x v="4"/>
    <x v="2"/>
    <s v="Jun"/>
  </r>
  <r>
    <n v="3009"/>
    <s v="CA-2016-124772"/>
    <x v="28"/>
    <d v="2016-12-06T00:00:00"/>
    <x v="2"/>
    <s v="JG-15160"/>
    <s v="James Galang"/>
    <s v="Consumer"/>
    <s v="United States"/>
    <x v="190"/>
    <x v="0"/>
    <x v="0"/>
    <s v="FUR-FU-10004748"/>
    <s v="Furniture"/>
    <x v="3"/>
    <s v="Howard Miller 16&quot; Diameter Gallery Wall Clock"/>
    <n v="191.82"/>
    <n v="3"/>
    <n v="0"/>
    <n v="74.809799999999996"/>
    <n v="24.936599999999999"/>
    <n v="0.39"/>
    <n v="0"/>
    <x v="5"/>
    <x v="0"/>
    <s v="Dec"/>
  </r>
  <r>
    <n v="3016"/>
    <s v="US-2015-138919"/>
    <x v="5"/>
    <d v="2015-09-21T00:00:00"/>
    <x v="1"/>
    <s v="LS-16975"/>
    <s v="Lindsay Shagiari"/>
    <s v="Home Office"/>
    <s v="United States"/>
    <x v="13"/>
    <x v="7"/>
    <x v="2"/>
    <s v="FUR-TA-10004154"/>
    <s v="Furniture"/>
    <x v="2"/>
    <s v="Riverside Furniture Oval Coffee Table, Oval End Table, End Table with Drawer"/>
    <n v="344.22"/>
    <n v="2"/>
    <n v="0.4"/>
    <n v="-103.26600000000001"/>
    <n v="-51.633000000000003"/>
    <n v="-0.3"/>
    <n v="1"/>
    <x v="4"/>
    <x v="1"/>
    <s v="Sep"/>
  </r>
  <r>
    <n v="3018"/>
    <s v="US-2016-160528"/>
    <x v="427"/>
    <d v="2016-08-30T00:00:00"/>
    <x v="1"/>
    <s v="MH-18115"/>
    <s v="Mick Hernandez"/>
    <s v="Home Office"/>
    <s v="United States"/>
    <x v="191"/>
    <x v="5"/>
    <x v="3"/>
    <s v="FUR-FU-10004973"/>
    <s v="Furniture"/>
    <x v="3"/>
    <s v="Flat Face Poster Frame"/>
    <n v="22.608000000000001"/>
    <n v="3"/>
    <n v="0.6"/>
    <n v="-10.1736"/>
    <n v="-3.3912"/>
    <n v="-0.45"/>
    <n v="1"/>
    <x v="7"/>
    <x v="0"/>
    <s v="Aug"/>
  </r>
  <r>
    <n v="3022"/>
    <s v="CA-2015-123568"/>
    <x v="428"/>
    <d v="2015-11-14T00:00:00"/>
    <x v="1"/>
    <s v="SC-20095"/>
    <s v="Sanjit Chand"/>
    <s v="Consumer"/>
    <s v="United States"/>
    <x v="192"/>
    <x v="4"/>
    <x v="1"/>
    <s v="FUR-FU-10004090"/>
    <s v="Furniture"/>
    <x v="3"/>
    <s v="Executive Impressions 14&quot; Contract Wall Clock"/>
    <n v="66.69"/>
    <n v="3"/>
    <n v="0"/>
    <n v="22.0077"/>
    <n v="7.3358999999999996"/>
    <n v="0.33"/>
    <n v="0"/>
    <x v="6"/>
    <x v="1"/>
    <s v="Nov"/>
  </r>
  <r>
    <n v="3024"/>
    <s v="CA-2017-124674"/>
    <x v="429"/>
    <d v="2017-11-23T00:00:00"/>
    <x v="1"/>
    <s v="JB-16000"/>
    <s v="Joy Bell-"/>
    <s v="Consumer"/>
    <s v="United States"/>
    <x v="193"/>
    <x v="5"/>
    <x v="3"/>
    <s v="FUR-BO-10002202"/>
    <s v="Furniture"/>
    <x v="0"/>
    <s v="Atlantic Metals Mobile 2-Shelf Bookcases, Custom Colors"/>
    <n v="327.7328"/>
    <n v="2"/>
    <n v="0.32"/>
    <n v="-14.4588"/>
    <n v="-7.2294"/>
    <n v="-4.4117647058823532E-2"/>
    <n v="1"/>
    <x v="6"/>
    <x v="3"/>
    <s v="Nov"/>
  </r>
  <r>
    <n v="3027"/>
    <s v="CA-2017-169054"/>
    <x v="135"/>
    <d v="2017-04-26T00:00:00"/>
    <x v="1"/>
    <s v="MO-17800"/>
    <s v="Meg O'Connel"/>
    <s v="Home Office"/>
    <s v="United States"/>
    <x v="3"/>
    <x v="3"/>
    <x v="2"/>
    <s v="FUR-FU-10001488"/>
    <s v="Furniture"/>
    <x v="3"/>
    <s v="Tenex 46&quot; x 60&quot; Computer Anti-Static Chairmat, Rectangular Shaped"/>
    <n v="254.352"/>
    <n v="3"/>
    <n v="0.2"/>
    <n v="0"/>
    <n v="0"/>
    <n v="0"/>
    <n v="1"/>
    <x v="4"/>
    <x v="3"/>
    <s v="Apr"/>
  </r>
  <r>
    <n v="3029"/>
    <s v="CA-2017-116855"/>
    <x v="430"/>
    <d v="2017-12-21T00:00:00"/>
    <x v="1"/>
    <s v="AI-10855"/>
    <s v="Arianne Irving"/>
    <s v="Consumer"/>
    <s v="United States"/>
    <x v="180"/>
    <x v="25"/>
    <x v="0"/>
    <s v="FUR-CH-10003846"/>
    <s v="Furniture"/>
    <x v="1"/>
    <s v="Hon Valutask Swivel Chairs"/>
    <n v="504.9"/>
    <n v="5"/>
    <n v="0"/>
    <n v="80.784000000000006"/>
    <n v="16.1568"/>
    <n v="0.16000000000000003"/>
    <n v="0"/>
    <x v="4"/>
    <x v="3"/>
    <s v="Dec"/>
  </r>
  <r>
    <n v="3031"/>
    <s v="CA-2015-168480"/>
    <x v="231"/>
    <d v="2015-09-27T00:00:00"/>
    <x v="1"/>
    <s v="DM-12955"/>
    <s v="Dario Medina"/>
    <s v="Corporate"/>
    <s v="United States"/>
    <x v="194"/>
    <x v="17"/>
    <x v="3"/>
    <s v="FUR-BO-10000468"/>
    <s v="Furniture"/>
    <x v="0"/>
    <s v="O'Sullivan 2-Shelf Heavy-Duty Bookcases"/>
    <n v="194.32"/>
    <n v="4"/>
    <n v="0"/>
    <n v="31.091200000000001"/>
    <n v="7.7728000000000002"/>
    <n v="0.16"/>
    <n v="0"/>
    <x v="6"/>
    <x v="1"/>
    <s v="Sep"/>
  </r>
  <r>
    <n v="3033"/>
    <s v="US-2016-114293"/>
    <x v="431"/>
    <d v="2016-11-26T00:00:00"/>
    <x v="1"/>
    <s v="JH-16180"/>
    <s v="Justin Hirsh"/>
    <s v="Consumer"/>
    <s v="United States"/>
    <x v="195"/>
    <x v="36"/>
    <x v="1"/>
    <s v="FUR-CH-10003833"/>
    <s v="Furniture"/>
    <x v="1"/>
    <s v="Novimex Fabric Task Chair"/>
    <n v="195.136"/>
    <n v="4"/>
    <n v="0.2"/>
    <n v="-12.196"/>
    <n v="-3.0489999999999999"/>
    <n v="-6.25E-2"/>
    <n v="1"/>
    <x v="2"/>
    <x v="0"/>
    <s v="Nov"/>
  </r>
  <r>
    <n v="3039"/>
    <s v="US-2015-123960"/>
    <x v="432"/>
    <d v="2015-06-16T00:00:00"/>
    <x v="1"/>
    <s v="BD-11605"/>
    <s v="Brian Dahlen"/>
    <s v="Consumer"/>
    <s v="United States"/>
    <x v="91"/>
    <x v="35"/>
    <x v="0"/>
    <s v="FUR-FU-10004666"/>
    <s v="Furniture"/>
    <x v="3"/>
    <s v="DAX Clear Channel Poster Frame"/>
    <n v="29.16"/>
    <n v="2"/>
    <n v="0"/>
    <n v="10.789199999999999"/>
    <n v="5.3945999999999996"/>
    <n v="0.37"/>
    <n v="0"/>
    <x v="2"/>
    <x v="1"/>
    <s v="Jun"/>
  </r>
  <r>
    <n v="3040"/>
    <s v="CA-2017-101749"/>
    <x v="433"/>
    <d v="2017-10-08T00:00:00"/>
    <x v="1"/>
    <s v="AS-10045"/>
    <s v="Aaron Smayling"/>
    <s v="Corporate"/>
    <s v="United States"/>
    <x v="102"/>
    <x v="2"/>
    <x v="1"/>
    <s v="FUR-TA-10001520"/>
    <s v="Furniture"/>
    <x v="2"/>
    <s v="Lesro Sheffield Collection Coffee Table, End Table, Center Table, Corner Table"/>
    <n v="171.28800000000001"/>
    <n v="3"/>
    <n v="0.2"/>
    <n v="-6.4233000000000002"/>
    <n v="-2.1411000000000002"/>
    <n v="-3.7499999999999999E-2"/>
    <n v="1"/>
    <x v="2"/>
    <x v="3"/>
    <s v="Oct"/>
  </r>
  <r>
    <n v="3041"/>
    <s v="US-2016-147991"/>
    <x v="399"/>
    <d v="2016-05-09T00:00:00"/>
    <x v="1"/>
    <s v="ZD-21925"/>
    <s v="Zuschuss Donatelli"/>
    <s v="Consumer"/>
    <s v="United States"/>
    <x v="196"/>
    <x v="9"/>
    <x v="0"/>
    <s v="FUR-FU-10004270"/>
    <s v="Furniture"/>
    <x v="3"/>
    <s v="Eldon Image Series Desk Accessories, Burgundy"/>
    <n v="16.72"/>
    <n v="5"/>
    <n v="0.2"/>
    <n v="3.3439999999999999"/>
    <n v="0.66879999999999995"/>
    <n v="0.2"/>
    <n v="1"/>
    <x v="4"/>
    <x v="0"/>
    <s v="May"/>
  </r>
  <r>
    <n v="3044"/>
    <s v="CA-2017-149559"/>
    <x v="91"/>
    <d v="2017-09-12T00:00:00"/>
    <x v="3"/>
    <s v="KF-16285"/>
    <s v="Karen Ferguson"/>
    <s v="Home Office"/>
    <s v="United States"/>
    <x v="62"/>
    <x v="2"/>
    <x v="1"/>
    <s v="FUR-CH-10002320"/>
    <s v="Furniture"/>
    <x v="1"/>
    <s v="Hon Pagoda Stacking Chairs"/>
    <n v="2054.2719999999999"/>
    <n v="8"/>
    <n v="0.2"/>
    <n v="256.78399999999999"/>
    <n v="32.097999999999999"/>
    <n v="0.125"/>
    <n v="1"/>
    <x v="5"/>
    <x v="3"/>
    <s v="Sep"/>
  </r>
  <r>
    <n v="3049"/>
    <s v="CA-2017-121419"/>
    <x v="214"/>
    <d v="2017-04-04T00:00:00"/>
    <x v="2"/>
    <s v="TC-21475"/>
    <s v="Tony Chapman"/>
    <s v="Home Office"/>
    <s v="United States"/>
    <x v="29"/>
    <x v="24"/>
    <x v="0"/>
    <s v="FUR-TA-10004534"/>
    <s v="Furniture"/>
    <x v="2"/>
    <s v="Bevis 44 x 96 Conference Tables"/>
    <n v="411.8"/>
    <n v="2"/>
    <n v="0"/>
    <n v="70.006"/>
    <n v="35.003"/>
    <n v="0.16999999999999998"/>
    <n v="0"/>
    <x v="3"/>
    <x v="3"/>
    <s v="Apr"/>
  </r>
  <r>
    <n v="3051"/>
    <s v="US-2017-148054"/>
    <x v="434"/>
    <d v="2017-10-11T00:00:00"/>
    <x v="1"/>
    <s v="NZ-18565"/>
    <s v="Nick Zandusky"/>
    <s v="Home Office"/>
    <s v="United States"/>
    <x v="197"/>
    <x v="42"/>
    <x v="1"/>
    <s v="FUR-FU-10003247"/>
    <s v="Furniture"/>
    <x v="3"/>
    <s v="36X48 HARDFLOOR CHAIRMAT"/>
    <n v="41.96"/>
    <n v="2"/>
    <n v="0"/>
    <n v="2.9371999999999998"/>
    <n v="1.4685999999999999"/>
    <n v="6.9999999999999993E-2"/>
    <n v="0"/>
    <x v="2"/>
    <x v="3"/>
    <s v="Oct"/>
  </r>
  <r>
    <n v="3059"/>
    <s v="CA-2017-131492"/>
    <x v="66"/>
    <d v="2017-10-24T00:00:00"/>
    <x v="0"/>
    <s v="HH-15010"/>
    <s v="Hilary Holden"/>
    <s v="Corporate"/>
    <s v="United States"/>
    <x v="28"/>
    <x v="2"/>
    <x v="1"/>
    <s v="FUR-FU-10003878"/>
    <s v="Furniture"/>
    <x v="3"/>
    <s v="Linden 10&quot; Round Wall Clock, Black"/>
    <n v="30.56"/>
    <n v="2"/>
    <n v="0"/>
    <n v="10.3904"/>
    <n v="5.1951999999999998"/>
    <n v="0.34"/>
    <n v="0"/>
    <x v="2"/>
    <x v="3"/>
    <s v="Oct"/>
  </r>
  <r>
    <n v="3060"/>
    <s v="CA-2017-131492"/>
    <x v="66"/>
    <d v="2017-10-24T00:00:00"/>
    <x v="0"/>
    <s v="HH-15010"/>
    <s v="Hilary Holden"/>
    <s v="Corporate"/>
    <s v="United States"/>
    <x v="28"/>
    <x v="2"/>
    <x v="1"/>
    <s v="FUR-TA-10003837"/>
    <s v="Furniture"/>
    <x v="2"/>
    <s v="Anderson Hickey Conga Table Tops &amp; Accessories"/>
    <n v="24.367999999999999"/>
    <n v="2"/>
    <n v="0.2"/>
    <n v="-3.3506"/>
    <n v="-1.6753"/>
    <n v="-0.13750000000000001"/>
    <n v="1"/>
    <x v="2"/>
    <x v="3"/>
    <s v="Oct"/>
  </r>
  <r>
    <n v="3072"/>
    <s v="CA-2014-119375"/>
    <x v="317"/>
    <d v="2014-11-22T00:00:00"/>
    <x v="1"/>
    <s v="YC-21895"/>
    <s v="Yoseph Carroll"/>
    <s v="Corporate"/>
    <s v="United States"/>
    <x v="19"/>
    <x v="14"/>
    <x v="2"/>
    <s v="FUR-FU-10002379"/>
    <s v="Furniture"/>
    <x v="3"/>
    <s v="Eldon Econocleat Chair Mats for Low Pile Carpets"/>
    <n v="124.41"/>
    <n v="3"/>
    <n v="0"/>
    <n v="14.9292"/>
    <n v="4.9763999999999999"/>
    <n v="0.12"/>
    <n v="0"/>
    <x v="2"/>
    <x v="2"/>
    <s v="Nov"/>
  </r>
  <r>
    <n v="3075"/>
    <s v="CA-2015-126137"/>
    <x v="131"/>
    <d v="2015-10-08T00:00:00"/>
    <x v="1"/>
    <s v="BS-11755"/>
    <s v="Bruce Stewart"/>
    <s v="Consumer"/>
    <s v="United States"/>
    <x v="2"/>
    <x v="2"/>
    <x v="1"/>
    <s v="FUR-BO-10004409"/>
    <s v="Furniture"/>
    <x v="0"/>
    <s v="Safco Value Mate Series Steel Bookcases, Baked Enamel Finish on Steel, Gray"/>
    <n v="120.666"/>
    <n v="2"/>
    <n v="0.15"/>
    <n v="18.454799999999999"/>
    <n v="9.2273999999999994"/>
    <n v="0.15294117647058822"/>
    <n v="0"/>
    <x v="2"/>
    <x v="1"/>
    <s v="Oct"/>
  </r>
  <r>
    <n v="3077"/>
    <s v="CA-2014-143903"/>
    <x v="435"/>
    <d v="2014-07-24T00:00:00"/>
    <x v="1"/>
    <s v="KM-16375"/>
    <s v="Katherine Murray"/>
    <s v="Home Office"/>
    <s v="United States"/>
    <x v="144"/>
    <x v="5"/>
    <x v="3"/>
    <s v="FUR-FU-10003724"/>
    <s v="Furniture"/>
    <x v="3"/>
    <s v="Westinghouse Clip-On Gooseneck Lamps"/>
    <n v="16.739999999999998"/>
    <n v="5"/>
    <n v="0.6"/>
    <n v="-14.228999999999999"/>
    <n v="-2.8457999999999997"/>
    <n v="-0.85"/>
    <n v="1"/>
    <x v="4"/>
    <x v="2"/>
    <s v="Jul"/>
  </r>
  <r>
    <n v="3078"/>
    <s v="CA-2014-143903"/>
    <x v="435"/>
    <d v="2014-07-24T00:00:00"/>
    <x v="1"/>
    <s v="KM-16375"/>
    <s v="Katherine Murray"/>
    <s v="Home Office"/>
    <s v="United States"/>
    <x v="144"/>
    <x v="5"/>
    <x v="3"/>
    <s v="FUR-CH-10002024"/>
    <s v="Furniture"/>
    <x v="1"/>
    <s v="HON 5400 Series Task Chairs for Big and Tall"/>
    <n v="981.37199999999996"/>
    <n v="2"/>
    <n v="0.3"/>
    <n v="-140.196"/>
    <n v="-70.097999999999999"/>
    <n v="-0.14285714285714285"/>
    <n v="1"/>
    <x v="4"/>
    <x v="2"/>
    <s v="Jul"/>
  </r>
  <r>
    <n v="3087"/>
    <s v="CA-2017-118773"/>
    <x v="436"/>
    <d v="2017-02-14T00:00:00"/>
    <x v="1"/>
    <s v="TP-21415"/>
    <s v="Tom Prescott"/>
    <s v="Consumer"/>
    <s v="United States"/>
    <x v="6"/>
    <x v="5"/>
    <x v="3"/>
    <s v="FUR-FU-10000550"/>
    <s v="Furniture"/>
    <x v="3"/>
    <s v="Stacking Trays by OIC"/>
    <n v="3.984"/>
    <n v="2"/>
    <n v="0.6"/>
    <n v="-2.6892"/>
    <n v="-1.3446"/>
    <n v="-0.67500000000000004"/>
    <n v="1"/>
    <x v="2"/>
    <x v="3"/>
    <s v="Feb"/>
  </r>
  <r>
    <n v="3089"/>
    <s v="US-2017-159205"/>
    <x v="76"/>
    <d v="2017-04-02T00:00:00"/>
    <x v="0"/>
    <s v="DB-12910"/>
    <s v="Daniel Byrd"/>
    <s v="Home Office"/>
    <s v="United States"/>
    <x v="0"/>
    <x v="0"/>
    <x v="0"/>
    <s v="FUR-FU-10001591"/>
    <s v="Furniture"/>
    <x v="3"/>
    <s v="Advantus Panel Wall Certificate Holder - 8.5x11"/>
    <n v="61"/>
    <n v="5"/>
    <n v="0"/>
    <n v="25.62"/>
    <n v="5.1240000000000006"/>
    <n v="0.42000000000000004"/>
    <n v="0"/>
    <x v="3"/>
    <x v="3"/>
    <s v="Mar"/>
  </r>
  <r>
    <n v="3099"/>
    <s v="CA-2017-135692"/>
    <x v="437"/>
    <d v="2017-05-01T00:00:00"/>
    <x v="1"/>
    <s v="CV-12805"/>
    <s v="Cynthia Voltz"/>
    <s v="Corporate"/>
    <s v="United States"/>
    <x v="50"/>
    <x v="5"/>
    <x v="3"/>
    <s v="FUR-BO-10002268"/>
    <s v="Furniture"/>
    <x v="0"/>
    <s v="Sauder Barrister Bookcases"/>
    <n v="220.26560000000001"/>
    <n v="4"/>
    <n v="0.32"/>
    <n v="-42.1096"/>
    <n v="-10.5274"/>
    <n v="-0.19117647058823528"/>
    <n v="1"/>
    <x v="4"/>
    <x v="3"/>
    <s v="Apr"/>
  </r>
  <r>
    <n v="3101"/>
    <s v="CA-2017-131233"/>
    <x v="438"/>
    <d v="2017-04-19T00:00:00"/>
    <x v="1"/>
    <s v="CS-12355"/>
    <s v="Christine Sundaresam"/>
    <s v="Consumer"/>
    <s v="United States"/>
    <x v="13"/>
    <x v="7"/>
    <x v="2"/>
    <s v="FUR-BO-10003441"/>
    <s v="Furniture"/>
    <x v="0"/>
    <s v="Bush Westfield Collection Bookcases, Fully Assembled"/>
    <n v="242.352"/>
    <n v="3"/>
    <n v="0.2"/>
    <n v="9.0882000000000005"/>
    <n v="3.0294000000000003"/>
    <n v="3.7499999999999999E-2"/>
    <n v="1"/>
    <x v="2"/>
    <x v="3"/>
    <s v="Apr"/>
  </r>
  <r>
    <n v="3103"/>
    <s v="CA-2017-119578"/>
    <x v="313"/>
    <d v="2017-12-27T00:00:00"/>
    <x v="0"/>
    <s v="JG-15310"/>
    <s v="Jason Gross"/>
    <s v="Corporate"/>
    <s v="United States"/>
    <x v="134"/>
    <x v="38"/>
    <x v="2"/>
    <s v="FUR-BO-10003660"/>
    <s v="Furniture"/>
    <x v="0"/>
    <s v="Bush Cubix Collection Bookcases, Fully Assembled"/>
    <n v="220.98"/>
    <n v="1"/>
    <n v="0"/>
    <n v="50.825400000000002"/>
    <n v="50.825400000000002"/>
    <n v="0.23"/>
    <n v="0"/>
    <x v="2"/>
    <x v="3"/>
    <s v="Dec"/>
  </r>
  <r>
    <n v="3116"/>
    <s v="CA-2016-150350"/>
    <x v="427"/>
    <d v="2016-08-30T00:00:00"/>
    <x v="1"/>
    <s v="MS-17770"/>
    <s v="Maxwell Schwartz"/>
    <s v="Consumer"/>
    <s v="United States"/>
    <x v="15"/>
    <x v="13"/>
    <x v="1"/>
    <s v="FUR-CH-10001973"/>
    <s v="Furniture"/>
    <x v="1"/>
    <s v="Office Star Flex Back Scooter Chair with White Frame"/>
    <n v="532.70399999999995"/>
    <n v="6"/>
    <n v="0.2"/>
    <n v="-39.952800000000003"/>
    <n v="-6.6588000000000003"/>
    <n v="-7.5000000000000011E-2"/>
    <n v="1"/>
    <x v="7"/>
    <x v="0"/>
    <s v="Aug"/>
  </r>
  <r>
    <n v="3119"/>
    <s v="CA-2015-121720"/>
    <x v="432"/>
    <d v="2015-06-12T00:00:00"/>
    <x v="2"/>
    <s v="JE-15610"/>
    <s v="Jim Epp"/>
    <s v="Corporate"/>
    <s v="United States"/>
    <x v="49"/>
    <x v="1"/>
    <x v="0"/>
    <s v="FUR-CH-10003312"/>
    <s v="Furniture"/>
    <x v="1"/>
    <s v="Hon 2090 ÒPillow SoftÓ Series Mid Back Swivel/Tilt Chairs"/>
    <n v="1123.92"/>
    <n v="5"/>
    <n v="0.2"/>
    <n v="-182.637"/>
    <n v="-36.5274"/>
    <n v="-0.16249999999999998"/>
    <n v="1"/>
    <x v="5"/>
    <x v="1"/>
    <s v="Jun"/>
  </r>
  <r>
    <n v="3121"/>
    <s v="CA-2015-121720"/>
    <x v="432"/>
    <d v="2015-06-12T00:00:00"/>
    <x v="2"/>
    <s v="JE-15610"/>
    <s v="Jim Epp"/>
    <s v="Corporate"/>
    <s v="United States"/>
    <x v="49"/>
    <x v="1"/>
    <x v="0"/>
    <s v="FUR-FU-10003464"/>
    <s v="Furniture"/>
    <x v="3"/>
    <s v="Seth Thomas 8 1/2&quot; Cubicle Clock"/>
    <n v="48.671999999999997"/>
    <n v="3"/>
    <n v="0.2"/>
    <n v="7.3007999999999997"/>
    <n v="2.4335999999999998"/>
    <n v="0.15"/>
    <n v="1"/>
    <x v="5"/>
    <x v="1"/>
    <s v="Jun"/>
  </r>
  <r>
    <n v="3129"/>
    <s v="CA-2014-136399"/>
    <x v="439"/>
    <d v="2014-12-17T00:00:00"/>
    <x v="2"/>
    <s v="CC-12100"/>
    <s v="Chad Cunningham"/>
    <s v="Home Office"/>
    <s v="United States"/>
    <x v="2"/>
    <x v="2"/>
    <x v="1"/>
    <s v="FUR-FU-10004090"/>
    <s v="Furniture"/>
    <x v="3"/>
    <s v="Executive Impressions 14&quot; Contract Wall Clock"/>
    <n v="44.46"/>
    <n v="2"/>
    <n v="0"/>
    <n v="14.671799999999999"/>
    <n v="7.3358999999999996"/>
    <n v="0.32999999999999996"/>
    <n v="0"/>
    <x v="5"/>
    <x v="2"/>
    <s v="Dec"/>
  </r>
  <r>
    <n v="3130"/>
    <s v="CA-2014-136399"/>
    <x v="439"/>
    <d v="2014-12-17T00:00:00"/>
    <x v="2"/>
    <s v="CC-12100"/>
    <s v="Chad Cunningham"/>
    <s v="Home Office"/>
    <s v="United States"/>
    <x v="2"/>
    <x v="2"/>
    <x v="1"/>
    <s v="FUR-CH-10002602"/>
    <s v="Furniture"/>
    <x v="1"/>
    <s v="DMI Arturo Collection Mission-style Design Wood Chair"/>
    <n v="241.56800000000001"/>
    <n v="2"/>
    <n v="0.2"/>
    <n v="18.117599999999999"/>
    <n v="9.0587999999999997"/>
    <n v="7.4999999999999997E-2"/>
    <n v="1"/>
    <x v="5"/>
    <x v="2"/>
    <s v="Dec"/>
  </r>
  <r>
    <n v="3133"/>
    <s v="CA-2014-107916"/>
    <x v="440"/>
    <d v="2014-08-26T00:00:00"/>
    <x v="2"/>
    <s v="JP-15460"/>
    <s v="Jennifer Patt"/>
    <s v="Corporate"/>
    <s v="United States"/>
    <x v="64"/>
    <x v="7"/>
    <x v="2"/>
    <s v="FUR-FU-10004586"/>
    <s v="Furniture"/>
    <x v="3"/>
    <s v="G.E. Longer-Life Indoor Recessed Floodlight Bulbs"/>
    <n v="13.28"/>
    <n v="2"/>
    <n v="0"/>
    <n v="6.3743999999999996"/>
    <n v="3.1871999999999998"/>
    <n v="0.48"/>
    <n v="0"/>
    <x v="3"/>
    <x v="2"/>
    <s v="Aug"/>
  </r>
  <r>
    <n v="3140"/>
    <s v="CA-2017-164168"/>
    <x v="418"/>
    <d v="2017-11-18T00:00:00"/>
    <x v="1"/>
    <s v="LS-16975"/>
    <s v="Lindsay Shagiari"/>
    <s v="Home Office"/>
    <s v="United States"/>
    <x v="144"/>
    <x v="5"/>
    <x v="3"/>
    <s v="FUR-FU-10001756"/>
    <s v="Furniture"/>
    <x v="3"/>
    <s v="Eldon Expressions Desk Accessory, Wood Photo Frame, Mahogany"/>
    <n v="22.847999999999999"/>
    <n v="3"/>
    <n v="0.6"/>
    <n v="-17.7072"/>
    <n v="-5.9024000000000001"/>
    <n v="-0.77500000000000002"/>
    <n v="1"/>
    <x v="6"/>
    <x v="3"/>
    <s v="Nov"/>
  </r>
  <r>
    <n v="3145"/>
    <s v="US-2016-148110"/>
    <x v="26"/>
    <d v="2016-09-11T00:00:00"/>
    <x v="1"/>
    <s v="AR-10825"/>
    <s v="Anthony Rawles"/>
    <s v="Corporate"/>
    <s v="United States"/>
    <x v="198"/>
    <x v="5"/>
    <x v="3"/>
    <s v="FUR-CH-10002647"/>
    <s v="Furniture"/>
    <x v="1"/>
    <s v="Situations Contoured Folding Chairs, 4/Set"/>
    <n v="347.80200000000002"/>
    <n v="7"/>
    <n v="0.3"/>
    <n v="-24.843"/>
    <n v="-3.5489999999999999"/>
    <n v="-7.1428571428571425E-2"/>
    <n v="1"/>
    <x v="6"/>
    <x v="0"/>
    <s v="Sep"/>
  </r>
  <r>
    <n v="3146"/>
    <s v="CA-2017-131828"/>
    <x v="441"/>
    <d v="2017-02-13T00:00:00"/>
    <x v="0"/>
    <s v="CS-11845"/>
    <s v="Cari Sayre"/>
    <s v="Corporate"/>
    <s v="United States"/>
    <x v="15"/>
    <x v="13"/>
    <x v="1"/>
    <s v="FUR-CH-10004495"/>
    <s v="Furniture"/>
    <x v="1"/>
    <s v="Global Leather and Oak Executive Chair, Black"/>
    <n v="963.13599999999997"/>
    <n v="4"/>
    <n v="0.2"/>
    <n v="108.3528"/>
    <n v="27.088200000000001"/>
    <n v="0.1125"/>
    <n v="1"/>
    <x v="3"/>
    <x v="3"/>
    <s v="Feb"/>
  </r>
  <r>
    <n v="3154"/>
    <s v="CA-2015-147830"/>
    <x v="442"/>
    <d v="2015-12-18T00:00:00"/>
    <x v="2"/>
    <s v="NF-18385"/>
    <s v="Natalie Fritzler"/>
    <s v="Consumer"/>
    <s v="United States"/>
    <x v="19"/>
    <x v="15"/>
    <x v="2"/>
    <s v="FUR-FU-10004091"/>
    <s v="Furniture"/>
    <x v="3"/>
    <s v="Howard Miller 13&quot; Diameter Goldtone Round Wall Clock"/>
    <n v="262.86399999999998"/>
    <n v="7"/>
    <n v="0.2"/>
    <n v="69.001800000000003"/>
    <n v="9.8574000000000002"/>
    <n v="0.26250000000000001"/>
    <n v="1"/>
    <x v="0"/>
    <x v="1"/>
    <s v="Dec"/>
  </r>
  <r>
    <n v="3157"/>
    <s v="CA-2015-139584"/>
    <x v="108"/>
    <d v="2015-08-28T00:00:00"/>
    <x v="1"/>
    <s v="EM-13810"/>
    <s v="Eleni McCrary"/>
    <s v="Corporate"/>
    <s v="United States"/>
    <x v="13"/>
    <x v="7"/>
    <x v="2"/>
    <s v="FUR-TA-10001539"/>
    <s v="Furniture"/>
    <x v="2"/>
    <s v="Chromcraft Rectangular Conference Tables"/>
    <n v="284.36399999999998"/>
    <n v="2"/>
    <n v="0.4"/>
    <n v="-75.830399999999997"/>
    <n v="-37.915199999999999"/>
    <n v="-0.26666666666666666"/>
    <n v="1"/>
    <x v="4"/>
    <x v="1"/>
    <s v="Aug"/>
  </r>
  <r>
    <n v="3168"/>
    <s v="CA-2016-146682"/>
    <x v="443"/>
    <d v="2016-10-31T00:00:00"/>
    <x v="2"/>
    <s v="KW-16435"/>
    <s v="Katrina Willman"/>
    <s v="Consumer"/>
    <s v="United States"/>
    <x v="140"/>
    <x v="17"/>
    <x v="3"/>
    <s v="FUR-FU-10002671"/>
    <s v="Furniture"/>
    <x v="3"/>
    <s v="Electrix 20W Halogen Replacement Bulb for Zoom-In Desk Lamp"/>
    <n v="67"/>
    <n v="5"/>
    <n v="0"/>
    <n v="32.159999999999997"/>
    <n v="6.4319999999999995"/>
    <n v="0.47999999999999993"/>
    <n v="0"/>
    <x v="3"/>
    <x v="0"/>
    <s v="Oct"/>
  </r>
  <r>
    <n v="3169"/>
    <s v="CA-2016-138695"/>
    <x v="444"/>
    <d v="2016-06-03T00:00:00"/>
    <x v="1"/>
    <s v="KC-16675"/>
    <s v="Kimberly Carter"/>
    <s v="Corporate"/>
    <s v="United States"/>
    <x v="199"/>
    <x v="1"/>
    <x v="0"/>
    <s v="FUR-CH-10003833"/>
    <s v="Furniture"/>
    <x v="1"/>
    <s v="Novimex Fabric Task Chair"/>
    <n v="390.27199999999999"/>
    <n v="8"/>
    <n v="0.2"/>
    <n v="-24.391999999999999"/>
    <n v="-3.0489999999999999"/>
    <n v="-6.25E-2"/>
    <n v="1"/>
    <x v="6"/>
    <x v="0"/>
    <s v="May"/>
  </r>
  <r>
    <n v="3173"/>
    <s v="US-2016-133879"/>
    <x v="445"/>
    <d v="2016-03-28T00:00:00"/>
    <x v="1"/>
    <s v="KT-16465"/>
    <s v="Kean Takahito"/>
    <s v="Consumer"/>
    <s v="United States"/>
    <x v="9"/>
    <x v="8"/>
    <x v="3"/>
    <s v="FUR-CH-10000665"/>
    <s v="Furniture"/>
    <x v="1"/>
    <s v="Global Airflow Leather Mesh Back Chair, Black"/>
    <n v="528.42999999999995"/>
    <n v="5"/>
    <n v="0.3"/>
    <n v="0"/>
    <n v="0"/>
    <n v="0"/>
    <n v="1"/>
    <x v="7"/>
    <x v="0"/>
    <s v="Mar"/>
  </r>
  <r>
    <n v="3176"/>
    <s v="US-2017-132059"/>
    <x v="204"/>
    <d v="2017-09-29T00:00:00"/>
    <x v="1"/>
    <s v="AP-10915"/>
    <s v="Arthur Prichep"/>
    <s v="Consumer"/>
    <s v="United States"/>
    <x v="200"/>
    <x v="12"/>
    <x v="1"/>
    <s v="FUR-BO-10001811"/>
    <s v="Furniture"/>
    <x v="0"/>
    <s v="Atlantic Metals Mobile 5-Shelf Bookcases, Custom Colors"/>
    <n v="180.58799999999999"/>
    <n v="2"/>
    <n v="0.7"/>
    <n v="-240.78399999999999"/>
    <n v="-120.392"/>
    <n v="-1.3333333333333333"/>
    <n v="1"/>
    <x v="6"/>
    <x v="3"/>
    <s v="Sep"/>
  </r>
  <r>
    <n v="3179"/>
    <s v="CA-2017-105235"/>
    <x v="446"/>
    <d v="2017-12-11T00:00:00"/>
    <x v="1"/>
    <s v="SM-20950"/>
    <s v="Suzanne McNair"/>
    <s v="Corporate"/>
    <s v="United States"/>
    <x v="13"/>
    <x v="7"/>
    <x v="2"/>
    <s v="FUR-FU-10001487"/>
    <s v="Furniture"/>
    <x v="3"/>
    <s v="Eldon Expressions Wood and Plastic Desk Accessories, Cherry Wood"/>
    <n v="20.94"/>
    <n v="3"/>
    <n v="0"/>
    <n v="6.0726000000000004"/>
    <n v="2.0242"/>
    <n v="0.28999999999999998"/>
    <n v="0"/>
    <x v="6"/>
    <x v="3"/>
    <s v="Dec"/>
  </r>
  <r>
    <n v="3180"/>
    <s v="CA-2017-105235"/>
    <x v="446"/>
    <d v="2017-12-11T00:00:00"/>
    <x v="1"/>
    <s v="SM-20950"/>
    <s v="Suzanne McNair"/>
    <s v="Corporate"/>
    <s v="United States"/>
    <x v="13"/>
    <x v="7"/>
    <x v="2"/>
    <s v="FUR-FU-10000521"/>
    <s v="Furniture"/>
    <x v="3"/>
    <s v="Seth Thomas 14&quot; Putty-Colored Wall Clock"/>
    <n v="58.68"/>
    <n v="2"/>
    <n v="0"/>
    <n v="18.190799999999999"/>
    <n v="9.0953999999999997"/>
    <n v="0.31"/>
    <n v="0"/>
    <x v="6"/>
    <x v="3"/>
    <s v="Dec"/>
  </r>
  <r>
    <n v="3201"/>
    <s v="CA-2014-164224"/>
    <x v="447"/>
    <d v="2014-05-20T00:00:00"/>
    <x v="0"/>
    <s v="TT-21070"/>
    <s v="Ted Trevino"/>
    <s v="Consumer"/>
    <s v="United States"/>
    <x v="40"/>
    <x v="15"/>
    <x v="2"/>
    <s v="FUR-FU-10000308"/>
    <s v="Furniture"/>
    <x v="3"/>
    <s v="Deflect-o Glass Clear Studded Chair Mats"/>
    <n v="149.232"/>
    <n v="3"/>
    <n v="0.2"/>
    <n v="3.7307999999999999"/>
    <n v="1.2436"/>
    <n v="2.4999999999999998E-2"/>
    <n v="1"/>
    <x v="3"/>
    <x v="2"/>
    <s v="May"/>
  </r>
  <r>
    <n v="3205"/>
    <s v="CA-2014-158372"/>
    <x v="448"/>
    <d v="2014-11-16T00:00:00"/>
    <x v="1"/>
    <s v="RD-19900"/>
    <s v="Ruben Dartt"/>
    <s v="Consumer"/>
    <s v="United States"/>
    <x v="53"/>
    <x v="2"/>
    <x v="1"/>
    <s v="FUR-FU-10000397"/>
    <s v="Furniture"/>
    <x v="3"/>
    <s v="Luxo Economy Swing Arm Lamp"/>
    <n v="39.880000000000003"/>
    <n v="2"/>
    <n v="0"/>
    <n v="11.166399999999999"/>
    <n v="5.5831999999999997"/>
    <n v="0.27999999999999997"/>
    <n v="0"/>
    <x v="6"/>
    <x v="2"/>
    <s v="Nov"/>
  </r>
  <r>
    <n v="3207"/>
    <s v="CA-2014-158372"/>
    <x v="448"/>
    <d v="2014-11-16T00:00:00"/>
    <x v="1"/>
    <s v="RD-19900"/>
    <s v="Ruben Dartt"/>
    <s v="Consumer"/>
    <s v="United States"/>
    <x v="53"/>
    <x v="2"/>
    <x v="1"/>
    <s v="FUR-FU-10001867"/>
    <s v="Furniture"/>
    <x v="3"/>
    <s v="Eldon Expressions Punched Metal &amp; Wood Desk Accessories, Pewter &amp; Cherry"/>
    <n v="53.2"/>
    <n v="5"/>
    <n v="0"/>
    <n v="14.896000000000001"/>
    <n v="2.9792000000000001"/>
    <n v="0.28000000000000003"/>
    <n v="0"/>
    <x v="6"/>
    <x v="2"/>
    <s v="Nov"/>
  </r>
  <r>
    <n v="3231"/>
    <s v="CA-2017-131625"/>
    <x v="449"/>
    <d v="2017-09-05T00:00:00"/>
    <x v="0"/>
    <s v="BN-11515"/>
    <s v="Bradley Nguyen"/>
    <s v="Consumer"/>
    <s v="United States"/>
    <x v="13"/>
    <x v="7"/>
    <x v="2"/>
    <s v="FUR-FU-10004960"/>
    <s v="Furniture"/>
    <x v="3"/>
    <s v="Seth Thomas 12&quot; Clock w/ Goldtone Case"/>
    <n v="114.9"/>
    <n v="5"/>
    <n v="0"/>
    <n v="39.066000000000003"/>
    <n v="7.8132000000000001"/>
    <n v="0.34"/>
    <n v="0"/>
    <x v="4"/>
    <x v="3"/>
    <s v="Sep"/>
  </r>
  <r>
    <n v="3236"/>
    <s v="CA-2016-140746"/>
    <x v="450"/>
    <d v="2016-01-15T00:00:00"/>
    <x v="3"/>
    <s v="RC-19825"/>
    <s v="Roy Collins"/>
    <s v="Consumer"/>
    <s v="United States"/>
    <x v="130"/>
    <x v="19"/>
    <x v="2"/>
    <s v="FUR-TA-10002903"/>
    <s v="Furniture"/>
    <x v="2"/>
    <s v="Bevis Round Bullnose 29&quot; High Table Top"/>
    <n v="181.797"/>
    <n v="1"/>
    <n v="0.3"/>
    <n v="-15.582599999999999"/>
    <n v="-15.582599999999999"/>
    <n v="-8.5714285714285715E-2"/>
    <n v="1"/>
    <x v="8"/>
    <x v="0"/>
    <s v="Jan"/>
  </r>
  <r>
    <n v="3239"/>
    <s v="US-2016-127971"/>
    <x v="47"/>
    <d v="2016-11-27T00:00:00"/>
    <x v="1"/>
    <s v="DW-13195"/>
    <s v="David Wiener"/>
    <s v="Corporate"/>
    <s v="United States"/>
    <x v="6"/>
    <x v="5"/>
    <x v="3"/>
    <s v="FUR-CH-10003774"/>
    <s v="Furniture"/>
    <x v="1"/>
    <s v="Global Wood Trimmed Manager's Task Chair, Khaki"/>
    <n v="318.43"/>
    <n v="5"/>
    <n v="0.3"/>
    <n v="-77.332999999999998"/>
    <n v="-15.4666"/>
    <n v="-0.24285714285714285"/>
    <n v="1"/>
    <x v="7"/>
    <x v="0"/>
    <s v="Nov"/>
  </r>
  <r>
    <n v="3241"/>
    <s v="US-2016-127971"/>
    <x v="47"/>
    <d v="2016-11-27T00:00:00"/>
    <x v="1"/>
    <s v="DW-13195"/>
    <s v="David Wiener"/>
    <s v="Corporate"/>
    <s v="United States"/>
    <x v="6"/>
    <x v="5"/>
    <x v="3"/>
    <s v="FUR-FU-10000023"/>
    <s v="Furniture"/>
    <x v="3"/>
    <s v="Eldon Wave Desk Accessories"/>
    <n v="7.0679999999999996"/>
    <n v="3"/>
    <n v="0.6"/>
    <n v="-2.8271999999999999"/>
    <n v="-0.94240000000000002"/>
    <n v="-0.4"/>
    <n v="1"/>
    <x v="7"/>
    <x v="0"/>
    <s v="Nov"/>
  </r>
  <r>
    <n v="3245"/>
    <s v="CA-2017-113355"/>
    <x v="451"/>
    <d v="2017-12-05T00:00:00"/>
    <x v="1"/>
    <s v="SJ-20215"/>
    <s v="Sarah Jordon"/>
    <s v="Consumer"/>
    <s v="United States"/>
    <x v="141"/>
    <x v="5"/>
    <x v="3"/>
    <s v="FUR-CH-10002602"/>
    <s v="Furniture"/>
    <x v="1"/>
    <s v="DMI Arturo Collection Mission-style Design Wood Chair"/>
    <n v="317.05799999999999"/>
    <n v="3"/>
    <n v="0.3"/>
    <n v="-18.117599999999999"/>
    <n v="-6.0392000000000001"/>
    <n v="-5.7142857142857141E-2"/>
    <n v="1"/>
    <x v="4"/>
    <x v="3"/>
    <s v="Dec"/>
  </r>
  <r>
    <n v="3249"/>
    <s v="CA-2016-159730"/>
    <x v="334"/>
    <d v="2016-09-21T00:00:00"/>
    <x v="1"/>
    <s v="SJ-20125"/>
    <s v="Sanjit Jacobs"/>
    <s v="Home Office"/>
    <s v="United States"/>
    <x v="15"/>
    <x v="13"/>
    <x v="1"/>
    <s v="FUR-CH-10004875"/>
    <s v="Furniture"/>
    <x v="1"/>
    <s v="Harbour Creations 67200 Series Stacking Chairs"/>
    <n v="113.88800000000001"/>
    <n v="2"/>
    <n v="0.2"/>
    <n v="9.9651999999999994"/>
    <n v="4.9825999999999997"/>
    <n v="8.7499999999999994E-2"/>
    <n v="1"/>
    <x v="4"/>
    <x v="0"/>
    <s v="Sep"/>
  </r>
  <r>
    <n v="3252"/>
    <s v="CA-2017-119389"/>
    <x v="452"/>
    <d v="2017-04-19T00:00:00"/>
    <x v="2"/>
    <s v="BG-11740"/>
    <s v="Bruce Geld"/>
    <s v="Consumer"/>
    <s v="United States"/>
    <x v="3"/>
    <x v="3"/>
    <x v="2"/>
    <s v="FUR-FU-10001473"/>
    <s v="Furniture"/>
    <x v="3"/>
    <s v="Eldon Executive Woodline II Desk Accessories, Mahogany"/>
    <n v="60.311999999999998"/>
    <n v="3"/>
    <n v="0.2"/>
    <n v="5.2773000000000003"/>
    <n v="1.7591000000000001"/>
    <n v="8.7500000000000008E-2"/>
    <n v="1"/>
    <x v="3"/>
    <x v="3"/>
    <s v="Apr"/>
  </r>
  <r>
    <n v="3258"/>
    <s v="US-2016-161844"/>
    <x v="453"/>
    <d v="2016-12-14T00:00:00"/>
    <x v="0"/>
    <s v="DK-12835"/>
    <s v="Damala Kotsonis"/>
    <s v="Corporate"/>
    <s v="United States"/>
    <x v="20"/>
    <x v="9"/>
    <x v="0"/>
    <s v="FUR-TA-10001676"/>
    <s v="Furniture"/>
    <x v="2"/>
    <s v="Hon 61000 Series Interactive Training Tables"/>
    <n v="79.974000000000004"/>
    <n v="3"/>
    <n v="0.4"/>
    <n v="-29.323799999999999"/>
    <n v="-9.7745999999999995"/>
    <n v="-0.36666666666666664"/>
    <n v="1"/>
    <x v="2"/>
    <x v="0"/>
    <s v="Dec"/>
  </r>
  <r>
    <n v="3273"/>
    <s v="CA-2015-146038"/>
    <x v="289"/>
    <d v="2015-02-16T00:00:00"/>
    <x v="1"/>
    <s v="SJ-20215"/>
    <s v="Sarah Jordon"/>
    <s v="Consumer"/>
    <s v="United States"/>
    <x v="2"/>
    <x v="2"/>
    <x v="1"/>
    <s v="FUR-CH-10002774"/>
    <s v="Furniture"/>
    <x v="1"/>
    <s v="Global Deluxe Stacking Chair, Gray"/>
    <n v="203.92"/>
    <n v="5"/>
    <n v="0.2"/>
    <n v="22.940999999999999"/>
    <n v="4.5881999999999996"/>
    <n v="0.1125"/>
    <n v="1"/>
    <x v="7"/>
    <x v="1"/>
    <s v="Feb"/>
  </r>
  <r>
    <n v="3284"/>
    <s v="CA-2014-159478"/>
    <x v="454"/>
    <d v="2014-10-06T00:00:00"/>
    <x v="1"/>
    <s v="MH-17785"/>
    <s v="Maya Herman"/>
    <s v="Corporate"/>
    <s v="United States"/>
    <x v="13"/>
    <x v="7"/>
    <x v="2"/>
    <s v="FUR-FU-10000221"/>
    <s v="Furniture"/>
    <x v="3"/>
    <s v="Master Caster Door Stop, Brown"/>
    <n v="15.24"/>
    <n v="3"/>
    <n v="0"/>
    <n v="5.1816000000000004"/>
    <n v="1.7272000000000001"/>
    <n v="0.34"/>
    <n v="0"/>
    <x v="6"/>
    <x v="2"/>
    <s v="Sep"/>
  </r>
  <r>
    <n v="3294"/>
    <s v="CA-2014-106264"/>
    <x v="22"/>
    <d v="2014-12-30T00:00:00"/>
    <x v="1"/>
    <s v="CK-12595"/>
    <s v="Clytie Kelty"/>
    <s v="Consumer"/>
    <s v="United States"/>
    <x v="53"/>
    <x v="2"/>
    <x v="1"/>
    <s v="FUR-FU-10001852"/>
    <s v="Furniture"/>
    <x v="3"/>
    <s v="Eldon Regeneration Recycled Desk Accessories, Smoke"/>
    <n v="3.48"/>
    <n v="2"/>
    <n v="0"/>
    <n v="1.1135999999999999"/>
    <n v="0.55679999999999996"/>
    <n v="0.32"/>
    <n v="0"/>
    <x v="4"/>
    <x v="2"/>
    <s v="Dec"/>
  </r>
  <r>
    <n v="3303"/>
    <s v="US-2014-159926"/>
    <x v="356"/>
    <d v="2014-11-22T00:00:00"/>
    <x v="1"/>
    <s v="CS-11950"/>
    <s v="Carlos Soltero"/>
    <s v="Consumer"/>
    <s v="United States"/>
    <x v="3"/>
    <x v="3"/>
    <x v="2"/>
    <s v="FUR-FU-10001473"/>
    <s v="Furniture"/>
    <x v="3"/>
    <s v="Eldon Executive Woodline II Desk Accessories, Mahogany"/>
    <n v="60.311999999999998"/>
    <n v="3"/>
    <n v="0.2"/>
    <n v="5.2773000000000003"/>
    <n v="1.7591000000000001"/>
    <n v="8.7500000000000008E-2"/>
    <n v="1"/>
    <x v="4"/>
    <x v="2"/>
    <s v="Nov"/>
  </r>
  <r>
    <n v="3312"/>
    <s v="CA-2016-162747"/>
    <x v="174"/>
    <d v="2016-03-25T00:00:00"/>
    <x v="0"/>
    <s v="AH-10030"/>
    <s v="Aaron Hawkins"/>
    <s v="Corporate"/>
    <s v="United States"/>
    <x v="201"/>
    <x v="21"/>
    <x v="0"/>
    <s v="FUR-FU-10003691"/>
    <s v="Furniture"/>
    <x v="3"/>
    <s v="Eldon Image Series Desk Accessories, Ebony"/>
    <n v="86.45"/>
    <n v="7"/>
    <n v="0"/>
    <n v="38.037999999999997"/>
    <n v="5.4339999999999993"/>
    <n v="0.43999999999999995"/>
    <n v="0"/>
    <x v="2"/>
    <x v="0"/>
    <s v="Mar"/>
  </r>
  <r>
    <n v="3313"/>
    <s v="US-2014-133130"/>
    <x v="52"/>
    <d v="2014-10-01T00:00:00"/>
    <x v="1"/>
    <s v="TH-21100"/>
    <s v="Thea Hendricks"/>
    <s v="Consumer"/>
    <s v="United States"/>
    <x v="53"/>
    <x v="2"/>
    <x v="1"/>
    <s v="FUR-CH-10002602"/>
    <s v="Furniture"/>
    <x v="1"/>
    <s v="DMI Arturo Collection Mission-style Design Wood Chair"/>
    <n v="603.91999999999996"/>
    <n v="5"/>
    <n v="0.2"/>
    <n v="45.293999999999997"/>
    <n v="9.0587999999999997"/>
    <n v="7.4999999999999997E-2"/>
    <n v="1"/>
    <x v="4"/>
    <x v="2"/>
    <s v="Sep"/>
  </r>
  <r>
    <n v="3315"/>
    <s v="CA-2017-169978"/>
    <x v="455"/>
    <d v="2017-12-28T00:00:00"/>
    <x v="1"/>
    <s v="HG-15025"/>
    <s v="Hunter Glantz"/>
    <s v="Consumer"/>
    <s v="United States"/>
    <x v="64"/>
    <x v="7"/>
    <x v="2"/>
    <s v="FUR-CH-10002602"/>
    <s v="Furniture"/>
    <x v="1"/>
    <s v="DMI Arturo Collection Mission-style Design Wood Chair"/>
    <n v="271.76400000000001"/>
    <n v="2"/>
    <n v="0.1"/>
    <n v="48.313600000000001"/>
    <n v="24.1568"/>
    <n v="0.17777777777777778"/>
    <n v="0"/>
    <x v="4"/>
    <x v="3"/>
    <s v="Dec"/>
  </r>
  <r>
    <n v="3317"/>
    <s v="CA-2017-161739"/>
    <x v="219"/>
    <d v="2017-11-15T00:00:00"/>
    <x v="0"/>
    <s v="EB-13750"/>
    <s v="Edward Becker"/>
    <s v="Corporate"/>
    <s v="United States"/>
    <x v="82"/>
    <x v="5"/>
    <x v="3"/>
    <s v="FUR-FU-10001468"/>
    <s v="Furniture"/>
    <x v="3"/>
    <s v="Tenex Antistatic Computer Chair Mats"/>
    <n v="341.96"/>
    <n v="5"/>
    <n v="0.6"/>
    <n v="-427.45"/>
    <n v="-85.49"/>
    <n v="-1.25"/>
    <n v="1"/>
    <x v="2"/>
    <x v="3"/>
    <s v="Nov"/>
  </r>
  <r>
    <n v="3321"/>
    <s v="CA-2014-134551"/>
    <x v="191"/>
    <d v="2014-12-25T00:00:00"/>
    <x v="1"/>
    <s v="TS-21505"/>
    <s v="Tony Sayre"/>
    <s v="Consumer"/>
    <s v="United States"/>
    <x v="11"/>
    <x v="9"/>
    <x v="0"/>
    <s v="FUR-CH-10004287"/>
    <s v="Furniture"/>
    <x v="1"/>
    <s v="SAFCO Arco Folding Chair"/>
    <n v="662.88"/>
    <n v="3"/>
    <n v="0.2"/>
    <n v="74.573999999999998"/>
    <n v="24.858000000000001"/>
    <n v="0.1125"/>
    <n v="1"/>
    <x v="2"/>
    <x v="2"/>
    <s v="Dec"/>
  </r>
  <r>
    <n v="3324"/>
    <s v="CA-2015-120810"/>
    <x v="456"/>
    <d v="2015-07-27T00:00:00"/>
    <x v="1"/>
    <s v="TH-21550"/>
    <s v="Tracy Hopkins"/>
    <s v="Home Office"/>
    <s v="United States"/>
    <x v="13"/>
    <x v="7"/>
    <x v="2"/>
    <s v="FUR-FU-10002253"/>
    <s v="Furniture"/>
    <x v="3"/>
    <s v="Howard Miller 13&quot; Diameter Pewter Finish Round Wall Clock"/>
    <n v="128.82"/>
    <n v="3"/>
    <n v="0"/>
    <n v="50.239800000000002"/>
    <n v="16.746600000000001"/>
    <n v="0.39"/>
    <n v="0"/>
    <x v="4"/>
    <x v="1"/>
    <s v="Jul"/>
  </r>
  <r>
    <n v="3334"/>
    <s v="CA-2017-122595"/>
    <x v="417"/>
    <d v="2017-12-20T00:00:00"/>
    <x v="1"/>
    <s v="GM-14455"/>
    <s v="Gary Mitchum"/>
    <s v="Home Office"/>
    <s v="United States"/>
    <x v="9"/>
    <x v="8"/>
    <x v="3"/>
    <s v="FUR-FU-10002963"/>
    <s v="Furniture"/>
    <x v="3"/>
    <s v="Master Caster Door Stop, Gray"/>
    <n v="2.032"/>
    <n v="1"/>
    <n v="0.6"/>
    <n v="-1.3208"/>
    <n v="-1.3208"/>
    <n v="-0.65"/>
    <n v="1"/>
    <x v="6"/>
    <x v="3"/>
    <s v="Dec"/>
  </r>
  <r>
    <n v="3337"/>
    <s v="US-2017-109253"/>
    <x v="67"/>
    <d v="2017-08-22T00:00:00"/>
    <x v="2"/>
    <s v="PR-18880"/>
    <s v="Patrick Ryan"/>
    <s v="Consumer"/>
    <s v="United States"/>
    <x v="121"/>
    <x v="2"/>
    <x v="1"/>
    <s v="FUR-FU-10000193"/>
    <s v="Furniture"/>
    <x v="3"/>
    <s v="Tenex Chairmats For Use with Hard Floors"/>
    <n v="129.91999999999999"/>
    <n v="4"/>
    <n v="0"/>
    <n v="10.393599999999999"/>
    <n v="2.5983999999999998"/>
    <n v="0.08"/>
    <n v="0"/>
    <x v="5"/>
    <x v="3"/>
    <s v="Aug"/>
  </r>
  <r>
    <n v="3338"/>
    <s v="US-2017-109253"/>
    <x v="67"/>
    <d v="2017-08-22T00:00:00"/>
    <x v="2"/>
    <s v="PR-18880"/>
    <s v="Patrick Ryan"/>
    <s v="Consumer"/>
    <s v="United States"/>
    <x v="121"/>
    <x v="2"/>
    <x v="1"/>
    <s v="FUR-TA-10001539"/>
    <s v="Furniture"/>
    <x v="2"/>
    <s v="Chromcraft Rectangular Conference Tables"/>
    <n v="568.72799999999995"/>
    <n v="3"/>
    <n v="0.2"/>
    <n v="28.436399999999999"/>
    <n v="9.4787999999999997"/>
    <n v="0.05"/>
    <n v="1"/>
    <x v="5"/>
    <x v="3"/>
    <s v="Aug"/>
  </r>
  <r>
    <n v="3343"/>
    <s v="CA-2016-145982"/>
    <x v="457"/>
    <d v="2016-09-01T00:00:00"/>
    <x v="0"/>
    <s v="TB-21055"/>
    <s v="Ted Butterfield"/>
    <s v="Consumer"/>
    <s v="United States"/>
    <x v="202"/>
    <x v="20"/>
    <x v="2"/>
    <s v="FUR-TA-10001307"/>
    <s v="Furniture"/>
    <x v="2"/>
    <s v="SAFCO PlanMaster Heigh-Adjustable Drafting Table Base, 43w x 30d x 30-37h, Black"/>
    <n v="244.61500000000001"/>
    <n v="1"/>
    <n v="0.3"/>
    <n v="20.966999999999999"/>
    <n v="20.966999999999999"/>
    <n v="8.5714285714285701E-2"/>
    <n v="1"/>
    <x v="2"/>
    <x v="0"/>
    <s v="Aug"/>
  </r>
  <r>
    <n v="3352"/>
    <s v="US-2014-134733"/>
    <x v="458"/>
    <d v="2014-09-28T00:00:00"/>
    <x v="1"/>
    <s v="BM-11650"/>
    <s v="Brian Moss"/>
    <s v="Corporate"/>
    <s v="United States"/>
    <x v="53"/>
    <x v="2"/>
    <x v="1"/>
    <s v="FUR-BO-10002916"/>
    <s v="Furniture"/>
    <x v="0"/>
    <s v="Rush Hierlooms Collection 1&quot; Thick Stackable Bookcases"/>
    <n v="435.99900000000002"/>
    <n v="3"/>
    <n v="0.15"/>
    <n v="20.517600000000002"/>
    <n v="6.8392000000000008"/>
    <n v="4.7058823529411764E-2"/>
    <n v="0"/>
    <x v="2"/>
    <x v="2"/>
    <s v="Sep"/>
  </r>
  <r>
    <n v="3355"/>
    <s v="US-2014-150434"/>
    <x v="459"/>
    <d v="2014-07-24T00:00:00"/>
    <x v="1"/>
    <s v="CA-12310"/>
    <s v="Christine Abelman"/>
    <s v="Corporate"/>
    <s v="United States"/>
    <x v="203"/>
    <x v="19"/>
    <x v="2"/>
    <s v="FUR-TA-10004152"/>
    <s v="Furniture"/>
    <x v="2"/>
    <s v="Barricks 18&quot; x 48&quot; Non-Folding Utility Table with Bottom Storage Shelf"/>
    <n v="70.56"/>
    <n v="1"/>
    <n v="0.3"/>
    <n v="-4.032"/>
    <n v="-4.032"/>
    <n v="-5.7142857142857141E-2"/>
    <n v="1"/>
    <x v="2"/>
    <x v="2"/>
    <s v="Jul"/>
  </r>
  <r>
    <n v="3362"/>
    <s v="US-2015-142020"/>
    <x v="460"/>
    <d v="2015-06-08T00:00:00"/>
    <x v="0"/>
    <s v="TC-21535"/>
    <s v="Tracy Collins"/>
    <s v="Home Office"/>
    <s v="United States"/>
    <x v="13"/>
    <x v="7"/>
    <x v="2"/>
    <s v="FUR-FU-10000672"/>
    <s v="Furniture"/>
    <x v="3"/>
    <s v="Executive Impressions 10&quot; Spectator Wall Clock"/>
    <n v="35.28"/>
    <n v="3"/>
    <n v="0"/>
    <n v="11.995200000000001"/>
    <n v="3.9984000000000002"/>
    <n v="0.34"/>
    <n v="0"/>
    <x v="4"/>
    <x v="1"/>
    <s v="Jun"/>
  </r>
  <r>
    <n v="3365"/>
    <s v="CA-2016-130050"/>
    <x v="461"/>
    <d v="2016-07-18T00:00:00"/>
    <x v="0"/>
    <s v="MC-17425"/>
    <s v="Mark Cousins"/>
    <s v="Corporate"/>
    <s v="United States"/>
    <x v="6"/>
    <x v="5"/>
    <x v="3"/>
    <s v="FUR-FU-10001940"/>
    <s v="Furniture"/>
    <x v="3"/>
    <s v="Staple-based wall hangings"/>
    <n v="9.5519999999999996"/>
    <n v="3"/>
    <n v="0.6"/>
    <n v="-3.8208000000000002"/>
    <n v="-1.2736000000000001"/>
    <n v="-0.4"/>
    <n v="1"/>
    <x v="3"/>
    <x v="0"/>
    <s v="Jul"/>
  </r>
  <r>
    <n v="3366"/>
    <s v="CA-2014-115161"/>
    <x v="462"/>
    <d v="2014-02-02T00:00:00"/>
    <x v="2"/>
    <s v="LC-17050"/>
    <s v="Liz Carlisle"/>
    <s v="Consumer"/>
    <s v="United States"/>
    <x v="204"/>
    <x v="2"/>
    <x v="1"/>
    <s v="FUR-BO-10003966"/>
    <s v="Furniture"/>
    <x v="0"/>
    <s v="Sauder Facets Collection Library, Sky Alder Finish"/>
    <n v="290.666"/>
    <n v="2"/>
    <n v="0.15"/>
    <n v="3.4196"/>
    <n v="1.7098"/>
    <n v="1.1764705882352941E-2"/>
    <n v="0"/>
    <x v="3"/>
    <x v="2"/>
    <s v="Jan"/>
  </r>
  <r>
    <n v="3369"/>
    <s v="CA-2015-115511"/>
    <x v="32"/>
    <d v="2015-11-25T00:00:00"/>
    <x v="1"/>
    <s v="NW-18400"/>
    <s v="Natalie Webber"/>
    <s v="Consumer"/>
    <s v="United States"/>
    <x v="205"/>
    <x v="34"/>
    <x v="1"/>
    <s v="FUR-BO-10002598"/>
    <s v="Furniture"/>
    <x v="0"/>
    <s v="Hon Metal Bookcases, Putty"/>
    <n v="141.96"/>
    <n v="2"/>
    <n v="0"/>
    <n v="41.168399999999998"/>
    <n v="20.584199999999999"/>
    <n v="0.28999999999999998"/>
    <n v="0"/>
    <x v="4"/>
    <x v="1"/>
    <s v="Nov"/>
  </r>
  <r>
    <n v="3374"/>
    <s v="CA-2015-161718"/>
    <x v="463"/>
    <d v="2015-12-10T00:00:00"/>
    <x v="1"/>
    <s v="SO-20335"/>
    <s v="Sean O'Donnell"/>
    <s v="Consumer"/>
    <s v="United States"/>
    <x v="206"/>
    <x v="7"/>
    <x v="2"/>
    <s v="FUR-FU-10002445"/>
    <s v="Furniture"/>
    <x v="3"/>
    <s v="DAX Two-Tone Rosewood/Black Document Frame, Desktop, 5 x 7"/>
    <n v="28.44"/>
    <n v="3"/>
    <n v="0"/>
    <n v="11.375999999999999"/>
    <n v="3.7919999999999998"/>
    <n v="0.39999999999999997"/>
    <n v="0"/>
    <x v="6"/>
    <x v="1"/>
    <s v="Dec"/>
  </r>
  <r>
    <n v="3375"/>
    <s v="CA-2015-161718"/>
    <x v="463"/>
    <d v="2015-12-10T00:00:00"/>
    <x v="1"/>
    <s v="SO-20335"/>
    <s v="Sean O'Donnell"/>
    <s v="Consumer"/>
    <s v="United States"/>
    <x v="206"/>
    <x v="7"/>
    <x v="2"/>
    <s v="FUR-CH-10002372"/>
    <s v="Furniture"/>
    <x v="1"/>
    <s v="Office Star - Ergonomically Designed Knee Chair"/>
    <n v="364.41"/>
    <n v="5"/>
    <n v="0.1"/>
    <n v="8.0980000000000008"/>
    <n v="1.6196000000000002"/>
    <n v="2.2222222222222223E-2"/>
    <n v="0"/>
    <x v="6"/>
    <x v="1"/>
    <s v="Dec"/>
  </r>
  <r>
    <n v="3377"/>
    <s v="CA-2015-161718"/>
    <x v="463"/>
    <d v="2015-12-10T00:00:00"/>
    <x v="1"/>
    <s v="SO-20335"/>
    <s v="Sean O'Donnell"/>
    <s v="Consumer"/>
    <s v="United States"/>
    <x v="206"/>
    <x v="7"/>
    <x v="2"/>
    <s v="FUR-CH-10002965"/>
    <s v="Furniture"/>
    <x v="1"/>
    <s v="Global Leather Highback Executive Chair with Pneumatic Height Adjustment, Black"/>
    <n v="361.76400000000001"/>
    <n v="2"/>
    <n v="0.1"/>
    <n v="68.333200000000005"/>
    <n v="34.166600000000003"/>
    <n v="0.18888888888888888"/>
    <n v="0"/>
    <x v="6"/>
    <x v="1"/>
    <s v="Dec"/>
  </r>
  <r>
    <n v="3381"/>
    <s v="CA-2017-103156"/>
    <x v="68"/>
    <d v="2017-11-24T00:00:00"/>
    <x v="2"/>
    <s v="TD-20995"/>
    <s v="Tamara Dahlen"/>
    <s v="Consumer"/>
    <s v="United States"/>
    <x v="3"/>
    <x v="3"/>
    <x v="2"/>
    <s v="FUR-FU-10000320"/>
    <s v="Furniture"/>
    <x v="3"/>
    <s v="OIC Stacking Trays"/>
    <n v="24.047999999999998"/>
    <n v="9"/>
    <n v="0.2"/>
    <n v="7.2144000000000004"/>
    <n v="0.80160000000000009"/>
    <n v="0.30000000000000004"/>
    <n v="1"/>
    <x v="5"/>
    <x v="3"/>
    <s v="Nov"/>
  </r>
  <r>
    <n v="3384"/>
    <s v="CA-2015-130659"/>
    <x v="463"/>
    <d v="2015-12-09T00:00:00"/>
    <x v="0"/>
    <s v="MS-17365"/>
    <s v="Maribeth Schnelling"/>
    <s v="Consumer"/>
    <s v="United States"/>
    <x v="13"/>
    <x v="7"/>
    <x v="2"/>
    <s v="FUR-CH-10003535"/>
    <s v="Furniture"/>
    <x v="1"/>
    <s v="Global Armless Task Chair, Royal Blue"/>
    <n v="384.17399999999998"/>
    <n v="7"/>
    <n v="0.1"/>
    <n v="29.880199999999999"/>
    <n v="4.2686000000000002"/>
    <n v="7.7777777777777779E-2"/>
    <n v="0"/>
    <x v="2"/>
    <x v="1"/>
    <s v="Dec"/>
  </r>
  <r>
    <n v="3390"/>
    <s v="CA-2017-148404"/>
    <x v="273"/>
    <d v="2017-10-11T00:00:00"/>
    <x v="1"/>
    <s v="Dp-13240"/>
    <s v="Dean percer"/>
    <s v="Home Office"/>
    <s v="United States"/>
    <x v="127"/>
    <x v="30"/>
    <x v="0"/>
    <s v="FUR-TA-10001039"/>
    <s v="Furniture"/>
    <x v="2"/>
    <s v="KI Adjustable-Height Table"/>
    <n v="154.76400000000001"/>
    <n v="3"/>
    <n v="0.4"/>
    <n v="-36.111600000000003"/>
    <n v="-12.0372"/>
    <n v="-0.23333333333333334"/>
    <n v="1"/>
    <x v="4"/>
    <x v="3"/>
    <s v="Oct"/>
  </r>
  <r>
    <n v="3403"/>
    <s v="CA-2015-129700"/>
    <x v="50"/>
    <d v="2015-05-05T00:00:00"/>
    <x v="2"/>
    <s v="LA-16780"/>
    <s v="Laura Armstrong"/>
    <s v="Corporate"/>
    <s v="United States"/>
    <x v="207"/>
    <x v="8"/>
    <x v="3"/>
    <s v="FUR-FU-10001940"/>
    <s v="Furniture"/>
    <x v="3"/>
    <s v="Staple-based wall hangings"/>
    <n v="22.288"/>
    <n v="7"/>
    <n v="0.6"/>
    <n v="-8.9152000000000005"/>
    <n v="-1.2736000000000001"/>
    <n v="-0.4"/>
    <n v="1"/>
    <x v="5"/>
    <x v="1"/>
    <s v="May"/>
  </r>
  <r>
    <n v="3404"/>
    <s v="CA-2017-168739"/>
    <x v="464"/>
    <d v="2017-06-05T00:00:00"/>
    <x v="1"/>
    <s v="HZ-14950"/>
    <s v="Henia Zydlo"/>
    <s v="Consumer"/>
    <s v="United States"/>
    <x v="6"/>
    <x v="5"/>
    <x v="3"/>
    <s v="FUR-FU-10003919"/>
    <s v="Furniture"/>
    <x v="3"/>
    <s v="Eldon Executive Woodline II Cherry Finish Desk Accessories"/>
    <n v="65.424000000000007"/>
    <n v="4"/>
    <n v="0.6"/>
    <n v="-52.339199999999998"/>
    <n v="-13.0848"/>
    <n v="-0.79999999999999993"/>
    <n v="1"/>
    <x v="7"/>
    <x v="3"/>
    <s v="May"/>
  </r>
  <r>
    <n v="3406"/>
    <s v="US-2014-150119"/>
    <x v="465"/>
    <d v="2014-04-27T00:00:00"/>
    <x v="1"/>
    <s v="LB-16795"/>
    <s v="Laurel Beltran"/>
    <s v="Home Office"/>
    <s v="United States"/>
    <x v="29"/>
    <x v="15"/>
    <x v="2"/>
    <s v="FUR-CH-10002965"/>
    <s v="Furniture"/>
    <x v="1"/>
    <s v="Global Leather Highback Executive Chair with Pneumatic Height Adjustment, Black"/>
    <n v="281.37200000000001"/>
    <n v="2"/>
    <n v="0.3"/>
    <n v="-12.0588"/>
    <n v="-6.0293999999999999"/>
    <n v="-4.2857142857142858E-2"/>
    <n v="1"/>
    <x v="4"/>
    <x v="2"/>
    <s v="Apr"/>
  </r>
  <r>
    <n v="3407"/>
    <s v="US-2014-150119"/>
    <x v="465"/>
    <d v="2014-04-27T00:00:00"/>
    <x v="1"/>
    <s v="LB-16795"/>
    <s v="Laurel Beltran"/>
    <s v="Home Office"/>
    <s v="United States"/>
    <x v="29"/>
    <x v="15"/>
    <x v="2"/>
    <s v="FUR-CH-10002965"/>
    <s v="Furniture"/>
    <x v="1"/>
    <s v="Global Leather Highback Executive Chair with Pneumatic Height Adjustment, Black"/>
    <n v="281.37200000000001"/>
    <n v="2"/>
    <n v="0.3"/>
    <n v="-12.0588"/>
    <n v="-6.0293999999999999"/>
    <n v="-4.2857142857142858E-2"/>
    <n v="1"/>
    <x v="4"/>
    <x v="2"/>
    <s v="Apr"/>
  </r>
  <r>
    <n v="3409"/>
    <s v="US-2014-150119"/>
    <x v="465"/>
    <d v="2014-04-27T00:00:00"/>
    <x v="1"/>
    <s v="LB-16795"/>
    <s v="Laurel Beltran"/>
    <s v="Home Office"/>
    <s v="United States"/>
    <x v="29"/>
    <x v="15"/>
    <x v="2"/>
    <s v="FUR-FU-10002191"/>
    <s v="Furniture"/>
    <x v="3"/>
    <s v="G.E. Halogen Desk Lamp Bulbs"/>
    <n v="22.335999999999999"/>
    <n v="4"/>
    <n v="0.2"/>
    <n v="7.8175999999999997"/>
    <n v="1.9543999999999999"/>
    <n v="0.35000000000000003"/>
    <n v="1"/>
    <x v="4"/>
    <x v="2"/>
    <s v="Apr"/>
  </r>
  <r>
    <n v="3420"/>
    <s v="CA-2015-150791"/>
    <x v="329"/>
    <d v="2015-09-13T00:00:00"/>
    <x v="1"/>
    <s v="CC-12430"/>
    <s v="Chuck Clark"/>
    <s v="Home Office"/>
    <s v="United States"/>
    <x v="13"/>
    <x v="7"/>
    <x v="2"/>
    <s v="FUR-CH-10000665"/>
    <s v="Furniture"/>
    <x v="1"/>
    <s v="Global Airflow Leather Mesh Back Chair, Black"/>
    <n v="271.76400000000001"/>
    <n v="2"/>
    <n v="0.1"/>
    <n v="60.392000000000003"/>
    <n v="30.196000000000002"/>
    <n v="0.22222222222222224"/>
    <n v="0"/>
    <x v="7"/>
    <x v="1"/>
    <s v="Sep"/>
  </r>
  <r>
    <n v="3427"/>
    <s v="CA-2015-153381"/>
    <x v="262"/>
    <d v="2015-09-28T00:00:00"/>
    <x v="1"/>
    <s v="DE-13255"/>
    <s v="Deanra Eno"/>
    <s v="Home Office"/>
    <s v="United States"/>
    <x v="208"/>
    <x v="26"/>
    <x v="3"/>
    <s v="FUR-CH-10000988"/>
    <s v="Furniture"/>
    <x v="1"/>
    <s v="Hon Olson Stacker Stools"/>
    <n v="1408.1"/>
    <n v="10"/>
    <n v="0"/>
    <n v="394.26799999999997"/>
    <n v="39.4268"/>
    <n v="0.27999999999999997"/>
    <n v="0"/>
    <x v="4"/>
    <x v="1"/>
    <s v="Sep"/>
  </r>
  <r>
    <n v="3429"/>
    <s v="US-2017-111024"/>
    <x v="209"/>
    <d v="2017-07-06T00:00:00"/>
    <x v="0"/>
    <s v="SZ-20035"/>
    <s v="Sam Zeldin"/>
    <s v="Home Office"/>
    <s v="United States"/>
    <x v="68"/>
    <x v="15"/>
    <x v="2"/>
    <s v="FUR-TA-10002041"/>
    <s v="Furniture"/>
    <x v="2"/>
    <s v="Bevis Round Conference Table Top, X-Base"/>
    <n v="215.148"/>
    <n v="2"/>
    <n v="0.4"/>
    <n v="-103.98820000000001"/>
    <n v="-51.994100000000003"/>
    <n v="-0.48333333333333339"/>
    <n v="1"/>
    <x v="0"/>
    <x v="3"/>
    <s v="Jul"/>
  </r>
  <r>
    <n v="3432"/>
    <s v="CA-2017-148264"/>
    <x v="64"/>
    <d v="2017-12-09T00:00:00"/>
    <x v="2"/>
    <s v="LF-17185"/>
    <s v="Luke Foster"/>
    <s v="Consumer"/>
    <s v="United States"/>
    <x v="209"/>
    <x v="2"/>
    <x v="1"/>
    <s v="FUR-FU-10002703"/>
    <s v="Furniture"/>
    <x v="3"/>
    <s v="Tenex Traditional Chairmats for Hard Floors, Average Lip, 36&quot; x 48&quot;"/>
    <n v="128.9"/>
    <n v="2"/>
    <n v="0"/>
    <n v="15.468"/>
    <n v="7.734"/>
    <n v="0.12"/>
    <n v="0"/>
    <x v="5"/>
    <x v="3"/>
    <s v="Dec"/>
  </r>
  <r>
    <n v="3437"/>
    <s v="US-2015-100531"/>
    <x v="466"/>
    <d v="2015-09-29T00:00:00"/>
    <x v="2"/>
    <s v="NM-18520"/>
    <s v="Neoma Murray"/>
    <s v="Consumer"/>
    <s v="United States"/>
    <x v="9"/>
    <x v="8"/>
    <x v="3"/>
    <s v="FUR-FU-10003849"/>
    <s v="Furniture"/>
    <x v="3"/>
    <s v="DAX Metal Frame, Desktop, Stepped-Edge"/>
    <n v="24.288"/>
    <n v="3"/>
    <n v="0.6"/>
    <n v="-12.751200000000001"/>
    <n v="-4.2504"/>
    <n v="-0.52500000000000002"/>
    <n v="1"/>
    <x v="3"/>
    <x v="1"/>
    <s v="Sep"/>
  </r>
  <r>
    <n v="3438"/>
    <s v="CA-2017-152583"/>
    <x v="242"/>
    <d v="2017-10-30T00:00:00"/>
    <x v="3"/>
    <s v="RA-19945"/>
    <s v="Ryan Akin"/>
    <s v="Consumer"/>
    <s v="United States"/>
    <x v="144"/>
    <x v="5"/>
    <x v="3"/>
    <s v="FUR-FU-10003849"/>
    <s v="Furniture"/>
    <x v="3"/>
    <s v="DAX Metal Frame, Desktop, Stepped-Edge"/>
    <n v="16.192"/>
    <n v="2"/>
    <n v="0.6"/>
    <n v="-8.5007999999999999"/>
    <n v="-4.2504"/>
    <n v="-0.52500000000000002"/>
    <n v="1"/>
    <x v="8"/>
    <x v="3"/>
    <s v="Oct"/>
  </r>
  <r>
    <n v="3439"/>
    <s v="CA-2017-152583"/>
    <x v="242"/>
    <d v="2017-10-30T00:00:00"/>
    <x v="3"/>
    <s v="RA-19945"/>
    <s v="Ryan Akin"/>
    <s v="Consumer"/>
    <s v="United States"/>
    <x v="144"/>
    <x v="5"/>
    <x v="3"/>
    <s v="FUR-TA-10002041"/>
    <s v="Furniture"/>
    <x v="2"/>
    <s v="Bevis Round Conference Table Top, X-Base"/>
    <n v="251.006"/>
    <n v="2"/>
    <n v="0.3"/>
    <n v="-68.130200000000002"/>
    <n v="-34.065100000000001"/>
    <n v="-0.27142857142857146"/>
    <n v="1"/>
    <x v="8"/>
    <x v="3"/>
    <s v="Oct"/>
  </r>
  <r>
    <n v="3458"/>
    <s v="CA-2017-136448"/>
    <x v="467"/>
    <d v="2017-09-18T00:00:00"/>
    <x v="2"/>
    <s v="AS-10090"/>
    <s v="Adam Shillingsburg"/>
    <s v="Consumer"/>
    <s v="United States"/>
    <x v="3"/>
    <x v="3"/>
    <x v="2"/>
    <s v="FUR-FU-10003832"/>
    <s v="Furniture"/>
    <x v="3"/>
    <s v="Eldon Expressions Punched Metal &amp; Wood Desk Accessories, Black &amp; Cherry"/>
    <n v="22.512"/>
    <n v="3"/>
    <n v="0.2"/>
    <n v="2.2511999999999999"/>
    <n v="0.75039999999999996"/>
    <n v="9.9999999999999992E-2"/>
    <n v="1"/>
    <x v="3"/>
    <x v="3"/>
    <s v="Sep"/>
  </r>
  <r>
    <n v="3467"/>
    <s v="US-2015-147242"/>
    <x v="468"/>
    <d v="2015-09-14T00:00:00"/>
    <x v="1"/>
    <s v="EH-13765"/>
    <s v="Edward Hooks"/>
    <s v="Corporate"/>
    <s v="United States"/>
    <x v="210"/>
    <x v="20"/>
    <x v="2"/>
    <s v="FUR-BO-10004695"/>
    <s v="Furniture"/>
    <x v="0"/>
    <s v="O'Sullivan 2-Door Barrister Bookcase in Odessa Pine"/>
    <n v="361.96"/>
    <n v="2"/>
    <n v="0"/>
    <n v="83.250799999999998"/>
    <n v="41.625399999999999"/>
    <n v="0.23"/>
    <n v="0"/>
    <x v="4"/>
    <x v="1"/>
    <s v="Sep"/>
  </r>
  <r>
    <n v="3469"/>
    <s v="CA-2016-146143"/>
    <x v="469"/>
    <d v="2016-12-19T00:00:00"/>
    <x v="1"/>
    <s v="MC-17845"/>
    <s v="Michael Chen"/>
    <s v="Consumer"/>
    <s v="United States"/>
    <x v="38"/>
    <x v="21"/>
    <x v="0"/>
    <s v="FUR-FU-10002045"/>
    <s v="Furniture"/>
    <x v="3"/>
    <s v="Executive Impressions 14&quot;"/>
    <n v="133.38"/>
    <n v="6"/>
    <n v="0"/>
    <n v="58.687199999999997"/>
    <n v="9.7812000000000001"/>
    <n v="0.44"/>
    <n v="0"/>
    <x v="2"/>
    <x v="0"/>
    <s v="Dec"/>
  </r>
  <r>
    <n v="3471"/>
    <s v="US-2016-150035"/>
    <x v="193"/>
    <d v="2016-12-05T00:00:00"/>
    <x v="1"/>
    <s v="CL-11890"/>
    <s v="Carl Ludwig"/>
    <s v="Consumer"/>
    <s v="United States"/>
    <x v="28"/>
    <x v="2"/>
    <x v="1"/>
    <s v="FUR-FU-10003724"/>
    <s v="Furniture"/>
    <x v="3"/>
    <s v="Westinghouse Clip-On Gooseneck Lamps"/>
    <n v="16.739999999999998"/>
    <n v="2"/>
    <n v="0"/>
    <n v="4.3524000000000003"/>
    <n v="2.1762000000000001"/>
    <n v="0.26000000000000006"/>
    <n v="0"/>
    <x v="4"/>
    <x v="0"/>
    <s v="Dec"/>
  </r>
  <r>
    <n v="3474"/>
    <s v="CA-2017-111815"/>
    <x v="470"/>
    <d v="2017-03-10T00:00:00"/>
    <x v="1"/>
    <s v="EP-13915"/>
    <s v="Emily Phan"/>
    <s v="Consumer"/>
    <s v="United States"/>
    <x v="211"/>
    <x v="17"/>
    <x v="3"/>
    <s v="FUR-CH-10000785"/>
    <s v="Furniture"/>
    <x v="1"/>
    <s v="Global Ergonomic Managers Chair"/>
    <n v="180.98"/>
    <n v="1"/>
    <n v="0"/>
    <n v="47.0548"/>
    <n v="47.0548"/>
    <n v="0.26"/>
    <n v="0"/>
    <x v="7"/>
    <x v="3"/>
    <s v="Mar"/>
  </r>
  <r>
    <n v="3481"/>
    <s v="CA-2016-131289"/>
    <x v="6"/>
    <d v="2016-12-14T00:00:00"/>
    <x v="1"/>
    <s v="SP-20620"/>
    <s v="Stefania Perrino"/>
    <s v="Corporate"/>
    <s v="United States"/>
    <x v="28"/>
    <x v="2"/>
    <x v="1"/>
    <s v="FUR-TA-10003954"/>
    <s v="Furniture"/>
    <x v="2"/>
    <s v="Hon 94000 Series Round Tables"/>
    <n v="1421.664"/>
    <n v="6"/>
    <n v="0.2"/>
    <n v="-195.47880000000001"/>
    <n v="-32.579799999999999"/>
    <n v="-0.13750000000000001"/>
    <n v="1"/>
    <x v="6"/>
    <x v="0"/>
    <s v="Dec"/>
  </r>
  <r>
    <n v="3482"/>
    <s v="CA-2014-124023"/>
    <x v="471"/>
    <d v="2014-04-10T00:00:00"/>
    <x v="2"/>
    <s v="PJ-19015"/>
    <s v="Pauline Johnson"/>
    <s v="Consumer"/>
    <s v="United States"/>
    <x v="212"/>
    <x v="33"/>
    <x v="0"/>
    <s v="FUR-FU-10004415"/>
    <s v="Furniture"/>
    <x v="3"/>
    <s v="Stacking Tray, Side-Loading, Legal, Smoke"/>
    <n v="8.9600000000000009"/>
    <n v="2"/>
    <n v="0"/>
    <n v="2.7776000000000001"/>
    <n v="1.3888"/>
    <n v="0.31"/>
    <n v="0"/>
    <x v="0"/>
    <x v="2"/>
    <s v="Apr"/>
  </r>
  <r>
    <n v="3484"/>
    <s v="CA-2014-124688"/>
    <x v="472"/>
    <d v="2014-08-29T00:00:00"/>
    <x v="2"/>
    <s v="CC-12610"/>
    <s v="Corey Catlett"/>
    <s v="Corporate"/>
    <s v="United States"/>
    <x v="76"/>
    <x v="25"/>
    <x v="0"/>
    <s v="FUR-FU-10002456"/>
    <s v="Furniture"/>
    <x v="3"/>
    <s v="Master Caster Door Stop, Large Neon Orange"/>
    <n v="29.12"/>
    <n v="4"/>
    <n v="0"/>
    <n v="12.521599999999999"/>
    <n v="3.1303999999999998"/>
    <n v="0.42999999999999994"/>
    <n v="0"/>
    <x v="3"/>
    <x v="2"/>
    <s v="Aug"/>
  </r>
  <r>
    <n v="3485"/>
    <s v="CA-2014-124688"/>
    <x v="472"/>
    <d v="2014-08-29T00:00:00"/>
    <x v="2"/>
    <s v="CC-12610"/>
    <s v="Corey Catlett"/>
    <s v="Corporate"/>
    <s v="United States"/>
    <x v="76"/>
    <x v="25"/>
    <x v="0"/>
    <s v="FUR-TA-10003569"/>
    <s v="Furniture"/>
    <x v="2"/>
    <s v="Bretford CR8500 Series Meeting Room Furniture"/>
    <n v="1202.94"/>
    <n v="3"/>
    <n v="0"/>
    <n v="300.73500000000001"/>
    <n v="100.245"/>
    <n v="0.25"/>
    <n v="0"/>
    <x v="3"/>
    <x v="2"/>
    <s v="Aug"/>
  </r>
  <r>
    <n v="3489"/>
    <s v="CA-2015-157322"/>
    <x v="473"/>
    <d v="2015-07-06T00:00:00"/>
    <x v="1"/>
    <s v="RH-19600"/>
    <s v="Rob Haberlin"/>
    <s v="Consumer"/>
    <s v="United States"/>
    <x v="213"/>
    <x v="8"/>
    <x v="3"/>
    <s v="FUR-CH-10004086"/>
    <s v="Furniture"/>
    <x v="1"/>
    <s v="Hon 4070 Series Pagoda Armless Upholstered Stacking Chairs"/>
    <n v="408.42200000000003"/>
    <n v="2"/>
    <n v="0.3"/>
    <n v="-5.8346"/>
    <n v="-2.9173"/>
    <n v="-1.4285714285714285E-2"/>
    <n v="1"/>
    <x v="4"/>
    <x v="1"/>
    <s v="Jul"/>
  </r>
  <r>
    <n v="3490"/>
    <s v="CA-2015-157322"/>
    <x v="473"/>
    <d v="2015-07-06T00:00:00"/>
    <x v="1"/>
    <s v="RH-19600"/>
    <s v="Rob Haberlin"/>
    <s v="Consumer"/>
    <s v="United States"/>
    <x v="213"/>
    <x v="8"/>
    <x v="3"/>
    <s v="FUR-CH-10003774"/>
    <s v="Furniture"/>
    <x v="1"/>
    <s v="Global Wood Trimmed Manager's Task Chair, Khaki"/>
    <n v="382.11599999999999"/>
    <n v="6"/>
    <n v="0.3"/>
    <n v="-92.799599999999998"/>
    <n v="-15.4666"/>
    <n v="-0.24285714285714285"/>
    <n v="1"/>
    <x v="4"/>
    <x v="1"/>
    <s v="Jul"/>
  </r>
  <r>
    <n v="3496"/>
    <s v="CA-2017-142034"/>
    <x v="118"/>
    <d v="2017-09-28T00:00:00"/>
    <x v="1"/>
    <s v="KB-16240"/>
    <s v="Karen Bern"/>
    <s v="Corporate"/>
    <s v="United States"/>
    <x v="214"/>
    <x v="11"/>
    <x v="3"/>
    <s v="FUR-CH-10000665"/>
    <s v="Furniture"/>
    <x v="1"/>
    <s v="Global Airflow Leather Mesh Back Chair, Black"/>
    <n v="603.91999999999996"/>
    <n v="4"/>
    <n v="0"/>
    <n v="181.17599999999999"/>
    <n v="45.293999999999997"/>
    <n v="0.3"/>
    <n v="0"/>
    <x v="4"/>
    <x v="3"/>
    <s v="Sep"/>
  </r>
  <r>
    <n v="3497"/>
    <s v="CA-2016-107328"/>
    <x v="474"/>
    <d v="2016-08-15T00:00:00"/>
    <x v="1"/>
    <s v="CA-12055"/>
    <s v="Cathy Armstrong"/>
    <s v="Home Office"/>
    <s v="United States"/>
    <x v="2"/>
    <x v="2"/>
    <x v="1"/>
    <s v="FUR-TA-10001932"/>
    <s v="Furniture"/>
    <x v="2"/>
    <s v="Chromcraft 48&quot; x 96&quot; Racetrack Double Pedestal Table"/>
    <n v="513.024"/>
    <n v="2"/>
    <n v="0.2"/>
    <n v="12.8256"/>
    <n v="6.4127999999999998"/>
    <n v="2.4999999999999998E-2"/>
    <n v="1"/>
    <x v="7"/>
    <x v="0"/>
    <s v="Aug"/>
  </r>
  <r>
    <n v="3508"/>
    <s v="CA-2014-166863"/>
    <x v="475"/>
    <d v="2014-06-24T00:00:00"/>
    <x v="1"/>
    <s v="SC-20020"/>
    <s v="Sam Craven"/>
    <s v="Consumer"/>
    <s v="United States"/>
    <x v="215"/>
    <x v="5"/>
    <x v="3"/>
    <s v="FUR-BO-10001608"/>
    <s v="Furniture"/>
    <x v="0"/>
    <s v="Hon Metal Bookcases, Black"/>
    <n v="193.06559999999999"/>
    <n v="4"/>
    <n v="0.32"/>
    <n v="-19.874400000000001"/>
    <n v="-4.9686000000000003"/>
    <n v="-0.10294117647058824"/>
    <n v="1"/>
    <x v="4"/>
    <x v="2"/>
    <s v="Jun"/>
  </r>
  <r>
    <n v="3513"/>
    <s v="CA-2017-140326"/>
    <x v="362"/>
    <d v="2017-09-06T00:00:00"/>
    <x v="2"/>
    <s v="HW-14935"/>
    <s v="Helen Wasserman"/>
    <s v="Corporate"/>
    <s v="United States"/>
    <x v="9"/>
    <x v="8"/>
    <x v="3"/>
    <s v="FUR-BO-10000112"/>
    <s v="Furniture"/>
    <x v="0"/>
    <s v="Bush Birmingham Collection Bookcase, Dark Cherry"/>
    <n v="825.17399999999998"/>
    <n v="9"/>
    <n v="0.3"/>
    <n v="-117.88200000000001"/>
    <n v="-13.098000000000001"/>
    <n v="-0.14285714285714288"/>
    <n v="1"/>
    <x v="3"/>
    <x v="3"/>
    <s v="Sep"/>
  </r>
  <r>
    <n v="3520"/>
    <s v="CA-2015-124975"/>
    <x v="476"/>
    <d v="2015-06-25T00:00:00"/>
    <x v="2"/>
    <s v="MG-17875"/>
    <s v="Michael Grace"/>
    <s v="Home Office"/>
    <s v="United States"/>
    <x v="14"/>
    <x v="8"/>
    <x v="3"/>
    <s v="FUR-TA-10002645"/>
    <s v="Furniture"/>
    <x v="2"/>
    <s v="Hon Rectangular Conference Tables"/>
    <n v="796.42499999999995"/>
    <n v="7"/>
    <n v="0.5"/>
    <n v="-525.64049999999997"/>
    <n v="-75.091499999999996"/>
    <n v="-0.66"/>
    <n v="1"/>
    <x v="0"/>
    <x v="1"/>
    <s v="Jun"/>
  </r>
  <r>
    <n v="3542"/>
    <s v="CA-2016-157511"/>
    <x v="126"/>
    <d v="2016-09-20T00:00:00"/>
    <x v="2"/>
    <s v="SV-20365"/>
    <s v="Seth Vernon"/>
    <s v="Consumer"/>
    <s v="United States"/>
    <x v="29"/>
    <x v="15"/>
    <x v="2"/>
    <s v="FUR-FU-10002107"/>
    <s v="Furniture"/>
    <x v="3"/>
    <s v="Eldon Pizzaz Desk Accessories"/>
    <n v="5.3520000000000003"/>
    <n v="3"/>
    <n v="0.2"/>
    <n v="1.6055999999999999"/>
    <n v="0.53520000000000001"/>
    <n v="0.3"/>
    <n v="1"/>
    <x v="3"/>
    <x v="0"/>
    <s v="Sep"/>
  </r>
  <r>
    <n v="3543"/>
    <s v="CA-2016-157511"/>
    <x v="126"/>
    <d v="2016-09-20T00:00:00"/>
    <x v="2"/>
    <s v="SV-20365"/>
    <s v="Seth Vernon"/>
    <s v="Consumer"/>
    <s v="United States"/>
    <x v="29"/>
    <x v="15"/>
    <x v="2"/>
    <s v="FUR-CH-10002647"/>
    <s v="Furniture"/>
    <x v="1"/>
    <s v="Situations Contoured Folding Chairs, 4/Set"/>
    <n v="99.372"/>
    <n v="2"/>
    <n v="0.3"/>
    <n v="-7.0979999999999999"/>
    <n v="-3.5489999999999999"/>
    <n v="-7.1428571428571425E-2"/>
    <n v="1"/>
    <x v="3"/>
    <x v="0"/>
    <s v="Sep"/>
  </r>
  <r>
    <n v="3549"/>
    <s v="CA-2017-155292"/>
    <x v="242"/>
    <d v="2017-11-01T00:00:00"/>
    <x v="2"/>
    <s v="RD-19810"/>
    <s v="Ross DeVincentis"/>
    <s v="Home Office"/>
    <s v="United States"/>
    <x v="52"/>
    <x v="0"/>
    <x v="0"/>
    <s v="FUR-CH-10000553"/>
    <s v="Furniture"/>
    <x v="1"/>
    <s v="Metal Folding Chairs, Beige, 4/Carton"/>
    <n v="33.94"/>
    <n v="1"/>
    <n v="0"/>
    <n v="9.1638000000000002"/>
    <n v="9.1638000000000002"/>
    <n v="0.27"/>
    <n v="0"/>
    <x v="3"/>
    <x v="3"/>
    <s v="Oct"/>
  </r>
  <r>
    <n v="3552"/>
    <s v="CA-2016-152555"/>
    <x v="477"/>
    <d v="2016-04-02T00:00:00"/>
    <x v="0"/>
    <s v="ME-17320"/>
    <s v="Maria Etezadi"/>
    <s v="Home Office"/>
    <s v="United States"/>
    <x v="9"/>
    <x v="8"/>
    <x v="3"/>
    <s v="FUR-CH-10002965"/>
    <s v="Furniture"/>
    <x v="1"/>
    <s v="Global Leather Highback Executive Chair with Pneumatic Height Adjustment, Black"/>
    <n v="844.11599999999999"/>
    <n v="6"/>
    <n v="0.3"/>
    <n v="-36.176400000000001"/>
    <n v="-6.0293999999999999"/>
    <n v="-4.2857142857142858E-2"/>
    <n v="1"/>
    <x v="4"/>
    <x v="0"/>
    <s v="Mar"/>
  </r>
  <r>
    <n v="3568"/>
    <s v="CA-2016-137176"/>
    <x v="478"/>
    <d v="2016-09-14T00:00:00"/>
    <x v="0"/>
    <s v="DB-12910"/>
    <s v="Daniel Byrd"/>
    <s v="Home Office"/>
    <s v="United States"/>
    <x v="144"/>
    <x v="5"/>
    <x v="3"/>
    <s v="FUR-FU-10003832"/>
    <s v="Furniture"/>
    <x v="3"/>
    <s v="Eldon Expressions Punched Metal &amp; Wood Desk Accessories, Black &amp; Cherry"/>
    <n v="15.007999999999999"/>
    <n v="4"/>
    <n v="0.6"/>
    <n v="-12.006399999999999"/>
    <n v="-3.0015999999999998"/>
    <n v="-0.8"/>
    <n v="1"/>
    <x v="2"/>
    <x v="0"/>
    <s v="Sep"/>
  </r>
  <r>
    <n v="3581"/>
    <s v="CA-2016-104157"/>
    <x v="81"/>
    <d v="2016-07-29T00:00:00"/>
    <x v="1"/>
    <s v="MT-17815"/>
    <s v="Meg Tillman"/>
    <s v="Consumer"/>
    <s v="United States"/>
    <x v="38"/>
    <x v="21"/>
    <x v="0"/>
    <s v="FUR-TA-10004915"/>
    <s v="Furniture"/>
    <x v="2"/>
    <s v="Office Impressions End Table, 20-1/2&quot;H x 24&quot;W x 20&quot;D"/>
    <n v="2430.08"/>
    <n v="8"/>
    <n v="0"/>
    <n v="388.81279999999998"/>
    <n v="48.601599999999998"/>
    <n v="0.16"/>
    <n v="0"/>
    <x v="4"/>
    <x v="0"/>
    <s v="Jul"/>
  </r>
  <r>
    <n v="3584"/>
    <s v="CA-2015-121650"/>
    <x v="479"/>
    <d v="2015-12-16T00:00:00"/>
    <x v="1"/>
    <s v="KD-16495"/>
    <s v="Keith Dawkins"/>
    <s v="Corporate"/>
    <s v="United States"/>
    <x v="38"/>
    <x v="17"/>
    <x v="3"/>
    <s v="FUR-TA-10003569"/>
    <s v="Furniture"/>
    <x v="2"/>
    <s v="Bretford CR8500 Series Meeting Room Furniture"/>
    <n v="801.96"/>
    <n v="2"/>
    <n v="0"/>
    <n v="200.49"/>
    <n v="100.245"/>
    <n v="0.25"/>
    <n v="0"/>
    <x v="6"/>
    <x v="1"/>
    <s v="Dec"/>
  </r>
  <r>
    <n v="3585"/>
    <s v="CA-2015-121650"/>
    <x v="479"/>
    <d v="2015-12-16T00:00:00"/>
    <x v="1"/>
    <s v="KD-16495"/>
    <s v="Keith Dawkins"/>
    <s v="Corporate"/>
    <s v="United States"/>
    <x v="38"/>
    <x v="17"/>
    <x v="3"/>
    <s v="FUR-CH-10004289"/>
    <s v="Furniture"/>
    <x v="1"/>
    <s v="Global Super Steno Chair"/>
    <n v="191.96"/>
    <n v="2"/>
    <n v="0"/>
    <n v="32.633200000000002"/>
    <n v="16.316600000000001"/>
    <n v="0.17"/>
    <n v="0"/>
    <x v="6"/>
    <x v="1"/>
    <s v="Dec"/>
  </r>
  <r>
    <n v="3599"/>
    <s v="CA-2014-102869"/>
    <x v="383"/>
    <d v="2014-09-14T00:00:00"/>
    <x v="0"/>
    <s v="LC-17140"/>
    <s v="Logan Currie"/>
    <s v="Consumer"/>
    <s v="United States"/>
    <x v="3"/>
    <x v="3"/>
    <x v="2"/>
    <s v="FUR-FU-10002456"/>
    <s v="Furniture"/>
    <x v="3"/>
    <s v="Master Caster Door Stop, Large Neon Orange"/>
    <n v="17.472000000000001"/>
    <n v="3"/>
    <n v="0.2"/>
    <n v="5.0232000000000001"/>
    <n v="1.6744000000000001"/>
    <n v="0.28749999999999998"/>
    <n v="1"/>
    <x v="2"/>
    <x v="2"/>
    <s v="Sep"/>
  </r>
  <r>
    <n v="3603"/>
    <s v="CA-2014-159835"/>
    <x v="317"/>
    <d v="2014-11-24T00:00:00"/>
    <x v="1"/>
    <s v="RB-19330"/>
    <s v="Randy Bradley"/>
    <s v="Consumer"/>
    <s v="United States"/>
    <x v="3"/>
    <x v="3"/>
    <x v="2"/>
    <s v="FUR-CH-10004997"/>
    <s v="Furniture"/>
    <x v="1"/>
    <s v="Hon Every-Day Series Multi-Task Chairs"/>
    <n v="657.93"/>
    <n v="5"/>
    <n v="0.3"/>
    <n v="-93.99"/>
    <n v="-18.797999999999998"/>
    <n v="-0.14285714285714285"/>
    <n v="1"/>
    <x v="7"/>
    <x v="2"/>
    <s v="Nov"/>
  </r>
  <r>
    <n v="3605"/>
    <s v="CA-2017-112956"/>
    <x v="67"/>
    <d v="2017-08-27T00:00:00"/>
    <x v="1"/>
    <s v="TH-21550"/>
    <s v="Tracy Hopkins"/>
    <s v="Home Office"/>
    <s v="United States"/>
    <x v="11"/>
    <x v="32"/>
    <x v="2"/>
    <s v="FUR-FU-10003976"/>
    <s v="Furniture"/>
    <x v="3"/>
    <s v="DAX Executive Solid Wood Document Frame, Desktop or Hang, Mahogany, 5 x 7"/>
    <n v="25.16"/>
    <n v="2"/>
    <n v="0"/>
    <n v="8.5543999999999993"/>
    <n v="4.2771999999999997"/>
    <n v="0.33999999999999997"/>
    <n v="0"/>
    <x v="6"/>
    <x v="3"/>
    <s v="Aug"/>
  </r>
  <r>
    <n v="3606"/>
    <s v="CA-2017-112956"/>
    <x v="67"/>
    <d v="2017-08-27T00:00:00"/>
    <x v="1"/>
    <s v="TH-21550"/>
    <s v="Tracy Hopkins"/>
    <s v="Home Office"/>
    <s v="United States"/>
    <x v="11"/>
    <x v="32"/>
    <x v="2"/>
    <s v="FUR-FU-10004960"/>
    <s v="Furniture"/>
    <x v="3"/>
    <s v="Seth Thomas 12&quot; Clock w/ Goldtone Case"/>
    <n v="91.92"/>
    <n v="4"/>
    <n v="0"/>
    <n v="31.252800000000001"/>
    <n v="7.8132000000000001"/>
    <n v="0.34"/>
    <n v="0"/>
    <x v="6"/>
    <x v="3"/>
    <s v="Aug"/>
  </r>
  <r>
    <n v="3615"/>
    <s v="CA-2017-112529"/>
    <x v="49"/>
    <d v="2017-11-21T00:00:00"/>
    <x v="2"/>
    <s v="SC-20770"/>
    <s v="Stewart Carmichael"/>
    <s v="Corporate"/>
    <s v="United States"/>
    <x v="21"/>
    <x v="5"/>
    <x v="3"/>
    <s v="FUR-TA-10002622"/>
    <s v="Furniture"/>
    <x v="2"/>
    <s v="Bush Andora Conference Table, Maple/Graphite Gray Finish"/>
    <n v="718.11599999999999"/>
    <n v="6"/>
    <n v="0.3"/>
    <n v="-71.811599999999999"/>
    <n v="-11.9686"/>
    <n v="-0.1"/>
    <n v="1"/>
    <x v="3"/>
    <x v="3"/>
    <s v="Nov"/>
  </r>
  <r>
    <n v="3623"/>
    <s v="CA-2014-159184"/>
    <x v="94"/>
    <d v="2014-09-19T00:00:00"/>
    <x v="1"/>
    <s v="JC-15775"/>
    <s v="John Castell"/>
    <s v="Consumer"/>
    <s v="United States"/>
    <x v="216"/>
    <x v="24"/>
    <x v="0"/>
    <s v="FUR-FU-10002878"/>
    <s v="Furniture"/>
    <x v="3"/>
    <s v="Seth Thomas 14&quot; Day/Date Wall Clock"/>
    <n v="142.4"/>
    <n v="5"/>
    <n v="0"/>
    <n v="52.688000000000002"/>
    <n v="10.537600000000001"/>
    <n v="0.37"/>
    <n v="0"/>
    <x v="2"/>
    <x v="2"/>
    <s v="Sep"/>
  </r>
  <r>
    <n v="3625"/>
    <s v="CA-2017-113530"/>
    <x v="405"/>
    <d v="2017-05-21T00:00:00"/>
    <x v="0"/>
    <s v="BC-11125"/>
    <s v="Becky Castell"/>
    <s v="Home Office"/>
    <s v="United States"/>
    <x v="28"/>
    <x v="2"/>
    <x v="1"/>
    <s v="FUR-CH-10002647"/>
    <s v="Furniture"/>
    <x v="1"/>
    <s v="Situations Contoured Folding Chairs, 4/Set"/>
    <n v="681.40800000000002"/>
    <n v="12"/>
    <n v="0.2"/>
    <n v="42.588000000000001"/>
    <n v="3.5489999999999999"/>
    <n v="6.25E-2"/>
    <n v="1"/>
    <x v="3"/>
    <x v="3"/>
    <s v="May"/>
  </r>
  <r>
    <n v="3639"/>
    <s v="CA-2016-145177"/>
    <x v="480"/>
    <d v="2016-11-14T00:00:00"/>
    <x v="1"/>
    <s v="PP-18955"/>
    <s v="Paul Prost"/>
    <s v="Home Office"/>
    <s v="United States"/>
    <x v="76"/>
    <x v="15"/>
    <x v="2"/>
    <s v="FUR-FU-10000758"/>
    <s v="Furniture"/>
    <x v="3"/>
    <s v="DAX Natural Wood-Tone Poster Frame"/>
    <n v="148.28800000000001"/>
    <n v="7"/>
    <n v="0.2"/>
    <n v="29.657599999999999"/>
    <n v="4.2367999999999997"/>
    <n v="0.19999999999999998"/>
    <n v="1"/>
    <x v="4"/>
    <x v="0"/>
    <s v="Nov"/>
  </r>
  <r>
    <n v="3659"/>
    <s v="CA-2015-128083"/>
    <x v="481"/>
    <d v="2015-03-17T00:00:00"/>
    <x v="1"/>
    <s v="EB-13750"/>
    <s v="Edward Becker"/>
    <s v="Corporate"/>
    <s v="United States"/>
    <x v="217"/>
    <x v="1"/>
    <x v="0"/>
    <s v="FUR-FU-10003194"/>
    <s v="Furniture"/>
    <x v="3"/>
    <s v="Eldon Expressions Desk Accessory, Wood Pencil Holder, Oak"/>
    <n v="30.88"/>
    <n v="4"/>
    <n v="0.2"/>
    <n v="3.86"/>
    <n v="0.96499999999999997"/>
    <n v="0.125"/>
    <n v="1"/>
    <x v="2"/>
    <x v="1"/>
    <s v="Mar"/>
  </r>
  <r>
    <n v="3660"/>
    <s v="CA-2015-128083"/>
    <x v="481"/>
    <d v="2015-03-17T00:00:00"/>
    <x v="1"/>
    <s v="EB-13750"/>
    <s v="Edward Becker"/>
    <s v="Corporate"/>
    <s v="United States"/>
    <x v="217"/>
    <x v="1"/>
    <x v="0"/>
    <s v="FUR-FU-10001731"/>
    <s v="Furniture"/>
    <x v="3"/>
    <s v="Acrylic Self-Standing Desk Frames"/>
    <n v="6.4080000000000004"/>
    <n v="3"/>
    <n v="0.2"/>
    <n v="1.4418"/>
    <n v="0.48059999999999997"/>
    <n v="0.22499999999999998"/>
    <n v="1"/>
    <x v="2"/>
    <x v="1"/>
    <s v="Mar"/>
  </r>
  <r>
    <n v="3675"/>
    <s v="CA-2017-154109"/>
    <x v="200"/>
    <d v="2017-11-11T00:00:00"/>
    <x v="1"/>
    <s v="ML-17410"/>
    <s v="Maris LaWare"/>
    <s v="Consumer"/>
    <s v="United States"/>
    <x v="3"/>
    <x v="3"/>
    <x v="2"/>
    <s v="FUR-CH-10003774"/>
    <s v="Furniture"/>
    <x v="1"/>
    <s v="Global Wood Trimmed Manager's Task Chair, Khaki"/>
    <n v="127.372"/>
    <n v="2"/>
    <n v="0.3"/>
    <n v="-30.933199999999999"/>
    <n v="-15.4666"/>
    <n v="-0.24285714285714285"/>
    <n v="1"/>
    <x v="2"/>
    <x v="3"/>
    <s v="Nov"/>
  </r>
  <r>
    <n v="3677"/>
    <s v="CA-2015-156440"/>
    <x v="482"/>
    <d v="2015-12-09T00:00:00"/>
    <x v="1"/>
    <s v="MH-17620"/>
    <s v="Matt Hagelstein"/>
    <s v="Corporate"/>
    <s v="United States"/>
    <x v="53"/>
    <x v="2"/>
    <x v="1"/>
    <s v="FUR-FU-10004090"/>
    <s v="Furniture"/>
    <x v="3"/>
    <s v="Executive Impressions 14&quot; Contract Wall Clock"/>
    <n v="44.46"/>
    <n v="2"/>
    <n v="0"/>
    <n v="14.671799999999999"/>
    <n v="7.3358999999999996"/>
    <n v="0.32999999999999996"/>
    <n v="0"/>
    <x v="4"/>
    <x v="1"/>
    <s v="Dec"/>
  </r>
  <r>
    <n v="3680"/>
    <s v="CA-2015-132626"/>
    <x v="483"/>
    <d v="2015-07-14T00:00:00"/>
    <x v="1"/>
    <s v="BT-11680"/>
    <s v="Brian Thompson"/>
    <s v="Consumer"/>
    <s v="United States"/>
    <x v="218"/>
    <x v="32"/>
    <x v="2"/>
    <s v="FUR-FU-10002918"/>
    <s v="Furniture"/>
    <x v="3"/>
    <s v="Eldon ClusterMat Chair Mat with Cordless Antistatic Protection"/>
    <n v="181.96"/>
    <n v="2"/>
    <n v="0"/>
    <n v="20.015599999999999"/>
    <n v="10.0078"/>
    <n v="0.10999999999999999"/>
    <n v="0"/>
    <x v="2"/>
    <x v="1"/>
    <s v="Jul"/>
  </r>
  <r>
    <n v="3694"/>
    <s v="US-2015-131359"/>
    <x v="484"/>
    <d v="2015-11-02T00:00:00"/>
    <x v="0"/>
    <s v="FA-14230"/>
    <s v="Frank Atkinson"/>
    <s v="Corporate"/>
    <s v="United States"/>
    <x v="22"/>
    <x v="12"/>
    <x v="1"/>
    <s v="FUR-FU-10003026"/>
    <s v="Furniture"/>
    <x v="3"/>
    <s v="Eldon Regeneration Recycled Desk Accessories, Black"/>
    <n v="15.488"/>
    <n v="4"/>
    <n v="0.2"/>
    <n v="3.6783999999999999"/>
    <n v="0.91959999999999997"/>
    <n v="0.23749999999999999"/>
    <n v="1"/>
    <x v="0"/>
    <x v="1"/>
    <s v="Oct"/>
  </r>
  <r>
    <n v="3698"/>
    <s v="CA-2015-151680"/>
    <x v="485"/>
    <d v="2015-11-21T00:00:00"/>
    <x v="0"/>
    <s v="TC-21475"/>
    <s v="Tony Chapman"/>
    <s v="Home Office"/>
    <s v="United States"/>
    <x v="15"/>
    <x v="13"/>
    <x v="1"/>
    <s v="FUR-FU-10000305"/>
    <s v="Furniture"/>
    <x v="3"/>
    <s v="Tenex V2T-RE Standard Weight Series Chair Mat, 45&quot; x 53&quot;, Lip 25&quot; x 12&quot;"/>
    <n v="141.96"/>
    <n v="2"/>
    <n v="0"/>
    <n v="22.7136"/>
    <n v="11.3568"/>
    <n v="0.15999999999999998"/>
    <n v="0"/>
    <x v="3"/>
    <x v="1"/>
    <s v="Nov"/>
  </r>
  <r>
    <n v="3701"/>
    <s v="CA-2017-169411"/>
    <x v="455"/>
    <d v="2017-12-29T00:00:00"/>
    <x v="1"/>
    <s v="AC-10615"/>
    <s v="Ann Chong"/>
    <s v="Corporate"/>
    <s v="United States"/>
    <x v="77"/>
    <x v="7"/>
    <x v="2"/>
    <s v="FUR-FU-10001602"/>
    <s v="Furniture"/>
    <x v="3"/>
    <s v="Eldon Delta Triangular Chair Mat, 52&quot; x 58&quot;, Clear"/>
    <n v="37.93"/>
    <n v="1"/>
    <n v="0"/>
    <n v="6.8273999999999999"/>
    <n v="6.8273999999999999"/>
    <n v="0.18"/>
    <n v="0"/>
    <x v="2"/>
    <x v="3"/>
    <s v="Dec"/>
  </r>
  <r>
    <n v="3702"/>
    <s v="CA-2016-126543"/>
    <x v="486"/>
    <d v="2016-01-13T00:00:00"/>
    <x v="0"/>
    <s v="MF-17665"/>
    <s v="Maureen Fritzler"/>
    <s v="Corporate"/>
    <s v="United States"/>
    <x v="219"/>
    <x v="15"/>
    <x v="2"/>
    <s v="FUR-FU-10002445"/>
    <s v="Furniture"/>
    <x v="3"/>
    <s v="DAX Two-Tone Rosewood/Black Document Frame, Desktop, 5 x 7"/>
    <n v="15.167999999999999"/>
    <n v="2"/>
    <n v="0.2"/>
    <n v="3.7919999999999998"/>
    <n v="1.8959999999999999"/>
    <n v="0.25"/>
    <n v="1"/>
    <x v="4"/>
    <x v="0"/>
    <s v="Jan"/>
  </r>
  <r>
    <n v="3708"/>
    <s v="CA-2014-120544"/>
    <x v="255"/>
    <d v="2014-11-27T00:00:00"/>
    <x v="1"/>
    <s v="SS-20140"/>
    <s v="Saphhira Shifley"/>
    <s v="Corporate"/>
    <s v="United States"/>
    <x v="220"/>
    <x v="5"/>
    <x v="3"/>
    <s v="FUR-FU-10001940"/>
    <s v="Furniture"/>
    <x v="3"/>
    <s v="Staple-based wall hangings"/>
    <n v="6.3680000000000003"/>
    <n v="2"/>
    <n v="0.6"/>
    <n v="-2.5472000000000001"/>
    <n v="-1.2736000000000001"/>
    <n v="-0.4"/>
    <n v="1"/>
    <x v="4"/>
    <x v="2"/>
    <s v="Nov"/>
  </r>
  <r>
    <n v="3711"/>
    <s v="CA-2017-113670"/>
    <x v="487"/>
    <d v="2017-10-17T00:00:00"/>
    <x v="2"/>
    <s v="RS-19765"/>
    <s v="Roland Schwarz"/>
    <s v="Corporate"/>
    <s v="United States"/>
    <x v="2"/>
    <x v="2"/>
    <x v="1"/>
    <s v="FUR-TA-10001705"/>
    <s v="Furniture"/>
    <x v="2"/>
    <s v="Bush Advantage Collection Round Conference Table"/>
    <n v="510.24"/>
    <n v="3"/>
    <n v="0.2"/>
    <n v="6.3780000000000001"/>
    <n v="2.1259999999999999"/>
    <n v="1.2500000000000001E-2"/>
    <n v="1"/>
    <x v="3"/>
    <x v="3"/>
    <s v="Oct"/>
  </r>
  <r>
    <n v="3714"/>
    <s v="CA-2017-166198"/>
    <x v="488"/>
    <d v="2017-04-24T00:00:00"/>
    <x v="2"/>
    <s v="JW-15955"/>
    <s v="Joni Wasserman"/>
    <s v="Consumer"/>
    <s v="United States"/>
    <x v="15"/>
    <x v="13"/>
    <x v="1"/>
    <s v="FUR-FU-10004622"/>
    <s v="Furniture"/>
    <x v="3"/>
    <s v="Eldon Advantage Foldable Chair Mats for Low Pile Carpets"/>
    <n v="162.6"/>
    <n v="3"/>
    <n v="0"/>
    <n v="34.146000000000001"/>
    <n v="11.382"/>
    <n v="0.21000000000000002"/>
    <n v="0"/>
    <x v="0"/>
    <x v="3"/>
    <s v="Apr"/>
  </r>
  <r>
    <n v="3716"/>
    <s v="CA-2014-135608"/>
    <x v="489"/>
    <d v="2014-12-10T00:00:00"/>
    <x v="0"/>
    <s v="JK-15625"/>
    <s v="Jim Karlsson"/>
    <s v="Consumer"/>
    <s v="United States"/>
    <x v="84"/>
    <x v="13"/>
    <x v="1"/>
    <s v="FUR-CH-10002602"/>
    <s v="Furniture"/>
    <x v="1"/>
    <s v="DMI Arturo Collection Mission-style Design Wood Chair"/>
    <n v="603.91999999999996"/>
    <n v="5"/>
    <n v="0.2"/>
    <n v="45.293999999999997"/>
    <n v="9.0587999999999997"/>
    <n v="7.4999999999999997E-2"/>
    <n v="1"/>
    <x v="3"/>
    <x v="2"/>
    <s v="Dec"/>
  </r>
  <r>
    <n v="3721"/>
    <s v="CA-2016-151155"/>
    <x v="490"/>
    <d v="2016-12-24T00:00:00"/>
    <x v="1"/>
    <s v="AB-10255"/>
    <s v="Alejandro Ballentine"/>
    <s v="Home Office"/>
    <s v="United States"/>
    <x v="38"/>
    <x v="21"/>
    <x v="0"/>
    <s v="FUR-FU-10001918"/>
    <s v="Furniture"/>
    <x v="3"/>
    <s v="C-Line Cubicle Keepers Polyproplyene Holder With Velcro Backings"/>
    <n v="18.920000000000002"/>
    <n v="4"/>
    <n v="0"/>
    <n v="7.3788"/>
    <n v="1.8447"/>
    <n v="0.38999999999999996"/>
    <n v="0"/>
    <x v="4"/>
    <x v="0"/>
    <s v="Dec"/>
  </r>
  <r>
    <n v="3736"/>
    <s v="CA-2017-168193"/>
    <x v="491"/>
    <d v="2017-03-11T00:00:00"/>
    <x v="0"/>
    <s v="RM-19750"/>
    <s v="Roland Murray"/>
    <s v="Consumer"/>
    <s v="United States"/>
    <x v="13"/>
    <x v="7"/>
    <x v="2"/>
    <s v="FUR-FU-10002554"/>
    <s v="Furniture"/>
    <x v="3"/>
    <s v="Westinghouse Floor Lamp with Metal Mesh Shade, Black"/>
    <n v="71.97"/>
    <n v="3"/>
    <n v="0"/>
    <n v="16.553100000000001"/>
    <n v="5.5177000000000005"/>
    <n v="0.23"/>
    <n v="0"/>
    <x v="2"/>
    <x v="3"/>
    <s v="Mar"/>
  </r>
  <r>
    <n v="3747"/>
    <s v="CA-2016-149979"/>
    <x v="348"/>
    <d v="2016-09-28T00:00:00"/>
    <x v="0"/>
    <s v="RA-19915"/>
    <s v="Russell Applegate"/>
    <s v="Consumer"/>
    <s v="United States"/>
    <x v="29"/>
    <x v="24"/>
    <x v="0"/>
    <s v="FUR-CH-10002084"/>
    <s v="Furniture"/>
    <x v="1"/>
    <s v="Hon Mobius Operator's Chair"/>
    <n v="368.97"/>
    <n v="3"/>
    <n v="0"/>
    <n v="81.173400000000001"/>
    <n v="27.0578"/>
    <n v="0.21999999999999997"/>
    <n v="0"/>
    <x v="2"/>
    <x v="0"/>
    <s v="Sep"/>
  </r>
  <r>
    <n v="3748"/>
    <s v="CA-2017-161956"/>
    <x v="60"/>
    <d v="2017-08-29T00:00:00"/>
    <x v="0"/>
    <s v="DR-12880"/>
    <s v="Dan Reichenbach"/>
    <s v="Corporate"/>
    <s v="United States"/>
    <x v="209"/>
    <x v="2"/>
    <x v="1"/>
    <s v="FUR-FU-10002937"/>
    <s v="Furniture"/>
    <x v="3"/>
    <s v="GE 48&quot; Fluorescent Tube, Cool White Energy Saver, 34 Watts, 30/Box"/>
    <n v="198.46"/>
    <n v="2"/>
    <n v="0"/>
    <n v="99.23"/>
    <n v="49.615000000000002"/>
    <n v="0.5"/>
    <n v="0"/>
    <x v="3"/>
    <x v="3"/>
    <s v="Aug"/>
  </r>
  <r>
    <n v="3752"/>
    <s v="CA-2017-161956"/>
    <x v="60"/>
    <d v="2017-08-29T00:00:00"/>
    <x v="0"/>
    <s v="DR-12880"/>
    <s v="Dan Reichenbach"/>
    <s v="Corporate"/>
    <s v="United States"/>
    <x v="209"/>
    <x v="2"/>
    <x v="1"/>
    <s v="FUR-CH-10004886"/>
    <s v="Furniture"/>
    <x v="1"/>
    <s v="Bevis Steel Folding Chairs"/>
    <n v="230.28"/>
    <n v="3"/>
    <n v="0.2"/>
    <n v="23.027999999999999"/>
    <n v="7.6759999999999993"/>
    <n v="9.9999999999999992E-2"/>
    <n v="1"/>
    <x v="3"/>
    <x v="3"/>
    <s v="Aug"/>
  </r>
  <r>
    <n v="3757"/>
    <s v="CA-2016-116799"/>
    <x v="492"/>
    <d v="2016-03-06T00:00:00"/>
    <x v="2"/>
    <s v="JG-15310"/>
    <s v="Jason Gross"/>
    <s v="Corporate"/>
    <s v="United States"/>
    <x v="221"/>
    <x v="5"/>
    <x v="3"/>
    <s v="FUR-CH-10004983"/>
    <s v="Furniture"/>
    <x v="1"/>
    <s v="Office Star - Mid Back Dual function Ergonomic High Back Chair with 2-Way Adjustable Arms"/>
    <n v="563.42999999999995"/>
    <n v="5"/>
    <n v="0.3"/>
    <n v="-56.343000000000004"/>
    <n v="-11.268600000000001"/>
    <n v="-0.10000000000000002"/>
    <n v="1"/>
    <x v="0"/>
    <x v="0"/>
    <s v="Mar"/>
  </r>
  <r>
    <n v="3761"/>
    <s v="CA-2015-167745"/>
    <x v="493"/>
    <d v="2015-09-23T00:00:00"/>
    <x v="1"/>
    <s v="GB-14530"/>
    <s v="George Bell"/>
    <s v="Corporate"/>
    <s v="United States"/>
    <x v="2"/>
    <x v="2"/>
    <x v="1"/>
    <s v="FUR-FU-10001591"/>
    <s v="Furniture"/>
    <x v="3"/>
    <s v="Advantus Panel Wall Certificate Holder - 8.5x11"/>
    <n v="24.4"/>
    <n v="2"/>
    <n v="0"/>
    <n v="10.247999999999999"/>
    <n v="5.1239999999999997"/>
    <n v="0.42"/>
    <n v="0"/>
    <x v="2"/>
    <x v="1"/>
    <s v="Sep"/>
  </r>
  <r>
    <n v="3763"/>
    <s v="CA-2016-156251"/>
    <x v="494"/>
    <d v="2016-08-18T00:00:00"/>
    <x v="0"/>
    <s v="TS-21160"/>
    <s v="Theresa Swint"/>
    <s v="Corporate"/>
    <s v="United States"/>
    <x v="222"/>
    <x v="16"/>
    <x v="3"/>
    <s v="FUR-BO-10001337"/>
    <s v="Furniture"/>
    <x v="0"/>
    <s v="O'Sullivan Living Dimensions 2-Shelf Bookcases"/>
    <n v="241.96"/>
    <n v="2"/>
    <n v="0"/>
    <n v="24.196000000000002"/>
    <n v="12.098000000000001"/>
    <n v="0.1"/>
    <n v="0"/>
    <x v="2"/>
    <x v="0"/>
    <s v="Aug"/>
  </r>
  <r>
    <n v="3766"/>
    <s v="CA-2016-163153"/>
    <x v="445"/>
    <d v="2016-03-25T00:00:00"/>
    <x v="1"/>
    <s v="DM-12955"/>
    <s v="Dario Medina"/>
    <s v="Corporate"/>
    <s v="United States"/>
    <x v="6"/>
    <x v="5"/>
    <x v="3"/>
    <s v="FUR-TA-10004767"/>
    <s v="Furniture"/>
    <x v="2"/>
    <s v="Safco Drafting Table"/>
    <n v="99.372"/>
    <n v="2"/>
    <n v="0.3"/>
    <n v="-1.4196"/>
    <n v="-0.70979999999999999"/>
    <n v="-1.4285714285714285E-2"/>
    <n v="1"/>
    <x v="4"/>
    <x v="0"/>
    <s v="Mar"/>
  </r>
  <r>
    <n v="3769"/>
    <s v="CA-2014-153913"/>
    <x v="439"/>
    <d v="2014-12-20T00:00:00"/>
    <x v="0"/>
    <s v="KB-16585"/>
    <s v="Ken Black"/>
    <s v="Corporate"/>
    <s v="United States"/>
    <x v="173"/>
    <x v="1"/>
    <x v="0"/>
    <s v="FUR-CH-10000988"/>
    <s v="Furniture"/>
    <x v="1"/>
    <s v="Hon Olson Stacker Stools"/>
    <n v="1013.832"/>
    <n v="9"/>
    <n v="0.2"/>
    <n v="101.3832"/>
    <n v="11.264800000000001"/>
    <n v="0.1"/>
    <n v="1"/>
    <x v="4"/>
    <x v="2"/>
    <s v="Dec"/>
  </r>
  <r>
    <n v="3771"/>
    <s v="CA-2016-155530"/>
    <x v="495"/>
    <d v="2016-12-21T00:00:00"/>
    <x v="1"/>
    <s v="CM-12160"/>
    <s v="Charles McCrossin"/>
    <s v="Consumer"/>
    <s v="United States"/>
    <x v="28"/>
    <x v="2"/>
    <x v="1"/>
    <s v="FUR-TA-10004256"/>
    <s v="Furniture"/>
    <x v="2"/>
    <s v="Bretford ÒJust In TimeÓ Height-Adjustable Multi-Task Work Tables"/>
    <n v="2003.52"/>
    <n v="6"/>
    <n v="0.2"/>
    <n v="-325.572"/>
    <n v="-54.262"/>
    <n v="-0.16250000000000001"/>
    <n v="1"/>
    <x v="4"/>
    <x v="0"/>
    <s v="Dec"/>
  </r>
  <r>
    <n v="3778"/>
    <s v="CA-2015-107937"/>
    <x v="496"/>
    <d v="2015-05-08T00:00:00"/>
    <x v="1"/>
    <s v="JB-16045"/>
    <s v="Julia Barnett"/>
    <s v="Home Office"/>
    <s v="United States"/>
    <x v="223"/>
    <x v="2"/>
    <x v="1"/>
    <s v="FUR-FU-10002298"/>
    <s v="Furniture"/>
    <x v="3"/>
    <s v="Rubbermaid ClusterMat Chairmats, Mat Size- 66&quot; x 60&quot;, Lip 20&quot; x 11&quot; -90 Degree Angle"/>
    <n v="665.88"/>
    <n v="6"/>
    <n v="0"/>
    <n v="106.5408"/>
    <n v="17.756800000000002"/>
    <n v="0.16"/>
    <n v="0"/>
    <x v="2"/>
    <x v="1"/>
    <s v="May"/>
  </r>
  <r>
    <n v="3796"/>
    <s v="US-2014-117163"/>
    <x v="497"/>
    <d v="2014-02-02T00:00:00"/>
    <x v="1"/>
    <s v="EJ-13720"/>
    <s v="Ed Jacobs"/>
    <s v="Consumer"/>
    <s v="United States"/>
    <x v="53"/>
    <x v="2"/>
    <x v="1"/>
    <s v="FUR-TA-10003469"/>
    <s v="Furniture"/>
    <x v="2"/>
    <s v="Balt Split Level Computer Training Table"/>
    <n v="333"/>
    <n v="3"/>
    <n v="0.2"/>
    <n v="-16.649999999999999"/>
    <n v="-5.55"/>
    <n v="-4.9999999999999996E-2"/>
    <n v="1"/>
    <x v="6"/>
    <x v="2"/>
    <s v="Jan"/>
  </r>
  <r>
    <n v="3799"/>
    <s v="CA-2017-147760"/>
    <x v="498"/>
    <d v="2017-11-05T00:00:00"/>
    <x v="2"/>
    <s v="KL-16555"/>
    <s v="Kelly Lampkin"/>
    <s v="Corporate"/>
    <s v="United States"/>
    <x v="224"/>
    <x v="30"/>
    <x v="0"/>
    <s v="FUR-TA-10004575"/>
    <s v="Furniture"/>
    <x v="2"/>
    <s v="Hon 5100 Series Wood Tables"/>
    <n v="523.76400000000001"/>
    <n v="3"/>
    <n v="0.4"/>
    <n v="-192.04679999999999"/>
    <n v="-64.015599999999992"/>
    <n v="-0.36666666666666664"/>
    <n v="1"/>
    <x v="5"/>
    <x v="3"/>
    <s v="Nov"/>
  </r>
  <r>
    <n v="3801"/>
    <s v="CA-2016-156503"/>
    <x v="499"/>
    <d v="2016-10-20T00:00:00"/>
    <x v="1"/>
    <s v="NC-18415"/>
    <s v="Nathan Cano"/>
    <s v="Consumer"/>
    <s v="United States"/>
    <x v="51"/>
    <x v="30"/>
    <x v="0"/>
    <s v="FUR-CH-10003606"/>
    <s v="Furniture"/>
    <x v="1"/>
    <s v="SAFCO Folding Chair Trolley"/>
    <n v="102.592"/>
    <n v="1"/>
    <n v="0.2"/>
    <n v="10.2592"/>
    <n v="10.2592"/>
    <n v="0.1"/>
    <n v="1"/>
    <x v="6"/>
    <x v="0"/>
    <s v="Oct"/>
  </r>
  <r>
    <n v="3810"/>
    <s v="CA-2015-113628"/>
    <x v="500"/>
    <d v="2015-11-19T00:00:00"/>
    <x v="1"/>
    <s v="AH-10690"/>
    <s v="Anna HŠberlin"/>
    <s v="Corporate"/>
    <s v="United States"/>
    <x v="217"/>
    <x v="1"/>
    <x v="0"/>
    <s v="FUR-CH-10003298"/>
    <s v="Furniture"/>
    <x v="1"/>
    <s v="Office Star - Contemporary Task Swivel chair with Loop Arms, Charcoal"/>
    <n v="523.91999999999996"/>
    <n v="5"/>
    <n v="0.2"/>
    <n v="-72.039000000000001"/>
    <n v="-14.4078"/>
    <n v="-0.13750000000000001"/>
    <n v="1"/>
    <x v="7"/>
    <x v="1"/>
    <s v="Nov"/>
  </r>
  <r>
    <n v="3812"/>
    <s v="CA-2015-113628"/>
    <x v="500"/>
    <d v="2015-11-19T00:00:00"/>
    <x v="1"/>
    <s v="AH-10690"/>
    <s v="Anna HŠberlin"/>
    <s v="Corporate"/>
    <s v="United States"/>
    <x v="217"/>
    <x v="1"/>
    <x v="0"/>
    <s v="FUR-CH-10004477"/>
    <s v="Furniture"/>
    <x v="1"/>
    <s v="Global Push Button Manager's Chair, Indigo"/>
    <n v="146.136"/>
    <n v="3"/>
    <n v="0.2"/>
    <n v="16.440300000000001"/>
    <n v="5.4801000000000002"/>
    <n v="0.1125"/>
    <n v="1"/>
    <x v="7"/>
    <x v="1"/>
    <s v="Nov"/>
  </r>
  <r>
    <n v="3817"/>
    <s v="CA-2015-102582"/>
    <x v="195"/>
    <d v="2015-09-19T00:00:00"/>
    <x v="1"/>
    <s v="NW-18400"/>
    <s v="Natalie Webber"/>
    <s v="Consumer"/>
    <s v="United States"/>
    <x v="212"/>
    <x v="33"/>
    <x v="0"/>
    <s v="FUR-TA-10003569"/>
    <s v="Furniture"/>
    <x v="2"/>
    <s v="Bretford CR8500 Series Meeting Room Furniture"/>
    <n v="801.96"/>
    <n v="2"/>
    <n v="0"/>
    <n v="200.49"/>
    <n v="100.245"/>
    <n v="0.25"/>
    <n v="0"/>
    <x v="4"/>
    <x v="1"/>
    <s v="Sep"/>
  </r>
  <r>
    <n v="3819"/>
    <s v="CA-2015-102582"/>
    <x v="195"/>
    <d v="2015-09-19T00:00:00"/>
    <x v="1"/>
    <s v="NW-18400"/>
    <s v="Natalie Webber"/>
    <s v="Consumer"/>
    <s v="United States"/>
    <x v="212"/>
    <x v="33"/>
    <x v="0"/>
    <s v="FUR-CH-10004853"/>
    <s v="Furniture"/>
    <x v="1"/>
    <s v="Global Manager's Adjustable Task Chair, Storm"/>
    <n v="1056.8599999999999"/>
    <n v="7"/>
    <n v="0"/>
    <n v="306.48939999999999"/>
    <n v="43.784199999999998"/>
    <n v="0.29000000000000004"/>
    <n v="0"/>
    <x v="4"/>
    <x v="1"/>
    <s v="Sep"/>
  </r>
  <r>
    <n v="3821"/>
    <s v="CA-2017-141873"/>
    <x v="224"/>
    <d v="2017-10-14T00:00:00"/>
    <x v="1"/>
    <s v="HG-14845"/>
    <s v="Harry Greene"/>
    <s v="Consumer"/>
    <s v="United States"/>
    <x v="13"/>
    <x v="7"/>
    <x v="2"/>
    <s v="FUR-BO-10003034"/>
    <s v="Furniture"/>
    <x v="0"/>
    <s v="O'Sullivan Elevations Bookcase, Cherry Finish"/>
    <n v="314.35199999999998"/>
    <n v="3"/>
    <n v="0.2"/>
    <n v="-15.717599999999999"/>
    <n v="-5.2391999999999994"/>
    <n v="-0.05"/>
    <n v="1"/>
    <x v="2"/>
    <x v="3"/>
    <s v="Oct"/>
  </r>
  <r>
    <n v="3828"/>
    <s v="CA-2017-141733"/>
    <x v="501"/>
    <d v="2017-05-11T00:00:00"/>
    <x v="1"/>
    <s v="RW-19540"/>
    <s v="Rick Wilson"/>
    <s v="Corporate"/>
    <s v="United States"/>
    <x v="25"/>
    <x v="17"/>
    <x v="3"/>
    <s v="FUR-CH-10004086"/>
    <s v="Furniture"/>
    <x v="1"/>
    <s v="Hon 4070 Series Pagoda Armless Upholstered Stacking Chairs"/>
    <n v="1458.65"/>
    <n v="5"/>
    <n v="0"/>
    <n v="423.00850000000003"/>
    <n v="84.601700000000008"/>
    <n v="0.28999999999999998"/>
    <n v="0"/>
    <x v="4"/>
    <x v="3"/>
    <s v="May"/>
  </r>
  <r>
    <n v="3829"/>
    <s v="CA-2017-141733"/>
    <x v="501"/>
    <d v="2017-05-11T00:00:00"/>
    <x v="1"/>
    <s v="RW-19540"/>
    <s v="Rick Wilson"/>
    <s v="Corporate"/>
    <s v="United States"/>
    <x v="25"/>
    <x v="17"/>
    <x v="3"/>
    <s v="FUR-CH-10002017"/>
    <s v="Furniture"/>
    <x v="1"/>
    <s v="SAFCO Optional Arm Kit for Workspace Cribbage Stacking Chair"/>
    <n v="26.64"/>
    <n v="1"/>
    <n v="0"/>
    <n v="7.4592000000000001"/>
    <n v="7.4592000000000001"/>
    <n v="0.27999999999999997"/>
    <n v="0"/>
    <x v="4"/>
    <x v="3"/>
    <s v="May"/>
  </r>
  <r>
    <n v="3830"/>
    <s v="CA-2017-141733"/>
    <x v="501"/>
    <d v="2017-05-11T00:00:00"/>
    <x v="1"/>
    <s v="RW-19540"/>
    <s v="Rick Wilson"/>
    <s v="Corporate"/>
    <s v="United States"/>
    <x v="25"/>
    <x v="17"/>
    <x v="3"/>
    <s v="FUR-CH-10000595"/>
    <s v="Furniture"/>
    <x v="1"/>
    <s v="Safco Contoured Stacking Chairs"/>
    <n v="476.8"/>
    <n v="2"/>
    <n v="0"/>
    <n v="119.2"/>
    <n v="59.6"/>
    <n v="0.25"/>
    <n v="0"/>
    <x v="4"/>
    <x v="3"/>
    <s v="May"/>
  </r>
  <r>
    <n v="3832"/>
    <s v="US-2015-111927"/>
    <x v="502"/>
    <d v="2015-11-19T00:00:00"/>
    <x v="1"/>
    <s v="LS-17230"/>
    <s v="Lycoris Saunders"/>
    <s v="Consumer"/>
    <s v="United States"/>
    <x v="63"/>
    <x v="14"/>
    <x v="2"/>
    <s v="FUR-FU-10004017"/>
    <s v="Furniture"/>
    <x v="3"/>
    <s v="Executive Impressions 13&quot; Chairman Wall Clock"/>
    <n v="76.14"/>
    <n v="3"/>
    <n v="0"/>
    <n v="26.649000000000001"/>
    <n v="8.8830000000000009"/>
    <n v="0.35000000000000003"/>
    <n v="0"/>
    <x v="2"/>
    <x v="1"/>
    <s v="Nov"/>
  </r>
  <r>
    <n v="3835"/>
    <s v="CA-2014-105984"/>
    <x v="168"/>
    <d v="2014-11-24T00:00:00"/>
    <x v="3"/>
    <s v="MY-18295"/>
    <s v="Muhammed Yedwab"/>
    <s v="Corporate"/>
    <s v="United States"/>
    <x v="29"/>
    <x v="15"/>
    <x v="2"/>
    <s v="FUR-CH-10000847"/>
    <s v="Furniture"/>
    <x v="1"/>
    <s v="Global Executive Mid-Back Manager's Chair"/>
    <n v="611.05799999999999"/>
    <n v="3"/>
    <n v="0.3"/>
    <n v="-34.9176"/>
    <n v="-11.639200000000001"/>
    <n v="-5.7142857142857141E-2"/>
    <n v="1"/>
    <x v="8"/>
    <x v="2"/>
    <s v="Nov"/>
  </r>
  <r>
    <n v="3839"/>
    <s v="CA-2014-126760"/>
    <x v="503"/>
    <d v="2014-08-02T00:00:00"/>
    <x v="1"/>
    <s v="KM-16720"/>
    <s v="Kunst Miller"/>
    <s v="Consumer"/>
    <s v="United States"/>
    <x v="111"/>
    <x v="34"/>
    <x v="1"/>
    <s v="FUR-CH-10003312"/>
    <s v="Furniture"/>
    <x v="1"/>
    <s v="Hon 2090 ÒPillow SoftÓ Series Mid Back Swivel/Tilt Chairs"/>
    <n v="674.35199999999998"/>
    <n v="3"/>
    <n v="0.2"/>
    <n v="-109.5822"/>
    <n v="-36.5274"/>
    <n v="-0.16250000000000001"/>
    <n v="1"/>
    <x v="7"/>
    <x v="2"/>
    <s v="Jul"/>
  </r>
  <r>
    <n v="3840"/>
    <s v="CA-2014-126760"/>
    <x v="503"/>
    <d v="2014-08-02T00:00:00"/>
    <x v="1"/>
    <s v="KM-16720"/>
    <s v="Kunst Miller"/>
    <s v="Consumer"/>
    <s v="United States"/>
    <x v="111"/>
    <x v="34"/>
    <x v="1"/>
    <s v="FUR-FU-10004018"/>
    <s v="Furniture"/>
    <x v="3"/>
    <s v="Tensor Computer Mounted Lamp"/>
    <n v="134.01"/>
    <n v="9"/>
    <n v="0"/>
    <n v="36.182699999999997"/>
    <n v="4.0202999999999998"/>
    <n v="0.27"/>
    <n v="0"/>
    <x v="7"/>
    <x v="2"/>
    <s v="Jul"/>
  </r>
  <r>
    <n v="3842"/>
    <s v="US-2014-109162"/>
    <x v="391"/>
    <d v="2014-06-12T00:00:00"/>
    <x v="1"/>
    <s v="KE-16420"/>
    <s v="Katrina Edelman"/>
    <s v="Corporate"/>
    <s v="United States"/>
    <x v="203"/>
    <x v="9"/>
    <x v="0"/>
    <s v="FUR-CH-10002647"/>
    <s v="Furniture"/>
    <x v="1"/>
    <s v="Situations Contoured Folding Chairs, 4/Set"/>
    <n v="170.352"/>
    <n v="3"/>
    <n v="0.2"/>
    <n v="10.647"/>
    <n v="3.5489999999999999"/>
    <n v="6.25E-2"/>
    <n v="1"/>
    <x v="4"/>
    <x v="2"/>
    <s v="Jun"/>
  </r>
  <r>
    <n v="3846"/>
    <s v="CA-2014-101931"/>
    <x v="504"/>
    <d v="2014-10-31T00:00:00"/>
    <x v="2"/>
    <s v="TS-21370"/>
    <s v="Todd Sumrall"/>
    <s v="Corporate"/>
    <s v="United States"/>
    <x v="2"/>
    <x v="2"/>
    <x v="1"/>
    <s v="FUR-BO-10001337"/>
    <s v="Furniture"/>
    <x v="0"/>
    <s v="O'Sullivan Living Dimensions 2-Shelf Bookcases"/>
    <n v="616.99800000000005"/>
    <n v="6"/>
    <n v="0.15"/>
    <n v="-36.293999999999997"/>
    <n v="-6.0489999999999995"/>
    <n v="-5.8823529411764698E-2"/>
    <n v="0"/>
    <x v="0"/>
    <x v="2"/>
    <s v="Oct"/>
  </r>
  <r>
    <n v="3852"/>
    <s v="CA-2015-127593"/>
    <x v="231"/>
    <d v="2015-09-21T00:00:00"/>
    <x v="3"/>
    <s v="DH-13675"/>
    <s v="Duane Huffman"/>
    <s v="Home Office"/>
    <s v="United States"/>
    <x v="202"/>
    <x v="20"/>
    <x v="2"/>
    <s v="FUR-FU-10004006"/>
    <s v="Furniture"/>
    <x v="3"/>
    <s v="Deflect-o DuraMat Lighweight, Studded, Beveled Mat for Low Pile Carpeting"/>
    <n v="85.3"/>
    <n v="2"/>
    <n v="0"/>
    <n v="14.500999999999999"/>
    <n v="7.2504999999999997"/>
    <n v="0.17"/>
    <n v="0"/>
    <x v="8"/>
    <x v="1"/>
    <s v="Sep"/>
  </r>
  <r>
    <n v="3854"/>
    <s v="US-2017-131849"/>
    <x v="505"/>
    <d v="2017-06-10T00:00:00"/>
    <x v="1"/>
    <s v="GH-14410"/>
    <s v="Gary Hansen"/>
    <s v="Home Office"/>
    <s v="United States"/>
    <x v="28"/>
    <x v="2"/>
    <x v="1"/>
    <s v="FUR-FU-10004164"/>
    <s v="Furniture"/>
    <x v="3"/>
    <s v="Eldon 300 Class Desk Accessories, Black"/>
    <n v="4.95"/>
    <n v="1"/>
    <n v="0"/>
    <n v="2.1779999999999999"/>
    <n v="2.1779999999999999"/>
    <n v="0.43999999999999995"/>
    <n v="0"/>
    <x v="4"/>
    <x v="3"/>
    <s v="Jun"/>
  </r>
  <r>
    <n v="3860"/>
    <s v="CA-2017-154039"/>
    <x v="506"/>
    <d v="2017-02-22T00:00:00"/>
    <x v="1"/>
    <s v="JK-16120"/>
    <s v="Julie Kriz"/>
    <s v="Home Office"/>
    <s v="United States"/>
    <x v="9"/>
    <x v="8"/>
    <x v="3"/>
    <s v="FUR-TA-10001932"/>
    <s v="Furniture"/>
    <x v="2"/>
    <s v="Chromcraft 48&quot; x 96&quot; Racetrack Double Pedestal Table"/>
    <n v="480.96"/>
    <n v="3"/>
    <n v="0.5"/>
    <n v="-269.33760000000001"/>
    <n v="-89.779200000000003"/>
    <n v="-0.56000000000000005"/>
    <n v="1"/>
    <x v="2"/>
    <x v="3"/>
    <s v="Feb"/>
  </r>
  <r>
    <n v="3865"/>
    <s v="CA-2015-157133"/>
    <x v="44"/>
    <d v="2015-12-03T00:00:00"/>
    <x v="1"/>
    <s v="LC-16885"/>
    <s v="Lena Creighton"/>
    <s v="Consumer"/>
    <s v="United States"/>
    <x v="225"/>
    <x v="8"/>
    <x v="3"/>
    <s v="FUR-FU-10004904"/>
    <s v="Furniture"/>
    <x v="3"/>
    <s v="Eldon &quot;L&quot; Workstation Diamond Chairmat"/>
    <n v="151.96"/>
    <n v="5"/>
    <n v="0.6"/>
    <n v="-182.352"/>
    <n v="-36.470399999999998"/>
    <n v="-1.2"/>
    <n v="1"/>
    <x v="2"/>
    <x v="1"/>
    <s v="Nov"/>
  </r>
  <r>
    <n v="3869"/>
    <s v="CA-2015-132486"/>
    <x v="507"/>
    <d v="2015-10-27T00:00:00"/>
    <x v="0"/>
    <s v="JF-15355"/>
    <s v="Jay Fein"/>
    <s v="Consumer"/>
    <s v="United States"/>
    <x v="53"/>
    <x v="2"/>
    <x v="1"/>
    <s v="FUR-CH-10004495"/>
    <s v="Furniture"/>
    <x v="1"/>
    <s v="Global Leather and Oak Executive Chair, Black"/>
    <n v="240.78399999999999"/>
    <n v="1"/>
    <n v="0.2"/>
    <n v="27.088200000000001"/>
    <n v="27.088200000000001"/>
    <n v="0.1125"/>
    <n v="1"/>
    <x v="4"/>
    <x v="1"/>
    <s v="Oct"/>
  </r>
  <r>
    <n v="3870"/>
    <s v="CA-2015-132486"/>
    <x v="507"/>
    <d v="2015-10-27T00:00:00"/>
    <x v="0"/>
    <s v="JF-15355"/>
    <s v="Jay Fein"/>
    <s v="Consumer"/>
    <s v="United States"/>
    <x v="53"/>
    <x v="2"/>
    <x v="1"/>
    <s v="FUR-CH-10004540"/>
    <s v="Furniture"/>
    <x v="1"/>
    <s v="Global Chrome Stack Chair"/>
    <n v="191.96799999999999"/>
    <n v="7"/>
    <n v="0.2"/>
    <n v="16.7972"/>
    <n v="2.3996"/>
    <n v="8.7500000000000008E-2"/>
    <n v="1"/>
    <x v="4"/>
    <x v="1"/>
    <s v="Oct"/>
  </r>
  <r>
    <n v="3873"/>
    <s v="CA-2015-132486"/>
    <x v="507"/>
    <d v="2015-10-27T00:00:00"/>
    <x v="0"/>
    <s v="JF-15355"/>
    <s v="Jay Fein"/>
    <s v="Consumer"/>
    <s v="United States"/>
    <x v="53"/>
    <x v="2"/>
    <x v="1"/>
    <s v="FUR-CH-10001854"/>
    <s v="Furniture"/>
    <x v="1"/>
    <s v="Office Star - Professional Matrix Back Chair with 2-to-1 Synchro Tilt and Mesh Fabric Seat"/>
    <n v="842.35199999999998"/>
    <n v="3"/>
    <n v="0.2"/>
    <n v="42.117600000000003"/>
    <n v="14.039200000000001"/>
    <n v="0.05"/>
    <n v="1"/>
    <x v="4"/>
    <x v="1"/>
    <s v="Oct"/>
  </r>
  <r>
    <n v="3883"/>
    <s v="CA-2015-129896"/>
    <x v="508"/>
    <d v="2015-06-20T00:00:00"/>
    <x v="1"/>
    <s v="PF-19120"/>
    <s v="Peter Fuller"/>
    <s v="Consumer"/>
    <s v="United States"/>
    <x v="171"/>
    <x v="22"/>
    <x v="1"/>
    <s v="FUR-FU-10004904"/>
    <s v="Furniture"/>
    <x v="3"/>
    <s v="Eldon &quot;L&quot; Workstation Diamond Chairmat"/>
    <n v="364.70400000000001"/>
    <n v="6"/>
    <n v="0.2"/>
    <n v="-36.470399999999998"/>
    <n v="-6.0783999999999994"/>
    <n v="-9.9999999999999992E-2"/>
    <n v="1"/>
    <x v="2"/>
    <x v="1"/>
    <s v="Jun"/>
  </r>
  <r>
    <n v="3884"/>
    <s v="CA-2015-129896"/>
    <x v="508"/>
    <d v="2015-06-20T00:00:00"/>
    <x v="1"/>
    <s v="PF-19120"/>
    <s v="Peter Fuller"/>
    <s v="Consumer"/>
    <s v="United States"/>
    <x v="171"/>
    <x v="22"/>
    <x v="1"/>
    <s v="FUR-FU-10002396"/>
    <s v="Furniture"/>
    <x v="3"/>
    <s v="DAX Copper Panel Document Frame, 5 x 7 Size"/>
    <n v="40.256"/>
    <n v="4"/>
    <n v="0.2"/>
    <n v="11.070399999999999"/>
    <n v="2.7675999999999998"/>
    <n v="0.27499999999999997"/>
    <n v="1"/>
    <x v="2"/>
    <x v="1"/>
    <s v="Jun"/>
  </r>
  <r>
    <n v="3892"/>
    <s v="US-2016-163881"/>
    <x v="243"/>
    <d v="2016-11-30T00:00:00"/>
    <x v="1"/>
    <s v="SP-20860"/>
    <s v="Sung Pak"/>
    <s v="Corporate"/>
    <s v="United States"/>
    <x v="2"/>
    <x v="2"/>
    <x v="1"/>
    <s v="FUR-CH-10001394"/>
    <s v="Furniture"/>
    <x v="1"/>
    <s v="Global Leather Executive Chair"/>
    <n v="1684.752"/>
    <n v="6"/>
    <n v="0.2"/>
    <n v="210.59399999999999"/>
    <n v="35.098999999999997"/>
    <n v="0.125"/>
    <n v="1"/>
    <x v="6"/>
    <x v="0"/>
    <s v="Nov"/>
  </r>
  <r>
    <n v="3907"/>
    <s v="CA-2015-167010"/>
    <x v="509"/>
    <d v="2015-04-10T00:00:00"/>
    <x v="1"/>
    <s v="VT-21700"/>
    <s v="Valerie Takahito"/>
    <s v="Home Office"/>
    <s v="United States"/>
    <x v="3"/>
    <x v="3"/>
    <x v="2"/>
    <s v="FUR-FU-10001468"/>
    <s v="Furniture"/>
    <x v="3"/>
    <s v="Tenex Antistatic Computer Chair Mats"/>
    <n v="547.13599999999997"/>
    <n v="4"/>
    <n v="0.2"/>
    <n v="-68.391999999999996"/>
    <n v="-17.097999999999999"/>
    <n v="-0.125"/>
    <n v="1"/>
    <x v="2"/>
    <x v="1"/>
    <s v="Apr"/>
  </r>
  <r>
    <n v="3910"/>
    <s v="CA-2015-167010"/>
    <x v="509"/>
    <d v="2015-04-10T00:00:00"/>
    <x v="1"/>
    <s v="VT-21700"/>
    <s v="Valerie Takahito"/>
    <s v="Home Office"/>
    <s v="United States"/>
    <x v="3"/>
    <x v="3"/>
    <x v="2"/>
    <s v="FUR-FU-10001037"/>
    <s v="Furniture"/>
    <x v="3"/>
    <s v="DAX Charcoal/Nickel-Tone Document Frame, 5 x 7"/>
    <n v="7.5839999999999996"/>
    <n v="1"/>
    <n v="0.2"/>
    <n v="2.37"/>
    <n v="2.37"/>
    <n v="0.31250000000000006"/>
    <n v="1"/>
    <x v="2"/>
    <x v="1"/>
    <s v="Apr"/>
  </r>
  <r>
    <n v="3911"/>
    <s v="CA-2015-167010"/>
    <x v="509"/>
    <d v="2015-04-10T00:00:00"/>
    <x v="1"/>
    <s v="VT-21700"/>
    <s v="Valerie Takahito"/>
    <s v="Home Office"/>
    <s v="United States"/>
    <x v="3"/>
    <x v="3"/>
    <x v="2"/>
    <s v="FUR-BO-10004218"/>
    <s v="Furniture"/>
    <x v="0"/>
    <s v="Bush Heritage Pine Collection 5-Shelf Bookcase, Albany Pine Finish, *Special Order"/>
    <n v="352.45"/>
    <n v="5"/>
    <n v="0.5"/>
    <n v="-211.47"/>
    <n v="-42.293999999999997"/>
    <n v="-0.6"/>
    <n v="1"/>
    <x v="2"/>
    <x v="1"/>
    <s v="Apr"/>
  </r>
  <r>
    <n v="3914"/>
    <s v="CA-2017-148068"/>
    <x v="510"/>
    <d v="2017-09-25T00:00:00"/>
    <x v="1"/>
    <s v="MM-18280"/>
    <s v="Muhammed MacIntyre"/>
    <s v="Corporate"/>
    <s v="United States"/>
    <x v="13"/>
    <x v="7"/>
    <x v="2"/>
    <s v="FUR-FU-10002268"/>
    <s v="Furniture"/>
    <x v="3"/>
    <s v="Ultra Door Push Plate"/>
    <n v="9.82"/>
    <n v="2"/>
    <n v="0"/>
    <n v="3.2406000000000001"/>
    <n v="1.6203000000000001"/>
    <n v="0.33"/>
    <n v="0"/>
    <x v="7"/>
    <x v="3"/>
    <s v="Sep"/>
  </r>
  <r>
    <n v="3915"/>
    <s v="US-2017-142573"/>
    <x v="511"/>
    <d v="2017-07-23T00:00:00"/>
    <x v="1"/>
    <s v="ML-17410"/>
    <s v="Maris LaWare"/>
    <s v="Consumer"/>
    <s v="United States"/>
    <x v="43"/>
    <x v="22"/>
    <x v="1"/>
    <s v="FUR-TA-10001932"/>
    <s v="Furniture"/>
    <x v="2"/>
    <s v="Chromcraft 48&quot; x 96&quot; Racetrack Double Pedestal Table"/>
    <n v="801.6"/>
    <n v="5"/>
    <n v="0.5"/>
    <n v="-448.89600000000002"/>
    <n v="-89.779200000000003"/>
    <n v="-0.56000000000000005"/>
    <n v="1"/>
    <x v="2"/>
    <x v="3"/>
    <s v="Jul"/>
  </r>
  <r>
    <n v="3916"/>
    <s v="US-2017-142573"/>
    <x v="511"/>
    <d v="2017-07-23T00:00:00"/>
    <x v="1"/>
    <s v="ML-17410"/>
    <s v="Maris LaWare"/>
    <s v="Consumer"/>
    <s v="United States"/>
    <x v="43"/>
    <x v="22"/>
    <x v="1"/>
    <s v="FUR-CH-10004218"/>
    <s v="Furniture"/>
    <x v="1"/>
    <s v="Global Fabric Manager's Chair, Dark Gray"/>
    <n v="161.56800000000001"/>
    <n v="2"/>
    <n v="0.2"/>
    <n v="10.098000000000001"/>
    <n v="5.0490000000000004"/>
    <n v="6.25E-2"/>
    <n v="1"/>
    <x v="2"/>
    <x v="3"/>
    <s v="Jul"/>
  </r>
  <r>
    <n v="3919"/>
    <s v="US-2017-142573"/>
    <x v="511"/>
    <d v="2017-07-23T00:00:00"/>
    <x v="1"/>
    <s v="ML-17410"/>
    <s v="Maris LaWare"/>
    <s v="Consumer"/>
    <s v="United States"/>
    <x v="43"/>
    <x v="22"/>
    <x v="1"/>
    <s v="FUR-CH-10000513"/>
    <s v="Furniture"/>
    <x v="1"/>
    <s v="High-Back Leather Manager's Chair"/>
    <n v="311.976"/>
    <n v="3"/>
    <n v="0.2"/>
    <n v="-42.896700000000003"/>
    <n v="-14.298900000000001"/>
    <n v="-0.13750000000000001"/>
    <n v="1"/>
    <x v="2"/>
    <x v="3"/>
    <s v="Jul"/>
  </r>
  <r>
    <n v="3927"/>
    <s v="CA-2014-103940"/>
    <x v="512"/>
    <d v="2014-09-21T00:00:00"/>
    <x v="1"/>
    <s v="BN-11515"/>
    <s v="Bradley Nguyen"/>
    <s v="Consumer"/>
    <s v="United States"/>
    <x v="15"/>
    <x v="13"/>
    <x v="1"/>
    <s v="FUR-FU-10004671"/>
    <s v="Furniture"/>
    <x v="3"/>
    <s v="Executive Impressions 12&quot; Wall Clock"/>
    <n v="35.340000000000003"/>
    <n v="2"/>
    <n v="0"/>
    <n v="13.4292"/>
    <n v="6.7145999999999999"/>
    <n v="0.37999999999999995"/>
    <n v="0"/>
    <x v="4"/>
    <x v="2"/>
    <s v="Sep"/>
  </r>
  <r>
    <n v="3929"/>
    <s v="CA-2016-162082"/>
    <x v="269"/>
    <d v="2016-03-17T00:00:00"/>
    <x v="2"/>
    <s v="JS-15880"/>
    <s v="John Stevenson"/>
    <s v="Consumer"/>
    <s v="United States"/>
    <x v="226"/>
    <x v="5"/>
    <x v="3"/>
    <s v="FUR-BO-10004409"/>
    <s v="Furniture"/>
    <x v="0"/>
    <s v="Safco Value Mate Series Steel Bookcases, Baked Enamel Finish on Steel, Gray"/>
    <n v="241.33199999999999"/>
    <n v="5"/>
    <n v="0.32"/>
    <n v="-14.196"/>
    <n v="-2.8391999999999999"/>
    <n v="-5.8823529411764705E-2"/>
    <n v="1"/>
    <x v="0"/>
    <x v="0"/>
    <s v="Mar"/>
  </r>
  <r>
    <n v="3939"/>
    <s v="CA-2015-118955"/>
    <x v="513"/>
    <d v="2015-06-20T00:00:00"/>
    <x v="1"/>
    <s v="LS-17230"/>
    <s v="Lycoris Saunders"/>
    <s v="Consumer"/>
    <s v="United States"/>
    <x v="141"/>
    <x v="5"/>
    <x v="3"/>
    <s v="FUR-CH-10001708"/>
    <s v="Furniture"/>
    <x v="1"/>
    <s v="Office Star - Contemporary Swivel Chair with Padded Adjustable Arms and Flex Back"/>
    <n v="197.37200000000001"/>
    <n v="2"/>
    <n v="0.3"/>
    <n v="-25.3764"/>
    <n v="-12.6882"/>
    <n v="-0.12857142857142856"/>
    <n v="1"/>
    <x v="4"/>
    <x v="1"/>
    <s v="Jun"/>
  </r>
  <r>
    <n v="3940"/>
    <s v="US-2016-143448"/>
    <x v="43"/>
    <d v="2016-12-10T00:00:00"/>
    <x v="3"/>
    <s v="MH-17455"/>
    <s v="Mark Hamilton"/>
    <s v="Consumer"/>
    <s v="United States"/>
    <x v="227"/>
    <x v="6"/>
    <x v="3"/>
    <s v="FUR-CH-10003379"/>
    <s v="Furniture"/>
    <x v="1"/>
    <s v="Global Commerce Series High-Back Swivel/Tilt Chairs"/>
    <n v="1424.9"/>
    <n v="5"/>
    <n v="0"/>
    <n v="356.22500000000002"/>
    <n v="71.245000000000005"/>
    <n v="0.25"/>
    <n v="0"/>
    <x v="8"/>
    <x v="0"/>
    <s v="Dec"/>
  </r>
  <r>
    <n v="3941"/>
    <s v="CA-2017-117863"/>
    <x v="514"/>
    <d v="2017-05-23T00:00:00"/>
    <x v="1"/>
    <s v="TS-21340"/>
    <s v="Toby Swindell"/>
    <s v="Consumer"/>
    <s v="United States"/>
    <x v="13"/>
    <x v="7"/>
    <x v="2"/>
    <s v="FUR-FU-10002456"/>
    <s v="Furniture"/>
    <x v="3"/>
    <s v="Master Caster Door Stop, Large Neon Orange"/>
    <n v="14.56"/>
    <n v="2"/>
    <n v="0"/>
    <n v="6.2607999999999997"/>
    <n v="3.1303999999999998"/>
    <n v="0.42999999999999994"/>
    <n v="0"/>
    <x v="2"/>
    <x v="3"/>
    <s v="May"/>
  </r>
  <r>
    <n v="3951"/>
    <s v="CA-2016-119963"/>
    <x v="515"/>
    <d v="2016-11-22T00:00:00"/>
    <x v="1"/>
    <s v="SN-20710"/>
    <s v="Steve Nguyen"/>
    <s v="Home Office"/>
    <s v="United States"/>
    <x v="102"/>
    <x v="5"/>
    <x v="3"/>
    <s v="FUR-CH-10003817"/>
    <s v="Furniture"/>
    <x v="1"/>
    <s v="Global Value Steno Chair, Gray"/>
    <n v="255.108"/>
    <n v="6"/>
    <n v="0.3"/>
    <n v="-18.222000000000001"/>
    <n v="-3.0370000000000004"/>
    <n v="-7.1428571428571438E-2"/>
    <n v="1"/>
    <x v="4"/>
    <x v="0"/>
    <s v="Nov"/>
  </r>
  <r>
    <n v="3955"/>
    <s v="CA-2014-133228"/>
    <x v="516"/>
    <d v="2014-04-09T00:00:00"/>
    <x v="1"/>
    <s v="MS-17710"/>
    <s v="Maurice Satty"/>
    <s v="Consumer"/>
    <s v="United States"/>
    <x v="25"/>
    <x v="17"/>
    <x v="3"/>
    <s v="FUR-FU-10004020"/>
    <s v="Furniture"/>
    <x v="3"/>
    <s v="Advantus Panel Wall Acrylic Frame"/>
    <n v="5.47"/>
    <n v="1"/>
    <n v="0"/>
    <n v="2.3521000000000001"/>
    <n v="2.3521000000000001"/>
    <n v="0.43000000000000005"/>
    <n v="0"/>
    <x v="2"/>
    <x v="2"/>
    <s v="Apr"/>
  </r>
  <r>
    <n v="3957"/>
    <s v="CA-2016-114951"/>
    <x v="517"/>
    <d v="2016-07-03T00:00:00"/>
    <x v="1"/>
    <s v="DN-13690"/>
    <s v="Duane Noonan"/>
    <s v="Consumer"/>
    <s v="United States"/>
    <x v="28"/>
    <x v="2"/>
    <x v="1"/>
    <s v="FUR-FU-10002364"/>
    <s v="Furniture"/>
    <x v="3"/>
    <s v="Eldon Expressions Wood Desk Accessories, Oak"/>
    <n v="22.14"/>
    <n v="3"/>
    <n v="0"/>
    <n v="6.4206000000000003"/>
    <n v="2.1402000000000001"/>
    <n v="0.28999999999999998"/>
    <n v="0"/>
    <x v="7"/>
    <x v="0"/>
    <s v="Jun"/>
  </r>
  <r>
    <n v="3960"/>
    <s v="CA-2016-156573"/>
    <x v="518"/>
    <d v="2016-06-02T00:00:00"/>
    <x v="1"/>
    <s v="RB-19360"/>
    <s v="Raymond Buch"/>
    <s v="Consumer"/>
    <s v="United States"/>
    <x v="228"/>
    <x v="9"/>
    <x v="0"/>
    <s v="FUR-FU-10001085"/>
    <s v="Furniture"/>
    <x v="3"/>
    <s v="3M Polarizing Light Filter Sleeves"/>
    <n v="44.76"/>
    <n v="3"/>
    <n v="0.2"/>
    <n v="14.547000000000001"/>
    <n v="4.8490000000000002"/>
    <n v="0.32500000000000001"/>
    <n v="1"/>
    <x v="4"/>
    <x v="0"/>
    <s v="May"/>
  </r>
  <r>
    <n v="3964"/>
    <s v="CA-2017-134838"/>
    <x v="519"/>
    <d v="2017-02-20T00:00:00"/>
    <x v="2"/>
    <s v="ED-13885"/>
    <s v="Emily Ducich"/>
    <s v="Home Office"/>
    <s v="United States"/>
    <x v="2"/>
    <x v="2"/>
    <x v="1"/>
    <s v="FUR-FU-10004018"/>
    <s v="Furniture"/>
    <x v="3"/>
    <s v="Tensor Computer Mounted Lamp"/>
    <n v="44.67"/>
    <n v="3"/>
    <n v="0"/>
    <n v="12.0609"/>
    <n v="4.0202999999999998"/>
    <n v="0.27"/>
    <n v="0"/>
    <x v="5"/>
    <x v="3"/>
    <s v="Feb"/>
  </r>
  <r>
    <n v="3975"/>
    <s v="CA-2016-167556"/>
    <x v="477"/>
    <d v="2016-04-02T00:00:00"/>
    <x v="1"/>
    <s v="JM-15250"/>
    <s v="Janet Martin"/>
    <s v="Consumer"/>
    <s v="United States"/>
    <x v="13"/>
    <x v="7"/>
    <x v="2"/>
    <s v="FUR-FU-10004848"/>
    <s v="Furniture"/>
    <x v="3"/>
    <s v="Howard Miller 13-3/4&quot; Diameter Brushed Chrome Round Wall Clock"/>
    <n v="414"/>
    <n v="8"/>
    <n v="0"/>
    <n v="124.2"/>
    <n v="15.525"/>
    <n v="0.3"/>
    <n v="0"/>
    <x v="4"/>
    <x v="0"/>
    <s v="Mar"/>
  </r>
  <r>
    <n v="3977"/>
    <s v="US-2016-116400"/>
    <x v="148"/>
    <d v="2016-10-24T00:00:00"/>
    <x v="2"/>
    <s v="EB-13930"/>
    <s v="Eric Barreto"/>
    <s v="Consumer"/>
    <s v="United States"/>
    <x v="52"/>
    <x v="25"/>
    <x v="0"/>
    <s v="FUR-FU-10003731"/>
    <s v="Furniture"/>
    <x v="3"/>
    <s v="Eldon Expressions Wood and Plastic Desk Accessories, Oak"/>
    <n v="39.92"/>
    <n v="4"/>
    <n v="0"/>
    <n v="11.1776"/>
    <n v="2.7944"/>
    <n v="0.27999999999999997"/>
    <n v="0"/>
    <x v="3"/>
    <x v="0"/>
    <s v="Oct"/>
  </r>
  <r>
    <n v="3980"/>
    <s v="CA-2014-114517"/>
    <x v="520"/>
    <d v="2014-12-27T00:00:00"/>
    <x v="1"/>
    <s v="TH-21235"/>
    <s v="Tiffany House"/>
    <s v="Corporate"/>
    <s v="United States"/>
    <x v="13"/>
    <x v="7"/>
    <x v="2"/>
    <s v="FUR-TA-10001676"/>
    <s v="Furniture"/>
    <x v="2"/>
    <s v="Hon 61000 Series Interactive Training Tables"/>
    <n v="53.316000000000003"/>
    <n v="2"/>
    <n v="0.4"/>
    <n v="-19.549199999999999"/>
    <n v="-9.7745999999999995"/>
    <n v="-0.36666666666666664"/>
    <n v="1"/>
    <x v="4"/>
    <x v="2"/>
    <s v="Dec"/>
  </r>
  <r>
    <n v="3982"/>
    <s v="CA-2017-119564"/>
    <x v="521"/>
    <d v="2017-12-20T00:00:00"/>
    <x v="1"/>
    <s v="PL-18925"/>
    <s v="Paul Lucas"/>
    <s v="Home Office"/>
    <s v="United States"/>
    <x v="15"/>
    <x v="13"/>
    <x v="1"/>
    <s v="FUR-FU-10003096"/>
    <s v="Furniture"/>
    <x v="3"/>
    <s v="Master Giant Foot Doorstop, Safety Yellow"/>
    <n v="22.77"/>
    <n v="3"/>
    <n v="0"/>
    <n v="9.7911000000000001"/>
    <n v="3.2637"/>
    <n v="0.43"/>
    <n v="0"/>
    <x v="2"/>
    <x v="3"/>
    <s v="Dec"/>
  </r>
  <r>
    <n v="3983"/>
    <s v="CA-2016-135265"/>
    <x v="281"/>
    <d v="2016-07-09T00:00:00"/>
    <x v="0"/>
    <s v="CC-12370"/>
    <s v="Christopher Conant"/>
    <s v="Consumer"/>
    <s v="United States"/>
    <x v="2"/>
    <x v="2"/>
    <x v="1"/>
    <s v="FUR-CH-10003061"/>
    <s v="Furniture"/>
    <x v="1"/>
    <s v="Global Leather Task Chair, Black"/>
    <n v="287.96800000000002"/>
    <n v="4"/>
    <n v="0.2"/>
    <n v="-3.5996000000000001"/>
    <n v="-0.89990000000000003"/>
    <n v="-1.2499999999999999E-2"/>
    <n v="1"/>
    <x v="3"/>
    <x v="0"/>
    <s v="Jul"/>
  </r>
  <r>
    <n v="3986"/>
    <s v="CA-2016-108735"/>
    <x v="380"/>
    <d v="2016-04-21T00:00:00"/>
    <x v="1"/>
    <s v="JM-15535"/>
    <s v="Jessica Myrick"/>
    <s v="Consumer"/>
    <s v="United States"/>
    <x v="174"/>
    <x v="2"/>
    <x v="1"/>
    <s v="FUR-BO-10003441"/>
    <s v="Furniture"/>
    <x v="0"/>
    <s v="Bush Westfield Collection Bookcases, Fully Assembled"/>
    <n v="257.49900000000002"/>
    <n v="3"/>
    <n v="0.15"/>
    <n v="24.235199999999999"/>
    <n v="8.0784000000000002"/>
    <n v="9.4117647058823514E-2"/>
    <n v="0"/>
    <x v="4"/>
    <x v="0"/>
    <s v="Apr"/>
  </r>
  <r>
    <n v="3989"/>
    <s v="US-2016-159415"/>
    <x v="380"/>
    <d v="2016-04-22T00:00:00"/>
    <x v="1"/>
    <s v="CS-12175"/>
    <s v="Charles Sheldon"/>
    <s v="Corporate"/>
    <s v="United States"/>
    <x v="11"/>
    <x v="9"/>
    <x v="0"/>
    <s v="FUR-FU-10003798"/>
    <s v="Furniture"/>
    <x v="3"/>
    <s v="Ultra Door Kickplate, 8&quot;H x 34&quot;W"/>
    <n v="79.12"/>
    <n v="5"/>
    <n v="0.2"/>
    <n v="13.846"/>
    <n v="2.7692000000000001"/>
    <n v="0.17499999999999999"/>
    <n v="1"/>
    <x v="2"/>
    <x v="0"/>
    <s v="Apr"/>
  </r>
  <r>
    <n v="3990"/>
    <s v="CA-2014-122588"/>
    <x v="306"/>
    <d v="2014-11-27T00:00:00"/>
    <x v="0"/>
    <s v="AR-10540"/>
    <s v="Andy Reiter"/>
    <s v="Consumer"/>
    <s v="United States"/>
    <x v="229"/>
    <x v="38"/>
    <x v="2"/>
    <s v="FUR-FU-10001095"/>
    <s v="Furniture"/>
    <x v="3"/>
    <s v="DAX Black Cherry Wood-Tone Poster Frame"/>
    <n v="52.96"/>
    <n v="2"/>
    <n v="0"/>
    <n v="20.1248"/>
    <n v="10.0624"/>
    <n v="0.38"/>
    <n v="0"/>
    <x v="3"/>
    <x v="2"/>
    <s v="Nov"/>
  </r>
  <r>
    <n v="3992"/>
    <s v="CA-2015-161998"/>
    <x v="522"/>
    <d v="2015-05-05T00:00:00"/>
    <x v="1"/>
    <s v="DB-13120"/>
    <s v="David Bremer"/>
    <s v="Corporate"/>
    <s v="United States"/>
    <x v="26"/>
    <x v="1"/>
    <x v="0"/>
    <s v="FUR-FU-10001095"/>
    <s v="Furniture"/>
    <x v="3"/>
    <s v="DAX Black Cherry Wood-Tone Poster Frame"/>
    <n v="63.552"/>
    <n v="3"/>
    <n v="0.2"/>
    <n v="14.299200000000001"/>
    <n v="4.7664"/>
    <n v="0.22500000000000001"/>
    <n v="1"/>
    <x v="4"/>
    <x v="1"/>
    <s v="May"/>
  </r>
  <r>
    <n v="3995"/>
    <s v="CA-2015-105627"/>
    <x v="523"/>
    <d v="2015-03-12T00:00:00"/>
    <x v="1"/>
    <s v="DK-12895"/>
    <s v="Dana Kaydos"/>
    <s v="Consumer"/>
    <s v="United States"/>
    <x v="230"/>
    <x v="16"/>
    <x v="3"/>
    <s v="FUR-BO-10002916"/>
    <s v="Furniture"/>
    <x v="0"/>
    <s v="Rush Hierlooms Collection 1&quot; Thick Stackable Bookcases"/>
    <n v="512.94000000000005"/>
    <n v="3"/>
    <n v="0"/>
    <n v="97.458600000000004"/>
    <n v="32.486200000000004"/>
    <n v="0.18999999999999997"/>
    <n v="0"/>
    <x v="4"/>
    <x v="1"/>
    <s v="Mar"/>
  </r>
  <r>
    <n v="3996"/>
    <s v="CA-2015-105627"/>
    <x v="523"/>
    <d v="2015-03-12T00:00:00"/>
    <x v="1"/>
    <s v="DK-12895"/>
    <s v="Dana Kaydos"/>
    <s v="Consumer"/>
    <s v="United States"/>
    <x v="230"/>
    <x v="16"/>
    <x v="3"/>
    <s v="FUR-CH-10002084"/>
    <s v="Furniture"/>
    <x v="1"/>
    <s v="Hon Mobius Operator's Chair"/>
    <n v="860.93"/>
    <n v="7"/>
    <n v="0"/>
    <n v="189.40459999999999"/>
    <n v="27.057799999999997"/>
    <n v="0.22"/>
    <n v="0"/>
    <x v="4"/>
    <x v="1"/>
    <s v="Mar"/>
  </r>
  <r>
    <n v="3999"/>
    <s v="CA-2015-105627"/>
    <x v="523"/>
    <d v="2015-03-12T00:00:00"/>
    <x v="1"/>
    <s v="DK-12895"/>
    <s v="Dana Kaydos"/>
    <s v="Consumer"/>
    <s v="United States"/>
    <x v="230"/>
    <x v="16"/>
    <x v="3"/>
    <s v="FUR-FU-10000308"/>
    <s v="Furniture"/>
    <x v="3"/>
    <s v="Deflect-o Glass Clear Studded Chair Mats"/>
    <n v="373.08"/>
    <n v="6"/>
    <n v="0"/>
    <n v="82.077600000000004"/>
    <n v="13.679600000000001"/>
    <n v="0.22000000000000003"/>
    <n v="0"/>
    <x v="4"/>
    <x v="1"/>
    <s v="Mar"/>
  </r>
  <r>
    <n v="4000"/>
    <s v="US-2015-149629"/>
    <x v="392"/>
    <d v="2015-07-20T00:00:00"/>
    <x v="0"/>
    <s v="MP-17965"/>
    <s v="Michael Paige"/>
    <s v="Corporate"/>
    <s v="United States"/>
    <x v="231"/>
    <x v="1"/>
    <x v="0"/>
    <s v="FUR-BO-10004709"/>
    <s v="Furniture"/>
    <x v="0"/>
    <s v="Bush Westfield Collection Bookcases, Medium Cherry Finish"/>
    <n v="231.92"/>
    <n v="5"/>
    <n v="0.2"/>
    <n v="5.798"/>
    <n v="1.1596"/>
    <n v="2.5000000000000001E-2"/>
    <n v="1"/>
    <x v="0"/>
    <x v="1"/>
    <s v="Jul"/>
  </r>
  <r>
    <n v="4001"/>
    <s v="CA-2014-116834"/>
    <x v="524"/>
    <d v="2014-10-16T00:00:00"/>
    <x v="1"/>
    <s v="Dp-13240"/>
    <s v="Dean percer"/>
    <s v="Home Office"/>
    <s v="United States"/>
    <x v="15"/>
    <x v="13"/>
    <x v="1"/>
    <s v="FUR-FU-10001196"/>
    <s v="Furniture"/>
    <x v="3"/>
    <s v="DAX Cubicle Frames - 8x10"/>
    <n v="63.47"/>
    <n v="11"/>
    <n v="0"/>
    <n v="19.041"/>
    <n v="1.7310000000000001"/>
    <n v="0.3"/>
    <n v="0"/>
    <x v="2"/>
    <x v="2"/>
    <s v="Oct"/>
  </r>
  <r>
    <n v="4003"/>
    <s v="CA-2016-145730"/>
    <x v="492"/>
    <d v="2016-03-08T00:00:00"/>
    <x v="1"/>
    <s v="CC-12220"/>
    <s v="Chris Cortes"/>
    <s v="Consumer"/>
    <s v="United States"/>
    <x v="21"/>
    <x v="5"/>
    <x v="3"/>
    <s v="FUR-TA-10004915"/>
    <s v="Furniture"/>
    <x v="2"/>
    <s v="Office Impressions End Table, 20-1/2&quot;H x 24&quot;W x 20&quot;D"/>
    <n v="637.89599999999996"/>
    <n v="3"/>
    <n v="0.3"/>
    <n v="-127.5792"/>
    <n v="-42.526400000000002"/>
    <n v="-0.2"/>
    <n v="1"/>
    <x v="2"/>
    <x v="0"/>
    <s v="Mar"/>
  </r>
  <r>
    <n v="4010"/>
    <s v="CA-2017-144463"/>
    <x v="143"/>
    <d v="2017-01-05T00:00:00"/>
    <x v="1"/>
    <s v="SC-20725"/>
    <s v="Steven Cartwright"/>
    <s v="Consumer"/>
    <s v="United States"/>
    <x v="2"/>
    <x v="2"/>
    <x v="1"/>
    <s v="FUR-FU-10001215"/>
    <s v="Furniture"/>
    <x v="3"/>
    <s v="Howard Miller 11-1/2&quot; Diameter Brentwood Wall Clock"/>
    <n v="474.43"/>
    <n v="11"/>
    <n v="0"/>
    <n v="199.26060000000001"/>
    <n v="18.114599999999999"/>
    <n v="0.42000000000000004"/>
    <n v="0"/>
    <x v="4"/>
    <x v="3"/>
    <s v="Jan"/>
  </r>
  <r>
    <n v="4021"/>
    <s v="CA-2014-154963"/>
    <x v="525"/>
    <d v="2014-06-27T00:00:00"/>
    <x v="1"/>
    <s v="AA-10645"/>
    <s v="Anna Andreadi"/>
    <s v="Consumer"/>
    <s v="United States"/>
    <x v="100"/>
    <x v="3"/>
    <x v="2"/>
    <s v="FUR-CH-10004698"/>
    <s v="Furniture"/>
    <x v="1"/>
    <s v="Padded Folding Chairs, Black, 4/Carton"/>
    <n v="170.05799999999999"/>
    <n v="3"/>
    <n v="0.3"/>
    <n v="-4.8587999999999996"/>
    <n v="-1.6195999999999999"/>
    <n v="-2.8571428571428571E-2"/>
    <n v="1"/>
    <x v="2"/>
    <x v="2"/>
    <s v="Jun"/>
  </r>
  <r>
    <n v="4023"/>
    <s v="CA-2014-154963"/>
    <x v="525"/>
    <d v="2014-06-27T00:00:00"/>
    <x v="1"/>
    <s v="AA-10645"/>
    <s v="Anna Andreadi"/>
    <s v="Consumer"/>
    <s v="United States"/>
    <x v="100"/>
    <x v="3"/>
    <x v="2"/>
    <s v="FUR-CH-10000454"/>
    <s v="Furniture"/>
    <x v="1"/>
    <s v="Hon Deluxe Fabric Upholstered Stacking Chairs, Rounded Back"/>
    <n v="853.93"/>
    <n v="5"/>
    <n v="0.3"/>
    <n v="0"/>
    <n v="0"/>
    <n v="0"/>
    <n v="1"/>
    <x v="2"/>
    <x v="2"/>
    <s v="Jun"/>
  </r>
  <r>
    <n v="4024"/>
    <s v="CA-2017-130764"/>
    <x v="526"/>
    <d v="2017-10-28T00:00:00"/>
    <x v="2"/>
    <s v="JO-15145"/>
    <s v="Jack O'Briant"/>
    <s v="Corporate"/>
    <s v="United States"/>
    <x v="28"/>
    <x v="2"/>
    <x v="1"/>
    <s v="FUR-BO-10003034"/>
    <s v="Furniture"/>
    <x v="0"/>
    <s v="O'Sullivan Elevations Bookcase, Cherry Finish"/>
    <n v="556.66499999999996"/>
    <n v="5"/>
    <n v="0.15"/>
    <n v="6.5490000000000004"/>
    <n v="1.3098000000000001"/>
    <n v="1.1764705882352943E-2"/>
    <n v="0"/>
    <x v="5"/>
    <x v="3"/>
    <s v="Oct"/>
  </r>
  <r>
    <n v="4031"/>
    <s v="CA-2017-124296"/>
    <x v="455"/>
    <d v="2017-12-28T00:00:00"/>
    <x v="1"/>
    <s v="CS-12355"/>
    <s v="Christine Sundaresam"/>
    <s v="Consumer"/>
    <s v="United States"/>
    <x v="120"/>
    <x v="35"/>
    <x v="0"/>
    <s v="FUR-CH-10002439"/>
    <s v="Furniture"/>
    <x v="1"/>
    <s v="Iceberg Nesting Folding Chair, 19w x 6d x 43h"/>
    <n v="232.88"/>
    <n v="4"/>
    <n v="0"/>
    <n v="60.5488"/>
    <n v="15.1372"/>
    <n v="0.26"/>
    <n v="0"/>
    <x v="4"/>
    <x v="3"/>
    <s v="Dec"/>
  </r>
  <r>
    <n v="4038"/>
    <s v="CA-2014-110786"/>
    <x v="527"/>
    <d v="2015-01-02T00:00:00"/>
    <x v="1"/>
    <s v="AJ-10795"/>
    <s v="Anthony Johnson"/>
    <s v="Corporate"/>
    <s v="United States"/>
    <x v="28"/>
    <x v="2"/>
    <x v="1"/>
    <s v="FUR-FU-10000550"/>
    <s v="Furniture"/>
    <x v="3"/>
    <s v="Stacking Trays by OIC"/>
    <n v="24.9"/>
    <n v="5"/>
    <n v="0"/>
    <n v="8.2170000000000005"/>
    <n v="1.6434000000000002"/>
    <n v="0.33"/>
    <n v="0"/>
    <x v="4"/>
    <x v="2"/>
    <s v="Dec"/>
  </r>
  <r>
    <n v="4044"/>
    <s v="CA-2014-110786"/>
    <x v="527"/>
    <d v="2015-01-02T00:00:00"/>
    <x v="1"/>
    <s v="AJ-10795"/>
    <s v="Anthony Johnson"/>
    <s v="Corporate"/>
    <s v="United States"/>
    <x v="28"/>
    <x v="2"/>
    <x v="1"/>
    <s v="FUR-FU-10000672"/>
    <s v="Furniture"/>
    <x v="3"/>
    <s v="Executive Impressions 10&quot; Spectator Wall Clock"/>
    <n v="70.56"/>
    <n v="6"/>
    <n v="0"/>
    <n v="23.990400000000001"/>
    <n v="3.9984000000000002"/>
    <n v="0.34"/>
    <n v="0"/>
    <x v="4"/>
    <x v="2"/>
    <s v="Dec"/>
  </r>
  <r>
    <n v="4045"/>
    <s v="CA-2015-137750"/>
    <x v="528"/>
    <d v="2015-06-30T00:00:00"/>
    <x v="1"/>
    <s v="JF-15565"/>
    <s v="Jill Fjeld"/>
    <s v="Consumer"/>
    <s v="United States"/>
    <x v="28"/>
    <x v="2"/>
    <x v="1"/>
    <s v="FUR-FU-10001979"/>
    <s v="Furniture"/>
    <x v="3"/>
    <s v="Dana Halogen Swing-Arm Architect Lamp"/>
    <n v="204.85"/>
    <n v="5"/>
    <n v="0"/>
    <n v="57.357999999999997"/>
    <n v="11.471599999999999"/>
    <n v="0.27999999999999997"/>
    <n v="0"/>
    <x v="2"/>
    <x v="1"/>
    <s v="Jun"/>
  </r>
  <r>
    <n v="4050"/>
    <s v="CA-2017-136350"/>
    <x v="529"/>
    <d v="2017-06-26T00:00:00"/>
    <x v="0"/>
    <s v="GA-14515"/>
    <s v="George Ashbrook"/>
    <s v="Consumer"/>
    <s v="United States"/>
    <x v="13"/>
    <x v="7"/>
    <x v="2"/>
    <s v="FUR-FU-10003601"/>
    <s v="Furniture"/>
    <x v="3"/>
    <s v="Deflect-o RollaMat Studded, Beveled Mat for Medium Pile Carpeting"/>
    <n v="276.69"/>
    <n v="3"/>
    <n v="0"/>
    <n v="49.804200000000002"/>
    <n v="16.601400000000002"/>
    <n v="0.18"/>
    <n v="0"/>
    <x v="3"/>
    <x v="3"/>
    <s v="Jun"/>
  </r>
  <r>
    <n v="4051"/>
    <s v="CA-2017-136350"/>
    <x v="529"/>
    <d v="2017-06-26T00:00:00"/>
    <x v="0"/>
    <s v="GA-14515"/>
    <s v="George Ashbrook"/>
    <s v="Consumer"/>
    <s v="United States"/>
    <x v="13"/>
    <x v="7"/>
    <x v="2"/>
    <s v="FUR-CH-10001891"/>
    <s v="Furniture"/>
    <x v="1"/>
    <s v="Global Deluxe Office Fabric Chairs"/>
    <n v="172.76400000000001"/>
    <n v="2"/>
    <n v="0.1"/>
    <n v="32.633200000000002"/>
    <n v="16.316600000000001"/>
    <n v="0.18888888888888888"/>
    <n v="0"/>
    <x v="3"/>
    <x v="3"/>
    <s v="Jun"/>
  </r>
  <r>
    <n v="4053"/>
    <s v="CA-2014-122931"/>
    <x v="189"/>
    <d v="2014-10-03T00:00:00"/>
    <x v="1"/>
    <s v="SM-20950"/>
    <s v="Suzanne McNair"/>
    <s v="Corporate"/>
    <s v="United States"/>
    <x v="3"/>
    <x v="3"/>
    <x v="2"/>
    <s v="FUR-TA-10004175"/>
    <s v="Furniture"/>
    <x v="2"/>
    <s v="Hon 30&quot; x 60&quot; Table with Locking Drawer"/>
    <n v="409.27199999999999"/>
    <n v="2"/>
    <n v="0.4"/>
    <n v="-81.854399999999998"/>
    <n v="-40.927199999999999"/>
    <n v="-0.2"/>
    <n v="1"/>
    <x v="4"/>
    <x v="2"/>
    <s v="Sep"/>
  </r>
  <r>
    <n v="4057"/>
    <s v="CA-2014-122931"/>
    <x v="189"/>
    <d v="2014-10-03T00:00:00"/>
    <x v="1"/>
    <s v="SM-20950"/>
    <s v="Suzanne McNair"/>
    <s v="Corporate"/>
    <s v="United States"/>
    <x v="3"/>
    <x v="3"/>
    <x v="2"/>
    <s v="FUR-TA-10004147"/>
    <s v="Furniture"/>
    <x v="2"/>
    <s v="Hon 4060 Series Tables"/>
    <n v="67.176000000000002"/>
    <n v="1"/>
    <n v="0.4"/>
    <n v="-20.152799999999999"/>
    <n v="-20.152799999999999"/>
    <n v="-0.3"/>
    <n v="1"/>
    <x v="4"/>
    <x v="2"/>
    <s v="Sep"/>
  </r>
  <r>
    <n v="4060"/>
    <s v="CA-2015-124058"/>
    <x v="141"/>
    <d v="2015-11-24T00:00:00"/>
    <x v="1"/>
    <s v="LC-16885"/>
    <s v="Lena Creighton"/>
    <s v="Consumer"/>
    <s v="United States"/>
    <x v="121"/>
    <x v="2"/>
    <x v="1"/>
    <s v="FUR-CH-10000595"/>
    <s v="Furniture"/>
    <x v="1"/>
    <s v="Safco Contoured Stacking Chairs"/>
    <n v="572.16"/>
    <n v="3"/>
    <n v="0.2"/>
    <n v="35.76"/>
    <n v="11.92"/>
    <n v="6.25E-2"/>
    <n v="1"/>
    <x v="4"/>
    <x v="1"/>
    <s v="Nov"/>
  </r>
  <r>
    <n v="4072"/>
    <s v="CA-2016-145303"/>
    <x v="530"/>
    <d v="2016-08-31T00:00:00"/>
    <x v="2"/>
    <s v="TP-21415"/>
    <s v="Tom Prescott"/>
    <s v="Consumer"/>
    <s v="United States"/>
    <x v="144"/>
    <x v="5"/>
    <x v="3"/>
    <s v="FUR-BO-10003159"/>
    <s v="Furniture"/>
    <x v="0"/>
    <s v="Sauder Camden County Collection Libraries, Planked Cherry Finish"/>
    <n v="156.37280000000001"/>
    <n v="2"/>
    <n v="0.32"/>
    <n v="-52.890799999999999"/>
    <n v="-26.445399999999999"/>
    <n v="-0.33823529411764702"/>
    <n v="1"/>
    <x v="0"/>
    <x v="0"/>
    <s v="Aug"/>
  </r>
  <r>
    <n v="4075"/>
    <s v="CA-2017-108112"/>
    <x v="531"/>
    <d v="2017-11-20T00:00:00"/>
    <x v="1"/>
    <s v="DK-12895"/>
    <s v="Dana Kaydos"/>
    <s v="Consumer"/>
    <s v="United States"/>
    <x v="232"/>
    <x v="1"/>
    <x v="0"/>
    <s v="FUR-FU-10003553"/>
    <s v="Furniture"/>
    <x v="3"/>
    <s v="Howard Miller 13-1/2&quot; Diameter Rosebrook Wall Clock"/>
    <n v="220.06399999999999"/>
    <n v="4"/>
    <n v="0.2"/>
    <n v="55.015999999999998"/>
    <n v="13.754"/>
    <n v="0.25"/>
    <n v="1"/>
    <x v="2"/>
    <x v="3"/>
    <s v="Nov"/>
  </r>
  <r>
    <n v="4076"/>
    <s v="CA-2017-108112"/>
    <x v="531"/>
    <d v="2017-11-20T00:00:00"/>
    <x v="1"/>
    <s v="DK-12895"/>
    <s v="Dana Kaydos"/>
    <s v="Consumer"/>
    <s v="United States"/>
    <x v="232"/>
    <x v="1"/>
    <x v="0"/>
    <s v="FUR-FU-10001488"/>
    <s v="Furniture"/>
    <x v="3"/>
    <s v="Tenex 46&quot; x 60&quot; Computer Anti-Static Chairmat, Rectangular Shaped"/>
    <n v="339.13600000000002"/>
    <n v="4"/>
    <n v="0.2"/>
    <n v="0"/>
    <n v="0"/>
    <n v="0"/>
    <n v="1"/>
    <x v="2"/>
    <x v="3"/>
    <s v="Nov"/>
  </r>
  <r>
    <n v="4089"/>
    <s v="US-2014-156559"/>
    <x v="532"/>
    <d v="2014-08-26T00:00:00"/>
    <x v="1"/>
    <s v="LH-16900"/>
    <s v="Lena Hernandez"/>
    <s v="Consumer"/>
    <s v="United States"/>
    <x v="93"/>
    <x v="31"/>
    <x v="0"/>
    <s v="FUR-BO-10000711"/>
    <s v="Furniture"/>
    <x v="0"/>
    <s v="Hon Metal Bookcases, Gray"/>
    <n v="638.82000000000005"/>
    <n v="9"/>
    <n v="0"/>
    <n v="172.48140000000001"/>
    <n v="19.1646"/>
    <n v="0.27"/>
    <n v="0"/>
    <x v="7"/>
    <x v="2"/>
    <s v="Aug"/>
  </r>
  <r>
    <n v="4104"/>
    <s v="CA-2017-137456"/>
    <x v="533"/>
    <d v="2017-12-21T00:00:00"/>
    <x v="3"/>
    <s v="RB-19465"/>
    <s v="Rick Bensley"/>
    <s v="Home Office"/>
    <s v="United States"/>
    <x v="233"/>
    <x v="27"/>
    <x v="3"/>
    <s v="FUR-FU-10001940"/>
    <s v="Furniture"/>
    <x v="3"/>
    <s v="Staple-based wall hangings"/>
    <n v="15.92"/>
    <n v="2"/>
    <n v="0"/>
    <n v="7.0048000000000004"/>
    <n v="3.5024000000000002"/>
    <n v="0.44"/>
    <n v="0"/>
    <x v="8"/>
    <x v="3"/>
    <s v="Dec"/>
  </r>
  <r>
    <n v="4109"/>
    <s v="CA-2015-105599"/>
    <x v="395"/>
    <d v="2015-09-07T00:00:00"/>
    <x v="3"/>
    <s v="MC-17275"/>
    <s v="Marc Crier"/>
    <s v="Consumer"/>
    <s v="United States"/>
    <x v="13"/>
    <x v="7"/>
    <x v="2"/>
    <s v="FUR-TA-10003837"/>
    <s v="Furniture"/>
    <x v="2"/>
    <s v="Anderson Hickey Conga Table Tops &amp; Accessories"/>
    <n v="27.414000000000001"/>
    <n v="3"/>
    <n v="0.4"/>
    <n v="-14.1639"/>
    <n v="-4.7213000000000003"/>
    <n v="-0.51666666666666661"/>
    <n v="1"/>
    <x v="8"/>
    <x v="1"/>
    <s v="Sep"/>
  </r>
  <r>
    <n v="4111"/>
    <s v="CA-2015-153717"/>
    <x v="344"/>
    <d v="2016-01-01T00:00:00"/>
    <x v="1"/>
    <s v="DL-13495"/>
    <s v="Dionis Lloyd"/>
    <s v="Corporate"/>
    <s v="United States"/>
    <x v="25"/>
    <x v="17"/>
    <x v="3"/>
    <s v="FUR-BO-10004360"/>
    <s v="Furniture"/>
    <x v="0"/>
    <s v="Rush Hierlooms Collection Rich Wood Bookcases"/>
    <n v="160.97999999999999"/>
    <n v="1"/>
    <n v="0"/>
    <n v="20.927399999999999"/>
    <n v="20.927399999999999"/>
    <n v="0.13"/>
    <n v="0"/>
    <x v="7"/>
    <x v="1"/>
    <s v="Dec"/>
  </r>
  <r>
    <n v="4126"/>
    <s v="CA-2017-123239"/>
    <x v="534"/>
    <d v="2017-07-31T00:00:00"/>
    <x v="0"/>
    <s v="MG-18145"/>
    <s v="Mike Gockenbach"/>
    <s v="Consumer"/>
    <s v="United States"/>
    <x v="51"/>
    <x v="1"/>
    <x v="0"/>
    <s v="FUR-FU-10001602"/>
    <s v="Furniture"/>
    <x v="3"/>
    <s v="Eldon Delta Triangular Chair Mat, 52&quot; x 58&quot;, Clear"/>
    <n v="91.031999999999996"/>
    <n v="3"/>
    <n v="0.2"/>
    <n v="-2.2757999999999998"/>
    <n v="-0.75859999999999994"/>
    <n v="-2.4999999999999998E-2"/>
    <n v="1"/>
    <x v="4"/>
    <x v="3"/>
    <s v="Jul"/>
  </r>
  <r>
    <n v="4141"/>
    <s v="CA-2017-127313"/>
    <x v="451"/>
    <d v="2017-12-04T00:00:00"/>
    <x v="2"/>
    <s v="RA-19285"/>
    <s v="Ralph Arnett"/>
    <s v="Consumer"/>
    <s v="United States"/>
    <x v="3"/>
    <x v="3"/>
    <x v="2"/>
    <s v="FUR-FU-10003798"/>
    <s v="Furniture"/>
    <x v="3"/>
    <s v="Ultra Door Kickplate, 8&quot;H x 34&quot;W"/>
    <n v="79.12"/>
    <n v="5"/>
    <n v="0.2"/>
    <n v="13.846"/>
    <n v="2.7692000000000001"/>
    <n v="0.17499999999999999"/>
    <n v="1"/>
    <x v="0"/>
    <x v="3"/>
    <s v="Dec"/>
  </r>
  <r>
    <n v="4146"/>
    <s v="CA-2017-112725"/>
    <x v="129"/>
    <d v="2017-02-06T00:00:00"/>
    <x v="1"/>
    <s v="EH-14125"/>
    <s v="Eugene Hildebrand"/>
    <s v="Home Office"/>
    <s v="United States"/>
    <x v="28"/>
    <x v="2"/>
    <x v="1"/>
    <s v="FUR-CH-10000863"/>
    <s v="Furniture"/>
    <x v="1"/>
    <s v="Novimex Swivel Fabric Task Chair"/>
    <n v="120.78400000000001"/>
    <n v="1"/>
    <n v="0.2"/>
    <n v="-13.588200000000001"/>
    <n v="-13.588200000000001"/>
    <n v="-0.1125"/>
    <n v="1"/>
    <x v="7"/>
    <x v="3"/>
    <s v="Jan"/>
  </r>
  <r>
    <n v="4147"/>
    <s v="CA-2015-136196"/>
    <x v="44"/>
    <d v="2015-12-04T00:00:00"/>
    <x v="1"/>
    <s v="TP-21415"/>
    <s v="Tom Prescott"/>
    <s v="Consumer"/>
    <s v="United States"/>
    <x v="234"/>
    <x v="7"/>
    <x v="2"/>
    <s v="FUR-FU-10004017"/>
    <s v="Furniture"/>
    <x v="3"/>
    <s v="Tenex Contemporary Contur Chairmats for Low and Medium Pile Carpet, Computer, 39&quot; x 49&quot;"/>
    <n v="322.58999999999997"/>
    <n v="3"/>
    <n v="0"/>
    <n v="64.518000000000001"/>
    <n v="21.506"/>
    <n v="0.2"/>
    <n v="0"/>
    <x v="6"/>
    <x v="1"/>
    <s v="Nov"/>
  </r>
  <r>
    <n v="4169"/>
    <s v="CA-2014-157924"/>
    <x v="524"/>
    <d v="2014-10-13T00:00:00"/>
    <x v="2"/>
    <s v="HA-14920"/>
    <s v="Helen Andreada"/>
    <s v="Consumer"/>
    <s v="United States"/>
    <x v="102"/>
    <x v="2"/>
    <x v="1"/>
    <s v="FUR-CH-10000229"/>
    <s v="Furniture"/>
    <x v="1"/>
    <s v="Global Enterprise Series Seating High-Back Swivel/Tilt Chairs"/>
    <n v="433.56799999999998"/>
    <n v="2"/>
    <n v="0.2"/>
    <n v="-65.035200000000003"/>
    <n v="-32.517600000000002"/>
    <n v="-0.15000000000000002"/>
    <n v="1"/>
    <x v="3"/>
    <x v="2"/>
    <s v="Oct"/>
  </r>
  <r>
    <n v="4185"/>
    <s v="CA-2016-143749"/>
    <x v="28"/>
    <d v="2016-12-07T00:00:00"/>
    <x v="2"/>
    <s v="AG-10300"/>
    <s v="Aleksandra Gannaway"/>
    <s v="Corporate"/>
    <s v="United States"/>
    <x v="20"/>
    <x v="20"/>
    <x v="2"/>
    <s v="FUR-BO-10002853"/>
    <s v="Furniture"/>
    <x v="0"/>
    <s v="O'Sullivan 5-Shelf Heavy-Duty Bookcases"/>
    <n v="81.94"/>
    <n v="1"/>
    <n v="0"/>
    <n v="20.484999999999999"/>
    <n v="20.484999999999999"/>
    <n v="0.25"/>
    <n v="0"/>
    <x v="3"/>
    <x v="0"/>
    <s v="Dec"/>
  </r>
  <r>
    <n v="4193"/>
    <s v="CA-2015-150875"/>
    <x v="397"/>
    <d v="2015-11-20T00:00:00"/>
    <x v="1"/>
    <s v="HK-14890"/>
    <s v="Heather Kirkland"/>
    <s v="Corporate"/>
    <s v="United States"/>
    <x v="235"/>
    <x v="42"/>
    <x v="1"/>
    <s v="FUR-TA-10000577"/>
    <s v="Furniture"/>
    <x v="2"/>
    <s v="Bretford CR4500 Series Slim Rectangular Table"/>
    <n v="696.42"/>
    <n v="2"/>
    <n v="0"/>
    <n v="160.17660000000001"/>
    <n v="80.088300000000004"/>
    <n v="0.23000000000000004"/>
    <n v="0"/>
    <x v="4"/>
    <x v="1"/>
    <s v="Nov"/>
  </r>
  <r>
    <n v="4196"/>
    <s v="CA-2016-124233"/>
    <x v="57"/>
    <d v="2016-04-14T00:00:00"/>
    <x v="1"/>
    <s v="CK-12595"/>
    <s v="Clytie Kelty"/>
    <s v="Consumer"/>
    <s v="United States"/>
    <x v="2"/>
    <x v="2"/>
    <x v="1"/>
    <s v="FUR-FU-10002597"/>
    <s v="Furniture"/>
    <x v="3"/>
    <s v="C-Line Magnetic Cubicle Keepers, Clear Polypropylene"/>
    <n v="24.7"/>
    <n v="5"/>
    <n v="0"/>
    <n v="10.374000000000001"/>
    <n v="2.0748000000000002"/>
    <n v="0.42000000000000004"/>
    <n v="0"/>
    <x v="6"/>
    <x v="0"/>
    <s v="Apr"/>
  </r>
  <r>
    <n v="4206"/>
    <s v="CA-2014-145387"/>
    <x v="314"/>
    <d v="2014-11-02T00:00:00"/>
    <x v="0"/>
    <s v="AM-10705"/>
    <s v="Anne McFarland"/>
    <s v="Consumer"/>
    <s v="United States"/>
    <x v="236"/>
    <x v="38"/>
    <x v="2"/>
    <s v="FUR-FU-10002364"/>
    <s v="Furniture"/>
    <x v="3"/>
    <s v="Eldon Expressions Wood Desk Accessories, Oak"/>
    <n v="14.76"/>
    <n v="2"/>
    <n v="0"/>
    <n v="4.2804000000000002"/>
    <n v="2.1402000000000001"/>
    <n v="0.29000000000000004"/>
    <n v="0"/>
    <x v="3"/>
    <x v="2"/>
    <s v="Oct"/>
  </r>
  <r>
    <n v="4208"/>
    <s v="CA-2014-145387"/>
    <x v="314"/>
    <d v="2014-11-02T00:00:00"/>
    <x v="0"/>
    <s v="AM-10705"/>
    <s v="Anne McFarland"/>
    <s v="Consumer"/>
    <s v="United States"/>
    <x v="236"/>
    <x v="38"/>
    <x v="2"/>
    <s v="FUR-FU-10000023"/>
    <s v="Furniture"/>
    <x v="3"/>
    <s v="Eldon Wave Desk Accessories"/>
    <n v="17.670000000000002"/>
    <n v="3"/>
    <n v="0"/>
    <n v="7.7747999999999999"/>
    <n v="2.5916000000000001"/>
    <n v="0.43999999999999995"/>
    <n v="0"/>
    <x v="3"/>
    <x v="2"/>
    <s v="Oct"/>
  </r>
  <r>
    <n v="4209"/>
    <s v="CA-2014-145387"/>
    <x v="314"/>
    <d v="2014-11-02T00:00:00"/>
    <x v="0"/>
    <s v="AM-10705"/>
    <s v="Anne McFarland"/>
    <s v="Consumer"/>
    <s v="United States"/>
    <x v="236"/>
    <x v="38"/>
    <x v="2"/>
    <s v="FUR-CH-10002320"/>
    <s v="Furniture"/>
    <x v="1"/>
    <s v="Hon Pagoda Stacking Chairs"/>
    <n v="1604.9"/>
    <n v="5"/>
    <n v="0"/>
    <n v="481.47"/>
    <n v="96.294000000000011"/>
    <n v="0.3"/>
    <n v="0"/>
    <x v="3"/>
    <x v="2"/>
    <s v="Oct"/>
  </r>
  <r>
    <n v="4210"/>
    <s v="CA-2014-145387"/>
    <x v="314"/>
    <d v="2014-11-02T00:00:00"/>
    <x v="0"/>
    <s v="AM-10705"/>
    <s v="Anne McFarland"/>
    <s v="Consumer"/>
    <s v="United States"/>
    <x v="236"/>
    <x v="38"/>
    <x v="2"/>
    <s v="FUR-TA-10003238"/>
    <s v="Furniture"/>
    <x v="2"/>
    <s v="Chromcraft Bull-Nose Wood 48&quot; x 96&quot; Rectangular Conference Tables"/>
    <n v="385.68599999999998"/>
    <n v="1"/>
    <n v="0.3"/>
    <n v="-60.607799999999997"/>
    <n v="-60.607799999999997"/>
    <n v="-0.15714285714285714"/>
    <n v="1"/>
    <x v="3"/>
    <x v="2"/>
    <s v="Oct"/>
  </r>
  <r>
    <n v="4218"/>
    <s v="CA-2017-149881"/>
    <x v="535"/>
    <d v="2017-04-03T00:00:00"/>
    <x v="2"/>
    <s v="NC-18535"/>
    <s v="Nick Crebassa"/>
    <s v="Corporate"/>
    <s v="United States"/>
    <x v="28"/>
    <x v="2"/>
    <x v="1"/>
    <s v="FUR-BO-10003894"/>
    <s v="Furniture"/>
    <x v="0"/>
    <s v="Safco Value Mate Steel Bookcase, Baked Enamel Finish on Steel, Black"/>
    <n v="482.66399999999999"/>
    <n v="8"/>
    <n v="0.15"/>
    <n v="85.176000000000002"/>
    <n v="10.647"/>
    <n v="0.17647058823529413"/>
    <n v="0"/>
    <x v="3"/>
    <x v="3"/>
    <s v="Apr"/>
  </r>
  <r>
    <n v="4224"/>
    <s v="CA-2017-134565"/>
    <x v="343"/>
    <d v="2017-06-13T00:00:00"/>
    <x v="0"/>
    <s v="TB-21400"/>
    <s v="Tom Boeckenhauer"/>
    <s v="Consumer"/>
    <s v="United States"/>
    <x v="15"/>
    <x v="13"/>
    <x v="1"/>
    <s v="FUR-BO-10001519"/>
    <s v="Furniture"/>
    <x v="0"/>
    <s v="O'Sullivan 3-Shelf Heavy-Duty Bookcases"/>
    <n v="174.42"/>
    <n v="3"/>
    <n v="0"/>
    <n v="41.860799999999998"/>
    <n v="13.9536"/>
    <n v="0.24"/>
    <n v="0"/>
    <x v="3"/>
    <x v="3"/>
    <s v="Jun"/>
  </r>
  <r>
    <n v="4226"/>
    <s v="US-2014-102631"/>
    <x v="536"/>
    <d v="2014-12-17T00:00:00"/>
    <x v="1"/>
    <s v="EB-13840"/>
    <s v="Ellis Ballard"/>
    <s v="Corporate"/>
    <s v="United States"/>
    <x v="9"/>
    <x v="8"/>
    <x v="3"/>
    <s v="FUR-FU-10003930"/>
    <s v="Furniture"/>
    <x v="3"/>
    <s v="Howard Miller 12-3/4 Diameter Accuwave DS  Wall Clock"/>
    <n v="94.427999999999997"/>
    <n v="3"/>
    <n v="0.6"/>
    <n v="-42.492600000000003"/>
    <n v="-14.164200000000001"/>
    <n v="-0.45000000000000007"/>
    <n v="1"/>
    <x v="4"/>
    <x v="2"/>
    <s v="Dec"/>
  </r>
  <r>
    <n v="4228"/>
    <s v="CA-2015-154970"/>
    <x v="537"/>
    <d v="2015-01-10T00:00:00"/>
    <x v="1"/>
    <s v="SR-20740"/>
    <s v="Steven Roelle"/>
    <s v="Home Office"/>
    <s v="United States"/>
    <x v="15"/>
    <x v="13"/>
    <x v="1"/>
    <s v="FUR-CH-10003396"/>
    <s v="Furniture"/>
    <x v="1"/>
    <s v="Global Deluxe Steno Chair"/>
    <n v="61.584000000000003"/>
    <n v="1"/>
    <n v="0.2"/>
    <n v="-6.9282000000000004"/>
    <n v="-6.9282000000000004"/>
    <n v="-0.1125"/>
    <n v="1"/>
    <x v="2"/>
    <x v="1"/>
    <s v="Jan"/>
  </r>
  <r>
    <n v="4230"/>
    <s v="CA-2017-100223"/>
    <x v="538"/>
    <d v="2017-07-10T00:00:00"/>
    <x v="1"/>
    <s v="LS-16945"/>
    <s v="Linda Southworth"/>
    <s v="Corporate"/>
    <s v="United States"/>
    <x v="144"/>
    <x v="5"/>
    <x v="3"/>
    <s v="FUR-FU-10003601"/>
    <s v="Furniture"/>
    <x v="3"/>
    <s v="Deflect-o RollaMat Studded, Beveled Mat for Medium Pile Carpeting"/>
    <n v="332.02800000000002"/>
    <n v="9"/>
    <n v="0.6"/>
    <n v="-348.62939999999998"/>
    <n v="-38.736599999999996"/>
    <n v="-1.0499999999999998"/>
    <n v="1"/>
    <x v="2"/>
    <x v="3"/>
    <s v="Jul"/>
  </r>
  <r>
    <n v="4247"/>
    <s v="CA-2017-117702"/>
    <x v="156"/>
    <d v="2017-12-04T00:00:00"/>
    <x v="1"/>
    <s v="LS-16975"/>
    <s v="Lindsay Shagiari"/>
    <s v="Home Office"/>
    <s v="United States"/>
    <x v="237"/>
    <x v="32"/>
    <x v="2"/>
    <s v="FUR-FU-10000576"/>
    <s v="Furniture"/>
    <x v="3"/>
    <s v="Luxo Professional Fluorescent Magnifier Lamp with Clamp-Mount Base"/>
    <n v="1049.2"/>
    <n v="5"/>
    <n v="0"/>
    <n v="272.79199999999997"/>
    <n v="54.558399999999992"/>
    <n v="0.25999999999999995"/>
    <n v="0"/>
    <x v="6"/>
    <x v="3"/>
    <s v="Nov"/>
  </r>
  <r>
    <n v="4248"/>
    <s v="CA-2017-117702"/>
    <x v="156"/>
    <d v="2017-12-04T00:00:00"/>
    <x v="1"/>
    <s v="LS-16975"/>
    <s v="Lindsay Shagiari"/>
    <s v="Home Office"/>
    <s v="United States"/>
    <x v="237"/>
    <x v="32"/>
    <x v="2"/>
    <s v="FUR-FU-10004270"/>
    <s v="Furniture"/>
    <x v="3"/>
    <s v="Eldon Image Series Desk Accessories, Burgundy"/>
    <n v="20.9"/>
    <n v="5"/>
    <n v="0"/>
    <n v="7.524"/>
    <n v="1.5047999999999999"/>
    <n v="0.36000000000000004"/>
    <n v="0"/>
    <x v="6"/>
    <x v="3"/>
    <s v="Nov"/>
  </r>
  <r>
    <n v="4250"/>
    <s v="CA-2016-157336"/>
    <x v="193"/>
    <d v="2016-12-05T00:00:00"/>
    <x v="0"/>
    <s v="SJ-20500"/>
    <s v="Shirley Jackson"/>
    <s v="Consumer"/>
    <s v="United States"/>
    <x v="130"/>
    <x v="19"/>
    <x v="2"/>
    <s v="FUR-CH-10004997"/>
    <s v="Furniture"/>
    <x v="1"/>
    <s v="Hon Every-Day Series Multi-Task Chairs"/>
    <n v="751.92"/>
    <n v="4"/>
    <n v="0"/>
    <n v="150.38399999999999"/>
    <n v="37.595999999999997"/>
    <n v="0.19999999999999998"/>
    <n v="0"/>
    <x v="4"/>
    <x v="0"/>
    <s v="Dec"/>
  </r>
  <r>
    <n v="4251"/>
    <s v="CA-2014-168130"/>
    <x v="539"/>
    <d v="2014-09-19T00:00:00"/>
    <x v="3"/>
    <s v="BS-11365"/>
    <s v="Bill Shonely"/>
    <s v="Corporate"/>
    <s v="United States"/>
    <x v="13"/>
    <x v="7"/>
    <x v="2"/>
    <s v="FUR-CH-10000988"/>
    <s v="Furniture"/>
    <x v="1"/>
    <s v="Hon Olson Stacker Stools"/>
    <n v="887.10299999999995"/>
    <n v="7"/>
    <n v="0.1"/>
    <n v="177.42060000000001"/>
    <n v="25.345800000000001"/>
    <n v="0.2"/>
    <n v="0"/>
    <x v="8"/>
    <x v="2"/>
    <s v="Sep"/>
  </r>
  <r>
    <n v="4257"/>
    <s v="CA-2017-163160"/>
    <x v="540"/>
    <d v="2017-10-16T00:00:00"/>
    <x v="2"/>
    <s v="TS-21610"/>
    <s v="Troy Staebel"/>
    <s v="Consumer"/>
    <s v="United States"/>
    <x v="234"/>
    <x v="8"/>
    <x v="3"/>
    <s v="FUR-FU-10001424"/>
    <s v="Furniture"/>
    <x v="3"/>
    <s v="Dax Clear Box Frame"/>
    <n v="10.476000000000001"/>
    <n v="3"/>
    <n v="0.6"/>
    <n v="-6.8094000000000001"/>
    <n v="-2.2698"/>
    <n v="-0.64999999999999991"/>
    <n v="1"/>
    <x v="0"/>
    <x v="3"/>
    <s v="Oct"/>
  </r>
  <r>
    <n v="4259"/>
    <s v="CA-2016-124793"/>
    <x v="269"/>
    <d v="2016-03-16T00:00:00"/>
    <x v="2"/>
    <s v="MM-18280"/>
    <s v="Muhammed MacIntyre"/>
    <s v="Corporate"/>
    <s v="United States"/>
    <x v="15"/>
    <x v="13"/>
    <x v="1"/>
    <s v="FUR-CH-10002880"/>
    <s v="Furniture"/>
    <x v="1"/>
    <s v="Global High-Back Leather Tilter, Burgundy"/>
    <n v="196.78399999999999"/>
    <n v="2"/>
    <n v="0.2"/>
    <n v="-22.138200000000001"/>
    <n v="-11.069100000000001"/>
    <n v="-0.11250000000000002"/>
    <n v="1"/>
    <x v="3"/>
    <x v="0"/>
    <s v="Mar"/>
  </r>
  <r>
    <n v="4265"/>
    <s v="US-2016-131611"/>
    <x v="541"/>
    <d v="2016-11-09T00:00:00"/>
    <x v="1"/>
    <s v="EP-13915"/>
    <s v="Emily Phan"/>
    <s v="Consumer"/>
    <s v="United States"/>
    <x v="6"/>
    <x v="5"/>
    <x v="3"/>
    <s v="FUR-TA-10002774"/>
    <s v="Furniture"/>
    <x v="2"/>
    <s v="Laminate Occasional Tables"/>
    <n v="863.12800000000004"/>
    <n v="8"/>
    <n v="0.3"/>
    <n v="-160.29519999999999"/>
    <n v="-20.036899999999999"/>
    <n v="-0.18571428571428569"/>
    <n v="1"/>
    <x v="4"/>
    <x v="0"/>
    <s v="Nov"/>
  </r>
  <r>
    <n v="4267"/>
    <s v="US-2016-131611"/>
    <x v="541"/>
    <d v="2016-11-09T00:00:00"/>
    <x v="1"/>
    <s v="EP-13915"/>
    <s v="Emily Phan"/>
    <s v="Consumer"/>
    <s v="United States"/>
    <x v="6"/>
    <x v="5"/>
    <x v="3"/>
    <s v="FUR-BO-10000780"/>
    <s v="Furniture"/>
    <x v="0"/>
    <s v="O'Sullivan Plantations 2-Door Library in Landvery Oak"/>
    <n v="956.66480000000001"/>
    <n v="7"/>
    <n v="0.32"/>
    <n v="-225.0976"/>
    <n v="-32.156799999999997"/>
    <n v="-0.23529411764705882"/>
    <n v="1"/>
    <x v="4"/>
    <x v="0"/>
    <s v="Nov"/>
  </r>
  <r>
    <n v="4270"/>
    <s v="US-2017-124821"/>
    <x v="542"/>
    <d v="2017-06-29T00:00:00"/>
    <x v="0"/>
    <s v="AM-10705"/>
    <s v="Anne McFarland"/>
    <s v="Consumer"/>
    <s v="United States"/>
    <x v="15"/>
    <x v="13"/>
    <x v="1"/>
    <s v="FUR-TA-10000688"/>
    <s v="Furniture"/>
    <x v="2"/>
    <s v="Chromcraft Bull-Nose Wood Round Conference Table Top, Wood Base"/>
    <n v="871.4"/>
    <n v="4"/>
    <n v="0"/>
    <n v="148.13800000000001"/>
    <n v="37.034500000000001"/>
    <n v="0.17"/>
    <n v="0"/>
    <x v="4"/>
    <x v="3"/>
    <s v="Jun"/>
  </r>
  <r>
    <n v="4271"/>
    <s v="CA-2015-166975"/>
    <x v="543"/>
    <d v="2015-11-30T00:00:00"/>
    <x v="1"/>
    <s v="SH-20635"/>
    <s v="Stefanie Holloman"/>
    <s v="Corporate"/>
    <s v="United States"/>
    <x v="38"/>
    <x v="9"/>
    <x v="0"/>
    <s v="FUR-FU-10003930"/>
    <s v="Furniture"/>
    <x v="3"/>
    <s v="Howard Miller 12-3/4 Diameter Accuwave DS  Wall Clock"/>
    <n v="692.47199999999998"/>
    <n v="11"/>
    <n v="0.2"/>
    <n v="190.4298"/>
    <n v="17.311800000000002"/>
    <n v="0.27500000000000002"/>
    <n v="1"/>
    <x v="4"/>
    <x v="1"/>
    <s v="Nov"/>
  </r>
  <r>
    <n v="4272"/>
    <s v="CA-2016-123806"/>
    <x v="243"/>
    <d v="2016-11-27T00:00:00"/>
    <x v="0"/>
    <s v="LA-16780"/>
    <s v="Laura Armstrong"/>
    <s v="Corporate"/>
    <s v="United States"/>
    <x v="237"/>
    <x v="32"/>
    <x v="2"/>
    <s v="FUR-FU-10000965"/>
    <s v="Furniture"/>
    <x v="3"/>
    <s v="Howard Miller 11-1/2&quot; Diameter Ridgewood Wall Clock"/>
    <n v="207.76"/>
    <n v="4"/>
    <n v="0"/>
    <n v="85.181600000000003"/>
    <n v="21.295400000000001"/>
    <n v="0.41000000000000003"/>
    <n v="0"/>
    <x v="0"/>
    <x v="0"/>
    <s v="Nov"/>
  </r>
  <r>
    <n v="4279"/>
    <s v="US-2016-107440"/>
    <x v="544"/>
    <d v="2016-04-20T00:00:00"/>
    <x v="1"/>
    <s v="BS-11365"/>
    <s v="Bill Shonely"/>
    <s v="Corporate"/>
    <s v="United States"/>
    <x v="174"/>
    <x v="18"/>
    <x v="2"/>
    <s v="FUR-FU-10000550"/>
    <s v="Furniture"/>
    <x v="3"/>
    <s v="Stacking Trays by OIC"/>
    <n v="9.9600000000000009"/>
    <n v="2"/>
    <n v="0"/>
    <n v="3.2867999999999999"/>
    <n v="1.6434"/>
    <n v="0.32999999999999996"/>
    <n v="0"/>
    <x v="4"/>
    <x v="0"/>
    <s v="Apr"/>
  </r>
  <r>
    <n v="4282"/>
    <s v="CA-2014-166989"/>
    <x v="545"/>
    <d v="2014-11-18T00:00:00"/>
    <x v="1"/>
    <s v="RM-19675"/>
    <s v="Robert Marley"/>
    <s v="Home Office"/>
    <s v="United States"/>
    <x v="13"/>
    <x v="7"/>
    <x v="2"/>
    <s v="FUR-CH-10001797"/>
    <s v="Furniture"/>
    <x v="1"/>
    <s v="Safco Chair Connectors, 6/Carton"/>
    <n v="69.263999999999996"/>
    <n v="2"/>
    <n v="0.1"/>
    <n v="14.622400000000001"/>
    <n v="7.3112000000000004"/>
    <n v="0.21111111111111114"/>
    <n v="0"/>
    <x v="4"/>
    <x v="2"/>
    <s v="Nov"/>
  </r>
  <r>
    <n v="4285"/>
    <s v="CA-2015-105690"/>
    <x v="32"/>
    <d v="2015-11-26T00:00:00"/>
    <x v="0"/>
    <s v="CA-11965"/>
    <s v="Carol Adams"/>
    <s v="Corporate"/>
    <s v="United States"/>
    <x v="238"/>
    <x v="5"/>
    <x v="3"/>
    <s v="FUR-BO-10003965"/>
    <s v="Furniture"/>
    <x v="0"/>
    <s v="O'Sullivan Manor Hill 2-Door Library in Brianna Oak"/>
    <n v="246.1328"/>
    <n v="2"/>
    <n v="0.32"/>
    <n v="-76.011600000000001"/>
    <n v="-38.005800000000001"/>
    <n v="-0.30882352941176472"/>
    <n v="1"/>
    <x v="2"/>
    <x v="1"/>
    <s v="Nov"/>
  </r>
  <r>
    <n v="4292"/>
    <s v="CA-2017-102407"/>
    <x v="13"/>
    <d v="2017-12-13T00:00:00"/>
    <x v="0"/>
    <s v="AT-10435"/>
    <s v="Alyssa Tate"/>
    <s v="Home Office"/>
    <s v="United States"/>
    <x v="2"/>
    <x v="2"/>
    <x v="1"/>
    <s v="FUR-TA-10003748"/>
    <s v="Furniture"/>
    <x v="2"/>
    <s v="Bevis 36 x 72 Conference Tables"/>
    <n v="896.32799999999997"/>
    <n v="9"/>
    <n v="0.2"/>
    <n v="22.408200000000001"/>
    <n v="2.4898000000000002"/>
    <n v="2.5000000000000001E-2"/>
    <n v="1"/>
    <x v="4"/>
    <x v="3"/>
    <s v="Dec"/>
  </r>
  <r>
    <n v="4295"/>
    <s v="CA-2017-101581"/>
    <x v="546"/>
    <d v="2017-10-27T00:00:00"/>
    <x v="1"/>
    <s v="DW-13195"/>
    <s v="David Wiener"/>
    <s v="Corporate"/>
    <s v="United States"/>
    <x v="125"/>
    <x v="36"/>
    <x v="1"/>
    <s v="FUR-TA-10002607"/>
    <s v="Furniture"/>
    <x v="2"/>
    <s v="KI Conference Tables"/>
    <n v="177.22499999999999"/>
    <n v="5"/>
    <n v="0.5"/>
    <n v="-120.51300000000001"/>
    <n v="-24.102600000000002"/>
    <n v="-0.68"/>
    <n v="1"/>
    <x v="2"/>
    <x v="3"/>
    <s v="Oct"/>
  </r>
  <r>
    <n v="4296"/>
    <s v="CA-2017-169124"/>
    <x v="209"/>
    <d v="2017-07-10T00:00:00"/>
    <x v="1"/>
    <s v="MB-17305"/>
    <s v="Maria Bertelson"/>
    <s v="Consumer"/>
    <s v="United States"/>
    <x v="239"/>
    <x v="2"/>
    <x v="1"/>
    <s v="FUR-FU-10001215"/>
    <s v="Furniture"/>
    <x v="3"/>
    <s v="Howard Miller 11-1/2&quot; Diameter Brentwood Wall Clock"/>
    <n v="129.38999999999999"/>
    <n v="3"/>
    <n v="0"/>
    <n v="54.343800000000002"/>
    <n v="18.114599999999999"/>
    <n v="0.42000000000000004"/>
    <n v="0"/>
    <x v="7"/>
    <x v="3"/>
    <s v="Jul"/>
  </r>
  <r>
    <n v="4301"/>
    <s v="CA-2017-129021"/>
    <x v="547"/>
    <d v="2017-08-26T00:00:00"/>
    <x v="0"/>
    <s v="PO-18850"/>
    <s v="Patrick O'Brill"/>
    <s v="Consumer"/>
    <s v="United States"/>
    <x v="199"/>
    <x v="1"/>
    <x v="0"/>
    <s v="FUR-FU-10001852"/>
    <s v="Furniture"/>
    <x v="3"/>
    <s v="Eldon Regeneration Recycled Desk Accessories, Smoke"/>
    <n v="2.7839999999999998"/>
    <n v="2"/>
    <n v="0.2"/>
    <n v="0.41760000000000003"/>
    <n v="0.20880000000000001"/>
    <n v="0.15000000000000002"/>
    <n v="1"/>
    <x v="0"/>
    <x v="3"/>
    <s v="Aug"/>
  </r>
  <r>
    <n v="4305"/>
    <s v="CA-2014-162278"/>
    <x v="548"/>
    <d v="2014-10-30T00:00:00"/>
    <x v="0"/>
    <s v="AH-10585"/>
    <s v="Angele Hood"/>
    <s v="Consumer"/>
    <s v="United States"/>
    <x v="15"/>
    <x v="13"/>
    <x v="1"/>
    <s v="FUR-FU-10000448"/>
    <s v="Furniture"/>
    <x v="3"/>
    <s v="Tenex Chairmats For Use With Carpeted Floors"/>
    <n v="63.92"/>
    <n v="4"/>
    <n v="0"/>
    <n v="3.1960000000000002"/>
    <n v="0.79900000000000004"/>
    <n v="0.05"/>
    <n v="0"/>
    <x v="4"/>
    <x v="2"/>
    <s v="Oct"/>
  </r>
  <r>
    <n v="4310"/>
    <s v="CA-2014-125829"/>
    <x v="53"/>
    <d v="2014-11-11T00:00:00"/>
    <x v="1"/>
    <s v="WB-21850"/>
    <s v="William Brown"/>
    <s v="Consumer"/>
    <s v="United States"/>
    <x v="2"/>
    <x v="2"/>
    <x v="1"/>
    <s v="FUR-TA-10002041"/>
    <s v="Furniture"/>
    <x v="2"/>
    <s v="Bevis Round Conference Table Top, X-Base"/>
    <n v="573.72799999999995"/>
    <n v="4"/>
    <n v="0.2"/>
    <n v="-64.544399999999996"/>
    <n v="-16.136099999999999"/>
    <n v="-0.1125"/>
    <n v="1"/>
    <x v="7"/>
    <x v="2"/>
    <s v="Nov"/>
  </r>
  <r>
    <n v="4319"/>
    <s v="US-2017-136189"/>
    <x v="549"/>
    <d v="2017-12-11T00:00:00"/>
    <x v="1"/>
    <s v="DC-13285"/>
    <s v="Debra Catini"/>
    <s v="Consumer"/>
    <s v="United States"/>
    <x v="52"/>
    <x v="25"/>
    <x v="0"/>
    <s v="FUR-FU-10000175"/>
    <s v="Furniture"/>
    <x v="3"/>
    <s v="DAX Wood Document Frame."/>
    <n v="82.38"/>
    <n v="6"/>
    <n v="0"/>
    <n v="25.537800000000001"/>
    <n v="4.2563000000000004"/>
    <n v="0.31000000000000005"/>
    <n v="0"/>
    <x v="4"/>
    <x v="3"/>
    <s v="Dec"/>
  </r>
  <r>
    <n v="4337"/>
    <s v="CA-2015-154795"/>
    <x v="274"/>
    <d v="2015-12-24T00:00:00"/>
    <x v="1"/>
    <s v="GZ-14470"/>
    <s v="Gary Zandusky"/>
    <s v="Consumer"/>
    <s v="United States"/>
    <x v="240"/>
    <x v="22"/>
    <x v="1"/>
    <s v="FUR-FU-10002088"/>
    <s v="Furniture"/>
    <x v="3"/>
    <s v="Nu-Dell Float Frame 11 x 14 1/2"/>
    <n v="14.368"/>
    <n v="2"/>
    <n v="0.2"/>
    <n v="3.9512"/>
    <n v="1.9756"/>
    <n v="0.27500000000000002"/>
    <n v="1"/>
    <x v="4"/>
    <x v="1"/>
    <s v="Dec"/>
  </r>
  <r>
    <n v="4347"/>
    <s v="CA-2016-120355"/>
    <x v="126"/>
    <d v="2016-09-25T00:00:00"/>
    <x v="1"/>
    <s v="MM-17260"/>
    <s v="Magdelene Morse"/>
    <s v="Consumer"/>
    <s v="United States"/>
    <x v="241"/>
    <x v="7"/>
    <x v="2"/>
    <s v="FUR-CH-10001394"/>
    <s v="Furniture"/>
    <x v="1"/>
    <s v="Global Leather Executive Chair"/>
    <n v="631.78200000000004"/>
    <n v="2"/>
    <n v="0.1"/>
    <n v="140.39599999999999"/>
    <n v="70.197999999999993"/>
    <n v="0.22222222222222218"/>
    <n v="0"/>
    <x v="7"/>
    <x v="0"/>
    <s v="Sep"/>
  </r>
  <r>
    <n v="4348"/>
    <s v="CA-2016-120355"/>
    <x v="126"/>
    <d v="2016-09-25T00:00:00"/>
    <x v="1"/>
    <s v="MM-17260"/>
    <s v="Magdelene Morse"/>
    <s v="Consumer"/>
    <s v="United States"/>
    <x v="241"/>
    <x v="7"/>
    <x v="2"/>
    <s v="FUR-FU-10004053"/>
    <s v="Furniture"/>
    <x v="3"/>
    <s v="DAX Two-Tone Silver Metal Document Frame"/>
    <n v="60.72"/>
    <n v="3"/>
    <n v="0"/>
    <n v="26.1096"/>
    <n v="8.7032000000000007"/>
    <n v="0.43"/>
    <n v="0"/>
    <x v="7"/>
    <x v="0"/>
    <s v="Sep"/>
  </r>
  <r>
    <n v="4359"/>
    <s v="CA-2017-162565"/>
    <x v="246"/>
    <d v="2017-12-11T00:00:00"/>
    <x v="3"/>
    <s v="RR-19315"/>
    <s v="Ralph Ritter"/>
    <s v="Consumer"/>
    <s v="United States"/>
    <x v="14"/>
    <x v="8"/>
    <x v="3"/>
    <s v="FUR-FU-10004306"/>
    <s v="Furniture"/>
    <x v="3"/>
    <s v="Electrix Halogen Magnifier Lamp"/>
    <n v="77.72"/>
    <n v="1"/>
    <n v="0.6"/>
    <n v="-66.061999999999998"/>
    <n v="-66.061999999999998"/>
    <n v="-0.85"/>
    <n v="1"/>
    <x v="8"/>
    <x v="3"/>
    <s v="Dec"/>
  </r>
  <r>
    <n v="4360"/>
    <s v="CA-2017-162565"/>
    <x v="246"/>
    <d v="2017-12-11T00:00:00"/>
    <x v="3"/>
    <s v="RR-19315"/>
    <s v="Ralph Ritter"/>
    <s v="Consumer"/>
    <s v="United States"/>
    <x v="14"/>
    <x v="8"/>
    <x v="3"/>
    <s v="FUR-CH-10003973"/>
    <s v="Furniture"/>
    <x v="1"/>
    <s v="GuestStacker Chair with Chrome Finish Legs"/>
    <n v="520.46400000000006"/>
    <n v="2"/>
    <n v="0.3"/>
    <n v="-14.8704"/>
    <n v="-7.4352"/>
    <n v="-2.8571428571428567E-2"/>
    <n v="1"/>
    <x v="8"/>
    <x v="3"/>
    <s v="Dec"/>
  </r>
  <r>
    <n v="4376"/>
    <s v="CA-2014-166954"/>
    <x v="550"/>
    <d v="2014-04-30T00:00:00"/>
    <x v="1"/>
    <s v="BT-11305"/>
    <s v="Beth Thompson"/>
    <s v="Home Office"/>
    <s v="United States"/>
    <x v="242"/>
    <x v="2"/>
    <x v="1"/>
    <s v="FUR-FU-10003708"/>
    <s v="Furniture"/>
    <x v="3"/>
    <s v="Tenex Traditional Chairmats for Medium Pile Carpet, Standard Lip, 36&quot; x 48&quot;"/>
    <n v="303.25"/>
    <n v="5"/>
    <n v="0"/>
    <n v="63.682499999999997"/>
    <n v="12.736499999999999"/>
    <n v="0.21"/>
    <n v="0"/>
    <x v="2"/>
    <x v="2"/>
    <s v="Apr"/>
  </r>
  <r>
    <n v="4378"/>
    <s v="CA-2014-166954"/>
    <x v="550"/>
    <d v="2014-04-30T00:00:00"/>
    <x v="1"/>
    <s v="BT-11305"/>
    <s v="Beth Thompson"/>
    <s v="Home Office"/>
    <s v="United States"/>
    <x v="242"/>
    <x v="2"/>
    <x v="1"/>
    <s v="FUR-CH-10003973"/>
    <s v="Furniture"/>
    <x v="1"/>
    <s v="GuestStacker Chair with Chrome Finish Legs"/>
    <n v="1487.04"/>
    <n v="5"/>
    <n v="0.2"/>
    <n v="148.70400000000001"/>
    <n v="29.7408"/>
    <n v="0.1"/>
    <n v="1"/>
    <x v="2"/>
    <x v="2"/>
    <s v="Apr"/>
  </r>
  <r>
    <n v="4382"/>
    <s v="CA-2015-152891"/>
    <x v="551"/>
    <d v="2015-10-30T00:00:00"/>
    <x v="1"/>
    <s v="TB-21625"/>
    <s v="Trudy Brown"/>
    <s v="Consumer"/>
    <s v="United States"/>
    <x v="28"/>
    <x v="2"/>
    <x v="1"/>
    <s v="FUR-TA-10001857"/>
    <s v="Furniture"/>
    <x v="2"/>
    <s v="Balt Solid Wood Rectangular Table"/>
    <n v="253.17599999999999"/>
    <n v="3"/>
    <n v="0.2"/>
    <n v="-31.646999999999998"/>
    <n v="-10.548999999999999"/>
    <n v="-0.125"/>
    <n v="1"/>
    <x v="2"/>
    <x v="1"/>
    <s v="Oct"/>
  </r>
  <r>
    <n v="4384"/>
    <s v="US-2015-122784"/>
    <x v="552"/>
    <d v="2015-07-27T00:00:00"/>
    <x v="1"/>
    <s v="RA-19915"/>
    <s v="Russell Applegate"/>
    <s v="Consumer"/>
    <s v="United States"/>
    <x v="185"/>
    <x v="8"/>
    <x v="3"/>
    <s v="FUR-BO-10004690"/>
    <s v="Furniture"/>
    <x v="0"/>
    <s v="O'Sullivan Cherrywood Estates Traditional Barrister Bookcase"/>
    <n v="384.94400000000002"/>
    <n v="4"/>
    <n v="0.3"/>
    <n v="-126.4816"/>
    <n v="-31.6204"/>
    <n v="-0.32857142857142857"/>
    <n v="1"/>
    <x v="7"/>
    <x v="1"/>
    <s v="Jul"/>
  </r>
  <r>
    <n v="4386"/>
    <s v="US-2015-122784"/>
    <x v="552"/>
    <d v="2015-07-27T00:00:00"/>
    <x v="1"/>
    <s v="RA-19915"/>
    <s v="Russell Applegate"/>
    <s v="Consumer"/>
    <s v="United States"/>
    <x v="185"/>
    <x v="8"/>
    <x v="3"/>
    <s v="FUR-BO-10002545"/>
    <s v="Furniture"/>
    <x v="0"/>
    <s v="Atlantic Metals Mobile 3-Shelf Bookcases, Custom Colors"/>
    <n v="913.43"/>
    <n v="5"/>
    <n v="0.3"/>
    <n v="-52.195999999999998"/>
    <n v="-10.4392"/>
    <n v="-5.7142857142857141E-2"/>
    <n v="1"/>
    <x v="7"/>
    <x v="1"/>
    <s v="Jul"/>
  </r>
  <r>
    <n v="4390"/>
    <s v="CA-2017-111556"/>
    <x v="93"/>
    <d v="2017-11-22T00:00:00"/>
    <x v="2"/>
    <s v="CD-11920"/>
    <s v="Carlos Daly"/>
    <s v="Consumer"/>
    <s v="United States"/>
    <x v="13"/>
    <x v="7"/>
    <x v="2"/>
    <s v="FUR-BO-10003159"/>
    <s v="Furniture"/>
    <x v="0"/>
    <s v="Sauder Camden County Collection Libraries, Planked Cherry Finish"/>
    <n v="183.96799999999999"/>
    <n v="2"/>
    <n v="0.2"/>
    <n v="-25.2956"/>
    <n v="-12.6478"/>
    <n v="-0.13750000000000001"/>
    <n v="1"/>
    <x v="3"/>
    <x v="3"/>
    <s v="Nov"/>
  </r>
  <r>
    <n v="4398"/>
    <s v="US-2014-138758"/>
    <x v="553"/>
    <d v="2014-07-11T00:00:00"/>
    <x v="1"/>
    <s v="JL-15835"/>
    <s v="John Lee"/>
    <s v="Consumer"/>
    <s v="United States"/>
    <x v="3"/>
    <x v="3"/>
    <x v="2"/>
    <s v="FUR-CH-10002880"/>
    <s v="Furniture"/>
    <x v="1"/>
    <s v="Global High-Back Leather Tilter, Burgundy"/>
    <n v="172.18600000000001"/>
    <n v="2"/>
    <n v="0.3"/>
    <n v="-46.736199999999997"/>
    <n v="-23.368099999999998"/>
    <n v="-0.27142857142857141"/>
    <n v="1"/>
    <x v="4"/>
    <x v="2"/>
    <s v="Jul"/>
  </r>
  <r>
    <n v="4399"/>
    <s v="US-2014-138758"/>
    <x v="553"/>
    <d v="2014-07-11T00:00:00"/>
    <x v="1"/>
    <s v="JL-15835"/>
    <s v="John Lee"/>
    <s v="Consumer"/>
    <s v="United States"/>
    <x v="3"/>
    <x v="3"/>
    <x v="2"/>
    <s v="FUR-FU-10003039"/>
    <s v="Furniture"/>
    <x v="3"/>
    <s v="Howard Miller 11-1/2&quot; Diameter Grantwood Wall Clock"/>
    <n v="69.007999999999996"/>
    <n v="2"/>
    <n v="0.2"/>
    <n v="12.0764"/>
    <n v="6.0381999999999998"/>
    <n v="0.17500000000000002"/>
    <n v="1"/>
    <x v="4"/>
    <x v="2"/>
    <s v="Jul"/>
  </r>
  <r>
    <n v="4402"/>
    <s v="CA-2016-131737"/>
    <x v="554"/>
    <d v="2016-03-17T00:00:00"/>
    <x v="3"/>
    <s v="GZ-14470"/>
    <s v="Gary Zandusky"/>
    <s v="Consumer"/>
    <s v="United States"/>
    <x v="11"/>
    <x v="32"/>
    <x v="2"/>
    <s v="FUR-FU-10004306"/>
    <s v="Furniture"/>
    <x v="3"/>
    <s v="Electrix Halogen Magnifier Lamp"/>
    <n v="971.5"/>
    <n v="5"/>
    <n v="0"/>
    <n v="252.59"/>
    <n v="50.518000000000001"/>
    <n v="0.26"/>
    <n v="0"/>
    <x v="8"/>
    <x v="0"/>
    <s v="Mar"/>
  </r>
  <r>
    <n v="4419"/>
    <s v="CA-2014-160157"/>
    <x v="191"/>
    <d v="2014-12-27T00:00:00"/>
    <x v="1"/>
    <s v="MH-17455"/>
    <s v="Mark Hamilton"/>
    <s v="Consumer"/>
    <s v="United States"/>
    <x v="243"/>
    <x v="15"/>
    <x v="2"/>
    <s v="FUR-FU-10003773"/>
    <s v="Furniture"/>
    <x v="3"/>
    <s v="Eldon Cleatmat Plus Chair Mats for High Pile Carpets"/>
    <n v="190.84800000000001"/>
    <n v="3"/>
    <n v="0.2"/>
    <n v="-21.470400000000001"/>
    <n v="-7.1568000000000005"/>
    <n v="-0.1125"/>
    <n v="1"/>
    <x v="7"/>
    <x v="2"/>
    <s v="Dec"/>
  </r>
  <r>
    <n v="4424"/>
    <s v="CA-2017-159464"/>
    <x v="514"/>
    <d v="2017-05-19T00:00:00"/>
    <x v="2"/>
    <s v="TB-21355"/>
    <s v="Todd Boyes"/>
    <s v="Corporate"/>
    <s v="United States"/>
    <x v="244"/>
    <x v="24"/>
    <x v="0"/>
    <s v="FUR-BO-10003546"/>
    <s v="Furniture"/>
    <x v="0"/>
    <s v="Hon 4-Shelf Metal Bookcases"/>
    <n v="302.94"/>
    <n v="3"/>
    <n v="0"/>
    <n v="75.734999999999999"/>
    <n v="25.245000000000001"/>
    <n v="0.25"/>
    <n v="0"/>
    <x v="5"/>
    <x v="3"/>
    <s v="May"/>
  </r>
  <r>
    <n v="4429"/>
    <s v="CA-2017-119452"/>
    <x v="555"/>
    <d v="2017-03-27T00:00:00"/>
    <x v="1"/>
    <s v="CL-12565"/>
    <s v="Clay Ludtke"/>
    <s v="Consumer"/>
    <s v="United States"/>
    <x v="169"/>
    <x v="37"/>
    <x v="3"/>
    <s v="FUR-CH-10004495"/>
    <s v="Furniture"/>
    <x v="1"/>
    <s v="Global Leather and Oak Executive Chair, Black"/>
    <n v="1805.88"/>
    <n v="6"/>
    <n v="0"/>
    <n v="523.70519999999999"/>
    <n v="87.284199999999998"/>
    <n v="0.28999999999999998"/>
    <n v="0"/>
    <x v="6"/>
    <x v="3"/>
    <s v="Mar"/>
  </r>
  <r>
    <n v="4433"/>
    <s v="CA-2016-168893"/>
    <x v="361"/>
    <d v="2016-11-08T00:00:00"/>
    <x v="0"/>
    <s v="AP-10915"/>
    <s v="Arthur Prichep"/>
    <s v="Consumer"/>
    <s v="United States"/>
    <x v="0"/>
    <x v="0"/>
    <x v="0"/>
    <s v="FUR-FU-10002885"/>
    <s v="Furniture"/>
    <x v="3"/>
    <s v="Magna Visual Magnetic Picture Hangers"/>
    <n v="24.1"/>
    <n v="5"/>
    <n v="0"/>
    <n v="9.1579999999999995"/>
    <n v="1.8315999999999999"/>
    <n v="0.37999999999999995"/>
    <n v="0"/>
    <x v="2"/>
    <x v="0"/>
    <s v="Nov"/>
  </r>
  <r>
    <n v="4435"/>
    <s v="CA-2016-168893"/>
    <x v="361"/>
    <d v="2016-11-08T00:00:00"/>
    <x v="0"/>
    <s v="AP-10915"/>
    <s v="Arthur Prichep"/>
    <s v="Consumer"/>
    <s v="United States"/>
    <x v="0"/>
    <x v="0"/>
    <x v="0"/>
    <s v="FUR-TA-10003392"/>
    <s v="Furniture"/>
    <x v="2"/>
    <s v="Global Adaptabilities Conference Tables"/>
    <n v="842.94"/>
    <n v="3"/>
    <n v="0"/>
    <n v="160.15860000000001"/>
    <n v="53.386200000000002"/>
    <n v="0.19"/>
    <n v="0"/>
    <x v="2"/>
    <x v="0"/>
    <s v="Nov"/>
  </r>
  <r>
    <n v="4449"/>
    <s v="CA-2015-121965"/>
    <x v="556"/>
    <d v="2015-06-23T00:00:00"/>
    <x v="1"/>
    <s v="LH-17155"/>
    <s v="Logan Haushalter"/>
    <s v="Consumer"/>
    <s v="United States"/>
    <x v="2"/>
    <x v="2"/>
    <x v="1"/>
    <s v="FUR-FU-10000732"/>
    <s v="Furniture"/>
    <x v="3"/>
    <s v="Eldon 200 Class Desk Accessories"/>
    <n v="12.56"/>
    <n v="2"/>
    <n v="0"/>
    <n v="4.0191999999999997"/>
    <n v="2.0095999999999998"/>
    <n v="0.31999999999999995"/>
    <n v="0"/>
    <x v="4"/>
    <x v="1"/>
    <s v="Jun"/>
  </r>
  <r>
    <n v="4452"/>
    <s v="CA-2016-147137"/>
    <x v="557"/>
    <d v="2016-07-06T00:00:00"/>
    <x v="2"/>
    <s v="AA-10645"/>
    <s v="Anna Andreadi"/>
    <s v="Consumer"/>
    <s v="United States"/>
    <x v="28"/>
    <x v="2"/>
    <x v="1"/>
    <s v="FUR-FU-10000221"/>
    <s v="Furniture"/>
    <x v="3"/>
    <s v="Master Caster Door Stop, Brown"/>
    <n v="25.4"/>
    <n v="5"/>
    <n v="0"/>
    <n v="8.6359999999999992"/>
    <n v="1.7271999999999998"/>
    <n v="0.33999999999999997"/>
    <n v="0"/>
    <x v="3"/>
    <x v="0"/>
    <s v="Jul"/>
  </r>
  <r>
    <n v="4454"/>
    <s v="CA-2016-147137"/>
    <x v="557"/>
    <d v="2016-07-06T00:00:00"/>
    <x v="2"/>
    <s v="AA-10645"/>
    <s v="Anna Andreadi"/>
    <s v="Consumer"/>
    <s v="United States"/>
    <x v="28"/>
    <x v="2"/>
    <x v="1"/>
    <s v="FUR-BO-10001811"/>
    <s v="Furniture"/>
    <x v="0"/>
    <s v="Atlantic Metals Mobile 5-Shelf Bookcases, Custom Colors"/>
    <n v="1279.165"/>
    <n v="5"/>
    <n v="0.15"/>
    <n v="225.73500000000001"/>
    <n v="45.147000000000006"/>
    <n v="0.17647058823529413"/>
    <n v="0"/>
    <x v="3"/>
    <x v="0"/>
    <s v="Jul"/>
  </r>
  <r>
    <n v="4456"/>
    <s v="US-2015-146745"/>
    <x v="558"/>
    <d v="2015-09-08T00:00:00"/>
    <x v="1"/>
    <s v="AS-10630"/>
    <s v="Ann Steele"/>
    <s v="Home Office"/>
    <s v="United States"/>
    <x v="28"/>
    <x v="2"/>
    <x v="1"/>
    <s v="FUR-CH-10002372"/>
    <s v="Furniture"/>
    <x v="1"/>
    <s v="Office Star - Ergonomically Designed Knee Chair"/>
    <n v="129.56800000000001"/>
    <n v="2"/>
    <n v="0.2"/>
    <n v="-12.956799999999999"/>
    <n v="-6.4783999999999997"/>
    <n v="-9.9999999999999992E-2"/>
    <n v="1"/>
    <x v="2"/>
    <x v="1"/>
    <s v="Sep"/>
  </r>
  <r>
    <n v="4460"/>
    <s v="US-2017-125717"/>
    <x v="559"/>
    <d v="2017-10-01T00:00:00"/>
    <x v="2"/>
    <s v="DS-13030"/>
    <s v="Darrin Sayre"/>
    <s v="Home Office"/>
    <s v="United States"/>
    <x v="14"/>
    <x v="12"/>
    <x v="1"/>
    <s v="FUR-FU-10001979"/>
    <s v="Furniture"/>
    <x v="3"/>
    <s v="Dana Halogen Swing-Arm Architect Lamp"/>
    <n v="32.776000000000003"/>
    <n v="1"/>
    <n v="0.2"/>
    <n v="3.2776000000000001"/>
    <n v="3.2776000000000001"/>
    <n v="9.9999999999999992E-2"/>
    <n v="1"/>
    <x v="0"/>
    <x v="3"/>
    <s v="Sep"/>
  </r>
  <r>
    <n v="4469"/>
    <s v="CA-2017-168641"/>
    <x v="241"/>
    <d v="2017-12-01T00:00:00"/>
    <x v="1"/>
    <s v="KA-16525"/>
    <s v="Kelly Andreada"/>
    <s v="Consumer"/>
    <s v="United States"/>
    <x v="13"/>
    <x v="7"/>
    <x v="2"/>
    <s v="FUR-BO-10000780"/>
    <s v="Furniture"/>
    <x v="0"/>
    <s v="O'Sullivan Plantations 2-Door Library in Landvery Oak"/>
    <n v="321.56799999999998"/>
    <n v="2"/>
    <n v="0.2"/>
    <n v="-16.078399999999998"/>
    <n v="-8.0391999999999992"/>
    <n v="-4.9999999999999996E-2"/>
    <n v="1"/>
    <x v="7"/>
    <x v="3"/>
    <s v="Nov"/>
  </r>
  <r>
    <n v="4471"/>
    <s v="CA-2017-156895"/>
    <x v="258"/>
    <d v="2017-05-12T00:00:00"/>
    <x v="1"/>
    <s v="DJ-13510"/>
    <s v="Don Jones"/>
    <s v="Corporate"/>
    <s v="United States"/>
    <x v="3"/>
    <x v="3"/>
    <x v="2"/>
    <s v="FUR-CH-10003535"/>
    <s v="Furniture"/>
    <x v="1"/>
    <s v="Global Armless Task Chair, Royal Blue"/>
    <n v="128.05799999999999"/>
    <n v="3"/>
    <n v="0.3"/>
    <n v="-23.7822"/>
    <n v="-7.9273999999999996"/>
    <n v="-0.18571428571428572"/>
    <n v="1"/>
    <x v="4"/>
    <x v="3"/>
    <s v="May"/>
  </r>
  <r>
    <n v="4472"/>
    <s v="CA-2017-121300"/>
    <x v="560"/>
    <d v="2017-09-29T00:00:00"/>
    <x v="3"/>
    <s v="MG-17680"/>
    <s v="Maureen Gastineau"/>
    <s v="Home Office"/>
    <s v="United States"/>
    <x v="245"/>
    <x v="15"/>
    <x v="2"/>
    <s v="FUR-CH-10003774"/>
    <s v="Furniture"/>
    <x v="1"/>
    <s v="Global Wood Trimmed Manager's Task Chair, Khaki"/>
    <n v="63.686"/>
    <n v="1"/>
    <n v="0.3"/>
    <n v="-15.4666"/>
    <n v="-15.4666"/>
    <n v="-0.24285714285714285"/>
    <n v="1"/>
    <x v="8"/>
    <x v="3"/>
    <s v="Sep"/>
  </r>
  <r>
    <n v="4474"/>
    <s v="CA-2017-121300"/>
    <x v="560"/>
    <d v="2017-09-29T00:00:00"/>
    <x v="3"/>
    <s v="MG-17680"/>
    <s v="Maureen Gastineau"/>
    <s v="Home Office"/>
    <s v="United States"/>
    <x v="245"/>
    <x v="15"/>
    <x v="2"/>
    <s v="FUR-TA-10004442"/>
    <s v="Furniture"/>
    <x v="2"/>
    <s v="Riverside Furniture Stanwyck Manor Table Series"/>
    <n v="344.22"/>
    <n v="2"/>
    <n v="0.4"/>
    <n v="-189.321"/>
    <n v="-94.660499999999999"/>
    <n v="-0.54999999999999993"/>
    <n v="1"/>
    <x v="8"/>
    <x v="3"/>
    <s v="Sep"/>
  </r>
  <r>
    <n v="4476"/>
    <s v="CA-2017-121300"/>
    <x v="560"/>
    <d v="2017-09-29T00:00:00"/>
    <x v="3"/>
    <s v="MG-17680"/>
    <s v="Maureen Gastineau"/>
    <s v="Home Office"/>
    <s v="United States"/>
    <x v="245"/>
    <x v="15"/>
    <x v="2"/>
    <s v="FUR-FU-10004586"/>
    <s v="Furniture"/>
    <x v="3"/>
    <s v="G.E. Longer-Life Indoor Recessed Floodlight Bulbs"/>
    <n v="21.248000000000001"/>
    <n v="4"/>
    <n v="0.2"/>
    <n v="7.4367999999999999"/>
    <n v="1.8592"/>
    <n v="0.35"/>
    <n v="1"/>
    <x v="8"/>
    <x v="3"/>
    <s v="Sep"/>
  </r>
  <r>
    <n v="4479"/>
    <s v="CA-2017-130211"/>
    <x v="546"/>
    <d v="2017-10-22T00:00:00"/>
    <x v="3"/>
    <s v="BD-11620"/>
    <s v="Brian DeCherney"/>
    <s v="Consumer"/>
    <s v="United States"/>
    <x v="246"/>
    <x v="37"/>
    <x v="3"/>
    <s v="FUR-TA-10003748"/>
    <s v="Furniture"/>
    <x v="2"/>
    <s v="Bevis 36 x 72 Conference Tables"/>
    <n v="248.98"/>
    <n v="2"/>
    <n v="0"/>
    <n v="54.775599999999997"/>
    <n v="27.387799999999999"/>
    <n v="0.22"/>
    <n v="0"/>
    <x v="8"/>
    <x v="3"/>
    <s v="Oct"/>
  </r>
  <r>
    <n v="4491"/>
    <s v="CA-2017-105921"/>
    <x v="561"/>
    <d v="2017-08-21T00:00:00"/>
    <x v="1"/>
    <s v="JM-15250"/>
    <s v="Janet Martin"/>
    <s v="Consumer"/>
    <s v="United States"/>
    <x v="2"/>
    <x v="2"/>
    <x v="1"/>
    <s v="FUR-TA-10001095"/>
    <s v="Furniture"/>
    <x v="2"/>
    <s v="Chromcraft Round Conference Tables"/>
    <n v="418.29599999999999"/>
    <n v="3"/>
    <n v="0.2"/>
    <n v="5.2286999999999999"/>
    <n v="1.7428999999999999"/>
    <n v="1.2500000000000001E-2"/>
    <n v="1"/>
    <x v="7"/>
    <x v="3"/>
    <s v="Aug"/>
  </r>
  <r>
    <n v="4493"/>
    <s v="CA-2014-150798"/>
    <x v="280"/>
    <d v="2014-12-03T00:00:00"/>
    <x v="0"/>
    <s v="JK-15730"/>
    <s v="Joe Kamberova"/>
    <s v="Consumer"/>
    <s v="United States"/>
    <x v="29"/>
    <x v="15"/>
    <x v="2"/>
    <s v="FUR-FU-10000221"/>
    <s v="Furniture"/>
    <x v="3"/>
    <s v="Master Caster Door Stop, Brown"/>
    <n v="8.1280000000000001"/>
    <n v="2"/>
    <n v="0.2"/>
    <n v="1.4224000000000001"/>
    <n v="0.71120000000000005"/>
    <n v="0.17500000000000002"/>
    <n v="1"/>
    <x v="3"/>
    <x v="2"/>
    <s v="Dec"/>
  </r>
  <r>
    <n v="4495"/>
    <s v="CA-2014-150798"/>
    <x v="280"/>
    <d v="2014-12-03T00:00:00"/>
    <x v="0"/>
    <s v="JK-15730"/>
    <s v="Joe Kamberova"/>
    <s v="Consumer"/>
    <s v="United States"/>
    <x v="29"/>
    <x v="15"/>
    <x v="2"/>
    <s v="FUR-CH-10000015"/>
    <s v="Furniture"/>
    <x v="1"/>
    <s v="Hon Multipurpose Stacking Arm Chairs"/>
    <n v="909.72"/>
    <n v="6"/>
    <n v="0.3"/>
    <n v="-51.984000000000002"/>
    <n v="-8.6639999999999997"/>
    <n v="-5.7142857142857141E-2"/>
    <n v="1"/>
    <x v="3"/>
    <x v="2"/>
    <s v="Dec"/>
  </r>
  <r>
    <n v="4496"/>
    <s v="CA-2017-112753"/>
    <x v="562"/>
    <d v="2017-06-23T00:00:00"/>
    <x v="1"/>
    <s v="CC-12670"/>
    <s v="Craig Carreira"/>
    <s v="Consumer"/>
    <s v="United States"/>
    <x v="2"/>
    <x v="2"/>
    <x v="1"/>
    <s v="FUR-BO-10004015"/>
    <s v="Furniture"/>
    <x v="0"/>
    <s v="Bush Andora Bookcase, Maple/Graphite Gray Finish"/>
    <n v="917.92349999999999"/>
    <n v="9"/>
    <n v="0.15"/>
    <n v="75.593699999999998"/>
    <n v="8.3993000000000002"/>
    <n v="8.2352941176470587E-2"/>
    <n v="0"/>
    <x v="2"/>
    <x v="3"/>
    <s v="Jun"/>
  </r>
  <r>
    <n v="4509"/>
    <s v="US-2014-138247"/>
    <x v="109"/>
    <d v="2014-12-29T00:00:00"/>
    <x v="1"/>
    <s v="BF-11170"/>
    <s v="Ben Ferrer"/>
    <s v="Home Office"/>
    <s v="United States"/>
    <x v="2"/>
    <x v="2"/>
    <x v="1"/>
    <s v="FUR-FU-10002554"/>
    <s v="Furniture"/>
    <x v="3"/>
    <s v="Westinghouse Floor Lamp with Metal Mesh Shade, Black"/>
    <n v="23.99"/>
    <n v="1"/>
    <n v="0"/>
    <n v="5.5176999999999996"/>
    <n v="5.5176999999999996"/>
    <n v="0.23"/>
    <n v="0"/>
    <x v="2"/>
    <x v="2"/>
    <s v="Dec"/>
  </r>
  <r>
    <n v="4510"/>
    <s v="CA-2017-167003"/>
    <x v="563"/>
    <d v="2017-05-29T00:00:00"/>
    <x v="1"/>
    <s v="VS-21820"/>
    <s v="Vivek Sundaresam"/>
    <s v="Consumer"/>
    <s v="United States"/>
    <x v="2"/>
    <x v="2"/>
    <x v="1"/>
    <s v="FUR-TA-10001520"/>
    <s v="Furniture"/>
    <x v="2"/>
    <s v="Lesro Sheffield Collection Coffee Table, End Table, Center Table, Corner Table"/>
    <n v="171.28800000000001"/>
    <n v="3"/>
    <n v="0.2"/>
    <n v="-6.4233000000000002"/>
    <n v="-2.1411000000000002"/>
    <n v="-3.7499999999999999E-2"/>
    <n v="1"/>
    <x v="6"/>
    <x v="3"/>
    <s v="May"/>
  </r>
  <r>
    <n v="4511"/>
    <s v="CA-2016-119935"/>
    <x v="480"/>
    <d v="2016-11-14T00:00:00"/>
    <x v="1"/>
    <s v="KM-16225"/>
    <s v="Kalyca Meade"/>
    <s v="Corporate"/>
    <s v="United States"/>
    <x v="76"/>
    <x v="23"/>
    <x v="3"/>
    <s v="FUR-FU-10001085"/>
    <s v="Furniture"/>
    <x v="3"/>
    <s v="3M Polarizing Light Filter Sleeves"/>
    <n v="37.299999999999997"/>
    <n v="2"/>
    <n v="0"/>
    <n v="17.158000000000001"/>
    <n v="8.5790000000000006"/>
    <n v="0.46000000000000008"/>
    <n v="0"/>
    <x v="4"/>
    <x v="0"/>
    <s v="Nov"/>
  </r>
  <r>
    <n v="4515"/>
    <s v="CA-2016-120873"/>
    <x v="78"/>
    <d v="2016-11-01T00:00:00"/>
    <x v="0"/>
    <s v="BW-11200"/>
    <s v="Ben Wallace"/>
    <s v="Consumer"/>
    <s v="United States"/>
    <x v="247"/>
    <x v="25"/>
    <x v="0"/>
    <s v="FUR-CH-10000847"/>
    <s v="Furniture"/>
    <x v="1"/>
    <s v="Global Executive Mid-Back Manager's Chair"/>
    <n v="290.98"/>
    <n v="1"/>
    <n v="0"/>
    <n v="75.654799999999994"/>
    <n v="75.654799999999994"/>
    <n v="0.25999999999999995"/>
    <n v="0"/>
    <x v="2"/>
    <x v="0"/>
    <s v="Oct"/>
  </r>
  <r>
    <n v="4522"/>
    <s v="CA-2014-109491"/>
    <x v="564"/>
    <d v="2014-02-26T00:00:00"/>
    <x v="1"/>
    <s v="LC-16930"/>
    <s v="Linda Cazamias"/>
    <s v="Corporate"/>
    <s v="United States"/>
    <x v="52"/>
    <x v="6"/>
    <x v="3"/>
    <s v="FUR-FU-10000221"/>
    <s v="Furniture"/>
    <x v="3"/>
    <s v="Master Caster Door Stop, Brown"/>
    <n v="20.32"/>
    <n v="4"/>
    <n v="0"/>
    <n v="6.9088000000000003"/>
    <n v="1.7272000000000001"/>
    <n v="0.34"/>
    <n v="0"/>
    <x v="6"/>
    <x v="2"/>
    <s v="Feb"/>
  </r>
  <r>
    <n v="4525"/>
    <s v="CA-2014-107454"/>
    <x v="565"/>
    <d v="2014-11-06T00:00:00"/>
    <x v="1"/>
    <s v="RD-19720"/>
    <s v="Roger Demir"/>
    <s v="Consumer"/>
    <s v="United States"/>
    <x v="13"/>
    <x v="7"/>
    <x v="2"/>
    <s v="FUR-FU-10004018"/>
    <s v="Furniture"/>
    <x v="3"/>
    <s v="Tensor Computer Mounted Lamp"/>
    <n v="89.34"/>
    <n v="6"/>
    <n v="0"/>
    <n v="24.1218"/>
    <n v="4.0202999999999998"/>
    <n v="0.27"/>
    <n v="0"/>
    <x v="4"/>
    <x v="2"/>
    <s v="Nov"/>
  </r>
  <r>
    <n v="4528"/>
    <s v="US-2017-105046"/>
    <x v="357"/>
    <d v="2017-07-23T00:00:00"/>
    <x v="1"/>
    <s v="BE-11335"/>
    <s v="Bill Eplett"/>
    <s v="Home Office"/>
    <s v="United States"/>
    <x v="248"/>
    <x v="7"/>
    <x v="2"/>
    <s v="FUR-FU-10004848"/>
    <s v="Furniture"/>
    <x v="3"/>
    <s v="DAX Solid Wood Frames"/>
    <n v="39.08"/>
    <n v="4"/>
    <n v="0"/>
    <n v="14.4596"/>
    <n v="3.6149"/>
    <n v="0.37"/>
    <n v="0"/>
    <x v="6"/>
    <x v="3"/>
    <s v="Jul"/>
  </r>
  <r>
    <n v="4531"/>
    <s v="CA-2016-118759"/>
    <x v="566"/>
    <d v="2016-11-17T00:00:00"/>
    <x v="2"/>
    <s v="MB-17305"/>
    <s v="Maria Bertelson"/>
    <s v="Consumer"/>
    <s v="United States"/>
    <x v="13"/>
    <x v="7"/>
    <x v="2"/>
    <s v="FUR-CH-10002335"/>
    <s v="Furniture"/>
    <x v="1"/>
    <s v="Hon GuestStacker Chair"/>
    <n v="408.00599999999997"/>
    <n v="2"/>
    <n v="0.1"/>
    <n v="72.534400000000005"/>
    <n v="36.267200000000003"/>
    <n v="0.17777777777777781"/>
    <n v="0"/>
    <x v="0"/>
    <x v="0"/>
    <s v="Nov"/>
  </r>
  <r>
    <n v="4533"/>
    <s v="CA-2014-140403"/>
    <x v="567"/>
    <d v="2014-10-10T00:00:00"/>
    <x v="3"/>
    <s v="TN-21040"/>
    <s v="Tanja Norvell"/>
    <s v="Home Office"/>
    <s v="United States"/>
    <x v="249"/>
    <x v="2"/>
    <x v="1"/>
    <s v="FUR-CH-10002774"/>
    <s v="Furniture"/>
    <x v="1"/>
    <s v="Global Deluxe Stacking Chair, Gray"/>
    <n v="122.352"/>
    <n v="3"/>
    <n v="0.2"/>
    <n v="13.7646"/>
    <n v="4.5881999999999996"/>
    <n v="0.11249999999999999"/>
    <n v="1"/>
    <x v="8"/>
    <x v="2"/>
    <s v="Oct"/>
  </r>
  <r>
    <n v="4536"/>
    <s v="CA-2017-138464"/>
    <x v="220"/>
    <d v="2017-07-12T00:00:00"/>
    <x v="1"/>
    <s v="VF-21715"/>
    <s v="Vicky Freymann"/>
    <s v="Home Office"/>
    <s v="United States"/>
    <x v="15"/>
    <x v="13"/>
    <x v="1"/>
    <s v="FUR-FU-10003142"/>
    <s v="Furniture"/>
    <x v="3"/>
    <s v="Master Big Foot Doorstop, Beige"/>
    <n v="15.84"/>
    <n v="3"/>
    <n v="0"/>
    <n v="4.9104000000000001"/>
    <n v="1.6368"/>
    <n v="0.31"/>
    <n v="0"/>
    <x v="4"/>
    <x v="3"/>
    <s v="Jul"/>
  </r>
  <r>
    <n v="4541"/>
    <s v="CA-2015-104129"/>
    <x v="568"/>
    <d v="2015-03-02T00:00:00"/>
    <x v="1"/>
    <s v="ES-14080"/>
    <s v="Erin Smith"/>
    <s v="Corporate"/>
    <s v="United States"/>
    <x v="134"/>
    <x v="38"/>
    <x v="2"/>
    <s v="FUR-TA-10004152"/>
    <s v="Furniture"/>
    <x v="2"/>
    <s v="Barricks 18&quot; x 48&quot; Non-Folding Utility Table with Bottom Storage Shelf"/>
    <n v="493.92"/>
    <n v="7"/>
    <n v="0.3"/>
    <n v="-28.224"/>
    <n v="-4.032"/>
    <n v="-5.7142857142857141E-2"/>
    <n v="1"/>
    <x v="0"/>
    <x v="1"/>
    <s v="Feb"/>
  </r>
  <r>
    <n v="4544"/>
    <s v="CA-2015-126557"/>
    <x v="569"/>
    <d v="2015-07-17T00:00:00"/>
    <x v="0"/>
    <s v="RL-19615"/>
    <s v="Rob Lucas"/>
    <s v="Consumer"/>
    <s v="United States"/>
    <x v="9"/>
    <x v="8"/>
    <x v="3"/>
    <s v="FUR-CH-10004477"/>
    <s v="Furniture"/>
    <x v="1"/>
    <s v="Global Push Button Manager's Chair, Indigo"/>
    <n v="383.60700000000003"/>
    <n v="9"/>
    <n v="0.3"/>
    <n v="-5.4801000000000002"/>
    <n v="-0.6089"/>
    <n v="-1.4285714285714285E-2"/>
    <n v="1"/>
    <x v="2"/>
    <x v="1"/>
    <s v="Jul"/>
  </r>
  <r>
    <n v="4549"/>
    <s v="CA-2015-126557"/>
    <x v="569"/>
    <d v="2015-07-17T00:00:00"/>
    <x v="0"/>
    <s v="RL-19615"/>
    <s v="Rob Lucas"/>
    <s v="Consumer"/>
    <s v="United States"/>
    <x v="9"/>
    <x v="8"/>
    <x v="3"/>
    <s v="FUR-FU-10001861"/>
    <s v="Furniture"/>
    <x v="3"/>
    <s v="Floodlight Indoor Halogen Bulbs, 1 Bulb per Pack, 60 Watts"/>
    <n v="7.76"/>
    <n v="1"/>
    <n v="0.6"/>
    <n v="-2.1339999999999999"/>
    <n v="-2.1339999999999999"/>
    <n v="-0.27499999999999997"/>
    <n v="1"/>
    <x v="2"/>
    <x v="1"/>
    <s v="Jul"/>
  </r>
  <r>
    <n v="4552"/>
    <s v="US-2014-165862"/>
    <x v="570"/>
    <d v="2014-07-17T00:00:00"/>
    <x v="1"/>
    <s v="GK-14620"/>
    <s v="Grace Kelly"/>
    <s v="Corporate"/>
    <s v="United States"/>
    <x v="2"/>
    <x v="2"/>
    <x v="1"/>
    <s v="FUR-TA-10002855"/>
    <s v="Furniture"/>
    <x v="2"/>
    <s v="Bevis Round Conference Table Top &amp; Single Column Base"/>
    <n v="351.21600000000001"/>
    <n v="3"/>
    <n v="0.2"/>
    <n v="4.3902000000000001"/>
    <n v="1.4634"/>
    <n v="1.2500000000000001E-2"/>
    <n v="1"/>
    <x v="4"/>
    <x v="2"/>
    <s v="Jul"/>
  </r>
  <r>
    <n v="4553"/>
    <s v="US-2014-106334"/>
    <x v="421"/>
    <d v="2015-01-02T00:00:00"/>
    <x v="1"/>
    <s v="JF-15490"/>
    <s v="Jeremy Farry"/>
    <s v="Consumer"/>
    <s v="United States"/>
    <x v="28"/>
    <x v="2"/>
    <x v="1"/>
    <s v="FUR-CH-10004886"/>
    <s v="Furniture"/>
    <x v="1"/>
    <s v="Bevis Steel Folding Chairs"/>
    <n v="230.28"/>
    <n v="3"/>
    <n v="0.2"/>
    <n v="23.027999999999999"/>
    <n v="7.6759999999999993"/>
    <n v="9.9999999999999992E-2"/>
    <n v="1"/>
    <x v="6"/>
    <x v="2"/>
    <s v="Dec"/>
  </r>
  <r>
    <n v="4560"/>
    <s v="CA-2014-110219"/>
    <x v="571"/>
    <d v="2014-05-08T00:00:00"/>
    <x v="2"/>
    <s v="EB-13870"/>
    <s v="Emily Burns"/>
    <s v="Consumer"/>
    <s v="United States"/>
    <x v="21"/>
    <x v="5"/>
    <x v="3"/>
    <s v="FUR-CH-10001146"/>
    <s v="Furniture"/>
    <x v="1"/>
    <s v="Global Value Mid-Back Manager's Chair, Gray"/>
    <n v="127.869"/>
    <n v="3"/>
    <n v="0.3"/>
    <n v="-9.1334999999999997"/>
    <n v="-3.0444999999999998"/>
    <n v="-7.1428571428571425E-2"/>
    <n v="1"/>
    <x v="0"/>
    <x v="2"/>
    <s v="May"/>
  </r>
  <r>
    <n v="4563"/>
    <s v="CA-2015-118871"/>
    <x v="463"/>
    <d v="2015-12-09T00:00:00"/>
    <x v="0"/>
    <s v="HM-14860"/>
    <s v="Harry Marie"/>
    <s v="Corporate"/>
    <s v="United States"/>
    <x v="2"/>
    <x v="2"/>
    <x v="1"/>
    <s v="FUR-FU-10002111"/>
    <s v="Furniture"/>
    <x v="3"/>
    <s v="Master Caster Door Stop, Large Brown"/>
    <n v="36.4"/>
    <n v="5"/>
    <n v="0"/>
    <n v="13.832000000000001"/>
    <n v="2.7664"/>
    <n v="0.38000000000000006"/>
    <n v="0"/>
    <x v="2"/>
    <x v="1"/>
    <s v="Dec"/>
  </r>
  <r>
    <n v="4564"/>
    <s v="CA-2017-129490"/>
    <x v="572"/>
    <d v="2017-09-30T00:00:00"/>
    <x v="1"/>
    <s v="SJ-20125"/>
    <s v="Sanjit Jacobs"/>
    <s v="Home Office"/>
    <s v="United States"/>
    <x v="232"/>
    <x v="1"/>
    <x v="0"/>
    <s v="FUR-CH-10003298"/>
    <s v="Furniture"/>
    <x v="1"/>
    <s v="Office Star - Contemporary Task Swivel chair with Loop Arms, Charcoal"/>
    <n v="419.13600000000002"/>
    <n v="4"/>
    <n v="0.2"/>
    <n v="-57.6312"/>
    <n v="-14.4078"/>
    <n v="-0.13749999999999998"/>
    <n v="1"/>
    <x v="4"/>
    <x v="3"/>
    <s v="Sep"/>
  </r>
  <r>
    <n v="4570"/>
    <s v="CA-2014-169460"/>
    <x v="573"/>
    <d v="2014-04-21T00:00:00"/>
    <x v="0"/>
    <s v="NF-18595"/>
    <s v="Nicole Fjeld"/>
    <s v="Home Office"/>
    <s v="United States"/>
    <x v="124"/>
    <x v="2"/>
    <x v="1"/>
    <s v="FUR-FU-10004017"/>
    <s v="Furniture"/>
    <x v="3"/>
    <s v="Executive Impressions 13&quot; Chairman Wall Clock"/>
    <n v="76.14"/>
    <n v="3"/>
    <n v="0"/>
    <n v="26.649000000000001"/>
    <n v="8.8830000000000009"/>
    <n v="0.35000000000000003"/>
    <n v="0"/>
    <x v="3"/>
    <x v="2"/>
    <s v="Apr"/>
  </r>
  <r>
    <n v="4575"/>
    <s v="CA-2016-139395"/>
    <x v="574"/>
    <d v="2016-12-18T00:00:00"/>
    <x v="1"/>
    <s v="MG-17650"/>
    <s v="Matthew Grinstein"/>
    <s v="Home Office"/>
    <s v="United States"/>
    <x v="38"/>
    <x v="17"/>
    <x v="3"/>
    <s v="FUR-FU-10003724"/>
    <s v="Furniture"/>
    <x v="3"/>
    <s v="Westinghouse Clip-On Gooseneck Lamps"/>
    <n v="33.479999999999997"/>
    <n v="4"/>
    <n v="0"/>
    <n v="8.7048000000000005"/>
    <n v="2.1762000000000001"/>
    <n v="0.26000000000000006"/>
    <n v="0"/>
    <x v="6"/>
    <x v="0"/>
    <s v="Dec"/>
  </r>
  <r>
    <n v="4582"/>
    <s v="CA-2016-120250"/>
    <x v="107"/>
    <d v="2016-09-22T00:00:00"/>
    <x v="2"/>
    <s v="AP-10720"/>
    <s v="Anne Pryor"/>
    <s v="Home Office"/>
    <s v="United States"/>
    <x v="3"/>
    <x v="3"/>
    <x v="2"/>
    <s v="FUR-FU-10003424"/>
    <s v="Furniture"/>
    <x v="3"/>
    <s v="Nu-Dell Oak Frame"/>
    <n v="25.632000000000001"/>
    <n v="3"/>
    <n v="0.2"/>
    <n v="3.8448000000000002"/>
    <n v="1.2816000000000001"/>
    <n v="0.15"/>
    <n v="1"/>
    <x v="0"/>
    <x v="0"/>
    <s v="Sep"/>
  </r>
  <r>
    <n v="4589"/>
    <s v="US-2017-163790"/>
    <x v="575"/>
    <d v="2017-11-04T00:00:00"/>
    <x v="0"/>
    <s v="NL-18310"/>
    <s v="Nancy Lomonaco"/>
    <s v="Home Office"/>
    <s v="United States"/>
    <x v="250"/>
    <x v="2"/>
    <x v="1"/>
    <s v="FUR-FU-10002508"/>
    <s v="Furniture"/>
    <x v="3"/>
    <s v="Document Clip Frames"/>
    <n v="25.02"/>
    <n v="3"/>
    <n v="0"/>
    <n v="10.5084"/>
    <n v="3.5028000000000001"/>
    <n v="0.42"/>
    <n v="0"/>
    <x v="3"/>
    <x v="3"/>
    <s v="Nov"/>
  </r>
  <r>
    <n v="4593"/>
    <s v="CA-2016-129868"/>
    <x v="576"/>
    <d v="2016-12-31T00:00:00"/>
    <x v="1"/>
    <s v="MC-18130"/>
    <s v="Mike Caudle"/>
    <s v="Corporate"/>
    <s v="United States"/>
    <x v="2"/>
    <x v="2"/>
    <x v="1"/>
    <s v="FUR-CH-10003535"/>
    <s v="Furniture"/>
    <x v="1"/>
    <s v="Global Armless Task Chair, Royal Blue"/>
    <n v="146.352"/>
    <n v="3"/>
    <n v="0.2"/>
    <n v="-5.4882"/>
    <n v="-1.8293999999999999"/>
    <n v="-3.7499999999999999E-2"/>
    <n v="1"/>
    <x v="2"/>
    <x v="0"/>
    <s v="Dec"/>
  </r>
  <r>
    <n v="4595"/>
    <s v="CA-2016-129868"/>
    <x v="576"/>
    <d v="2016-12-31T00:00:00"/>
    <x v="1"/>
    <s v="MC-18130"/>
    <s v="Mike Caudle"/>
    <s v="Corporate"/>
    <s v="United States"/>
    <x v="2"/>
    <x v="2"/>
    <x v="1"/>
    <s v="FUR-TA-10003473"/>
    <s v="Furniture"/>
    <x v="2"/>
    <s v="Bretford Rectangular Conference Table Tops"/>
    <n v="902.71199999999999"/>
    <n v="3"/>
    <n v="0.2"/>
    <n v="33.851700000000001"/>
    <n v="11.283900000000001"/>
    <n v="3.7499999999999999E-2"/>
    <n v="1"/>
    <x v="2"/>
    <x v="0"/>
    <s v="Dec"/>
  </r>
  <r>
    <n v="4600"/>
    <s v="CA-2015-146948"/>
    <x v="370"/>
    <d v="2015-07-20T00:00:00"/>
    <x v="1"/>
    <s v="MG-17890"/>
    <s v="Michael Granlund"/>
    <s v="Home Office"/>
    <s v="United States"/>
    <x v="237"/>
    <x v="32"/>
    <x v="2"/>
    <s v="FUR-CH-10004853"/>
    <s v="Furniture"/>
    <x v="1"/>
    <s v="Global Manager's Adjustable Task Chair, Storm"/>
    <n v="150.97999999999999"/>
    <n v="1"/>
    <n v="0"/>
    <n v="43.784199999999998"/>
    <n v="43.784199999999998"/>
    <n v="0.29000000000000004"/>
    <n v="0"/>
    <x v="4"/>
    <x v="1"/>
    <s v="Jul"/>
  </r>
  <r>
    <n v="4611"/>
    <s v="US-2017-141852"/>
    <x v="17"/>
    <d v="2017-11-14T00:00:00"/>
    <x v="1"/>
    <s v="JE-15745"/>
    <s v="Joel Eaton"/>
    <s v="Consumer"/>
    <s v="United States"/>
    <x v="64"/>
    <x v="2"/>
    <x v="1"/>
    <s v="FUR-FU-10000023"/>
    <s v="Furniture"/>
    <x v="3"/>
    <s v="Eldon Wave Desk Accessories"/>
    <n v="47.12"/>
    <n v="8"/>
    <n v="0"/>
    <n v="20.732800000000001"/>
    <n v="2.5916000000000001"/>
    <n v="0.44000000000000006"/>
    <n v="0"/>
    <x v="2"/>
    <x v="3"/>
    <s v="Nov"/>
  </r>
  <r>
    <n v="4619"/>
    <s v="CA-2015-117800"/>
    <x v="231"/>
    <d v="2015-09-26T00:00:00"/>
    <x v="1"/>
    <s v="TH-21550"/>
    <s v="Tracy Hopkins"/>
    <s v="Home Office"/>
    <s v="United States"/>
    <x v="114"/>
    <x v="20"/>
    <x v="2"/>
    <s v="FUR-CH-10000785"/>
    <s v="Furniture"/>
    <x v="1"/>
    <s v="Global Ergonomic Managers Chair"/>
    <n v="542.94000000000005"/>
    <n v="3"/>
    <n v="0"/>
    <n v="141.1644"/>
    <n v="47.0548"/>
    <n v="0.25999999999999995"/>
    <n v="0"/>
    <x v="2"/>
    <x v="1"/>
    <s v="Sep"/>
  </r>
  <r>
    <n v="4626"/>
    <s v="CA-2017-147228"/>
    <x v="198"/>
    <d v="2017-09-14T00:00:00"/>
    <x v="1"/>
    <s v="SO-20335"/>
    <s v="Sean O'Donnell"/>
    <s v="Consumer"/>
    <s v="United States"/>
    <x v="11"/>
    <x v="9"/>
    <x v="0"/>
    <s v="FUR-FU-10000023"/>
    <s v="Furniture"/>
    <x v="3"/>
    <s v="Eldon Wave Desk Accessories"/>
    <n v="14.135999999999999"/>
    <n v="3"/>
    <n v="0.2"/>
    <n v="4.2408000000000001"/>
    <n v="1.4136"/>
    <n v="0.30000000000000004"/>
    <n v="1"/>
    <x v="2"/>
    <x v="3"/>
    <s v="Sep"/>
  </r>
  <r>
    <n v="4631"/>
    <s v="US-2015-126235"/>
    <x v="233"/>
    <d v="2015-10-15T00:00:00"/>
    <x v="3"/>
    <s v="GA-14725"/>
    <s v="Guy Armstrong"/>
    <s v="Consumer"/>
    <s v="United States"/>
    <x v="189"/>
    <x v="17"/>
    <x v="3"/>
    <s v="FUR-FU-10000719"/>
    <s v="Furniture"/>
    <x v="3"/>
    <s v="DAX Cubicle Frames, 8-1/2 x 11"/>
    <n v="17.14"/>
    <n v="2"/>
    <n v="0"/>
    <n v="6.1703999999999999"/>
    <n v="3.0851999999999999"/>
    <n v="0.36"/>
    <n v="0"/>
    <x v="8"/>
    <x v="1"/>
    <s v="Oct"/>
  </r>
  <r>
    <n v="4633"/>
    <s v="CA-2017-168396"/>
    <x v="309"/>
    <d v="2017-08-08T00:00:00"/>
    <x v="0"/>
    <s v="BD-11725"/>
    <s v="Bruce Degenhardt"/>
    <s v="Consumer"/>
    <s v="United States"/>
    <x v="28"/>
    <x v="2"/>
    <x v="1"/>
    <s v="FUR-FU-10000723"/>
    <s v="Furniture"/>
    <x v="3"/>
    <s v="Deflect-o EconoMat Studded, No Bevel Mat for Low Pile Carpeting"/>
    <n v="123.96"/>
    <n v="3"/>
    <n v="0"/>
    <n v="11.1564"/>
    <n v="3.7187999999999999"/>
    <n v="0.09"/>
    <n v="0"/>
    <x v="2"/>
    <x v="3"/>
    <s v="Aug"/>
  </r>
  <r>
    <n v="4634"/>
    <s v="CA-2015-130456"/>
    <x v="130"/>
    <d v="2015-08-26T00:00:00"/>
    <x v="1"/>
    <s v="DS-13180"/>
    <s v="David Smith"/>
    <s v="Corporate"/>
    <s v="United States"/>
    <x v="28"/>
    <x v="2"/>
    <x v="1"/>
    <s v="FUR-BO-10003893"/>
    <s v="Furniture"/>
    <x v="0"/>
    <s v="Sauder Camden County Collection Library"/>
    <n v="586.39800000000002"/>
    <n v="6"/>
    <n v="0.15"/>
    <n v="34.494"/>
    <n v="5.7489999999999997"/>
    <n v="5.8823529411764705E-2"/>
    <n v="0"/>
    <x v="2"/>
    <x v="1"/>
    <s v="Aug"/>
  </r>
  <r>
    <n v="4643"/>
    <s v="CA-2017-130141"/>
    <x v="546"/>
    <d v="2017-10-24T00:00:00"/>
    <x v="0"/>
    <s v="HA-14905"/>
    <s v="Helen Abelman"/>
    <s v="Consumer"/>
    <s v="United States"/>
    <x v="200"/>
    <x v="12"/>
    <x v="1"/>
    <s v="FUR-CH-10000749"/>
    <s v="Furniture"/>
    <x v="1"/>
    <s v="Office Star - Ergonomic Mid Back Chair with 2-Way Adjustable Arms"/>
    <n v="579.13599999999997"/>
    <n v="4"/>
    <n v="0.2"/>
    <n v="-28.956800000000001"/>
    <n v="-7.2392000000000003"/>
    <n v="-0.05"/>
    <n v="1"/>
    <x v="3"/>
    <x v="3"/>
    <s v="Oct"/>
  </r>
  <r>
    <n v="4646"/>
    <s v="CA-2016-143910"/>
    <x v="577"/>
    <d v="2016-08-16T00:00:00"/>
    <x v="1"/>
    <s v="BC-11125"/>
    <s v="Becky Castell"/>
    <s v="Home Office"/>
    <s v="United States"/>
    <x v="13"/>
    <x v="7"/>
    <x v="2"/>
    <s v="FUR-CH-10000225"/>
    <s v="Furniture"/>
    <x v="1"/>
    <s v="Global Geo Office Task Chair, Gray"/>
    <n v="145.76400000000001"/>
    <n v="2"/>
    <n v="0.1"/>
    <n v="-8.0980000000000008"/>
    <n v="-4.0490000000000004"/>
    <n v="-5.5555555555555559E-2"/>
    <n v="0"/>
    <x v="4"/>
    <x v="0"/>
    <s v="Aug"/>
  </r>
  <r>
    <n v="4648"/>
    <s v="CA-2016-139556"/>
    <x v="578"/>
    <d v="2016-05-01T00:00:00"/>
    <x v="1"/>
    <s v="DB-13360"/>
    <s v="Dennis Bolton"/>
    <s v="Home Office"/>
    <s v="United States"/>
    <x v="13"/>
    <x v="7"/>
    <x v="2"/>
    <s v="FUR-CH-10004983"/>
    <s v="Furniture"/>
    <x v="1"/>
    <s v="Office Star - Mid Back Dual function Ergonomic High Back Chair with 2-Way Adjustable Arms"/>
    <n v="434.64600000000002"/>
    <n v="3"/>
    <n v="0.1"/>
    <n v="62.782200000000003"/>
    <n v="20.927400000000002"/>
    <n v="0.14444444444444446"/>
    <n v="0"/>
    <x v="2"/>
    <x v="0"/>
    <s v="Apr"/>
  </r>
  <r>
    <n v="4662"/>
    <s v="CA-2015-112130"/>
    <x v="496"/>
    <d v="2015-05-07T00:00:00"/>
    <x v="1"/>
    <s v="SV-20785"/>
    <s v="Stewart Visinsky"/>
    <s v="Consumer"/>
    <s v="United States"/>
    <x v="3"/>
    <x v="3"/>
    <x v="2"/>
    <s v="FUR-CH-10002965"/>
    <s v="Furniture"/>
    <x v="1"/>
    <s v="Global Leather Highback Executive Chair with Pneumatic Height Adjustment, Black"/>
    <n v="844.11599999999999"/>
    <n v="6"/>
    <n v="0.3"/>
    <n v="-36.176400000000001"/>
    <n v="-6.0293999999999999"/>
    <n v="-4.2857142857142858E-2"/>
    <n v="1"/>
    <x v="4"/>
    <x v="1"/>
    <s v="May"/>
  </r>
  <r>
    <n v="4667"/>
    <s v="CA-2016-116547"/>
    <x v="579"/>
    <d v="2016-01-17T00:00:00"/>
    <x v="1"/>
    <s v="KB-16585"/>
    <s v="Ken Black"/>
    <s v="Corporate"/>
    <s v="United States"/>
    <x v="15"/>
    <x v="13"/>
    <x v="1"/>
    <s v="FUR-FU-10000076"/>
    <s v="Furniture"/>
    <x v="3"/>
    <s v="24-Hour Round Wall Clock"/>
    <n v="79.92"/>
    <n v="4"/>
    <n v="0"/>
    <n v="34.365600000000001"/>
    <n v="8.5914000000000001"/>
    <n v="0.43"/>
    <n v="0"/>
    <x v="7"/>
    <x v="0"/>
    <s v="Jan"/>
  </r>
  <r>
    <n v="4670"/>
    <s v="US-2017-133200"/>
    <x v="580"/>
    <d v="2017-05-11T00:00:00"/>
    <x v="1"/>
    <s v="DB-13555"/>
    <s v="Dorothy Badders"/>
    <s v="Corporate"/>
    <s v="United States"/>
    <x v="50"/>
    <x v="5"/>
    <x v="3"/>
    <s v="FUR-BO-10001601"/>
    <s v="Furniture"/>
    <x v="0"/>
    <s v="Sauder Mission Library with Doors, Fruitwood Finish"/>
    <n v="623.46479999999997"/>
    <n v="7"/>
    <n v="0.32"/>
    <n v="-119.1918"/>
    <n v="-17.0274"/>
    <n v="-0.19117647058823531"/>
    <n v="1"/>
    <x v="2"/>
    <x v="3"/>
    <s v="May"/>
  </r>
  <r>
    <n v="4675"/>
    <s v="CA-2016-133550"/>
    <x v="581"/>
    <d v="2016-08-06T00:00:00"/>
    <x v="1"/>
    <s v="KL-16645"/>
    <s v="Ken Lonsdale"/>
    <s v="Consumer"/>
    <s v="United States"/>
    <x v="25"/>
    <x v="17"/>
    <x v="3"/>
    <s v="FUR-FU-10002918"/>
    <s v="Furniture"/>
    <x v="3"/>
    <s v="Eldon ClusterMat Chair Mat with Cordless Antistatic Protection"/>
    <n v="272.94"/>
    <n v="3"/>
    <n v="0"/>
    <n v="30.023399999999999"/>
    <n v="10.0078"/>
    <n v="0.11"/>
    <n v="0"/>
    <x v="6"/>
    <x v="0"/>
    <s v="Jul"/>
  </r>
  <r>
    <n v="4676"/>
    <s v="CA-2017-139416"/>
    <x v="582"/>
    <d v="2017-03-29T00:00:00"/>
    <x v="0"/>
    <s v="AG-10270"/>
    <s v="Alejandro Grove"/>
    <s v="Consumer"/>
    <s v="United States"/>
    <x v="3"/>
    <x v="3"/>
    <x v="2"/>
    <s v="FUR-FU-10003832"/>
    <s v="Furniture"/>
    <x v="3"/>
    <s v="Eldon Expressions Punched Metal &amp; Wood Desk Accessories, Black &amp; Cherry"/>
    <n v="15.007999999999999"/>
    <n v="2"/>
    <n v="0.2"/>
    <n v="1.5007999999999999"/>
    <n v="0.75039999999999996"/>
    <n v="0.1"/>
    <n v="1"/>
    <x v="3"/>
    <x v="3"/>
    <s v="Mar"/>
  </r>
  <r>
    <n v="4684"/>
    <s v="CA-2016-159912"/>
    <x v="583"/>
    <d v="2016-09-03T00:00:00"/>
    <x v="1"/>
    <s v="GB-14530"/>
    <s v="George Bell"/>
    <s v="Corporate"/>
    <s v="United States"/>
    <x v="3"/>
    <x v="3"/>
    <x v="2"/>
    <s v="FUR-TA-10004152"/>
    <s v="Furniture"/>
    <x v="2"/>
    <s v="Barricks 18&quot; x 48&quot; Non-Folding Utility Table with Bottom Storage Shelf"/>
    <n v="241.92"/>
    <n v="4"/>
    <n v="0.4"/>
    <n v="-56.448"/>
    <n v="-14.112"/>
    <n v="-0.23333333333333334"/>
    <n v="1"/>
    <x v="2"/>
    <x v="0"/>
    <s v="Aug"/>
  </r>
  <r>
    <n v="4685"/>
    <s v="CA-2016-159912"/>
    <x v="583"/>
    <d v="2016-09-03T00:00:00"/>
    <x v="1"/>
    <s v="GB-14530"/>
    <s v="George Bell"/>
    <s v="Corporate"/>
    <s v="United States"/>
    <x v="3"/>
    <x v="3"/>
    <x v="2"/>
    <s v="FUR-BO-10002853"/>
    <s v="Furniture"/>
    <x v="0"/>
    <s v="O'Sullivan 5-Shelf Heavy-Duty Bookcases"/>
    <n v="163.88"/>
    <n v="4"/>
    <n v="0.5"/>
    <n v="-81.94"/>
    <n v="-20.484999999999999"/>
    <n v="-0.5"/>
    <n v="1"/>
    <x v="2"/>
    <x v="0"/>
    <s v="Aug"/>
  </r>
  <r>
    <n v="4690"/>
    <s v="CA-2014-138681"/>
    <x v="191"/>
    <d v="2014-12-22T00:00:00"/>
    <x v="2"/>
    <s v="CT-11995"/>
    <s v="Carol Triggs"/>
    <s v="Consumer"/>
    <s v="United States"/>
    <x v="104"/>
    <x v="22"/>
    <x v="1"/>
    <s v="FUR-FU-10001876"/>
    <s v="Furniture"/>
    <x v="3"/>
    <s v="Computer Room Manger, 14&quot;"/>
    <n v="51.968000000000004"/>
    <n v="2"/>
    <n v="0.2"/>
    <n v="10.393599999999999"/>
    <n v="5.1967999999999996"/>
    <n v="0.19999999999999998"/>
    <n v="1"/>
    <x v="3"/>
    <x v="2"/>
    <s v="Dec"/>
  </r>
  <r>
    <n v="4692"/>
    <s v="CA-2014-138681"/>
    <x v="191"/>
    <d v="2014-12-22T00:00:00"/>
    <x v="2"/>
    <s v="CT-11995"/>
    <s v="Carol Triggs"/>
    <s v="Consumer"/>
    <s v="United States"/>
    <x v="104"/>
    <x v="22"/>
    <x v="1"/>
    <s v="FUR-CH-10004860"/>
    <s v="Furniture"/>
    <x v="1"/>
    <s v="Global Low Back Tilter Chair"/>
    <n v="242.352"/>
    <n v="3"/>
    <n v="0.2"/>
    <n v="-42.4116"/>
    <n v="-14.1372"/>
    <n v="-0.17499999999999999"/>
    <n v="1"/>
    <x v="3"/>
    <x v="2"/>
    <s v="Dec"/>
  </r>
  <r>
    <n v="4696"/>
    <s v="US-2015-138121"/>
    <x v="584"/>
    <d v="2015-12-17T00:00:00"/>
    <x v="3"/>
    <s v="JL-15835"/>
    <s v="John Lee"/>
    <s v="Consumer"/>
    <s v="United States"/>
    <x v="25"/>
    <x v="17"/>
    <x v="3"/>
    <s v="FUR-CH-10003846"/>
    <s v="Furniture"/>
    <x v="1"/>
    <s v="Hon Valutask Swivel Chairs"/>
    <n v="302.94"/>
    <n v="3"/>
    <n v="0"/>
    <n v="48.470399999999998"/>
    <n v="16.1568"/>
    <n v="0.16"/>
    <n v="0"/>
    <x v="8"/>
    <x v="1"/>
    <s v="Dec"/>
  </r>
  <r>
    <n v="4697"/>
    <s v="US-2015-138121"/>
    <x v="584"/>
    <d v="2015-12-17T00:00:00"/>
    <x v="3"/>
    <s v="JL-15835"/>
    <s v="John Lee"/>
    <s v="Consumer"/>
    <s v="United States"/>
    <x v="25"/>
    <x v="17"/>
    <x v="3"/>
    <s v="FUR-CH-10004875"/>
    <s v="Furniture"/>
    <x v="1"/>
    <s v="Harbour Creations 67200 Series Stacking Chairs"/>
    <n v="142.36000000000001"/>
    <n v="2"/>
    <n v="0"/>
    <n v="38.437199999999997"/>
    <n v="19.218599999999999"/>
    <n v="0.26999999999999996"/>
    <n v="0"/>
    <x v="8"/>
    <x v="1"/>
    <s v="Dec"/>
  </r>
  <r>
    <n v="4698"/>
    <s v="US-2015-138121"/>
    <x v="584"/>
    <d v="2015-12-17T00:00:00"/>
    <x v="3"/>
    <s v="JL-15835"/>
    <s v="John Lee"/>
    <s v="Consumer"/>
    <s v="United States"/>
    <x v="25"/>
    <x v="17"/>
    <x v="3"/>
    <s v="FUR-CH-10003817"/>
    <s v="Furniture"/>
    <x v="1"/>
    <s v="Global Value Steno Chair, Gray"/>
    <n v="546.66"/>
    <n v="9"/>
    <n v="0"/>
    <n v="136.66499999999999"/>
    <n v="15.184999999999999"/>
    <n v="0.25"/>
    <n v="0"/>
    <x v="8"/>
    <x v="1"/>
    <s v="Dec"/>
  </r>
  <r>
    <n v="4699"/>
    <s v="US-2015-138121"/>
    <x v="584"/>
    <d v="2015-12-17T00:00:00"/>
    <x v="3"/>
    <s v="JL-15835"/>
    <s v="John Lee"/>
    <s v="Consumer"/>
    <s v="United States"/>
    <x v="25"/>
    <x v="17"/>
    <x v="3"/>
    <s v="FUR-FU-10002116"/>
    <s v="Furniture"/>
    <x v="3"/>
    <s v="Tenex Carpeted, Granite-Look or Clear Contemporary Contour Shape Chair Mats"/>
    <n v="212.13"/>
    <n v="3"/>
    <n v="0"/>
    <n v="14.8491"/>
    <n v="4.9497"/>
    <n v="7.0000000000000007E-2"/>
    <n v="0"/>
    <x v="8"/>
    <x v="1"/>
    <s v="Dec"/>
  </r>
  <r>
    <n v="4703"/>
    <s v="CA-2017-140298"/>
    <x v="585"/>
    <d v="2017-05-17T00:00:00"/>
    <x v="1"/>
    <s v="JK-16120"/>
    <s v="Julie Kriz"/>
    <s v="Home Office"/>
    <s v="United States"/>
    <x v="198"/>
    <x v="5"/>
    <x v="3"/>
    <s v="FUR-FU-10001967"/>
    <s v="Furniture"/>
    <x v="3"/>
    <s v="Telescoping Adjustable Floor Lamp"/>
    <n v="7.9960000000000004"/>
    <n v="1"/>
    <n v="0.6"/>
    <n v="-6.9965000000000002"/>
    <n v="-6.9965000000000002"/>
    <n v="-0.875"/>
    <n v="1"/>
    <x v="6"/>
    <x v="3"/>
    <s v="May"/>
  </r>
  <r>
    <n v="4707"/>
    <s v="CA-2016-158435"/>
    <x v="586"/>
    <d v="2016-05-18T00:00:00"/>
    <x v="2"/>
    <s v="AG-10900"/>
    <s v="Arthur Gainer"/>
    <s v="Consumer"/>
    <s v="United States"/>
    <x v="251"/>
    <x v="19"/>
    <x v="2"/>
    <s v="FUR-FU-10003975"/>
    <s v="Furniture"/>
    <x v="3"/>
    <s v="Eldon Advantage Chair Mats for Low to Medium Pile Carpets"/>
    <n v="173.24"/>
    <n v="4"/>
    <n v="0"/>
    <n v="17.324000000000002"/>
    <n v="4.3310000000000004"/>
    <n v="0.1"/>
    <n v="0"/>
    <x v="5"/>
    <x v="0"/>
    <s v="May"/>
  </r>
  <r>
    <n v="4714"/>
    <s v="CA-2014-108273"/>
    <x v="439"/>
    <d v="2014-12-21T00:00:00"/>
    <x v="1"/>
    <s v="EJ-13720"/>
    <s v="Ed Jacobs"/>
    <s v="Consumer"/>
    <s v="United States"/>
    <x v="156"/>
    <x v="5"/>
    <x v="3"/>
    <s v="FUR-FU-10002116"/>
    <s v="Furniture"/>
    <x v="3"/>
    <s v="Tenex Carpeted, Granite-Look or Clear Contemporary Contour Shape Chair Mats"/>
    <n v="56.567999999999998"/>
    <n v="2"/>
    <n v="0.6"/>
    <n v="-74.952600000000004"/>
    <n v="-37.476300000000002"/>
    <n v="-1.3250000000000002"/>
    <n v="1"/>
    <x v="2"/>
    <x v="2"/>
    <s v="Dec"/>
  </r>
  <r>
    <n v="4717"/>
    <s v="CA-2017-143126"/>
    <x v="587"/>
    <d v="2017-12-07T00:00:00"/>
    <x v="0"/>
    <s v="CM-12655"/>
    <s v="Corinna Mitchell"/>
    <s v="Home Office"/>
    <s v="United States"/>
    <x v="15"/>
    <x v="13"/>
    <x v="1"/>
    <s v="FUR-TA-10002958"/>
    <s v="Furniture"/>
    <x v="2"/>
    <s v="Bevis Oval Conference Table, Walnut"/>
    <n v="521.96"/>
    <n v="2"/>
    <n v="0"/>
    <n v="88.733199999999997"/>
    <n v="44.366599999999998"/>
    <n v="0.16999999999999998"/>
    <n v="0"/>
    <x v="4"/>
    <x v="3"/>
    <s v="Dec"/>
  </r>
  <r>
    <n v="4722"/>
    <s v="CA-2014-106229"/>
    <x v="588"/>
    <d v="2014-06-11T00:00:00"/>
    <x v="0"/>
    <s v="NR-18550"/>
    <s v="Nick Radford"/>
    <s v="Consumer"/>
    <s v="United States"/>
    <x v="14"/>
    <x v="8"/>
    <x v="3"/>
    <s v="FUR-TA-10002041"/>
    <s v="Furniture"/>
    <x v="2"/>
    <s v="Bevis Round Conference Table Top, X-Base"/>
    <n v="268.935"/>
    <n v="3"/>
    <n v="0.5"/>
    <n v="-209.76929999999999"/>
    <n v="-69.923099999999991"/>
    <n v="-0.77999999999999992"/>
    <n v="1"/>
    <x v="4"/>
    <x v="2"/>
    <s v="Jun"/>
  </r>
  <r>
    <n v="4728"/>
    <s v="CA-2014-119151"/>
    <x v="306"/>
    <d v="2014-11-29T00:00:00"/>
    <x v="0"/>
    <s v="MP-18175"/>
    <s v="Mike Pelletier"/>
    <s v="Home Office"/>
    <s v="United States"/>
    <x v="13"/>
    <x v="7"/>
    <x v="2"/>
    <s v="FUR-BO-10003159"/>
    <s v="Furniture"/>
    <x v="0"/>
    <s v="Sauder Camden County Collection Libraries, Planked Cherry Finish"/>
    <n v="275.952"/>
    <n v="3"/>
    <n v="0.2"/>
    <n v="-37.943399999999997"/>
    <n v="-12.647799999999998"/>
    <n v="-0.13749999999999998"/>
    <n v="1"/>
    <x v="4"/>
    <x v="2"/>
    <s v="Nov"/>
  </r>
  <r>
    <n v="4734"/>
    <s v="US-2015-103996"/>
    <x v="165"/>
    <d v="2015-03-31T00:00:00"/>
    <x v="0"/>
    <s v="RB-19435"/>
    <s v="Richard Bierner"/>
    <s v="Consumer"/>
    <s v="United States"/>
    <x v="53"/>
    <x v="2"/>
    <x v="1"/>
    <s v="FUR-FU-10004586"/>
    <s v="Furniture"/>
    <x v="3"/>
    <s v="G.E. Longer-Life Indoor Recessed Floodlight Bulbs"/>
    <n v="19.920000000000002"/>
    <n v="3"/>
    <n v="0"/>
    <n v="9.5616000000000003"/>
    <n v="3.1872000000000003"/>
    <n v="0.48"/>
    <n v="0"/>
    <x v="3"/>
    <x v="1"/>
    <s v="Mar"/>
  </r>
  <r>
    <n v="4735"/>
    <s v="CA-2016-120530"/>
    <x v="589"/>
    <d v="2016-04-12T00:00:00"/>
    <x v="1"/>
    <s v="Dl-13600"/>
    <s v="Dorris liebe"/>
    <s v="Corporate"/>
    <s v="United States"/>
    <x v="13"/>
    <x v="7"/>
    <x v="2"/>
    <s v="FUR-CH-10000454"/>
    <s v="Furniture"/>
    <x v="1"/>
    <s v="Hon Deluxe Fabric Upholstered Stacking Chairs, Rounded Back"/>
    <n v="658.74599999999998"/>
    <n v="3"/>
    <n v="0.1"/>
    <n v="146.38800000000001"/>
    <n v="48.795999999999999"/>
    <n v="0.22222222222222224"/>
    <n v="0"/>
    <x v="2"/>
    <x v="0"/>
    <s v="Apr"/>
  </r>
  <r>
    <n v="4740"/>
    <s v="CA-2015-105725"/>
    <x v="590"/>
    <d v="2015-02-24T00:00:00"/>
    <x v="1"/>
    <s v="GT-14755"/>
    <s v="Guy Thornton"/>
    <s v="Consumer"/>
    <s v="United States"/>
    <x v="62"/>
    <x v="2"/>
    <x v="1"/>
    <s v="FUR-TA-10001676"/>
    <s v="Furniture"/>
    <x v="2"/>
    <s v="Hon 61000 Series Interactive Training Tables"/>
    <n v="35.543999999999997"/>
    <n v="1"/>
    <n v="0.2"/>
    <n v="-0.88859999999999995"/>
    <n v="-0.88859999999999995"/>
    <n v="-2.5000000000000001E-2"/>
    <n v="1"/>
    <x v="6"/>
    <x v="1"/>
    <s v="Feb"/>
  </r>
  <r>
    <n v="4749"/>
    <s v="CA-2016-120005"/>
    <x v="492"/>
    <d v="2016-03-03T00:00:00"/>
    <x v="3"/>
    <s v="TS-21160"/>
    <s v="Theresa Swint"/>
    <s v="Corporate"/>
    <s v="United States"/>
    <x v="28"/>
    <x v="2"/>
    <x v="1"/>
    <s v="FUR-FU-10000672"/>
    <s v="Furniture"/>
    <x v="3"/>
    <s v="Executive Impressions 10&quot; Spectator Wall Clock"/>
    <n v="35.28"/>
    <n v="3"/>
    <n v="0"/>
    <n v="11.995200000000001"/>
    <n v="3.9984000000000002"/>
    <n v="0.34"/>
    <n v="0"/>
    <x v="8"/>
    <x v="0"/>
    <s v="Mar"/>
  </r>
  <r>
    <n v="4753"/>
    <s v="CA-2017-103499"/>
    <x v="93"/>
    <d v="2017-11-24T00:00:00"/>
    <x v="1"/>
    <s v="ES-14020"/>
    <s v="Erica Smith"/>
    <s v="Consumer"/>
    <s v="United States"/>
    <x v="38"/>
    <x v="9"/>
    <x v="0"/>
    <s v="FUR-CH-10001482"/>
    <s v="Furniture"/>
    <x v="1"/>
    <s v="Office Star - Mesh Screen back chair with Vinyl seat"/>
    <n v="209.56800000000001"/>
    <n v="2"/>
    <n v="0.2"/>
    <n v="-23.5764"/>
    <n v="-11.7882"/>
    <n v="-0.11249999999999999"/>
    <n v="1"/>
    <x v="4"/>
    <x v="3"/>
    <s v="Nov"/>
  </r>
  <r>
    <n v="4773"/>
    <s v="CA-2017-119746"/>
    <x v="68"/>
    <d v="2017-11-27T00:00:00"/>
    <x v="1"/>
    <s v="CM-12385"/>
    <s v="Christopher Martinez"/>
    <s v="Consumer"/>
    <s v="United States"/>
    <x v="9"/>
    <x v="8"/>
    <x v="3"/>
    <s v="FUR-FU-10004909"/>
    <s v="Furniture"/>
    <x v="3"/>
    <s v="Contemporary Wood/Metal Frame"/>
    <n v="6.4640000000000004"/>
    <n v="1"/>
    <n v="0.6"/>
    <n v="-4.04"/>
    <n v="-4.04"/>
    <n v="-0.625"/>
    <n v="1"/>
    <x v="4"/>
    <x v="3"/>
    <s v="Nov"/>
  </r>
  <r>
    <n v="4780"/>
    <s v="CA-2014-150301"/>
    <x v="591"/>
    <d v="2014-07-10T00:00:00"/>
    <x v="2"/>
    <s v="MH-18025"/>
    <s v="Michelle Huthwaite"/>
    <s v="Consumer"/>
    <s v="United States"/>
    <x v="252"/>
    <x v="7"/>
    <x v="2"/>
    <s v="FUR-CH-10002647"/>
    <s v="Furniture"/>
    <x v="1"/>
    <s v="Situations Contoured Folding Chairs, 4/Set"/>
    <n v="63.881999999999998"/>
    <n v="1"/>
    <n v="0.1"/>
    <n v="10.647"/>
    <n v="10.647"/>
    <n v="0.16666666666666669"/>
    <n v="0"/>
    <x v="3"/>
    <x v="2"/>
    <s v="Jul"/>
  </r>
  <r>
    <n v="4781"/>
    <s v="CA-2014-159310"/>
    <x v="592"/>
    <d v="2014-11-12T00:00:00"/>
    <x v="1"/>
    <s v="SC-20725"/>
    <s v="Steven Cartwright"/>
    <s v="Consumer"/>
    <s v="United States"/>
    <x v="6"/>
    <x v="5"/>
    <x v="3"/>
    <s v="FUR-CH-10002758"/>
    <s v="Furniture"/>
    <x v="1"/>
    <s v="Hon Deluxe Fabric Upholstered Stacking Chairs, Squared Back"/>
    <n v="683.14400000000001"/>
    <n v="4"/>
    <n v="0.3"/>
    <n v="0"/>
    <n v="0"/>
    <n v="0"/>
    <n v="1"/>
    <x v="2"/>
    <x v="2"/>
    <s v="Nov"/>
  </r>
  <r>
    <n v="4786"/>
    <s v="CA-2015-104346"/>
    <x v="593"/>
    <d v="2015-12-16T00:00:00"/>
    <x v="1"/>
    <s v="IM-15070"/>
    <s v="Irene Maddox"/>
    <s v="Consumer"/>
    <s v="United States"/>
    <x v="30"/>
    <x v="12"/>
    <x v="1"/>
    <s v="FUR-BO-10003450"/>
    <s v="Furniture"/>
    <x v="0"/>
    <s v="Bush Westfield Collection Bookcases, Dark Cherry Finish"/>
    <n v="69.575999999999993"/>
    <n v="4"/>
    <n v="0.7"/>
    <n v="-143.79040000000001"/>
    <n v="-35.947600000000001"/>
    <n v="-2.0666666666666669"/>
    <n v="1"/>
    <x v="2"/>
    <x v="1"/>
    <s v="Dec"/>
  </r>
  <r>
    <n v="4789"/>
    <s v="CA-2015-104346"/>
    <x v="593"/>
    <d v="2015-12-16T00:00:00"/>
    <x v="1"/>
    <s v="IM-15070"/>
    <s v="Irene Maddox"/>
    <s v="Consumer"/>
    <s v="United States"/>
    <x v="30"/>
    <x v="12"/>
    <x v="1"/>
    <s v="FUR-FU-10002456"/>
    <s v="Furniture"/>
    <x v="3"/>
    <s v="Master Caster Door Stop, Large Neon Orange"/>
    <n v="52.415999999999997"/>
    <n v="9"/>
    <n v="0.2"/>
    <n v="15.069599999999999"/>
    <n v="1.6743999999999999"/>
    <n v="0.28750000000000003"/>
    <n v="1"/>
    <x v="2"/>
    <x v="1"/>
    <s v="Dec"/>
  </r>
  <r>
    <n v="4790"/>
    <s v="CA-2015-104346"/>
    <x v="593"/>
    <d v="2015-12-16T00:00:00"/>
    <x v="1"/>
    <s v="IM-15070"/>
    <s v="Irene Maddox"/>
    <s v="Consumer"/>
    <s v="United States"/>
    <x v="30"/>
    <x v="12"/>
    <x v="1"/>
    <s v="FUR-FU-10001473"/>
    <s v="Furniture"/>
    <x v="3"/>
    <s v="DAX Wood Document Frame"/>
    <n v="54.92"/>
    <n v="5"/>
    <n v="0.2"/>
    <n v="10.984"/>
    <n v="2.1968000000000001"/>
    <n v="0.19999999999999998"/>
    <n v="1"/>
    <x v="2"/>
    <x v="1"/>
    <s v="Dec"/>
  </r>
  <r>
    <n v="4791"/>
    <s v="CA-2015-104346"/>
    <x v="593"/>
    <d v="2015-12-16T00:00:00"/>
    <x v="1"/>
    <s v="IM-15070"/>
    <s v="Irene Maddox"/>
    <s v="Consumer"/>
    <s v="United States"/>
    <x v="30"/>
    <x v="12"/>
    <x v="1"/>
    <s v="FUR-TA-10000849"/>
    <s v="Furniture"/>
    <x v="2"/>
    <s v="Bevis Rectangular Conference Tables"/>
    <n v="364.95"/>
    <n v="5"/>
    <n v="0.5"/>
    <n v="-248.166"/>
    <n v="-49.633200000000002"/>
    <n v="-0.68"/>
    <n v="1"/>
    <x v="2"/>
    <x v="1"/>
    <s v="Dec"/>
  </r>
  <r>
    <n v="4795"/>
    <s v="CA-2015-144722"/>
    <x v="253"/>
    <d v="2015-03-23T00:00:00"/>
    <x v="1"/>
    <s v="MF-18250"/>
    <s v="Monica Federle"/>
    <s v="Corporate"/>
    <s v="United States"/>
    <x v="2"/>
    <x v="2"/>
    <x v="1"/>
    <s v="FUR-FU-10001215"/>
    <s v="Furniture"/>
    <x v="3"/>
    <s v="Howard Miller 11-1/2&quot; Diameter Brentwood Wall Clock"/>
    <n v="43.13"/>
    <n v="1"/>
    <n v="0"/>
    <n v="18.114599999999999"/>
    <n v="18.114599999999999"/>
    <n v="0.42"/>
    <n v="0"/>
    <x v="7"/>
    <x v="1"/>
    <s v="Mar"/>
  </r>
  <r>
    <n v="4799"/>
    <s v="US-2016-148901"/>
    <x v="326"/>
    <d v="2016-05-19T00:00:00"/>
    <x v="1"/>
    <s v="MK-17905"/>
    <s v="Michael Kennedy"/>
    <s v="Corporate"/>
    <s v="United States"/>
    <x v="51"/>
    <x v="1"/>
    <x v="0"/>
    <s v="FUR-FU-10002396"/>
    <s v="Furniture"/>
    <x v="3"/>
    <s v="DAX Copper Panel Document Frame, 5 x 7 Size"/>
    <n v="30.192"/>
    <n v="3"/>
    <n v="0.2"/>
    <n v="8.3027999999999995"/>
    <n v="2.7675999999999998"/>
    <n v="0.27499999999999997"/>
    <n v="1"/>
    <x v="2"/>
    <x v="0"/>
    <s v="May"/>
  </r>
  <r>
    <n v="4805"/>
    <s v="CA-2017-136364"/>
    <x v="594"/>
    <d v="2017-07-17T00:00:00"/>
    <x v="0"/>
    <s v="MH-17455"/>
    <s v="Mark Hamilton"/>
    <s v="Consumer"/>
    <s v="United States"/>
    <x v="3"/>
    <x v="3"/>
    <x v="2"/>
    <s v="FUR-FU-10002501"/>
    <s v="Furniture"/>
    <x v="3"/>
    <s v="Nu-Dell Executive Frame"/>
    <n v="91.007999999999996"/>
    <n v="9"/>
    <n v="0.2"/>
    <n v="19.339200000000002"/>
    <n v="2.1488"/>
    <n v="0.21250000000000002"/>
    <n v="1"/>
    <x v="4"/>
    <x v="3"/>
    <s v="Jul"/>
  </r>
  <r>
    <n v="4812"/>
    <s v="CA-2016-121370"/>
    <x v="566"/>
    <d v="2016-11-19T00:00:00"/>
    <x v="0"/>
    <s v="EB-14110"/>
    <s v="Eugene Barchas"/>
    <s v="Consumer"/>
    <s v="United States"/>
    <x v="3"/>
    <x v="3"/>
    <x v="2"/>
    <s v="FUR-CH-10000785"/>
    <s v="Furniture"/>
    <x v="1"/>
    <s v="Global Ergonomic Managers Chair"/>
    <n v="380.05799999999999"/>
    <n v="3"/>
    <n v="0.3"/>
    <n v="-21.717600000000001"/>
    <n v="-7.2392000000000003"/>
    <n v="-5.7142857142857148E-2"/>
    <n v="1"/>
    <x v="2"/>
    <x v="0"/>
    <s v="Nov"/>
  </r>
  <r>
    <n v="4814"/>
    <s v="CA-2016-121370"/>
    <x v="566"/>
    <d v="2016-11-19T00:00:00"/>
    <x v="0"/>
    <s v="EB-14110"/>
    <s v="Eugene Barchas"/>
    <s v="Consumer"/>
    <s v="United States"/>
    <x v="3"/>
    <x v="3"/>
    <x v="2"/>
    <s v="FUR-FU-10002813"/>
    <s v="Furniture"/>
    <x v="3"/>
    <s v="DAX Contemporary Wood Frame with Silver Metal Mat, Desktop, 11 x 14 Size"/>
    <n v="48.576000000000001"/>
    <n v="3"/>
    <n v="0.2"/>
    <n v="9.7151999999999994"/>
    <n v="3.2383999999999999"/>
    <n v="0.19999999999999998"/>
    <n v="1"/>
    <x v="2"/>
    <x v="0"/>
    <s v="Nov"/>
  </r>
  <r>
    <n v="4825"/>
    <s v="CA-2016-140018"/>
    <x v="431"/>
    <d v="2016-11-26T00:00:00"/>
    <x v="1"/>
    <s v="CK-12205"/>
    <s v="Chloris Kastensmidt"/>
    <s v="Consumer"/>
    <s v="United States"/>
    <x v="29"/>
    <x v="15"/>
    <x v="2"/>
    <s v="FUR-CH-10003817"/>
    <s v="Furniture"/>
    <x v="1"/>
    <s v="Global Value Steno Chair, Gray"/>
    <n v="127.554"/>
    <n v="3"/>
    <n v="0.3"/>
    <n v="-9.1110000000000007"/>
    <n v="-3.0370000000000004"/>
    <n v="-7.1428571428571438E-2"/>
    <n v="1"/>
    <x v="2"/>
    <x v="0"/>
    <s v="Nov"/>
  </r>
  <r>
    <n v="4826"/>
    <s v="CA-2016-140018"/>
    <x v="431"/>
    <d v="2016-11-26T00:00:00"/>
    <x v="1"/>
    <s v="CK-12205"/>
    <s v="Chloris Kastensmidt"/>
    <s v="Consumer"/>
    <s v="United States"/>
    <x v="29"/>
    <x v="15"/>
    <x v="2"/>
    <s v="FUR-FU-10001876"/>
    <s v="Furniture"/>
    <x v="3"/>
    <s v="Computer Room Manger, 14&quot;"/>
    <n v="77.951999999999998"/>
    <n v="3"/>
    <n v="0.2"/>
    <n v="15.590400000000001"/>
    <n v="5.1968000000000005"/>
    <n v="0.2"/>
    <n v="1"/>
    <x v="2"/>
    <x v="0"/>
    <s v="Nov"/>
  </r>
  <r>
    <n v="4841"/>
    <s v="CA-2017-154123"/>
    <x v="93"/>
    <d v="2017-11-25T00:00:00"/>
    <x v="1"/>
    <s v="SC-20050"/>
    <s v="Sample Company A"/>
    <s v="Home Office"/>
    <s v="United States"/>
    <x v="0"/>
    <x v="0"/>
    <x v="0"/>
    <s v="FUR-FU-10000629"/>
    <s v="Furniture"/>
    <x v="3"/>
    <s v="9-3/4 Diameter Round Wall Clock"/>
    <n v="27.58"/>
    <n v="2"/>
    <n v="0"/>
    <n v="11.583600000000001"/>
    <n v="5.7918000000000003"/>
    <n v="0.42000000000000004"/>
    <n v="0"/>
    <x v="2"/>
    <x v="3"/>
    <s v="Nov"/>
  </r>
  <r>
    <n v="4851"/>
    <s v="CA-2014-107818"/>
    <x v="30"/>
    <d v="2014-09-14T00:00:00"/>
    <x v="1"/>
    <s v="MC-17275"/>
    <s v="Marc Crier"/>
    <s v="Consumer"/>
    <s v="United States"/>
    <x v="253"/>
    <x v="13"/>
    <x v="1"/>
    <s v="FUR-CH-10000454"/>
    <s v="Furniture"/>
    <x v="1"/>
    <s v="Hon Deluxe Fabric Upholstered Stacking Chairs, Rounded Back"/>
    <n v="975.92"/>
    <n v="5"/>
    <n v="0.2"/>
    <n v="121.99"/>
    <n v="24.398"/>
    <n v="0.125"/>
    <n v="1"/>
    <x v="6"/>
    <x v="2"/>
    <s v="Sep"/>
  </r>
  <r>
    <n v="4854"/>
    <s v="CA-2014-113320"/>
    <x v="202"/>
    <d v="2014-12-15T00:00:00"/>
    <x v="0"/>
    <s v="LH-17155"/>
    <s v="Logan Haushalter"/>
    <s v="Consumer"/>
    <s v="United States"/>
    <x v="121"/>
    <x v="2"/>
    <x v="1"/>
    <s v="FUR-FU-10004270"/>
    <s v="Furniture"/>
    <x v="3"/>
    <s v="Eldon Image Series Desk Accessories, Burgundy"/>
    <n v="12.54"/>
    <n v="3"/>
    <n v="0"/>
    <n v="4.5144000000000002"/>
    <n v="1.5048000000000001"/>
    <n v="0.36000000000000004"/>
    <n v="0"/>
    <x v="0"/>
    <x v="2"/>
    <s v="Dec"/>
  </r>
  <r>
    <n v="4856"/>
    <s v="CA-2014-113320"/>
    <x v="202"/>
    <d v="2014-12-15T00:00:00"/>
    <x v="0"/>
    <s v="LH-17155"/>
    <s v="Logan Haushalter"/>
    <s v="Consumer"/>
    <s v="United States"/>
    <x v="121"/>
    <x v="2"/>
    <x v="1"/>
    <s v="FUR-FU-10001706"/>
    <s v="Furniture"/>
    <x v="3"/>
    <s v="Longer-Life Soft White Bulbs"/>
    <n v="9.24"/>
    <n v="3"/>
    <n v="0"/>
    <n v="4.4352"/>
    <n v="1.4783999999999999"/>
    <n v="0.48"/>
    <n v="0"/>
    <x v="0"/>
    <x v="2"/>
    <s v="Dec"/>
  </r>
  <r>
    <n v="4858"/>
    <s v="CA-2015-137526"/>
    <x v="595"/>
    <d v="2015-01-17T00:00:00"/>
    <x v="1"/>
    <s v="PB-19150"/>
    <s v="Philip Brown"/>
    <s v="Consumer"/>
    <s v="United States"/>
    <x v="2"/>
    <x v="2"/>
    <x v="1"/>
    <s v="FUR-FU-10001861"/>
    <s v="Furniture"/>
    <x v="3"/>
    <s v="Floodlight Indoor Halogen Bulbs, 1 Bulb per Pack, 60 Watts"/>
    <n v="77.599999999999994"/>
    <n v="4"/>
    <n v="0"/>
    <n v="38.024000000000001"/>
    <n v="9.5060000000000002"/>
    <n v="0.49000000000000005"/>
    <n v="0"/>
    <x v="4"/>
    <x v="1"/>
    <s v="Jan"/>
  </r>
  <r>
    <n v="4859"/>
    <s v="CA-2015-137526"/>
    <x v="595"/>
    <d v="2015-01-17T00:00:00"/>
    <x v="1"/>
    <s v="PB-19150"/>
    <s v="Philip Brown"/>
    <s v="Consumer"/>
    <s v="United States"/>
    <x v="2"/>
    <x v="2"/>
    <x v="1"/>
    <s v="FUR-FU-10004845"/>
    <s v="Furniture"/>
    <x v="3"/>
    <s v="Deflect-o EconoMat Nonstudded, No Bevel Mat"/>
    <n v="464.85"/>
    <n v="9"/>
    <n v="0"/>
    <n v="92.97"/>
    <n v="10.33"/>
    <n v="0.19999999999999998"/>
    <n v="0"/>
    <x v="4"/>
    <x v="1"/>
    <s v="Jan"/>
  </r>
  <r>
    <n v="4866"/>
    <s v="CA-2017-122490"/>
    <x v="596"/>
    <d v="2017-11-18T00:00:00"/>
    <x v="1"/>
    <s v="TT-21070"/>
    <s v="Ted Trevino"/>
    <s v="Consumer"/>
    <s v="United States"/>
    <x v="15"/>
    <x v="13"/>
    <x v="1"/>
    <s v="FUR-CH-10001215"/>
    <s v="Furniture"/>
    <x v="1"/>
    <s v="Global Troy Executive Leather Low-Back Tilter"/>
    <n v="2404.7040000000002"/>
    <n v="6"/>
    <n v="0.2"/>
    <n v="150.29400000000001"/>
    <n v="25.049000000000003"/>
    <n v="6.25E-2"/>
    <n v="1"/>
    <x v="2"/>
    <x v="3"/>
    <s v="Nov"/>
  </r>
  <r>
    <n v="4881"/>
    <s v="CA-2017-143567"/>
    <x v="575"/>
    <d v="2017-11-05T00:00:00"/>
    <x v="0"/>
    <s v="TB-21175"/>
    <s v="Thomas Boland"/>
    <s v="Corporate"/>
    <s v="United States"/>
    <x v="0"/>
    <x v="0"/>
    <x v="0"/>
    <s v="FUR-CH-10000454"/>
    <s v="Furniture"/>
    <x v="1"/>
    <s v="Hon Deluxe Fabric Upholstered Stacking Chairs, Rounded Back"/>
    <n v="975.92"/>
    <n v="4"/>
    <n v="0"/>
    <n v="292.77600000000001"/>
    <n v="73.194000000000003"/>
    <n v="0.30000000000000004"/>
    <n v="0"/>
    <x v="0"/>
    <x v="3"/>
    <s v="Nov"/>
  </r>
  <r>
    <n v="4887"/>
    <s v="CA-2016-163167"/>
    <x v="597"/>
    <d v="2016-12-01T00:00:00"/>
    <x v="0"/>
    <s v="RF-19345"/>
    <s v="Randy Ferguson"/>
    <s v="Corporate"/>
    <s v="United States"/>
    <x v="254"/>
    <x v="24"/>
    <x v="0"/>
    <s v="FUR-CH-10004477"/>
    <s v="Furniture"/>
    <x v="1"/>
    <s v="Global Push Button Manager's Chair, Indigo"/>
    <n v="182.67"/>
    <n v="3"/>
    <n v="0"/>
    <n v="52.974299999999999"/>
    <n v="17.658100000000001"/>
    <n v="0.29000000000000004"/>
    <n v="0"/>
    <x v="0"/>
    <x v="0"/>
    <s v="Nov"/>
  </r>
  <r>
    <n v="4898"/>
    <s v="US-2014-122021"/>
    <x v="384"/>
    <d v="2014-10-17T00:00:00"/>
    <x v="2"/>
    <s v="AC-10660"/>
    <s v="Anna Chung"/>
    <s v="Consumer"/>
    <s v="United States"/>
    <x v="255"/>
    <x v="15"/>
    <x v="2"/>
    <s v="FUR-CH-10003761"/>
    <s v="Furniture"/>
    <x v="1"/>
    <s v="Global Italian Leather Office Chair"/>
    <n v="183.37200000000001"/>
    <n v="2"/>
    <n v="0.3"/>
    <n v="-7.8587999999999996"/>
    <n v="-3.9293999999999998"/>
    <n v="-4.2857142857142851E-2"/>
    <n v="1"/>
    <x v="3"/>
    <x v="2"/>
    <s v="Oct"/>
  </r>
  <r>
    <n v="4905"/>
    <s v="US-2014-161613"/>
    <x v="280"/>
    <d v="2014-12-03T00:00:00"/>
    <x v="0"/>
    <s v="MC-17605"/>
    <s v="Matt Connell"/>
    <s v="Corporate"/>
    <s v="United States"/>
    <x v="6"/>
    <x v="5"/>
    <x v="3"/>
    <s v="FUR-CH-10003746"/>
    <s v="Furniture"/>
    <x v="1"/>
    <s v="Hon 4070 Series Pagoda Round Back Stacking Chairs"/>
    <n v="674.05799999999999"/>
    <n v="3"/>
    <n v="0.3"/>
    <n v="-19.258800000000001"/>
    <n v="-6.4196"/>
    <n v="-2.8571428571428574E-2"/>
    <n v="1"/>
    <x v="3"/>
    <x v="2"/>
    <s v="Dec"/>
  </r>
  <r>
    <n v="4918"/>
    <s v="CA-2017-163125"/>
    <x v="224"/>
    <d v="2017-10-11T00:00:00"/>
    <x v="0"/>
    <s v="MB-17305"/>
    <s v="Maria Bertelson"/>
    <s v="Consumer"/>
    <s v="United States"/>
    <x v="256"/>
    <x v="5"/>
    <x v="3"/>
    <s v="FUR-CH-10001802"/>
    <s v="Furniture"/>
    <x v="1"/>
    <s v="Hon Every-Day Chair Series Swivel Task Chairs"/>
    <n v="254.05799999999999"/>
    <n v="3"/>
    <n v="0.3"/>
    <n v="-32.6646"/>
    <n v="-10.888199999999999"/>
    <n v="-0.12857142857142859"/>
    <n v="1"/>
    <x v="3"/>
    <x v="3"/>
    <s v="Oct"/>
  </r>
  <r>
    <n v="4919"/>
    <s v="CA-2016-160304"/>
    <x v="598"/>
    <d v="2016-01-07T00:00:00"/>
    <x v="1"/>
    <s v="BM-11575"/>
    <s v="Brendan Murry"/>
    <s v="Corporate"/>
    <s v="United States"/>
    <x v="257"/>
    <x v="32"/>
    <x v="2"/>
    <s v="FUR-BO-10004709"/>
    <s v="Furniture"/>
    <x v="0"/>
    <s v="Bush Westfield Collection Bookcases, Medium Cherry Finish"/>
    <n v="173.94"/>
    <n v="3"/>
    <n v="0"/>
    <n v="38.266800000000003"/>
    <n v="12.755600000000001"/>
    <n v="0.22000000000000003"/>
    <n v="0"/>
    <x v="2"/>
    <x v="0"/>
    <s v="Jan"/>
  </r>
  <r>
    <n v="4927"/>
    <s v="CA-2017-117653"/>
    <x v="66"/>
    <d v="2017-10-23T00:00:00"/>
    <x v="1"/>
    <s v="MO-17500"/>
    <s v="Mary O'Rourke"/>
    <s v="Consumer"/>
    <s v="United States"/>
    <x v="9"/>
    <x v="8"/>
    <x v="3"/>
    <s v="FUR-TA-10003008"/>
    <s v="Furniture"/>
    <x v="2"/>
    <s v="Lesro Round Back Collection Coffee Table, End Table"/>
    <n v="91.275000000000006"/>
    <n v="1"/>
    <n v="0.5"/>
    <n v="-67.543499999999995"/>
    <n v="-67.543499999999995"/>
    <n v="-0.73999999999999988"/>
    <n v="1"/>
    <x v="4"/>
    <x v="3"/>
    <s v="Oct"/>
  </r>
  <r>
    <n v="4929"/>
    <s v="CA-2017-143245"/>
    <x v="451"/>
    <d v="2017-12-06T00:00:00"/>
    <x v="1"/>
    <s v="AD-10180"/>
    <s v="Alan Dominguez"/>
    <s v="Home Office"/>
    <s v="United States"/>
    <x v="130"/>
    <x v="19"/>
    <x v="2"/>
    <s v="FUR-CH-10000155"/>
    <s v="Furniture"/>
    <x v="1"/>
    <s v="Global Comet Stacking Armless Chair"/>
    <n v="897.15"/>
    <n v="3"/>
    <n v="0"/>
    <n v="251.202"/>
    <n v="83.733999999999995"/>
    <n v="0.28000000000000003"/>
    <n v="0"/>
    <x v="2"/>
    <x v="3"/>
    <s v="Dec"/>
  </r>
  <r>
    <n v="4939"/>
    <s v="CA-2014-157147"/>
    <x v="424"/>
    <d v="2014-01-18T00:00:00"/>
    <x v="1"/>
    <s v="BD-11605"/>
    <s v="Brian Dahlen"/>
    <s v="Consumer"/>
    <s v="United States"/>
    <x v="28"/>
    <x v="2"/>
    <x v="1"/>
    <s v="FUR-BO-10003034"/>
    <s v="Furniture"/>
    <x v="0"/>
    <s v="O'Sullivan Elevations Bookcase, Cherry Finish"/>
    <n v="333.99900000000002"/>
    <n v="3"/>
    <n v="0.15"/>
    <n v="3.9293999999999998"/>
    <n v="1.3097999999999999"/>
    <n v="1.1764705882352939E-2"/>
    <n v="0"/>
    <x v="2"/>
    <x v="2"/>
    <s v="Jan"/>
  </r>
  <r>
    <n v="4941"/>
    <s v="CA-2015-156482"/>
    <x v="599"/>
    <d v="2015-02-13T00:00:00"/>
    <x v="1"/>
    <s v="IL-15100"/>
    <s v="Ivan Liston"/>
    <s v="Consumer"/>
    <s v="United States"/>
    <x v="16"/>
    <x v="14"/>
    <x v="2"/>
    <s v="FUR-CH-10001708"/>
    <s v="Furniture"/>
    <x v="1"/>
    <s v="Office Star - Contemporary Swivel Chair with Padded Adjustable Arms and Flex Back"/>
    <n v="1268.82"/>
    <n v="9"/>
    <n v="0"/>
    <n v="266.4522"/>
    <n v="29.605800000000002"/>
    <n v="0.21000000000000002"/>
    <n v="0"/>
    <x v="7"/>
    <x v="1"/>
    <s v="Feb"/>
  </r>
  <r>
    <n v="4942"/>
    <s v="CA-2015-156482"/>
    <x v="599"/>
    <d v="2015-02-13T00:00:00"/>
    <x v="1"/>
    <s v="IL-15100"/>
    <s v="Ivan Liston"/>
    <s v="Consumer"/>
    <s v="United States"/>
    <x v="16"/>
    <x v="14"/>
    <x v="2"/>
    <s v="FUR-BO-10002598"/>
    <s v="Furniture"/>
    <x v="0"/>
    <s v="Hon Metal Bookcases, Putty"/>
    <n v="283.92"/>
    <n v="4"/>
    <n v="0"/>
    <n v="82.336799999999997"/>
    <n v="20.584199999999999"/>
    <n v="0.28999999999999998"/>
    <n v="0"/>
    <x v="7"/>
    <x v="1"/>
    <s v="Feb"/>
  </r>
  <r>
    <n v="4950"/>
    <s v="CA-2017-107125"/>
    <x v="152"/>
    <d v="2017-12-02T00:00:00"/>
    <x v="1"/>
    <s v="BD-11320"/>
    <s v="Bill Donatelli"/>
    <s v="Consumer"/>
    <s v="United States"/>
    <x v="2"/>
    <x v="2"/>
    <x v="1"/>
    <s v="FUR-FU-10000732"/>
    <s v="Furniture"/>
    <x v="3"/>
    <s v="Eldon 200 Class Desk Accessories"/>
    <n v="18.84"/>
    <n v="3"/>
    <n v="0"/>
    <n v="6.0288000000000004"/>
    <n v="2.0096000000000003"/>
    <n v="0.32"/>
    <n v="0"/>
    <x v="2"/>
    <x v="3"/>
    <s v="Nov"/>
  </r>
  <r>
    <n v="4957"/>
    <s v="CA-2014-160262"/>
    <x v="2"/>
    <d v="2014-06-13T00:00:00"/>
    <x v="0"/>
    <s v="TS-21205"/>
    <s v="Thomas Seio"/>
    <s v="Corporate"/>
    <s v="United States"/>
    <x v="111"/>
    <x v="34"/>
    <x v="1"/>
    <s v="FUR-FU-10002685"/>
    <s v="Furniture"/>
    <x v="3"/>
    <s v="Executive Impressions 13-1/2&quot; Indoor/Outdoor Wall Clock"/>
    <n v="37.4"/>
    <n v="2"/>
    <n v="0"/>
    <n v="14.212"/>
    <n v="7.1059999999999999"/>
    <n v="0.38"/>
    <n v="0"/>
    <x v="4"/>
    <x v="2"/>
    <s v="Jun"/>
  </r>
  <r>
    <n v="4962"/>
    <s v="CA-2014-156587"/>
    <x v="600"/>
    <d v="2014-03-08T00:00:00"/>
    <x v="2"/>
    <s v="AB-10015"/>
    <s v="Aaron Bergman"/>
    <s v="Consumer"/>
    <s v="United States"/>
    <x v="15"/>
    <x v="13"/>
    <x v="1"/>
    <s v="FUR-CH-10004477"/>
    <s v="Furniture"/>
    <x v="1"/>
    <s v="Global Push Button Manager's Chair, Indigo"/>
    <n v="48.712000000000003"/>
    <n v="1"/>
    <n v="0.2"/>
    <n v="5.4801000000000002"/>
    <n v="5.4801000000000002"/>
    <n v="0.1125"/>
    <n v="1"/>
    <x v="5"/>
    <x v="2"/>
    <s v="Mar"/>
  </r>
  <r>
    <n v="4970"/>
    <s v="CA-2015-122406"/>
    <x v="601"/>
    <d v="2015-08-05T00:00:00"/>
    <x v="0"/>
    <s v="BE-11455"/>
    <s v="Brad Eason"/>
    <s v="Home Office"/>
    <s v="United States"/>
    <x v="134"/>
    <x v="38"/>
    <x v="2"/>
    <s v="FUR-CH-10001973"/>
    <s v="Furniture"/>
    <x v="1"/>
    <s v="Office Star Flex Back Scooter Chair with White Frame"/>
    <n v="110.98"/>
    <n v="1"/>
    <n v="0"/>
    <n v="15.5372"/>
    <n v="15.5372"/>
    <n v="0.13999999999999999"/>
    <n v="0"/>
    <x v="0"/>
    <x v="1"/>
    <s v="Aug"/>
  </r>
  <r>
    <n v="4971"/>
    <s v="US-2016-153815"/>
    <x v="24"/>
    <d v="2016-11-09T00:00:00"/>
    <x v="2"/>
    <s v="KL-16555"/>
    <s v="Kelly Lampkin"/>
    <s v="Corporate"/>
    <s v="United States"/>
    <x v="51"/>
    <x v="1"/>
    <x v="0"/>
    <s v="FUR-CH-10000513"/>
    <s v="Furniture"/>
    <x v="1"/>
    <s v="High-Back Leather Manager's Chair"/>
    <n v="207.98400000000001"/>
    <n v="2"/>
    <n v="0.2"/>
    <n v="-28.597799999999999"/>
    <n v="-14.2989"/>
    <n v="-0.13749999999999998"/>
    <n v="1"/>
    <x v="0"/>
    <x v="0"/>
    <s v="Nov"/>
  </r>
  <r>
    <n v="4973"/>
    <s v="US-2016-153815"/>
    <x v="24"/>
    <d v="2016-11-09T00:00:00"/>
    <x v="2"/>
    <s v="KL-16555"/>
    <s v="Kelly Lampkin"/>
    <s v="Corporate"/>
    <s v="United States"/>
    <x v="51"/>
    <x v="1"/>
    <x v="0"/>
    <s v="FUR-FU-10004090"/>
    <s v="Furniture"/>
    <x v="3"/>
    <s v="Executive Impressions 14&quot; Contract Wall Clock"/>
    <n v="35.567999999999998"/>
    <n v="2"/>
    <n v="0.2"/>
    <n v="5.7797999999999998"/>
    <n v="2.8898999999999999"/>
    <n v="0.16250000000000001"/>
    <n v="1"/>
    <x v="0"/>
    <x v="0"/>
    <s v="Nov"/>
  </r>
  <r>
    <n v="4988"/>
    <s v="CA-2016-149279"/>
    <x v="602"/>
    <d v="2016-04-28T00:00:00"/>
    <x v="1"/>
    <s v="CL-12700"/>
    <s v="Craig Leslie"/>
    <s v="Home Office"/>
    <s v="United States"/>
    <x v="30"/>
    <x v="12"/>
    <x v="1"/>
    <s v="FUR-CH-10004287"/>
    <s v="Furniture"/>
    <x v="1"/>
    <s v="SAFCO Arco Folding Chair"/>
    <n v="1325.76"/>
    <n v="6"/>
    <n v="0.2"/>
    <n v="149.148"/>
    <n v="24.858000000000001"/>
    <n v="0.1125"/>
    <n v="1"/>
    <x v="4"/>
    <x v="0"/>
    <s v="Apr"/>
  </r>
  <r>
    <n v="4995"/>
    <s v="CA-2015-153038"/>
    <x v="603"/>
    <d v="2015-12-25T00:00:00"/>
    <x v="1"/>
    <s v="RB-19645"/>
    <s v="Robert Barroso"/>
    <s v="Corporate"/>
    <s v="United States"/>
    <x v="10"/>
    <x v="9"/>
    <x v="0"/>
    <s v="FUR-FU-10000221"/>
    <s v="Furniture"/>
    <x v="3"/>
    <s v="Master Caster Door Stop, Brown"/>
    <n v="20.32"/>
    <n v="5"/>
    <n v="0.2"/>
    <n v="3.556"/>
    <n v="0.71120000000000005"/>
    <n v="0.17499999999999999"/>
    <n v="1"/>
    <x v="7"/>
    <x v="1"/>
    <s v="Dec"/>
  </r>
  <r>
    <n v="5012"/>
    <s v="US-2017-139647"/>
    <x v="585"/>
    <d v="2017-05-13T00:00:00"/>
    <x v="2"/>
    <s v="TS-21370"/>
    <s v="Todd Sumrall"/>
    <s v="Corporate"/>
    <s v="United States"/>
    <x v="43"/>
    <x v="22"/>
    <x v="1"/>
    <s v="FUR-BO-10004467"/>
    <s v="Furniture"/>
    <x v="0"/>
    <s v="Bestar Classic Bookcase"/>
    <n v="209.97900000000001"/>
    <n v="7"/>
    <n v="0.7"/>
    <n v="-356.96429999999998"/>
    <n v="-50.994899999999994"/>
    <n v="-1.6999999999999997"/>
    <n v="1"/>
    <x v="3"/>
    <x v="3"/>
    <s v="May"/>
  </r>
  <r>
    <n v="5016"/>
    <s v="CA-2014-153850"/>
    <x v="168"/>
    <d v="2014-11-29T00:00:00"/>
    <x v="1"/>
    <s v="TH-21100"/>
    <s v="Thea Hendricks"/>
    <s v="Consumer"/>
    <s v="United States"/>
    <x v="219"/>
    <x v="15"/>
    <x v="2"/>
    <s v="FUR-FU-10002960"/>
    <s v="Furniture"/>
    <x v="3"/>
    <s v="Eldon 200 Class Desk Accessories, Burgundy"/>
    <n v="35.167999999999999"/>
    <n v="7"/>
    <n v="0.2"/>
    <n v="9.6712000000000007"/>
    <n v="1.3816000000000002"/>
    <n v="0.27500000000000002"/>
    <n v="1"/>
    <x v="2"/>
    <x v="2"/>
    <s v="Nov"/>
  </r>
  <r>
    <n v="5018"/>
    <s v="CA-2014-127558"/>
    <x v="604"/>
    <d v="2014-11-18T00:00:00"/>
    <x v="2"/>
    <s v="SS-20410"/>
    <s v="Shahid Shariari"/>
    <s v="Consumer"/>
    <s v="United States"/>
    <x v="2"/>
    <x v="2"/>
    <x v="1"/>
    <s v="FUR-FU-10002505"/>
    <s v="Furniture"/>
    <x v="3"/>
    <s v="Eldon 100 Class Desk Accessories"/>
    <n v="10.11"/>
    <n v="3"/>
    <n v="0"/>
    <n v="3.2351999999999999"/>
    <n v="1.0784"/>
    <n v="0.32"/>
    <n v="0"/>
    <x v="0"/>
    <x v="2"/>
    <s v="Nov"/>
  </r>
  <r>
    <n v="5024"/>
    <s v="CA-2016-133795"/>
    <x v="105"/>
    <d v="2016-12-24T00:00:00"/>
    <x v="1"/>
    <s v="JE-15475"/>
    <s v="Jeremy Ellison"/>
    <s v="Consumer"/>
    <s v="United States"/>
    <x v="53"/>
    <x v="2"/>
    <x v="1"/>
    <s v="FUR-FU-10003731"/>
    <s v="Furniture"/>
    <x v="3"/>
    <s v="Eldon Expressions Wood and Plastic Desk Accessories, Oak"/>
    <n v="39.92"/>
    <n v="4"/>
    <n v="0"/>
    <n v="11.1776"/>
    <n v="2.7944"/>
    <n v="0.27999999999999997"/>
    <n v="0"/>
    <x v="6"/>
    <x v="0"/>
    <s v="Dec"/>
  </r>
  <r>
    <n v="5028"/>
    <s v="US-2017-130953"/>
    <x v="605"/>
    <d v="2017-08-03T00:00:00"/>
    <x v="1"/>
    <s v="RF-19735"/>
    <s v="Roland Fjeld"/>
    <s v="Consumer"/>
    <s v="United States"/>
    <x v="258"/>
    <x v="37"/>
    <x v="3"/>
    <s v="FUR-CH-10004626"/>
    <s v="Furniture"/>
    <x v="1"/>
    <s v="Office Star Flex Back Scooter Chair with Aluminum Finish Frame"/>
    <n v="302.67"/>
    <n v="3"/>
    <n v="0"/>
    <n v="72.640799999999999"/>
    <n v="24.2136"/>
    <n v="0.24"/>
    <n v="0"/>
    <x v="2"/>
    <x v="3"/>
    <s v="Jul"/>
  </r>
  <r>
    <n v="5033"/>
    <s v="CA-2016-155166"/>
    <x v="576"/>
    <d v="2017-01-02T00:00:00"/>
    <x v="1"/>
    <s v="BB-11545"/>
    <s v="Brenda Bowman"/>
    <s v="Corporate"/>
    <s v="United States"/>
    <x v="109"/>
    <x v="18"/>
    <x v="2"/>
    <s v="FUR-CH-10003968"/>
    <s v="Furniture"/>
    <x v="1"/>
    <s v="Novimex Turbo Task Chair"/>
    <n v="212.94"/>
    <n v="3"/>
    <n v="0"/>
    <n v="25.552800000000001"/>
    <n v="8.5175999999999998"/>
    <n v="0.12000000000000001"/>
    <n v="0"/>
    <x v="7"/>
    <x v="0"/>
    <s v="Dec"/>
  </r>
  <r>
    <n v="5035"/>
    <s v="CA-2015-103954"/>
    <x v="38"/>
    <d v="2015-08-13T00:00:00"/>
    <x v="0"/>
    <s v="HR-14770"/>
    <s v="Hallie Redmond"/>
    <s v="Home Office"/>
    <s v="United States"/>
    <x v="79"/>
    <x v="16"/>
    <x v="3"/>
    <s v="FUR-BO-10004690"/>
    <s v="Furniture"/>
    <x v="0"/>
    <s v="O'Sullivan Cherrywood Estates Traditional Barrister Bookcase"/>
    <n v="687.4"/>
    <n v="5"/>
    <n v="0"/>
    <n v="48.118000000000002"/>
    <n v="9.6235999999999997"/>
    <n v="7.0000000000000007E-2"/>
    <n v="0"/>
    <x v="4"/>
    <x v="1"/>
    <s v="Aug"/>
  </r>
  <r>
    <n v="5036"/>
    <s v="CA-2014-169803"/>
    <x v="226"/>
    <d v="2014-04-12T00:00:00"/>
    <x v="1"/>
    <s v="SC-20260"/>
    <s v="Scott Cohen"/>
    <s v="Corporate"/>
    <s v="United States"/>
    <x v="15"/>
    <x v="13"/>
    <x v="1"/>
    <s v="FUR-TA-10000688"/>
    <s v="Furniture"/>
    <x v="2"/>
    <s v="Chromcraft Bull-Nose Wood Round Conference Table Top, Wood Base"/>
    <n v="653.54999999999995"/>
    <n v="3"/>
    <n v="0"/>
    <n v="111.1035"/>
    <n v="37.034500000000001"/>
    <n v="0.17"/>
    <n v="0"/>
    <x v="6"/>
    <x v="2"/>
    <s v="Apr"/>
  </r>
  <r>
    <n v="5039"/>
    <s v="CA-2015-136469"/>
    <x v="312"/>
    <d v="2015-07-12T00:00:00"/>
    <x v="2"/>
    <s v="TS-21370"/>
    <s v="Todd Sumrall"/>
    <s v="Corporate"/>
    <s v="United States"/>
    <x v="16"/>
    <x v="14"/>
    <x v="2"/>
    <s v="FUR-TA-10001520"/>
    <s v="Furniture"/>
    <x v="2"/>
    <s v="Lesro Sheffield Collection Coffee Table, End Table, Center Table, Corner Table"/>
    <n v="199.83600000000001"/>
    <n v="4"/>
    <n v="0.3"/>
    <n v="-37.112400000000001"/>
    <n v="-9.2781000000000002"/>
    <n v="-0.18571428571428572"/>
    <n v="1"/>
    <x v="5"/>
    <x v="1"/>
    <s v="Jul"/>
  </r>
  <r>
    <n v="5044"/>
    <s v="CA-2016-158694"/>
    <x v="480"/>
    <d v="2016-11-13T00:00:00"/>
    <x v="0"/>
    <s v="AI-10855"/>
    <s v="Arianne Irving"/>
    <s v="Consumer"/>
    <s v="United States"/>
    <x v="2"/>
    <x v="2"/>
    <x v="1"/>
    <s v="FUR-FU-10000965"/>
    <s v="Furniture"/>
    <x v="3"/>
    <s v="Howard Miller 11-1/2&quot; Diameter Ridgewood Wall Clock"/>
    <n v="467.46"/>
    <n v="9"/>
    <n v="0"/>
    <n v="191.65860000000001"/>
    <n v="21.295400000000001"/>
    <n v="0.41000000000000003"/>
    <n v="0"/>
    <x v="0"/>
    <x v="0"/>
    <s v="Nov"/>
  </r>
  <r>
    <n v="5056"/>
    <s v="CA-2015-141243"/>
    <x v="606"/>
    <d v="2015-01-08T00:00:00"/>
    <x v="0"/>
    <s v="AH-10465"/>
    <s v="Amy Hunt"/>
    <s v="Consumer"/>
    <s v="United States"/>
    <x v="144"/>
    <x v="5"/>
    <x v="3"/>
    <s v="FUR-BO-10003272"/>
    <s v="Furniture"/>
    <x v="0"/>
    <s v="O'Sullivan Living Dimensions 5-Shelf Bookcases"/>
    <n v="1352.3976"/>
    <n v="9"/>
    <n v="0.32"/>
    <n v="-437.54039999999998"/>
    <n v="-48.615600000000001"/>
    <n v="-0.32352941176470584"/>
    <n v="1"/>
    <x v="2"/>
    <x v="1"/>
    <s v="Jan"/>
  </r>
  <r>
    <n v="5064"/>
    <s v="CA-2015-136798"/>
    <x v="190"/>
    <d v="2015-05-12T00:00:00"/>
    <x v="1"/>
    <s v="DL-12925"/>
    <s v="Daniel Lacy"/>
    <s v="Consumer"/>
    <s v="United States"/>
    <x v="12"/>
    <x v="11"/>
    <x v="3"/>
    <s v="FUR-FU-10000723"/>
    <s v="Furniture"/>
    <x v="3"/>
    <s v="Deflect-o EconoMat Studded, No Bevel Mat for Low Pile Carpeting"/>
    <n v="123.96"/>
    <n v="3"/>
    <n v="0"/>
    <n v="11.1564"/>
    <n v="3.7187999999999999"/>
    <n v="0.09"/>
    <n v="0"/>
    <x v="4"/>
    <x v="1"/>
    <s v="May"/>
  </r>
  <r>
    <n v="5067"/>
    <s v="CA-2017-142090"/>
    <x v="147"/>
    <d v="2017-12-07T00:00:00"/>
    <x v="1"/>
    <s v="SC-20380"/>
    <s v="Shahid Collister"/>
    <s v="Consumer"/>
    <s v="United States"/>
    <x v="259"/>
    <x v="30"/>
    <x v="0"/>
    <s v="FUR-TA-10001889"/>
    <s v="Furniture"/>
    <x v="2"/>
    <s v="Bush Advantage Collection Racetrack Conference Table"/>
    <n v="1781.682"/>
    <n v="7"/>
    <n v="0.4"/>
    <n v="-653.28340000000003"/>
    <n v="-93.3262"/>
    <n v="-0.3666666666666667"/>
    <n v="1"/>
    <x v="7"/>
    <x v="3"/>
    <s v="Nov"/>
  </r>
  <r>
    <n v="5072"/>
    <s v="CA-2014-124478"/>
    <x v="98"/>
    <d v="2014-08-12T00:00:00"/>
    <x v="1"/>
    <s v="MA-17560"/>
    <s v="Matt Abelman"/>
    <s v="Home Office"/>
    <s v="United States"/>
    <x v="65"/>
    <x v="17"/>
    <x v="3"/>
    <s v="FUR-FU-10002088"/>
    <s v="Furniture"/>
    <x v="3"/>
    <s v="Nu-Dell Float Frame 11 x 14 1/2"/>
    <n v="53.88"/>
    <n v="6"/>
    <n v="0"/>
    <n v="22.6296"/>
    <n v="3.7715999999999998"/>
    <n v="0.42"/>
    <n v="0"/>
    <x v="4"/>
    <x v="2"/>
    <s v="Aug"/>
  </r>
  <r>
    <n v="5076"/>
    <s v="CA-2014-134572"/>
    <x v="607"/>
    <d v="2014-04-22T00:00:00"/>
    <x v="0"/>
    <s v="SV-20365"/>
    <s v="Seth Vernon"/>
    <s v="Consumer"/>
    <s v="United States"/>
    <x v="6"/>
    <x v="5"/>
    <x v="3"/>
    <s v="FUR-TA-10001705"/>
    <s v="Furniture"/>
    <x v="2"/>
    <s v="Bush Advantage Collection Round Conference Table"/>
    <n v="744.1"/>
    <n v="5"/>
    <n v="0.3"/>
    <n v="-95.67"/>
    <n v="-19.134"/>
    <n v="-0.12857142857142856"/>
    <n v="1"/>
    <x v="3"/>
    <x v="2"/>
    <s v="Apr"/>
  </r>
  <r>
    <n v="5078"/>
    <s v="CA-2014-134572"/>
    <x v="607"/>
    <d v="2014-04-22T00:00:00"/>
    <x v="0"/>
    <s v="SV-20365"/>
    <s v="Seth Vernon"/>
    <s v="Consumer"/>
    <s v="United States"/>
    <x v="6"/>
    <x v="5"/>
    <x v="3"/>
    <s v="FUR-TA-10004442"/>
    <s v="Furniture"/>
    <x v="2"/>
    <s v="Riverside Furniture Stanwyck Manor Table Series"/>
    <n v="401.59"/>
    <n v="2"/>
    <n v="0.3"/>
    <n v="-131.95099999999999"/>
    <n v="-65.975499999999997"/>
    <n v="-0.32857142857142857"/>
    <n v="1"/>
    <x v="3"/>
    <x v="2"/>
    <s v="Apr"/>
  </r>
  <r>
    <n v="5080"/>
    <s v="US-2017-133312"/>
    <x v="608"/>
    <d v="2017-11-29T00:00:00"/>
    <x v="1"/>
    <s v="BD-11500"/>
    <s v="Bradley Drucker"/>
    <s v="Consumer"/>
    <s v="United States"/>
    <x v="28"/>
    <x v="2"/>
    <x v="1"/>
    <s v="FUR-BO-10002213"/>
    <s v="Furniture"/>
    <x v="0"/>
    <s v="Sauder Forest Hills Library, Woodland Oak Finish"/>
    <n v="359.49900000000002"/>
    <n v="3"/>
    <n v="0.15"/>
    <n v="-29.605799999999999"/>
    <n v="-9.8685999999999989"/>
    <n v="-8.2352941176470573E-2"/>
    <n v="0"/>
    <x v="4"/>
    <x v="3"/>
    <s v="Nov"/>
  </r>
  <r>
    <n v="5095"/>
    <s v="US-2014-140452"/>
    <x v="387"/>
    <d v="2014-12-10T00:00:00"/>
    <x v="1"/>
    <s v="BK-11260"/>
    <s v="Berenike Kampe"/>
    <s v="Consumer"/>
    <s v="United States"/>
    <x v="9"/>
    <x v="8"/>
    <x v="3"/>
    <s v="FUR-TA-10004086"/>
    <s v="Furniture"/>
    <x v="2"/>
    <s v="KI Adjustable-Height Table"/>
    <n v="214.95"/>
    <n v="5"/>
    <n v="0.5"/>
    <n v="-120.372"/>
    <n v="-24.074400000000001"/>
    <n v="-0.56000000000000005"/>
    <n v="1"/>
    <x v="4"/>
    <x v="2"/>
    <s v="Dec"/>
  </r>
  <r>
    <n v="5097"/>
    <s v="US-2014-140452"/>
    <x v="387"/>
    <d v="2014-12-10T00:00:00"/>
    <x v="1"/>
    <s v="BK-11260"/>
    <s v="Berenike Kampe"/>
    <s v="Consumer"/>
    <s v="United States"/>
    <x v="9"/>
    <x v="8"/>
    <x v="3"/>
    <s v="FUR-FU-10002088"/>
    <s v="Furniture"/>
    <x v="3"/>
    <s v="Nu-Dell Float Frame 11 x 14 1/2"/>
    <n v="10.776"/>
    <n v="3"/>
    <n v="0.6"/>
    <n v="-4.8491999999999997"/>
    <n v="-1.6163999999999998"/>
    <n v="-0.45"/>
    <n v="1"/>
    <x v="4"/>
    <x v="2"/>
    <s v="Dec"/>
  </r>
  <r>
    <n v="5106"/>
    <s v="CA-2014-116568"/>
    <x v="609"/>
    <d v="2014-12-20T00:00:00"/>
    <x v="1"/>
    <s v="BM-11785"/>
    <s v="Bryan Mills"/>
    <s v="Consumer"/>
    <s v="United States"/>
    <x v="260"/>
    <x v="1"/>
    <x v="0"/>
    <s v="FUR-CH-10002439"/>
    <s v="Furniture"/>
    <x v="1"/>
    <s v="Iceberg Nesting Folding Chair, 19w x 6d x 43h"/>
    <n v="186.304"/>
    <n v="4"/>
    <n v="0.2"/>
    <n v="13.972799999999999"/>
    <n v="3.4931999999999999"/>
    <n v="7.4999999999999997E-2"/>
    <n v="1"/>
    <x v="6"/>
    <x v="2"/>
    <s v="Dec"/>
  </r>
  <r>
    <n v="5113"/>
    <s v="CA-2015-153073"/>
    <x v="18"/>
    <d v="2015-11-13T00:00:00"/>
    <x v="3"/>
    <s v="HA-14905"/>
    <s v="Helen Abelman"/>
    <s v="Consumer"/>
    <s v="United States"/>
    <x v="9"/>
    <x v="8"/>
    <x v="3"/>
    <s v="FUR-FU-10001025"/>
    <s v="Furniture"/>
    <x v="3"/>
    <s v="Eldon Imˆge Series Desk Accessories, Clear"/>
    <n v="17.495999999999999"/>
    <n v="9"/>
    <n v="0.6"/>
    <n v="-7.4358000000000004"/>
    <n v="-0.82620000000000005"/>
    <n v="-0.42500000000000004"/>
    <n v="1"/>
    <x v="8"/>
    <x v="1"/>
    <s v="Nov"/>
  </r>
  <r>
    <n v="5125"/>
    <s v="CA-2014-160766"/>
    <x v="94"/>
    <d v="2014-09-14T00:00:00"/>
    <x v="3"/>
    <s v="DM-13015"/>
    <s v="Darrin Martin"/>
    <s v="Consumer"/>
    <s v="United States"/>
    <x v="13"/>
    <x v="7"/>
    <x v="2"/>
    <s v="FUR-TA-10001039"/>
    <s v="Furniture"/>
    <x v="2"/>
    <s v="KI Adjustable-Height Table"/>
    <n v="464.29199999999997"/>
    <n v="9"/>
    <n v="0.4"/>
    <n v="-108.3348"/>
    <n v="-12.0372"/>
    <n v="-0.23333333333333334"/>
    <n v="1"/>
    <x v="8"/>
    <x v="2"/>
    <s v="Sep"/>
  </r>
  <r>
    <n v="5132"/>
    <s v="CA-2017-146626"/>
    <x v="297"/>
    <d v="2018-01-05T00:00:00"/>
    <x v="1"/>
    <s v="BP-11185"/>
    <s v="Ben Peterman"/>
    <s v="Corporate"/>
    <s v="United States"/>
    <x v="261"/>
    <x v="2"/>
    <x v="1"/>
    <s v="FUR-FU-10002501"/>
    <s v="Furniture"/>
    <x v="3"/>
    <s v="Nu-Dell Executive Frame"/>
    <n v="101.12"/>
    <n v="8"/>
    <n v="0"/>
    <n v="37.414400000000001"/>
    <n v="4.6768000000000001"/>
    <n v="0.37"/>
    <n v="0"/>
    <x v="7"/>
    <x v="3"/>
    <s v="Dec"/>
  </r>
  <r>
    <n v="5138"/>
    <s v="CA-2016-128972"/>
    <x v="282"/>
    <d v="2016-11-17T00:00:00"/>
    <x v="1"/>
    <s v="TS-21430"/>
    <s v="Tom Stivers"/>
    <s v="Corporate"/>
    <s v="United States"/>
    <x v="258"/>
    <x v="37"/>
    <x v="3"/>
    <s v="FUR-FU-10003096"/>
    <s v="Furniture"/>
    <x v="3"/>
    <s v="Master Giant Foot Doorstop, Safety Yellow"/>
    <n v="30.36"/>
    <n v="4"/>
    <n v="0"/>
    <n v="13.0548"/>
    <n v="3.2637"/>
    <n v="0.43"/>
    <n v="0"/>
    <x v="4"/>
    <x v="0"/>
    <s v="Nov"/>
  </r>
  <r>
    <n v="5142"/>
    <s v="CA-2016-111213"/>
    <x v="610"/>
    <d v="2016-04-05T00:00:00"/>
    <x v="1"/>
    <s v="FP-14320"/>
    <s v="Frank Preis"/>
    <s v="Consumer"/>
    <s v="United States"/>
    <x v="13"/>
    <x v="7"/>
    <x v="2"/>
    <s v="FUR-CH-10000454"/>
    <s v="Furniture"/>
    <x v="1"/>
    <s v="Hon Deluxe Fabric Upholstered Stacking Chairs, Rounded Back"/>
    <n v="1317.492"/>
    <n v="6"/>
    <n v="0.1"/>
    <n v="292.77600000000001"/>
    <n v="48.795999999999999"/>
    <n v="0.22222222222222224"/>
    <n v="0"/>
    <x v="4"/>
    <x v="0"/>
    <s v="Apr"/>
  </r>
  <r>
    <n v="5145"/>
    <s v="CA-2017-161333"/>
    <x v="611"/>
    <d v="2017-02-07T00:00:00"/>
    <x v="1"/>
    <s v="JL-15835"/>
    <s v="John Lee"/>
    <s v="Consumer"/>
    <s v="United States"/>
    <x v="2"/>
    <x v="2"/>
    <x v="1"/>
    <s v="FUR-FU-10003039"/>
    <s v="Furniture"/>
    <x v="3"/>
    <s v="Howard Miller 11-1/2&quot; Diameter Grantwood Wall Clock"/>
    <n v="86.26"/>
    <n v="2"/>
    <n v="0"/>
    <n v="29.328399999999998"/>
    <n v="14.664199999999999"/>
    <n v="0.33999999999999997"/>
    <n v="0"/>
    <x v="2"/>
    <x v="3"/>
    <s v="Feb"/>
  </r>
  <r>
    <n v="5148"/>
    <s v="CA-2017-128734"/>
    <x v="455"/>
    <d v="2017-12-31T00:00:00"/>
    <x v="1"/>
    <s v="JL-15175"/>
    <s v="James Lanier"/>
    <s v="Home Office"/>
    <s v="United States"/>
    <x v="262"/>
    <x v="22"/>
    <x v="1"/>
    <s v="FUR-FU-10001731"/>
    <s v="Furniture"/>
    <x v="3"/>
    <s v="Acrylic Self-Standing Desk Frames"/>
    <n v="8.5440000000000005"/>
    <n v="4"/>
    <n v="0.2"/>
    <n v="1.9224000000000001"/>
    <n v="0.48060000000000003"/>
    <n v="0.22500000000000001"/>
    <n v="1"/>
    <x v="7"/>
    <x v="3"/>
    <s v="Dec"/>
  </r>
  <r>
    <n v="5149"/>
    <s v="CA-2017-128734"/>
    <x v="455"/>
    <d v="2017-12-31T00:00:00"/>
    <x v="1"/>
    <s v="JL-15175"/>
    <s v="James Lanier"/>
    <s v="Home Office"/>
    <s v="United States"/>
    <x v="262"/>
    <x v="22"/>
    <x v="1"/>
    <s v="FUR-CH-10001394"/>
    <s v="Furniture"/>
    <x v="1"/>
    <s v="Global Leather Executive Chair"/>
    <n v="842.37599999999998"/>
    <n v="3"/>
    <n v="0.2"/>
    <n v="105.297"/>
    <n v="35.098999999999997"/>
    <n v="0.125"/>
    <n v="1"/>
    <x v="7"/>
    <x v="3"/>
    <s v="Dec"/>
  </r>
  <r>
    <n v="5156"/>
    <s v="US-2015-124219"/>
    <x v="612"/>
    <d v="2015-08-08T00:00:00"/>
    <x v="2"/>
    <s v="KW-16570"/>
    <s v="Kelly Williams"/>
    <s v="Consumer"/>
    <s v="United States"/>
    <x v="263"/>
    <x v="23"/>
    <x v="3"/>
    <s v="FUR-FU-10000305"/>
    <s v="Furniture"/>
    <x v="3"/>
    <s v="Tenex V2T-RE Standard Weight Series Chair Mat, 45&quot; x 53&quot;, Lip 25&quot; x 12&quot;"/>
    <n v="212.94"/>
    <n v="3"/>
    <n v="0"/>
    <n v="34.070399999999999"/>
    <n v="11.3568"/>
    <n v="0.16"/>
    <n v="0"/>
    <x v="5"/>
    <x v="1"/>
    <s v="Aug"/>
  </r>
  <r>
    <n v="5158"/>
    <s v="CA-2017-163006"/>
    <x v="254"/>
    <d v="2017-07-04T00:00:00"/>
    <x v="0"/>
    <s v="GH-14410"/>
    <s v="Gary Hansen"/>
    <s v="Home Office"/>
    <s v="United States"/>
    <x v="9"/>
    <x v="8"/>
    <x v="3"/>
    <s v="FUR-CH-10000229"/>
    <s v="Furniture"/>
    <x v="1"/>
    <s v="Global Enterprise Series Seating High-Back Swivel/Tilt Chairs"/>
    <n v="569.05799999999999"/>
    <n v="3"/>
    <n v="0.3"/>
    <n v="-178.8468"/>
    <n v="-59.615600000000001"/>
    <n v="-0.31428571428571428"/>
    <n v="1"/>
    <x v="4"/>
    <x v="3"/>
    <s v="Jun"/>
  </r>
  <r>
    <n v="5159"/>
    <s v="CA-2017-163006"/>
    <x v="254"/>
    <d v="2017-07-04T00:00:00"/>
    <x v="0"/>
    <s v="GH-14410"/>
    <s v="Gary Hansen"/>
    <s v="Home Office"/>
    <s v="United States"/>
    <x v="9"/>
    <x v="8"/>
    <x v="3"/>
    <s v="FUR-FU-10003799"/>
    <s v="Furniture"/>
    <x v="3"/>
    <s v="Seth Thomas 13 1/2&quot; Wall Clock"/>
    <n v="14.224"/>
    <n v="2"/>
    <n v="0.6"/>
    <n v="-10.3124"/>
    <n v="-5.1562000000000001"/>
    <n v="-0.72499999999999998"/>
    <n v="1"/>
    <x v="4"/>
    <x v="3"/>
    <s v="Jun"/>
  </r>
  <r>
    <n v="5162"/>
    <s v="CA-2014-111192"/>
    <x v="613"/>
    <d v="2014-08-05T00:00:00"/>
    <x v="1"/>
    <s v="TS-21430"/>
    <s v="Tom Stivers"/>
    <s v="Corporate"/>
    <s v="United States"/>
    <x v="15"/>
    <x v="13"/>
    <x v="1"/>
    <s v="FUR-BO-10002916"/>
    <s v="Furniture"/>
    <x v="0"/>
    <s v="Rush Hierlooms Collection 1&quot; Thick Stackable Bookcases"/>
    <n v="1367.84"/>
    <n v="8"/>
    <n v="0"/>
    <n v="259.88959999999997"/>
    <n v="32.486199999999997"/>
    <n v="0.19"/>
    <n v="0"/>
    <x v="6"/>
    <x v="2"/>
    <s v="Jul"/>
  </r>
  <r>
    <n v="5163"/>
    <s v="CA-2016-115378"/>
    <x v="515"/>
    <d v="2016-11-23T00:00:00"/>
    <x v="0"/>
    <s v="AJ-10945"/>
    <s v="Ashley Jarboe"/>
    <s v="Consumer"/>
    <s v="United States"/>
    <x v="264"/>
    <x v="17"/>
    <x v="3"/>
    <s v="FUR-CH-10000863"/>
    <s v="Furniture"/>
    <x v="1"/>
    <s v="Novimex Swivel Fabric Task Chair"/>
    <n v="301.95999999999998"/>
    <n v="2"/>
    <n v="0"/>
    <n v="33.215600000000002"/>
    <n v="16.607800000000001"/>
    <n v="0.11000000000000001"/>
    <n v="0"/>
    <x v="2"/>
    <x v="0"/>
    <s v="Nov"/>
  </r>
  <r>
    <n v="5164"/>
    <s v="CA-2015-161627"/>
    <x v="171"/>
    <d v="2015-07-11T00:00:00"/>
    <x v="1"/>
    <s v="SJ-20215"/>
    <s v="Sarah Jordon"/>
    <s v="Consumer"/>
    <s v="United States"/>
    <x v="102"/>
    <x v="2"/>
    <x v="1"/>
    <s v="FUR-CH-10003968"/>
    <s v="Furniture"/>
    <x v="1"/>
    <s v="Novimex Turbo Task Chair"/>
    <n v="170.352"/>
    <n v="3"/>
    <n v="0.2"/>
    <n v="-17.0352"/>
    <n v="-5.6783999999999999"/>
    <n v="-9.9999999999999992E-2"/>
    <n v="1"/>
    <x v="2"/>
    <x v="1"/>
    <s v="Jul"/>
  </r>
  <r>
    <n v="5168"/>
    <s v="CA-2014-121006"/>
    <x v="448"/>
    <d v="2014-11-16T00:00:00"/>
    <x v="1"/>
    <s v="SC-20020"/>
    <s v="Sam Craven"/>
    <s v="Consumer"/>
    <s v="United States"/>
    <x v="265"/>
    <x v="17"/>
    <x v="3"/>
    <s v="FUR-CH-10004997"/>
    <s v="Furniture"/>
    <x v="1"/>
    <s v="Hon Every-Day Series Multi-Task Chairs"/>
    <n v="563.94000000000005"/>
    <n v="3"/>
    <n v="0"/>
    <n v="112.788"/>
    <n v="37.595999999999997"/>
    <n v="0.19999999999999998"/>
    <n v="0"/>
    <x v="6"/>
    <x v="2"/>
    <s v="Nov"/>
  </r>
  <r>
    <n v="5171"/>
    <s v="CA-2016-122903"/>
    <x v="614"/>
    <d v="2016-05-29T00:00:00"/>
    <x v="0"/>
    <s v="LA-16780"/>
    <s v="Laura Armstrong"/>
    <s v="Corporate"/>
    <s v="United States"/>
    <x v="25"/>
    <x v="17"/>
    <x v="3"/>
    <s v="FUR-CH-10002024"/>
    <s v="Furniture"/>
    <x v="1"/>
    <s v="HON 5400 Series Task Chairs for Big and Tall"/>
    <n v="3504.9"/>
    <n v="5"/>
    <n v="0"/>
    <n v="700.98"/>
    <n v="140.196"/>
    <n v="0.2"/>
    <n v="0"/>
    <x v="3"/>
    <x v="0"/>
    <s v="May"/>
  </r>
  <r>
    <n v="5176"/>
    <s v="CA-2017-106432"/>
    <x v="66"/>
    <d v="2017-10-24T00:00:00"/>
    <x v="1"/>
    <s v="CA-12265"/>
    <s v="Christina Anderson"/>
    <s v="Consumer"/>
    <s v="United States"/>
    <x v="266"/>
    <x v="5"/>
    <x v="3"/>
    <s v="FUR-BO-10004360"/>
    <s v="Furniture"/>
    <x v="0"/>
    <s v="Rush Hierlooms Collection Rich Wood Bookcases"/>
    <n v="328.39920000000001"/>
    <n v="3"/>
    <n v="0.32"/>
    <n v="-91.758600000000001"/>
    <n v="-30.586200000000002"/>
    <n v="-0.27941176470588236"/>
    <n v="1"/>
    <x v="2"/>
    <x v="3"/>
    <s v="Oct"/>
  </r>
  <r>
    <n v="5179"/>
    <s v="US-2015-120502"/>
    <x v="315"/>
    <d v="2015-04-19T00:00:00"/>
    <x v="1"/>
    <s v="BT-11395"/>
    <s v="Bill Tyler"/>
    <s v="Corporate"/>
    <s v="United States"/>
    <x v="2"/>
    <x v="2"/>
    <x v="1"/>
    <s v="FUR-FU-10004973"/>
    <s v="Furniture"/>
    <x v="3"/>
    <s v="Flat Face Poster Frame"/>
    <n v="37.68"/>
    <n v="2"/>
    <n v="0"/>
    <n v="15.8256"/>
    <n v="7.9127999999999998"/>
    <n v="0.42"/>
    <n v="0"/>
    <x v="6"/>
    <x v="1"/>
    <s v="Apr"/>
  </r>
  <r>
    <n v="5189"/>
    <s v="CA-2015-115567"/>
    <x v="615"/>
    <d v="2015-09-18T00:00:00"/>
    <x v="1"/>
    <s v="ZC-21910"/>
    <s v="Zuschuss Carroll"/>
    <s v="Consumer"/>
    <s v="United States"/>
    <x v="29"/>
    <x v="6"/>
    <x v="3"/>
    <s v="FUR-CH-10000015"/>
    <s v="Furniture"/>
    <x v="1"/>
    <s v="Hon Multipurpose Stacking Arm Chairs"/>
    <n v="1516.2"/>
    <n v="7"/>
    <n v="0"/>
    <n v="394.21199999999999"/>
    <n v="56.315999999999995"/>
    <n v="0.26"/>
    <n v="0"/>
    <x v="2"/>
    <x v="1"/>
    <s v="Sep"/>
  </r>
  <r>
    <n v="5193"/>
    <s v="CA-2014-101560"/>
    <x v="616"/>
    <d v="2014-12-01T00:00:00"/>
    <x v="0"/>
    <s v="CS-12250"/>
    <s v="Chris Selesnick"/>
    <s v="Corporate"/>
    <s v="United States"/>
    <x v="11"/>
    <x v="10"/>
    <x v="0"/>
    <s v="FUR-FU-10003773"/>
    <s v="Furniture"/>
    <x v="3"/>
    <s v="Eldon Cleatmat Plus Chair Mats for High Pile Carpets"/>
    <n v="397.6"/>
    <n v="5"/>
    <n v="0"/>
    <n v="43.735999999999997"/>
    <n v="8.7471999999999994"/>
    <n v="0.10999999999999999"/>
    <n v="0"/>
    <x v="0"/>
    <x v="2"/>
    <s v="Nov"/>
  </r>
  <r>
    <n v="5203"/>
    <s v="CA-2015-142454"/>
    <x v="617"/>
    <d v="2015-08-19T00:00:00"/>
    <x v="1"/>
    <s v="RE-19450"/>
    <s v="Richard Eichhorn"/>
    <s v="Consumer"/>
    <s v="United States"/>
    <x v="121"/>
    <x v="2"/>
    <x v="1"/>
    <s v="FUR-FU-10004018"/>
    <s v="Furniture"/>
    <x v="3"/>
    <s v="Tensor Computer Mounted Lamp"/>
    <n v="104.23"/>
    <n v="7"/>
    <n v="0"/>
    <n v="28.142099999999999"/>
    <n v="4.0202999999999998"/>
    <n v="0.26999999999999996"/>
    <n v="0"/>
    <x v="4"/>
    <x v="1"/>
    <s v="Aug"/>
  </r>
  <r>
    <n v="5220"/>
    <s v="CA-2017-145653"/>
    <x v="449"/>
    <d v="2017-09-01T00:00:00"/>
    <x v="3"/>
    <s v="CA-12775"/>
    <s v="Cynthia Arntzen"/>
    <s v="Consumer"/>
    <s v="United States"/>
    <x v="25"/>
    <x v="17"/>
    <x v="3"/>
    <s v="FUR-CH-10004875"/>
    <s v="Furniture"/>
    <x v="1"/>
    <s v="Harbour Creations 67200 Series Stacking Chairs"/>
    <n v="498.26"/>
    <n v="7"/>
    <n v="0"/>
    <n v="134.53020000000001"/>
    <n v="19.218600000000002"/>
    <n v="0.27"/>
    <n v="0"/>
    <x v="8"/>
    <x v="3"/>
    <s v="Sep"/>
  </r>
  <r>
    <n v="5221"/>
    <s v="CA-2014-140487"/>
    <x v="618"/>
    <d v="2014-06-20T00:00:00"/>
    <x v="1"/>
    <s v="SR-20425"/>
    <s v="Sharelle Roach"/>
    <s v="Home Office"/>
    <s v="United States"/>
    <x v="25"/>
    <x v="17"/>
    <x v="3"/>
    <s v="FUR-BO-10000711"/>
    <s v="Furniture"/>
    <x v="0"/>
    <s v="Hon Metal Bookcases, Gray"/>
    <n v="212.94"/>
    <n v="3"/>
    <n v="0"/>
    <n v="57.4938"/>
    <n v="19.1646"/>
    <n v="0.27"/>
    <n v="0"/>
    <x v="6"/>
    <x v="2"/>
    <s v="Jun"/>
  </r>
  <r>
    <n v="5228"/>
    <s v="CA-2016-119865"/>
    <x v="619"/>
    <d v="2016-06-26T00:00:00"/>
    <x v="1"/>
    <s v="AS-10090"/>
    <s v="Adam Shillingsburg"/>
    <s v="Consumer"/>
    <s v="United States"/>
    <x v="13"/>
    <x v="7"/>
    <x v="2"/>
    <s v="FUR-BO-10003272"/>
    <s v="Furniture"/>
    <x v="0"/>
    <s v="O'Sullivan Living Dimensions 5-Shelf Bookcases"/>
    <n v="353.56799999999998"/>
    <n v="2"/>
    <n v="0.2"/>
    <n v="-44.195999999999998"/>
    <n v="-22.097999999999999"/>
    <n v="-0.125"/>
    <n v="1"/>
    <x v="2"/>
    <x v="0"/>
    <s v="Jun"/>
  </r>
  <r>
    <n v="5231"/>
    <s v="CA-2017-124436"/>
    <x v="620"/>
    <d v="2017-03-22T00:00:00"/>
    <x v="0"/>
    <s v="SA-20830"/>
    <s v="Sue Ann Reed"/>
    <s v="Consumer"/>
    <s v="United States"/>
    <x v="99"/>
    <x v="2"/>
    <x v="1"/>
    <s v="FUR-TA-10001095"/>
    <s v="Furniture"/>
    <x v="2"/>
    <s v="Chromcraft Round Conference Tables"/>
    <n v="697.16"/>
    <n v="5"/>
    <n v="0.2"/>
    <n v="8.7144999999999992"/>
    <n v="1.7428999999999999"/>
    <n v="1.2499999999999999E-2"/>
    <n v="1"/>
    <x v="0"/>
    <x v="3"/>
    <s v="Mar"/>
  </r>
  <r>
    <n v="5232"/>
    <s v="CA-2017-124436"/>
    <x v="620"/>
    <d v="2017-03-22T00:00:00"/>
    <x v="0"/>
    <s v="SA-20830"/>
    <s v="Sue Ann Reed"/>
    <s v="Consumer"/>
    <s v="United States"/>
    <x v="99"/>
    <x v="2"/>
    <x v="1"/>
    <s v="FUR-FU-10001185"/>
    <s v="Furniture"/>
    <x v="3"/>
    <s v="Advantus Employee of the Month Certificate Frame, 11 x 13-1/2"/>
    <n v="30.93"/>
    <n v="1"/>
    <n v="0"/>
    <n v="12.6813"/>
    <n v="12.6813"/>
    <n v="0.41000000000000003"/>
    <n v="0"/>
    <x v="0"/>
    <x v="3"/>
    <s v="Mar"/>
  </r>
  <r>
    <n v="5234"/>
    <s v="CA-2014-115084"/>
    <x v="305"/>
    <d v="2014-10-22T00:00:00"/>
    <x v="1"/>
    <s v="LS-17200"/>
    <s v="Luke Schmidt"/>
    <s v="Corporate"/>
    <s v="United States"/>
    <x v="267"/>
    <x v="31"/>
    <x v="0"/>
    <s v="FUR-CH-10004626"/>
    <s v="Furniture"/>
    <x v="1"/>
    <s v="Office Star Flex Back Scooter Chair with Aluminum Finish Frame"/>
    <n v="605.34"/>
    <n v="6"/>
    <n v="0"/>
    <n v="145.2816"/>
    <n v="24.2136"/>
    <n v="0.24"/>
    <n v="0"/>
    <x v="4"/>
    <x v="2"/>
    <s v="Oct"/>
  </r>
  <r>
    <n v="5235"/>
    <s v="CA-2017-131037"/>
    <x v="621"/>
    <d v="2017-08-23T00:00:00"/>
    <x v="2"/>
    <s v="TM-21490"/>
    <s v="Tony Molinari"/>
    <s v="Consumer"/>
    <s v="United States"/>
    <x v="28"/>
    <x v="2"/>
    <x v="1"/>
    <s v="FUR-TA-10001768"/>
    <s v="Furniture"/>
    <x v="2"/>
    <s v="Hon Racetrack Conference Tables"/>
    <n v="210.00800000000001"/>
    <n v="1"/>
    <n v="0.2"/>
    <n v="2.6251000000000002"/>
    <n v="2.6251000000000002"/>
    <n v="1.2500000000000001E-2"/>
    <n v="1"/>
    <x v="5"/>
    <x v="3"/>
    <s v="Aug"/>
  </r>
  <r>
    <n v="5237"/>
    <s v="CA-2014-166744"/>
    <x v="23"/>
    <d v="2014-09-24T00:00:00"/>
    <x v="1"/>
    <s v="DN-13690"/>
    <s v="Duane Noonan"/>
    <s v="Consumer"/>
    <s v="United States"/>
    <x v="11"/>
    <x v="32"/>
    <x v="2"/>
    <s v="FUR-FU-10004952"/>
    <s v="Furniture"/>
    <x v="3"/>
    <s v="C-Line Cubicle Keepers Polyproplyene Holder w/Velcro Back, 8-1/2x11, 25/Bx"/>
    <n v="164.22"/>
    <n v="3"/>
    <n v="0"/>
    <n v="50.908200000000001"/>
    <n v="16.9694"/>
    <n v="0.31"/>
    <n v="0"/>
    <x v="4"/>
    <x v="2"/>
    <s v="Sep"/>
  </r>
  <r>
    <n v="5238"/>
    <s v="CA-2014-166744"/>
    <x v="23"/>
    <d v="2014-09-24T00:00:00"/>
    <x v="1"/>
    <s v="DN-13690"/>
    <s v="Duane Noonan"/>
    <s v="Consumer"/>
    <s v="United States"/>
    <x v="11"/>
    <x v="32"/>
    <x v="2"/>
    <s v="FUR-BO-10001337"/>
    <s v="Furniture"/>
    <x v="0"/>
    <s v="O'Sullivan Living Dimensions 2-Shelf Bookcases"/>
    <n v="362.94"/>
    <n v="3"/>
    <n v="0"/>
    <n v="36.293999999999997"/>
    <n v="12.097999999999999"/>
    <n v="9.9999999999999992E-2"/>
    <n v="0"/>
    <x v="4"/>
    <x v="2"/>
    <s v="Sep"/>
  </r>
  <r>
    <n v="5245"/>
    <s v="CA-2016-156265"/>
    <x v="622"/>
    <d v="2016-08-04T00:00:00"/>
    <x v="0"/>
    <s v="BF-11020"/>
    <s v="Barry Franzšsisch"/>
    <s v="Corporate"/>
    <s v="United States"/>
    <x v="2"/>
    <x v="2"/>
    <x v="1"/>
    <s v="FUR-TA-10001691"/>
    <s v="Furniture"/>
    <x v="2"/>
    <s v="Barricks Non-Folding Utility Table with Steel Legs, Laminate Tops"/>
    <n v="136.464"/>
    <n v="2"/>
    <n v="0.2"/>
    <n v="15.3522"/>
    <n v="7.6760999999999999"/>
    <n v="0.1125"/>
    <n v="1"/>
    <x v="3"/>
    <x v="0"/>
    <s v="Aug"/>
  </r>
  <r>
    <n v="5255"/>
    <s v="CA-2015-125185"/>
    <x v="298"/>
    <d v="2015-03-07T00:00:00"/>
    <x v="0"/>
    <s v="AH-10195"/>
    <s v="Alan Haines"/>
    <s v="Corporate"/>
    <s v="United States"/>
    <x v="268"/>
    <x v="3"/>
    <x v="2"/>
    <s v="FUR-CH-10002647"/>
    <s v="Furniture"/>
    <x v="1"/>
    <s v="Situations Contoured Folding Chairs, 4/Set"/>
    <n v="99.372"/>
    <n v="2"/>
    <n v="0.3"/>
    <n v="-7.0979999999999999"/>
    <n v="-3.5489999999999999"/>
    <n v="-7.1428571428571425E-2"/>
    <n v="1"/>
    <x v="3"/>
    <x v="1"/>
    <s v="Mar"/>
  </r>
  <r>
    <n v="5256"/>
    <s v="CA-2015-125185"/>
    <x v="298"/>
    <d v="2015-03-07T00:00:00"/>
    <x v="0"/>
    <s v="AH-10195"/>
    <s v="Alan Haines"/>
    <s v="Corporate"/>
    <s v="United States"/>
    <x v="268"/>
    <x v="3"/>
    <x v="2"/>
    <s v="FUR-FU-10003247"/>
    <s v="Furniture"/>
    <x v="3"/>
    <s v="36X48 HARDFLOOR CHAIRMAT"/>
    <n v="33.567999999999998"/>
    <n v="2"/>
    <n v="0.2"/>
    <n v="-5.4547999999999996"/>
    <n v="-2.7273999999999998"/>
    <n v="-0.16250000000000001"/>
    <n v="1"/>
    <x v="3"/>
    <x v="1"/>
    <s v="Mar"/>
  </r>
  <r>
    <n v="5263"/>
    <s v="CA-2014-105165"/>
    <x v="266"/>
    <d v="2014-09-10T00:00:00"/>
    <x v="2"/>
    <s v="SZ-20035"/>
    <s v="Sam Zeldin"/>
    <s v="Home Office"/>
    <s v="United States"/>
    <x v="6"/>
    <x v="5"/>
    <x v="3"/>
    <s v="FUR-TA-10004154"/>
    <s v="Furniture"/>
    <x v="2"/>
    <s v="Riverside Furniture Oval Coffee Table, Oval End Table, End Table with Drawer"/>
    <n v="200.79499999999999"/>
    <n v="1"/>
    <n v="0.3"/>
    <n v="-22.948"/>
    <n v="-22.948"/>
    <n v="-0.1142857142857143"/>
    <n v="1"/>
    <x v="0"/>
    <x v="2"/>
    <s v="Sep"/>
  </r>
  <r>
    <n v="5270"/>
    <s v="CA-2017-144484"/>
    <x v="91"/>
    <d v="2017-09-11T00:00:00"/>
    <x v="3"/>
    <s v="CB-12025"/>
    <s v="Cassandra Brandow"/>
    <s v="Consumer"/>
    <s v="United States"/>
    <x v="28"/>
    <x v="2"/>
    <x v="1"/>
    <s v="FUR-FU-10000260"/>
    <s v="Furniture"/>
    <x v="3"/>
    <s v="6&quot; Cubicle Wall Clock, Black"/>
    <n v="32.36"/>
    <n v="4"/>
    <n v="0"/>
    <n v="11.6496"/>
    <n v="2.9123999999999999"/>
    <n v="0.36"/>
    <n v="0"/>
    <x v="8"/>
    <x v="3"/>
    <s v="Sep"/>
  </r>
  <r>
    <n v="5272"/>
    <s v="CA-2017-125913"/>
    <x v="623"/>
    <d v="2017-01-16T00:00:00"/>
    <x v="3"/>
    <s v="JO-15145"/>
    <s v="Jack O'Briant"/>
    <s v="Corporate"/>
    <s v="United States"/>
    <x v="2"/>
    <x v="2"/>
    <x v="1"/>
    <s v="FUR-FU-10001487"/>
    <s v="Furniture"/>
    <x v="3"/>
    <s v="Eldon Expressions Wood and Plastic Desk Accessories, Cherry Wood"/>
    <n v="27.92"/>
    <n v="4"/>
    <n v="0"/>
    <n v="8.0968"/>
    <n v="2.0242"/>
    <n v="0.28999999999999998"/>
    <n v="0"/>
    <x v="8"/>
    <x v="3"/>
    <s v="Jan"/>
  </r>
  <r>
    <n v="5273"/>
    <s v="CA-2017-125913"/>
    <x v="623"/>
    <d v="2017-01-16T00:00:00"/>
    <x v="3"/>
    <s v="JO-15145"/>
    <s v="Jack O'Briant"/>
    <s v="Corporate"/>
    <s v="United States"/>
    <x v="2"/>
    <x v="2"/>
    <x v="1"/>
    <s v="FUR-TA-10001520"/>
    <s v="Furniture"/>
    <x v="2"/>
    <s v="Lesro Sheffield Collection Coffee Table, End Table, Center Table, Corner Table"/>
    <n v="399.67200000000003"/>
    <n v="7"/>
    <n v="0.2"/>
    <n v="-14.9877"/>
    <n v="-2.1411000000000002"/>
    <n v="-3.7499999999999999E-2"/>
    <n v="1"/>
    <x v="8"/>
    <x v="3"/>
    <s v="Jan"/>
  </r>
  <r>
    <n v="5275"/>
    <s v="CA-2015-162887"/>
    <x v="86"/>
    <d v="2015-11-09T00:00:00"/>
    <x v="0"/>
    <s v="SV-20785"/>
    <s v="Stewart Visinsky"/>
    <s v="Consumer"/>
    <s v="United States"/>
    <x v="259"/>
    <x v="43"/>
    <x v="2"/>
    <s v="FUR-CH-10000595"/>
    <s v="Furniture"/>
    <x v="1"/>
    <s v="Safco Contoured Stacking Chairs"/>
    <n v="715.2"/>
    <n v="3"/>
    <n v="0"/>
    <n v="178.8"/>
    <n v="59.6"/>
    <n v="0.25"/>
    <n v="0"/>
    <x v="3"/>
    <x v="1"/>
    <s v="Nov"/>
  </r>
  <r>
    <n v="5278"/>
    <s v="CA-2014-113859"/>
    <x v="624"/>
    <d v="2014-09-17T00:00:00"/>
    <x v="1"/>
    <s v="BC-11125"/>
    <s v="Becky Castell"/>
    <s v="Home Office"/>
    <s v="United States"/>
    <x v="221"/>
    <x v="5"/>
    <x v="3"/>
    <s v="FUR-CH-10004698"/>
    <s v="Furniture"/>
    <x v="1"/>
    <s v="Padded Folding Chairs, Black, 4/Carton"/>
    <n v="340.11599999999999"/>
    <n v="6"/>
    <n v="0.3"/>
    <n v="-9.7175999999999991"/>
    <n v="-1.6195999999999999"/>
    <n v="-2.8571428571428571E-2"/>
    <n v="1"/>
    <x v="4"/>
    <x v="2"/>
    <s v="Sep"/>
  </r>
  <r>
    <n v="5282"/>
    <s v="CA-2015-105158"/>
    <x v="278"/>
    <d v="2015-09-10T00:00:00"/>
    <x v="1"/>
    <s v="SP-20860"/>
    <s v="Sung Pak"/>
    <s v="Corporate"/>
    <s v="United States"/>
    <x v="77"/>
    <x v="11"/>
    <x v="3"/>
    <s v="FUR-FU-10001706"/>
    <s v="Furniture"/>
    <x v="3"/>
    <s v="Longer-Life Soft White Bulbs"/>
    <n v="6.16"/>
    <n v="2"/>
    <n v="0"/>
    <n v="2.9567999999999999"/>
    <n v="1.4783999999999999"/>
    <n v="0.48"/>
    <n v="0"/>
    <x v="2"/>
    <x v="1"/>
    <s v="Sep"/>
  </r>
  <r>
    <n v="5288"/>
    <s v="CA-2017-105991"/>
    <x v="625"/>
    <d v="2017-05-06T00:00:00"/>
    <x v="2"/>
    <s v="LH-17020"/>
    <s v="Lisa Hazard"/>
    <s v="Consumer"/>
    <s v="United States"/>
    <x v="74"/>
    <x v="12"/>
    <x v="1"/>
    <s v="FUR-BO-10004467"/>
    <s v="Furniture"/>
    <x v="0"/>
    <s v="Bestar Classic Bookcase"/>
    <n v="89.991"/>
    <n v="3"/>
    <n v="0.7"/>
    <n v="-152.9847"/>
    <n v="-50.994900000000001"/>
    <n v="-1.7"/>
    <n v="1"/>
    <x v="5"/>
    <x v="3"/>
    <s v="May"/>
  </r>
  <r>
    <n v="5291"/>
    <s v="CA-2014-146283"/>
    <x v="30"/>
    <d v="2014-09-15T00:00:00"/>
    <x v="1"/>
    <s v="KT-16465"/>
    <s v="Kean Takahito"/>
    <s v="Consumer"/>
    <s v="United States"/>
    <x v="6"/>
    <x v="5"/>
    <x v="3"/>
    <s v="FUR-CH-10004287"/>
    <s v="Furniture"/>
    <x v="1"/>
    <s v="SAFCO Arco Folding Chair"/>
    <n v="966.7"/>
    <n v="5"/>
    <n v="0.3"/>
    <n v="-13.81"/>
    <n v="-2.762"/>
    <n v="-1.4285714285714285E-2"/>
    <n v="1"/>
    <x v="7"/>
    <x v="2"/>
    <s v="Sep"/>
  </r>
  <r>
    <n v="5294"/>
    <s v="CA-2015-111073"/>
    <x v="626"/>
    <d v="2015-12-30T00:00:00"/>
    <x v="1"/>
    <s v="MC-18100"/>
    <s v="Mick Crebagga"/>
    <s v="Consumer"/>
    <s v="United States"/>
    <x v="23"/>
    <x v="15"/>
    <x v="2"/>
    <s v="FUR-TA-10004086"/>
    <s v="Furniture"/>
    <x v="2"/>
    <s v="KI Adjustable-Height Table"/>
    <n v="51.588000000000001"/>
    <n v="1"/>
    <n v="0.4"/>
    <n v="-15.4764"/>
    <n v="-15.4764"/>
    <n v="-0.3"/>
    <n v="1"/>
    <x v="4"/>
    <x v="1"/>
    <s v="Dec"/>
  </r>
  <r>
    <n v="5297"/>
    <s v="CA-2017-108791"/>
    <x v="534"/>
    <d v="2017-07-31T00:00:00"/>
    <x v="1"/>
    <s v="TM-21490"/>
    <s v="Tony Molinari"/>
    <s v="Consumer"/>
    <s v="United States"/>
    <x v="90"/>
    <x v="7"/>
    <x v="2"/>
    <s v="FUR-FU-10004018"/>
    <s v="Furniture"/>
    <x v="3"/>
    <s v="Tensor Computer Mounted Lamp"/>
    <n v="14.89"/>
    <n v="1"/>
    <n v="0"/>
    <n v="4.0202999999999998"/>
    <n v="4.0202999999999998"/>
    <n v="0.26999999999999996"/>
    <n v="0"/>
    <x v="4"/>
    <x v="3"/>
    <s v="Jul"/>
  </r>
  <r>
    <n v="5301"/>
    <s v="CA-2016-113831"/>
    <x v="82"/>
    <d v="2016-06-03T00:00:00"/>
    <x v="1"/>
    <s v="AH-10690"/>
    <s v="Anna HŠberlin"/>
    <s v="Corporate"/>
    <s v="United States"/>
    <x v="76"/>
    <x v="25"/>
    <x v="0"/>
    <s v="FUR-TA-10002645"/>
    <s v="Furniture"/>
    <x v="2"/>
    <s v="Hon Rectangular Conference Tables"/>
    <n v="2275.5"/>
    <n v="10"/>
    <n v="0"/>
    <n v="386.83499999999998"/>
    <n v="38.683499999999995"/>
    <n v="0.16999999999999998"/>
    <n v="0"/>
    <x v="4"/>
    <x v="0"/>
    <s v="May"/>
  </r>
  <r>
    <n v="5304"/>
    <s v="US-2014-139500"/>
    <x v="627"/>
    <d v="2014-11-20T00:00:00"/>
    <x v="1"/>
    <s v="AB-10165"/>
    <s v="Alan Barnes"/>
    <s v="Consumer"/>
    <s v="United States"/>
    <x v="42"/>
    <x v="8"/>
    <x v="3"/>
    <s v="FUR-CH-10002017"/>
    <s v="Furniture"/>
    <x v="1"/>
    <s v="SAFCO Optional Arm Kit for Workspace Cribbage Stacking Chair"/>
    <n v="37.295999999999999"/>
    <n v="2"/>
    <n v="0.3"/>
    <n v="-1.0656000000000001"/>
    <n v="-0.53280000000000005"/>
    <n v="-2.8571428571428574E-2"/>
    <n v="1"/>
    <x v="4"/>
    <x v="2"/>
    <s v="Nov"/>
  </r>
  <r>
    <n v="5305"/>
    <s v="US-2014-166310"/>
    <x v="628"/>
    <d v="2014-09-23T00:00:00"/>
    <x v="2"/>
    <s v="JS-15940"/>
    <s v="Joni Sundaresam"/>
    <s v="Home Office"/>
    <s v="United States"/>
    <x v="269"/>
    <x v="5"/>
    <x v="3"/>
    <s v="FUR-FU-10001546"/>
    <s v="Furniture"/>
    <x v="3"/>
    <s v="Dana Swing-Arm Lamps"/>
    <n v="8.5440000000000005"/>
    <n v="2"/>
    <n v="0.6"/>
    <n v="-7.476"/>
    <n v="-3.738"/>
    <n v="-0.875"/>
    <n v="1"/>
    <x v="3"/>
    <x v="2"/>
    <s v="Sep"/>
  </r>
  <r>
    <n v="5306"/>
    <s v="US-2016-168410"/>
    <x v="629"/>
    <d v="2016-02-26T00:00:00"/>
    <x v="1"/>
    <s v="BV-11245"/>
    <s v="Benjamin Venier"/>
    <s v="Corporate"/>
    <s v="United States"/>
    <x v="64"/>
    <x v="7"/>
    <x v="2"/>
    <s v="FUR-FU-10000629"/>
    <s v="Furniture"/>
    <x v="3"/>
    <s v="9-3/4 Diameter Round Wall Clock"/>
    <n v="68.95"/>
    <n v="5"/>
    <n v="0"/>
    <n v="28.959"/>
    <n v="5.7918000000000003"/>
    <n v="0.42"/>
    <n v="0"/>
    <x v="2"/>
    <x v="0"/>
    <s v="Feb"/>
  </r>
  <r>
    <n v="5309"/>
    <s v="CA-2017-131254"/>
    <x v="49"/>
    <d v="2017-11-21T00:00:00"/>
    <x v="2"/>
    <s v="NC-18415"/>
    <s v="Nathan Cano"/>
    <s v="Consumer"/>
    <s v="United States"/>
    <x v="6"/>
    <x v="5"/>
    <x v="3"/>
    <s v="FUR-CH-10003774"/>
    <s v="Furniture"/>
    <x v="1"/>
    <s v="Global Wood Trimmed Manager's Task Chair, Khaki"/>
    <n v="191.05799999999999"/>
    <n v="3"/>
    <n v="0.3"/>
    <n v="-46.399799999999999"/>
    <n v="-15.4666"/>
    <n v="-0.24285714285714285"/>
    <n v="1"/>
    <x v="3"/>
    <x v="3"/>
    <s v="Nov"/>
  </r>
  <r>
    <n v="5314"/>
    <s v="CA-2017-137876"/>
    <x v="393"/>
    <d v="2017-05-05T00:00:00"/>
    <x v="1"/>
    <s v="DJ-13510"/>
    <s v="Don Jones"/>
    <s v="Corporate"/>
    <s v="United States"/>
    <x v="28"/>
    <x v="2"/>
    <x v="1"/>
    <s v="FUR-FU-10000222"/>
    <s v="Furniture"/>
    <x v="3"/>
    <s v="Seth Thomas 16&quot; Steel Case Clock"/>
    <n v="64.959999999999994"/>
    <n v="2"/>
    <n v="0"/>
    <n v="21.436800000000002"/>
    <n v="10.718400000000001"/>
    <n v="0.33000000000000007"/>
    <n v="0"/>
    <x v="2"/>
    <x v="3"/>
    <s v="Apr"/>
  </r>
  <r>
    <n v="5316"/>
    <s v="CA-2016-154060"/>
    <x v="630"/>
    <d v="2016-05-08T00:00:00"/>
    <x v="1"/>
    <s v="DL-12865"/>
    <s v="Dan Lawera"/>
    <s v="Consumer"/>
    <s v="United States"/>
    <x v="224"/>
    <x v="30"/>
    <x v="0"/>
    <s v="FUR-CH-10002304"/>
    <s v="Furniture"/>
    <x v="1"/>
    <s v="Global Stack Chair without Arms, Black"/>
    <n v="187.05600000000001"/>
    <n v="9"/>
    <n v="0.2"/>
    <n v="11.691000000000001"/>
    <n v="1.2990000000000002"/>
    <n v="6.25E-2"/>
    <n v="1"/>
    <x v="6"/>
    <x v="0"/>
    <s v="May"/>
  </r>
  <r>
    <n v="5317"/>
    <s v="US-2017-162558"/>
    <x v="125"/>
    <d v="2017-10-05T00:00:00"/>
    <x v="2"/>
    <s v="Dp-13240"/>
    <s v="Dean percer"/>
    <s v="Home Office"/>
    <s v="United States"/>
    <x v="270"/>
    <x v="9"/>
    <x v="0"/>
    <s v="FUR-FU-10002364"/>
    <s v="Furniture"/>
    <x v="3"/>
    <s v="Eldon Expressions Wood Desk Accessories, Oak"/>
    <n v="11.808"/>
    <n v="2"/>
    <n v="0.2"/>
    <n v="1.3284"/>
    <n v="0.66420000000000001"/>
    <n v="0.1125"/>
    <n v="1"/>
    <x v="0"/>
    <x v="3"/>
    <s v="Oct"/>
  </r>
  <r>
    <n v="5318"/>
    <s v="US-2017-162558"/>
    <x v="125"/>
    <d v="2017-10-05T00:00:00"/>
    <x v="2"/>
    <s v="Dp-13240"/>
    <s v="Dean percer"/>
    <s v="Home Office"/>
    <s v="United States"/>
    <x v="270"/>
    <x v="9"/>
    <x v="0"/>
    <s v="FUR-FU-10004864"/>
    <s v="Furniture"/>
    <x v="3"/>
    <s v="Eldon 500 Class Desk Accessories"/>
    <n v="9.6560000000000006"/>
    <n v="1"/>
    <n v="0.2"/>
    <n v="1.5690999999999999"/>
    <n v="1.5690999999999999"/>
    <n v="0.16249999999999998"/>
    <n v="1"/>
    <x v="0"/>
    <x v="3"/>
    <s v="Oct"/>
  </r>
  <r>
    <n v="5321"/>
    <s v="US-2017-162558"/>
    <x v="125"/>
    <d v="2017-10-05T00:00:00"/>
    <x v="2"/>
    <s v="Dp-13240"/>
    <s v="Dean percer"/>
    <s v="Home Office"/>
    <s v="United States"/>
    <x v="270"/>
    <x v="9"/>
    <x v="0"/>
    <s v="FUR-TA-10000198"/>
    <s v="Furniture"/>
    <x v="2"/>
    <s v="Chromcraft Bull-Nose Wood Oval Conference Tables &amp; Bases"/>
    <n v="2314.116"/>
    <n v="7"/>
    <n v="0.4"/>
    <n v="-1002.7836"/>
    <n v="-143.25479999999999"/>
    <n v="-0.43333333333333335"/>
    <n v="1"/>
    <x v="0"/>
    <x v="3"/>
    <s v="Oct"/>
  </r>
  <r>
    <n v="5323"/>
    <s v="US-2017-162558"/>
    <x v="125"/>
    <d v="2017-10-05T00:00:00"/>
    <x v="2"/>
    <s v="Dp-13240"/>
    <s v="Dean percer"/>
    <s v="Home Office"/>
    <s v="United States"/>
    <x v="270"/>
    <x v="9"/>
    <x v="0"/>
    <s v="FUR-FU-10003691"/>
    <s v="Furniture"/>
    <x v="3"/>
    <s v="Eldon Image Series Desk Accessories, Ebony"/>
    <n v="19.760000000000002"/>
    <n v="2"/>
    <n v="0.2"/>
    <n v="5.9279999999999999"/>
    <n v="2.964"/>
    <n v="0.3"/>
    <n v="1"/>
    <x v="0"/>
    <x v="3"/>
    <s v="Oct"/>
  </r>
  <r>
    <n v="5326"/>
    <s v="CA-2015-119508"/>
    <x v="463"/>
    <d v="2015-12-09T00:00:00"/>
    <x v="1"/>
    <s v="TZ-21580"/>
    <s v="Tracy Zic"/>
    <s v="Consumer"/>
    <s v="United States"/>
    <x v="174"/>
    <x v="2"/>
    <x v="1"/>
    <s v="FUR-FU-10004270"/>
    <s v="Furniture"/>
    <x v="3"/>
    <s v="Eldon Image Series Desk Accessories, Burgundy"/>
    <n v="25.08"/>
    <n v="6"/>
    <n v="0"/>
    <n v="9.0288000000000004"/>
    <n v="1.5048000000000001"/>
    <n v="0.36000000000000004"/>
    <n v="0"/>
    <x v="2"/>
    <x v="1"/>
    <s v="Dec"/>
  </r>
  <r>
    <n v="5331"/>
    <s v="CA-2016-123120"/>
    <x v="631"/>
    <d v="2016-09-08T00:00:00"/>
    <x v="1"/>
    <s v="CV-12295"/>
    <s v="Christina VanderZanden"/>
    <s v="Consumer"/>
    <s v="United States"/>
    <x v="13"/>
    <x v="7"/>
    <x v="2"/>
    <s v="FUR-FU-10004748"/>
    <s v="Furniture"/>
    <x v="3"/>
    <s v="Howard Miller 16&quot; Diameter Gallery Wall Clock"/>
    <n v="63.94"/>
    <n v="1"/>
    <n v="0"/>
    <n v="24.936599999999999"/>
    <n v="24.936599999999999"/>
    <n v="0.39"/>
    <n v="0"/>
    <x v="4"/>
    <x v="0"/>
    <s v="Sep"/>
  </r>
  <r>
    <n v="5334"/>
    <s v="CA-2014-103331"/>
    <x v="632"/>
    <d v="2014-09-01T00:00:00"/>
    <x v="1"/>
    <s v="KB-16315"/>
    <s v="Karl Braun"/>
    <s v="Consumer"/>
    <s v="United States"/>
    <x v="19"/>
    <x v="14"/>
    <x v="2"/>
    <s v="FUR-FU-10001731"/>
    <s v="Furniture"/>
    <x v="3"/>
    <s v="Acrylic Self-Standing Desk Frames"/>
    <n v="10.68"/>
    <n v="4"/>
    <n v="0"/>
    <n v="4.0583999999999998"/>
    <n v="1.0145999999999999"/>
    <n v="0.38"/>
    <n v="0"/>
    <x v="6"/>
    <x v="2"/>
    <s v="Aug"/>
  </r>
  <r>
    <n v="5355"/>
    <s v="CA-2014-113768"/>
    <x v="633"/>
    <d v="2014-05-19T00:00:00"/>
    <x v="1"/>
    <s v="AH-10030"/>
    <s v="Aaron Hawkins"/>
    <s v="Corporate"/>
    <s v="United States"/>
    <x v="2"/>
    <x v="2"/>
    <x v="1"/>
    <s v="FUR-CH-10002439"/>
    <s v="Furniture"/>
    <x v="1"/>
    <s v="Iceberg Nesting Folding Chair, 19w x 6d x 43h"/>
    <n v="279.45600000000002"/>
    <n v="6"/>
    <n v="0.2"/>
    <n v="20.959199999999999"/>
    <n v="3.4931999999999999"/>
    <n v="7.4999999999999997E-2"/>
    <n v="1"/>
    <x v="6"/>
    <x v="2"/>
    <s v="May"/>
  </r>
  <r>
    <n v="5361"/>
    <s v="US-2017-126060"/>
    <x v="438"/>
    <d v="2017-04-18T00:00:00"/>
    <x v="1"/>
    <s v="DW-13585"/>
    <s v="Dorothy Wardle"/>
    <s v="Corporate"/>
    <s v="United States"/>
    <x v="160"/>
    <x v="30"/>
    <x v="0"/>
    <s v="FUR-BO-10003433"/>
    <s v="Furniture"/>
    <x v="0"/>
    <s v="Sauder Cornerstone Collection Library"/>
    <n v="198.27199999999999"/>
    <n v="8"/>
    <n v="0.2"/>
    <n v="-32.219200000000001"/>
    <n v="-4.0274000000000001"/>
    <n v="-0.16250000000000001"/>
    <n v="1"/>
    <x v="4"/>
    <x v="3"/>
    <s v="Apr"/>
  </r>
  <r>
    <n v="5363"/>
    <s v="CA-2016-122017"/>
    <x v="353"/>
    <d v="2017-01-02T00:00:00"/>
    <x v="1"/>
    <s v="CD-11920"/>
    <s v="Carlos Daly"/>
    <s v="Consumer"/>
    <s v="United States"/>
    <x v="271"/>
    <x v="44"/>
    <x v="3"/>
    <s v="FUR-FU-10000672"/>
    <s v="Furniture"/>
    <x v="3"/>
    <s v="Executive Impressions 10&quot; Spectator Wall Clock"/>
    <n v="70.56"/>
    <n v="6"/>
    <n v="0"/>
    <n v="23.990400000000001"/>
    <n v="3.9984000000000002"/>
    <n v="0.34"/>
    <n v="0"/>
    <x v="4"/>
    <x v="0"/>
    <s v="Dec"/>
  </r>
  <r>
    <n v="5371"/>
    <s v="US-2017-136721"/>
    <x v="403"/>
    <d v="2017-04-12T00:00:00"/>
    <x v="1"/>
    <s v="NH-18610"/>
    <s v="Nicole Hansen"/>
    <s v="Corporate"/>
    <s v="United States"/>
    <x v="272"/>
    <x v="17"/>
    <x v="3"/>
    <s v="FUR-FU-10004665"/>
    <s v="Furniture"/>
    <x v="3"/>
    <s v="3M Polarizing Task Lamp with Clamp Arm, Light Gray"/>
    <n v="273.95999999999998"/>
    <n v="2"/>
    <n v="0"/>
    <n v="71.229600000000005"/>
    <n v="35.614800000000002"/>
    <n v="0.26000000000000006"/>
    <n v="0"/>
    <x v="4"/>
    <x v="3"/>
    <s v="Apr"/>
  </r>
  <r>
    <n v="5372"/>
    <s v="US-2017-136721"/>
    <x v="403"/>
    <d v="2017-04-12T00:00:00"/>
    <x v="1"/>
    <s v="NH-18610"/>
    <s v="Nicole Hansen"/>
    <s v="Corporate"/>
    <s v="United States"/>
    <x v="272"/>
    <x v="17"/>
    <x v="3"/>
    <s v="FUR-FU-10004188"/>
    <s v="Furniture"/>
    <x v="3"/>
    <s v="Luxo Professional Combination Clamp-On Lamps"/>
    <n v="306.89999999999998"/>
    <n v="3"/>
    <n v="0"/>
    <n v="79.793999999999997"/>
    <n v="26.597999999999999"/>
    <n v="0.26"/>
    <n v="0"/>
    <x v="4"/>
    <x v="3"/>
    <s v="Apr"/>
  </r>
  <r>
    <n v="5374"/>
    <s v="CA-2015-118738"/>
    <x v="634"/>
    <d v="2015-10-30T00:00:00"/>
    <x v="1"/>
    <s v="AG-10495"/>
    <s v="Andrew Gjertsen"/>
    <s v="Corporate"/>
    <s v="United States"/>
    <x v="6"/>
    <x v="5"/>
    <x v="3"/>
    <s v="FUR-TA-10002607"/>
    <s v="Furniture"/>
    <x v="2"/>
    <s v="KI Conference Tables"/>
    <n v="347.36099999999999"/>
    <n v="7"/>
    <n v="0.3"/>
    <n v="-69.472200000000001"/>
    <n v="-9.9245999999999999"/>
    <n v="-0.2"/>
    <n v="1"/>
    <x v="6"/>
    <x v="1"/>
    <s v="Oct"/>
  </r>
  <r>
    <n v="5395"/>
    <s v="US-2014-123183"/>
    <x v="635"/>
    <d v="2014-11-25T00:00:00"/>
    <x v="1"/>
    <s v="GR-14560"/>
    <s v="Georgia Rosenberg"/>
    <s v="Corporate"/>
    <s v="United States"/>
    <x v="16"/>
    <x v="14"/>
    <x v="2"/>
    <s v="FUR-BO-10000362"/>
    <s v="Furniture"/>
    <x v="0"/>
    <s v="Sauder Inglewood Library Bookcases"/>
    <n v="1025.8800000000001"/>
    <n v="6"/>
    <n v="0"/>
    <n v="235.95240000000001"/>
    <n v="39.325400000000002"/>
    <n v="0.22999999999999998"/>
    <n v="0"/>
    <x v="6"/>
    <x v="2"/>
    <s v="Nov"/>
  </r>
  <r>
    <n v="5397"/>
    <s v="US-2016-147340"/>
    <x v="211"/>
    <d v="2016-09-24T00:00:00"/>
    <x v="3"/>
    <s v="EB-13750"/>
    <s v="Edward Becker"/>
    <s v="Corporate"/>
    <s v="United States"/>
    <x v="28"/>
    <x v="2"/>
    <x v="1"/>
    <s v="FUR-FU-10002501"/>
    <s v="Furniture"/>
    <x v="3"/>
    <s v="Nu-Dell Executive Frame"/>
    <n v="63.2"/>
    <n v="5"/>
    <n v="0"/>
    <n v="23.384"/>
    <n v="4.6768000000000001"/>
    <n v="0.37"/>
    <n v="0"/>
    <x v="8"/>
    <x v="0"/>
    <s v="Sep"/>
  </r>
  <r>
    <n v="5400"/>
    <s v="CA-2016-117681"/>
    <x v="636"/>
    <d v="2016-04-14T00:00:00"/>
    <x v="1"/>
    <s v="HF-14995"/>
    <s v="Herbert Flentye"/>
    <s v="Consumer"/>
    <s v="United States"/>
    <x v="2"/>
    <x v="2"/>
    <x v="1"/>
    <s v="FUR-BO-10001798"/>
    <s v="Furniture"/>
    <x v="0"/>
    <s v="Bush Somerset Collection Bookcase"/>
    <n v="556.66499999999996"/>
    <n v="5"/>
    <n v="0.15"/>
    <n v="6.5490000000000004"/>
    <n v="1.3098000000000001"/>
    <n v="1.1764705882352943E-2"/>
    <n v="0"/>
    <x v="2"/>
    <x v="0"/>
    <s v="Apr"/>
  </r>
  <r>
    <n v="5427"/>
    <s v="CA-2016-153598"/>
    <x v="122"/>
    <d v="2016-12-06T00:00:00"/>
    <x v="2"/>
    <s v="NM-18520"/>
    <s v="Neoma Murray"/>
    <s v="Consumer"/>
    <s v="United States"/>
    <x v="2"/>
    <x v="2"/>
    <x v="1"/>
    <s v="FUR-FU-10001085"/>
    <s v="Furniture"/>
    <x v="3"/>
    <s v="3M Polarizing Light Filter Sleeves"/>
    <n v="111.9"/>
    <n v="6"/>
    <n v="0"/>
    <n v="51.473999999999997"/>
    <n v="8.5789999999999988"/>
    <n v="0.45999999999999996"/>
    <n v="0"/>
    <x v="0"/>
    <x v="0"/>
    <s v="Dec"/>
  </r>
  <r>
    <n v="5428"/>
    <s v="US-2016-108497"/>
    <x v="184"/>
    <d v="2016-06-14T00:00:00"/>
    <x v="3"/>
    <s v="MH-17290"/>
    <s v="Marc Harrigan"/>
    <s v="Home Office"/>
    <s v="United States"/>
    <x v="2"/>
    <x v="2"/>
    <x v="1"/>
    <s v="FUR-BO-10004218"/>
    <s v="Furniture"/>
    <x v="0"/>
    <s v="Bush Heritage Pine Collection 5-Shelf Bookcase, Albany Pine Finish, *Special Order"/>
    <n v="599.16499999999996"/>
    <n v="5"/>
    <n v="0.15"/>
    <n v="35.244999999999997"/>
    <n v="7.0489999999999995"/>
    <n v="5.8823529411764705E-2"/>
    <n v="0"/>
    <x v="8"/>
    <x v="0"/>
    <s v="Jun"/>
  </r>
  <r>
    <n v="5430"/>
    <s v="CA-2014-136861"/>
    <x v="637"/>
    <d v="2014-09-07T00:00:00"/>
    <x v="2"/>
    <s v="PR-18880"/>
    <s v="Patrick Ryan"/>
    <s v="Consumer"/>
    <s v="United States"/>
    <x v="66"/>
    <x v="1"/>
    <x v="0"/>
    <s v="FUR-FU-10001967"/>
    <s v="Furniture"/>
    <x v="3"/>
    <s v="Telescoping Adjustable Floor Lamp"/>
    <n v="31.984000000000002"/>
    <n v="2"/>
    <n v="0.2"/>
    <n v="1.9990000000000001"/>
    <n v="0.99950000000000006"/>
    <n v="6.25E-2"/>
    <n v="1"/>
    <x v="3"/>
    <x v="2"/>
    <s v="Sep"/>
  </r>
  <r>
    <n v="5437"/>
    <s v="CA-2014-103317"/>
    <x v="638"/>
    <d v="2014-07-08T00:00:00"/>
    <x v="2"/>
    <s v="DM-13525"/>
    <s v="Don Miller"/>
    <s v="Corporate"/>
    <s v="United States"/>
    <x v="273"/>
    <x v="1"/>
    <x v="0"/>
    <s v="FUR-FU-10001591"/>
    <s v="Furniture"/>
    <x v="3"/>
    <s v="Advantus Panel Wall Certificate Holder - 8.5x11"/>
    <n v="19.52"/>
    <n v="2"/>
    <n v="0.2"/>
    <n v="5.3680000000000003"/>
    <n v="2.6840000000000002"/>
    <n v="0.27500000000000002"/>
    <n v="1"/>
    <x v="0"/>
    <x v="2"/>
    <s v="Jul"/>
  </r>
  <r>
    <n v="5439"/>
    <s v="CA-2014-103317"/>
    <x v="638"/>
    <d v="2014-07-08T00:00:00"/>
    <x v="2"/>
    <s v="DM-13525"/>
    <s v="Don Miller"/>
    <s v="Corporate"/>
    <s v="United States"/>
    <x v="273"/>
    <x v="1"/>
    <x v="0"/>
    <s v="FUR-FU-10003192"/>
    <s v="Furniture"/>
    <x v="3"/>
    <s v="Luxo Adjustable Task Clamp Lamp"/>
    <n v="213.21600000000001"/>
    <n v="3"/>
    <n v="0.2"/>
    <n v="15.991199999999999"/>
    <n v="5.3304"/>
    <n v="7.4999999999999997E-2"/>
    <n v="1"/>
    <x v="0"/>
    <x v="2"/>
    <s v="Jul"/>
  </r>
  <r>
    <n v="5452"/>
    <s v="US-2014-119081"/>
    <x v="639"/>
    <d v="2014-09-19T00:00:00"/>
    <x v="1"/>
    <s v="TA-21385"/>
    <s v="Tom Ashbrook"/>
    <s v="Home Office"/>
    <s v="United States"/>
    <x v="274"/>
    <x v="44"/>
    <x v="3"/>
    <s v="FUR-FU-10003464"/>
    <s v="Furniture"/>
    <x v="3"/>
    <s v="Seth Thomas 8 1/2&quot; Cubicle Clock"/>
    <n v="40.56"/>
    <n v="2"/>
    <n v="0"/>
    <n v="12.979200000000001"/>
    <n v="6.4896000000000003"/>
    <n v="0.32"/>
    <n v="0"/>
    <x v="7"/>
    <x v="2"/>
    <s v="Sep"/>
  </r>
  <r>
    <n v="5458"/>
    <s v="CA-2017-130631"/>
    <x v="297"/>
    <d v="2018-01-02T00:00:00"/>
    <x v="1"/>
    <s v="BS-11755"/>
    <s v="Bruce Stewart"/>
    <s v="Consumer"/>
    <s v="United States"/>
    <x v="71"/>
    <x v="13"/>
    <x v="1"/>
    <s v="FUR-FU-10004093"/>
    <s v="Furniture"/>
    <x v="3"/>
    <s v="Hand-Finished Solid Wood Document Frame"/>
    <n v="68.459999999999994"/>
    <n v="2"/>
    <n v="0"/>
    <n v="20.538"/>
    <n v="10.269"/>
    <n v="0.30000000000000004"/>
    <n v="0"/>
    <x v="4"/>
    <x v="3"/>
    <s v="Dec"/>
  </r>
  <r>
    <n v="5460"/>
    <s v="CA-2017-116680"/>
    <x v="362"/>
    <d v="2017-09-06T00:00:00"/>
    <x v="0"/>
    <s v="PK-19075"/>
    <s v="Pete Kriz"/>
    <s v="Consumer"/>
    <s v="United States"/>
    <x v="28"/>
    <x v="2"/>
    <x v="1"/>
    <s v="FUR-TA-10001771"/>
    <s v="Furniture"/>
    <x v="2"/>
    <s v="Bush Cubix Conference Tables, Fully Assembled"/>
    <n v="1478.2719999999999"/>
    <n v="8"/>
    <n v="0.2"/>
    <n v="92.391999999999996"/>
    <n v="11.548999999999999"/>
    <n v="6.25E-2"/>
    <n v="1"/>
    <x v="3"/>
    <x v="3"/>
    <s v="Sep"/>
  </r>
  <r>
    <n v="5462"/>
    <s v="CA-2017-101574"/>
    <x v="559"/>
    <d v="2017-10-04T00:00:00"/>
    <x v="1"/>
    <s v="BD-11725"/>
    <s v="Bruce Degenhardt"/>
    <s v="Consumer"/>
    <s v="United States"/>
    <x v="2"/>
    <x v="2"/>
    <x v="1"/>
    <s v="FUR-FU-10001706"/>
    <s v="Furniture"/>
    <x v="3"/>
    <s v="Longer-Life Soft White Bulbs"/>
    <n v="9.24"/>
    <n v="3"/>
    <n v="0"/>
    <n v="4.4352"/>
    <n v="1.4783999999999999"/>
    <n v="0.48"/>
    <n v="0"/>
    <x v="6"/>
    <x v="3"/>
    <s v="Sep"/>
  </r>
  <r>
    <n v="5466"/>
    <s v="CA-2014-146591"/>
    <x v="640"/>
    <d v="2014-01-20T00:00:00"/>
    <x v="2"/>
    <s v="TS-21340"/>
    <s v="Toby Swindell"/>
    <s v="Consumer"/>
    <s v="United States"/>
    <x v="163"/>
    <x v="22"/>
    <x v="1"/>
    <s v="FUR-BO-10001972"/>
    <s v="Furniture"/>
    <x v="0"/>
    <s v="O'Sullivan 4-Shelf Bookcase in Odessa Pine"/>
    <n v="181.47"/>
    <n v="5"/>
    <n v="0.7"/>
    <n v="-320.59699999999998"/>
    <n v="-64.119399999999999"/>
    <n v="-1.7666666666666666"/>
    <n v="1"/>
    <x v="5"/>
    <x v="2"/>
    <s v="Jan"/>
  </r>
  <r>
    <n v="5468"/>
    <s v="CA-2016-122448"/>
    <x v="641"/>
    <d v="2016-06-14T00:00:00"/>
    <x v="1"/>
    <s v="DB-13210"/>
    <s v="Dean Braden"/>
    <s v="Consumer"/>
    <s v="United States"/>
    <x v="28"/>
    <x v="2"/>
    <x v="1"/>
    <s v="FUR-CH-10002774"/>
    <s v="Furniture"/>
    <x v="1"/>
    <s v="Global Deluxe Stacking Chair, Gray"/>
    <n v="122.352"/>
    <n v="3"/>
    <n v="0.2"/>
    <n v="13.7646"/>
    <n v="4.5881999999999996"/>
    <n v="0.11249999999999999"/>
    <n v="1"/>
    <x v="2"/>
    <x v="0"/>
    <s v="Jun"/>
  </r>
  <r>
    <n v="5469"/>
    <s v="CA-2014-132451"/>
    <x v="218"/>
    <d v="2014-09-27T00:00:00"/>
    <x v="2"/>
    <s v="KF-16285"/>
    <s v="Karen Ferguson"/>
    <s v="Home Office"/>
    <s v="United States"/>
    <x v="53"/>
    <x v="2"/>
    <x v="1"/>
    <s v="FUR-CH-10000454"/>
    <s v="Furniture"/>
    <x v="1"/>
    <s v="Hon Deluxe Fabric Upholstered Stacking Chairs, Rounded Back"/>
    <n v="585.55200000000002"/>
    <n v="3"/>
    <n v="0.2"/>
    <n v="73.194000000000003"/>
    <n v="24.398"/>
    <n v="0.125"/>
    <n v="1"/>
    <x v="5"/>
    <x v="2"/>
    <s v="Sep"/>
  </r>
  <r>
    <n v="5472"/>
    <s v="CA-2017-116946"/>
    <x v="642"/>
    <d v="2017-12-23T00:00:00"/>
    <x v="1"/>
    <s v="TS-21505"/>
    <s v="Tony Sayre"/>
    <s v="Consumer"/>
    <s v="United States"/>
    <x v="47"/>
    <x v="12"/>
    <x v="1"/>
    <s v="FUR-FU-10000320"/>
    <s v="Furniture"/>
    <x v="3"/>
    <s v="OIC Stacking Trays"/>
    <n v="13.36"/>
    <n v="5"/>
    <n v="0.2"/>
    <n v="4.008"/>
    <n v="0.80159999999999998"/>
    <n v="0.3"/>
    <n v="1"/>
    <x v="4"/>
    <x v="3"/>
    <s v="Dec"/>
  </r>
  <r>
    <n v="5474"/>
    <s v="CA-2017-116946"/>
    <x v="642"/>
    <d v="2017-12-23T00:00:00"/>
    <x v="1"/>
    <s v="TS-21505"/>
    <s v="Tony Sayre"/>
    <s v="Consumer"/>
    <s v="United States"/>
    <x v="47"/>
    <x v="12"/>
    <x v="1"/>
    <s v="FUR-BO-10000468"/>
    <s v="Furniture"/>
    <x v="0"/>
    <s v="O'Sullivan 2-Shelf Heavy-Duty Bookcases"/>
    <n v="102.018"/>
    <n v="7"/>
    <n v="0.7"/>
    <n v="-183.63239999999999"/>
    <n v="-26.2332"/>
    <n v="-1.7999999999999998"/>
    <n v="1"/>
    <x v="4"/>
    <x v="3"/>
    <s v="Dec"/>
  </r>
  <r>
    <n v="5485"/>
    <s v="CA-2017-148999"/>
    <x v="129"/>
    <d v="2017-02-04T00:00:00"/>
    <x v="1"/>
    <s v="EB-13870"/>
    <s v="Emily Burns"/>
    <s v="Consumer"/>
    <s v="United States"/>
    <x v="89"/>
    <x v="1"/>
    <x v="0"/>
    <s v="FUR-CH-10002044"/>
    <s v="Furniture"/>
    <x v="1"/>
    <s v="Office Star - Contemporary Task Swivel chair with 2-way adjustable arms, Plum"/>
    <n v="419.13600000000002"/>
    <n v="4"/>
    <n v="0.2"/>
    <n v="-68.1096"/>
    <n v="-17.0274"/>
    <n v="-0.16249999999999998"/>
    <n v="1"/>
    <x v="2"/>
    <x v="3"/>
    <s v="Jan"/>
  </r>
  <r>
    <n v="5491"/>
    <s v="CA-2017-134495"/>
    <x v="535"/>
    <d v="2017-04-04T00:00:00"/>
    <x v="0"/>
    <s v="BF-11020"/>
    <s v="Barry Franzšsisch"/>
    <s v="Corporate"/>
    <s v="United States"/>
    <x v="51"/>
    <x v="1"/>
    <x v="0"/>
    <s v="FUR-CH-10003774"/>
    <s v="Furniture"/>
    <x v="1"/>
    <s v="Global Wood Trimmed Manager's Task Chair, Khaki"/>
    <n v="218.352"/>
    <n v="3"/>
    <n v="0.2"/>
    <n v="-19.105799999999999"/>
    <n v="-6.3685999999999998"/>
    <n v="-8.7499999999999994E-2"/>
    <n v="1"/>
    <x v="0"/>
    <x v="3"/>
    <s v="Apr"/>
  </r>
  <r>
    <n v="5495"/>
    <s v="CA-2014-105249"/>
    <x v="616"/>
    <d v="2014-11-28T00:00:00"/>
    <x v="3"/>
    <s v="DH-13675"/>
    <s v="Duane Huffman"/>
    <s v="Home Office"/>
    <s v="United States"/>
    <x v="28"/>
    <x v="2"/>
    <x v="1"/>
    <s v="FUR-BO-10000330"/>
    <s v="Furniture"/>
    <x v="0"/>
    <s v="Sauder Camden County Barrister Bookcase, Planked Cherry Finish"/>
    <n v="411.33199999999999"/>
    <n v="4"/>
    <n v="0.15"/>
    <n v="-4.8391999999999999"/>
    <n v="-1.2098"/>
    <n v="-1.1764705882352941E-2"/>
    <n v="0"/>
    <x v="8"/>
    <x v="2"/>
    <s v="Nov"/>
  </r>
  <r>
    <n v="5501"/>
    <s v="CA-2017-164378"/>
    <x v="316"/>
    <d v="2017-07-18T00:00:00"/>
    <x v="0"/>
    <s v="MM-18055"/>
    <s v="Michelle Moray"/>
    <s v="Consumer"/>
    <s v="United States"/>
    <x v="13"/>
    <x v="7"/>
    <x v="2"/>
    <s v="FUR-CH-10002084"/>
    <s v="Furniture"/>
    <x v="1"/>
    <s v="Hon Mobius Operator's Chair"/>
    <n v="664.14599999999996"/>
    <n v="6"/>
    <n v="0.1"/>
    <n v="88.552800000000005"/>
    <n v="14.758800000000001"/>
    <n v="0.13333333333333336"/>
    <n v="0"/>
    <x v="0"/>
    <x v="3"/>
    <s v="Jul"/>
  </r>
  <r>
    <n v="5503"/>
    <s v="CA-2017-127782"/>
    <x v="575"/>
    <d v="2017-11-06T00:00:00"/>
    <x v="1"/>
    <s v="TH-21115"/>
    <s v="Thea Hudgings"/>
    <s v="Corporate"/>
    <s v="United States"/>
    <x v="3"/>
    <x v="3"/>
    <x v="2"/>
    <s v="FUR-FU-10001847"/>
    <s v="Furniture"/>
    <x v="3"/>
    <s v="Eldon Image Series Black Desk Accessories"/>
    <n v="3.3119999999999998"/>
    <n v="1"/>
    <n v="0.2"/>
    <n v="0.66239999999999999"/>
    <n v="0.66239999999999999"/>
    <n v="0.2"/>
    <n v="1"/>
    <x v="4"/>
    <x v="3"/>
    <s v="Nov"/>
  </r>
  <r>
    <n v="5509"/>
    <s v="CA-2015-168529"/>
    <x v="643"/>
    <d v="2015-10-12T00:00:00"/>
    <x v="1"/>
    <s v="MB-17305"/>
    <s v="Maria Bertelson"/>
    <s v="Consumer"/>
    <s v="United States"/>
    <x v="28"/>
    <x v="2"/>
    <x v="1"/>
    <s v="FUR-FU-10001588"/>
    <s v="Furniture"/>
    <x v="3"/>
    <s v="Deflect-o SuperTray Unbreakable Stackable Tray, Letter, Black"/>
    <n v="145.9"/>
    <n v="5"/>
    <n v="0"/>
    <n v="62.737000000000002"/>
    <n v="12.5474"/>
    <n v="0.43"/>
    <n v="0"/>
    <x v="4"/>
    <x v="1"/>
    <s v="Oct"/>
  </r>
  <r>
    <n v="5518"/>
    <s v="CA-2017-117667"/>
    <x v="423"/>
    <d v="2017-12-09T00:00:00"/>
    <x v="1"/>
    <s v="MS-17980"/>
    <s v="Michael Stewart"/>
    <s v="Corporate"/>
    <s v="United States"/>
    <x v="3"/>
    <x v="3"/>
    <x v="2"/>
    <s v="FUR-CH-10004540"/>
    <s v="Furniture"/>
    <x v="1"/>
    <s v="Global Chrome Stack Chair"/>
    <n v="239.96"/>
    <n v="10"/>
    <n v="0.3"/>
    <n v="-10.284000000000001"/>
    <n v="-1.0284"/>
    <n v="-4.2857142857142858E-2"/>
    <n v="1"/>
    <x v="2"/>
    <x v="3"/>
    <s v="Dec"/>
  </r>
  <r>
    <n v="5519"/>
    <s v="CA-2017-117667"/>
    <x v="423"/>
    <d v="2017-12-09T00:00:00"/>
    <x v="1"/>
    <s v="MS-17980"/>
    <s v="Michael Stewart"/>
    <s v="Corporate"/>
    <s v="United States"/>
    <x v="3"/>
    <x v="3"/>
    <x v="2"/>
    <s v="FUR-FU-10004093"/>
    <s v="Furniture"/>
    <x v="3"/>
    <s v="Hand-Finished Solid Wood Document Frame"/>
    <n v="54.768000000000001"/>
    <n v="2"/>
    <n v="0.2"/>
    <n v="6.8460000000000001"/>
    <n v="3.423"/>
    <n v="0.125"/>
    <n v="1"/>
    <x v="2"/>
    <x v="3"/>
    <s v="Dec"/>
  </r>
  <r>
    <n v="5540"/>
    <s v="US-2017-150595"/>
    <x v="644"/>
    <d v="2017-05-26T00:00:00"/>
    <x v="1"/>
    <s v="LE-16810"/>
    <s v="Laurel Elliston"/>
    <s v="Consumer"/>
    <s v="United States"/>
    <x v="9"/>
    <x v="8"/>
    <x v="3"/>
    <s v="FUR-CH-10000513"/>
    <s v="Furniture"/>
    <x v="1"/>
    <s v="High-Back Leather Manager's Chair"/>
    <n v="181.98599999999999"/>
    <n v="2"/>
    <n v="0.3"/>
    <n v="-54.595799999999997"/>
    <n v="-27.297899999999998"/>
    <n v="-0.3"/>
    <n v="1"/>
    <x v="4"/>
    <x v="3"/>
    <s v="May"/>
  </r>
  <r>
    <n v="5543"/>
    <s v="CA-2016-134936"/>
    <x v="645"/>
    <d v="2016-12-25T00:00:00"/>
    <x v="1"/>
    <s v="ES-14080"/>
    <s v="Erin Smith"/>
    <s v="Corporate"/>
    <s v="United States"/>
    <x v="104"/>
    <x v="22"/>
    <x v="1"/>
    <s v="FUR-TA-10001086"/>
    <s v="Furniture"/>
    <x v="2"/>
    <s v="SAFCO PlanMaster Boards, 60w x 37-1/2d, White Melamine"/>
    <n v="455.97"/>
    <n v="6"/>
    <n v="0.5"/>
    <n v="-218.8656"/>
    <n v="-36.477600000000002"/>
    <n v="-0.48"/>
    <n v="1"/>
    <x v="6"/>
    <x v="0"/>
    <s v="Dec"/>
  </r>
  <r>
    <n v="5547"/>
    <s v="CA-2017-151008"/>
    <x v="87"/>
    <d v="2017-09-08T00:00:00"/>
    <x v="2"/>
    <s v="JM-16195"/>
    <s v="Justin MacKendrick"/>
    <s v="Consumer"/>
    <s v="United States"/>
    <x v="275"/>
    <x v="4"/>
    <x v="1"/>
    <s v="FUR-FU-10002396"/>
    <s v="Furniture"/>
    <x v="3"/>
    <s v="DAX Copper Panel Document Frame, 5 x 7 Size"/>
    <n v="25.16"/>
    <n v="2"/>
    <n v="0"/>
    <n v="10.5672"/>
    <n v="5.2835999999999999"/>
    <n v="0.42"/>
    <n v="0"/>
    <x v="5"/>
    <x v="3"/>
    <s v="Sep"/>
  </r>
  <r>
    <n v="5555"/>
    <s v="US-2014-159618"/>
    <x v="352"/>
    <d v="2014-11-16T00:00:00"/>
    <x v="1"/>
    <s v="DB-12970"/>
    <s v="Darren Budd"/>
    <s v="Corporate"/>
    <s v="United States"/>
    <x v="6"/>
    <x v="5"/>
    <x v="3"/>
    <s v="FUR-BO-10004467"/>
    <s v="Furniture"/>
    <x v="0"/>
    <s v="Bestar Classic Bookcase"/>
    <n v="67.993200000000002"/>
    <n v="1"/>
    <n v="0.32"/>
    <n v="-12.998699999999999"/>
    <n v="-12.998699999999999"/>
    <n v="-0.19117647058823528"/>
    <n v="1"/>
    <x v="4"/>
    <x v="2"/>
    <s v="Nov"/>
  </r>
  <r>
    <n v="5556"/>
    <s v="CA-2017-116113"/>
    <x v="125"/>
    <d v="2017-10-06T00:00:00"/>
    <x v="0"/>
    <s v="JW-15220"/>
    <s v="Jane Waco"/>
    <s v="Corporate"/>
    <s v="United States"/>
    <x v="132"/>
    <x v="33"/>
    <x v="0"/>
    <s v="FUR-FU-10002963"/>
    <s v="Furniture"/>
    <x v="3"/>
    <s v="Master Caster Door Stop, Gray"/>
    <n v="10.16"/>
    <n v="2"/>
    <n v="0"/>
    <n v="3.4544000000000001"/>
    <n v="1.7272000000000001"/>
    <n v="0.34"/>
    <n v="0"/>
    <x v="4"/>
    <x v="3"/>
    <s v="Oct"/>
  </r>
  <r>
    <n v="5557"/>
    <s v="CA-2015-125066"/>
    <x v="646"/>
    <d v="2015-12-18T00:00:00"/>
    <x v="1"/>
    <s v="KD-16495"/>
    <s v="Keith Dawkins"/>
    <s v="Corporate"/>
    <s v="United States"/>
    <x v="38"/>
    <x v="21"/>
    <x v="0"/>
    <s v="FUR-FU-10003829"/>
    <s v="Furniture"/>
    <x v="3"/>
    <s v="Stackable Trays"/>
    <n v="6.16"/>
    <n v="2"/>
    <n v="0"/>
    <n v="1.9712000000000001"/>
    <n v="0.98560000000000003"/>
    <n v="0.32"/>
    <n v="0"/>
    <x v="4"/>
    <x v="1"/>
    <s v="Dec"/>
  </r>
  <r>
    <n v="5568"/>
    <s v="CA-2017-157966"/>
    <x v="647"/>
    <d v="2017-03-13T00:00:00"/>
    <x v="3"/>
    <s v="SU-20665"/>
    <s v="Stephanie Ulpright"/>
    <s v="Home Office"/>
    <s v="United States"/>
    <x v="9"/>
    <x v="8"/>
    <x v="3"/>
    <s v="FUR-CH-10003606"/>
    <s v="Furniture"/>
    <x v="1"/>
    <s v="SAFCO Folding Chair Trolley"/>
    <n v="89.768000000000001"/>
    <n v="1"/>
    <n v="0.3"/>
    <n v="-2.5648"/>
    <n v="-2.5648"/>
    <n v="-2.8571428571428571E-2"/>
    <n v="1"/>
    <x v="8"/>
    <x v="3"/>
    <s v="Mar"/>
  </r>
  <r>
    <n v="5577"/>
    <s v="CA-2016-136686"/>
    <x v="574"/>
    <d v="2016-12-16T00:00:00"/>
    <x v="1"/>
    <s v="RF-19840"/>
    <s v="Roy Franzšsisch"/>
    <s v="Consumer"/>
    <s v="United States"/>
    <x v="102"/>
    <x v="2"/>
    <x v="1"/>
    <s v="FUR-FU-10004864"/>
    <s v="Furniture"/>
    <x v="3"/>
    <s v="Howard Miller 14-1/2&quot; Diameter Chrome Round Wall Clock"/>
    <n v="383.64"/>
    <n v="6"/>
    <n v="0"/>
    <n v="122.76479999999999"/>
    <n v="20.460799999999999"/>
    <n v="0.32"/>
    <n v="0"/>
    <x v="4"/>
    <x v="0"/>
    <s v="Dec"/>
  </r>
  <r>
    <n v="5580"/>
    <s v="CA-2017-137498"/>
    <x v="198"/>
    <d v="2017-09-14T00:00:00"/>
    <x v="0"/>
    <s v="LC-17050"/>
    <s v="Liz Carlisle"/>
    <s v="Consumer"/>
    <s v="United States"/>
    <x v="2"/>
    <x v="2"/>
    <x v="1"/>
    <s v="FUR-CH-10003833"/>
    <s v="Furniture"/>
    <x v="1"/>
    <s v="Novimex Fabric Task Chair"/>
    <n v="243.92"/>
    <n v="5"/>
    <n v="0.2"/>
    <n v="-15.244999999999999"/>
    <n v="-3.0489999999999999"/>
    <n v="-6.25E-2"/>
    <n v="1"/>
    <x v="2"/>
    <x v="3"/>
    <s v="Sep"/>
  </r>
  <r>
    <n v="5582"/>
    <s v="CA-2017-163818"/>
    <x v="648"/>
    <d v="2017-10-08T00:00:00"/>
    <x v="1"/>
    <s v="PS-18970"/>
    <s v="Paul Stevenson"/>
    <s v="Home Office"/>
    <s v="United States"/>
    <x v="218"/>
    <x v="32"/>
    <x v="2"/>
    <s v="FUR-FU-10000076"/>
    <s v="Furniture"/>
    <x v="3"/>
    <s v="24-Hour Round Wall Clock"/>
    <n v="19.98"/>
    <n v="1"/>
    <n v="0"/>
    <n v="8.5914000000000001"/>
    <n v="8.5914000000000001"/>
    <n v="0.43"/>
    <n v="0"/>
    <x v="4"/>
    <x v="3"/>
    <s v="Oct"/>
  </r>
  <r>
    <n v="5584"/>
    <s v="CA-2014-116673"/>
    <x v="256"/>
    <d v="2014-12-19T00:00:00"/>
    <x v="0"/>
    <s v="JO-15280"/>
    <s v="Jas O'Carroll"/>
    <s v="Consumer"/>
    <s v="United States"/>
    <x v="53"/>
    <x v="2"/>
    <x v="1"/>
    <s v="FUR-FU-10003829"/>
    <s v="Furniture"/>
    <x v="3"/>
    <s v="Stackable Trays"/>
    <n v="6.16"/>
    <n v="2"/>
    <n v="0"/>
    <n v="1.9712000000000001"/>
    <n v="0.98560000000000003"/>
    <n v="0.32"/>
    <n v="0"/>
    <x v="4"/>
    <x v="2"/>
    <s v="Dec"/>
  </r>
  <r>
    <n v="5592"/>
    <s v="CA-2014-164742"/>
    <x v="137"/>
    <d v="2014-10-18T00:00:00"/>
    <x v="0"/>
    <s v="ML-17395"/>
    <s v="Marina Lichtenstein"/>
    <s v="Corporate"/>
    <s v="United States"/>
    <x v="174"/>
    <x v="18"/>
    <x v="2"/>
    <s v="FUR-CH-10002880"/>
    <s v="Furniture"/>
    <x v="1"/>
    <s v="Global High-Back Leather Tilter, Burgundy"/>
    <n v="245.98"/>
    <n v="2"/>
    <n v="0"/>
    <n v="27.0578"/>
    <n v="13.5289"/>
    <n v="0.11"/>
    <n v="0"/>
    <x v="2"/>
    <x v="2"/>
    <s v="Oct"/>
  </r>
  <r>
    <n v="5606"/>
    <s v="CA-2016-134516"/>
    <x v="649"/>
    <d v="2016-09-25T00:00:00"/>
    <x v="1"/>
    <s v="FM-14215"/>
    <s v="Filia McAdams"/>
    <s v="Corporate"/>
    <s v="United States"/>
    <x v="224"/>
    <x v="30"/>
    <x v="0"/>
    <s v="FUR-FU-10001546"/>
    <s v="Furniture"/>
    <x v="3"/>
    <s v="Dana Swing-Arm Lamps"/>
    <n v="17.088000000000001"/>
    <n v="2"/>
    <n v="0.2"/>
    <n v="1.0680000000000001"/>
    <n v="0.53400000000000003"/>
    <n v="6.25E-2"/>
    <n v="1"/>
    <x v="2"/>
    <x v="0"/>
    <s v="Sep"/>
  </r>
  <r>
    <n v="5607"/>
    <s v="CA-2016-134516"/>
    <x v="649"/>
    <d v="2016-09-25T00:00:00"/>
    <x v="1"/>
    <s v="FM-14215"/>
    <s v="Filia McAdams"/>
    <s v="Corporate"/>
    <s v="United States"/>
    <x v="224"/>
    <x v="30"/>
    <x v="0"/>
    <s v="FUR-CH-10002880"/>
    <s v="Furniture"/>
    <x v="1"/>
    <s v="Global High-Back Leather Tilter, Burgundy"/>
    <n v="98.391999999999996"/>
    <n v="1"/>
    <n v="0.2"/>
    <n v="-11.069100000000001"/>
    <n v="-11.069100000000001"/>
    <n v="-0.11250000000000002"/>
    <n v="1"/>
    <x v="2"/>
    <x v="0"/>
    <s v="Sep"/>
  </r>
  <r>
    <n v="5618"/>
    <s v="CA-2017-125745"/>
    <x v="254"/>
    <d v="2017-07-04T00:00:00"/>
    <x v="1"/>
    <s v="DV-13045"/>
    <s v="Darrin Van Huff"/>
    <s v="Corporate"/>
    <s v="United States"/>
    <x v="10"/>
    <x v="9"/>
    <x v="0"/>
    <s v="FUR-FU-10001591"/>
    <s v="Furniture"/>
    <x v="3"/>
    <s v="Advantus Panel Wall Certificate Holder - 8.5x11"/>
    <n v="19.52"/>
    <n v="2"/>
    <n v="0.2"/>
    <n v="5.3680000000000003"/>
    <n v="2.6840000000000002"/>
    <n v="0.27500000000000002"/>
    <n v="1"/>
    <x v="4"/>
    <x v="3"/>
    <s v="Jun"/>
  </r>
  <r>
    <n v="5622"/>
    <s v="US-2016-124163"/>
    <x v="228"/>
    <d v="2016-09-30T00:00:00"/>
    <x v="1"/>
    <s v="SC-20695"/>
    <s v="Steve Chapman"/>
    <s v="Corporate"/>
    <s v="United States"/>
    <x v="276"/>
    <x v="16"/>
    <x v="3"/>
    <s v="FUR-CH-10004218"/>
    <s v="Furniture"/>
    <x v="1"/>
    <s v="Global Fabric Manager's Chair, Dark Gray"/>
    <n v="201.96"/>
    <n v="2"/>
    <n v="0"/>
    <n v="50.49"/>
    <n v="25.245000000000001"/>
    <n v="0.25"/>
    <n v="0"/>
    <x v="2"/>
    <x v="0"/>
    <s v="Sep"/>
  </r>
  <r>
    <n v="5623"/>
    <s v="US-2016-124163"/>
    <x v="228"/>
    <d v="2016-09-30T00:00:00"/>
    <x v="1"/>
    <s v="SC-20695"/>
    <s v="Steve Chapman"/>
    <s v="Corporate"/>
    <s v="United States"/>
    <x v="276"/>
    <x v="16"/>
    <x v="3"/>
    <s v="FUR-FU-10000755"/>
    <s v="Furniture"/>
    <x v="3"/>
    <s v="Eldon Expressions Mahogany Wood Desk Collection"/>
    <n v="68.64"/>
    <n v="11"/>
    <n v="0"/>
    <n v="17.16"/>
    <n v="1.56"/>
    <n v="0.25"/>
    <n v="0"/>
    <x v="2"/>
    <x v="0"/>
    <s v="Sep"/>
  </r>
  <r>
    <n v="5626"/>
    <s v="CA-2014-126683"/>
    <x v="189"/>
    <d v="2014-10-01T00:00:00"/>
    <x v="0"/>
    <s v="PP-18955"/>
    <s v="Paul Prost"/>
    <s v="Home Office"/>
    <s v="United States"/>
    <x v="15"/>
    <x v="13"/>
    <x v="1"/>
    <s v="FUR-FU-10001706"/>
    <s v="Furniture"/>
    <x v="3"/>
    <s v="Longer-Life Soft White Bulbs"/>
    <n v="6.16"/>
    <n v="2"/>
    <n v="0"/>
    <n v="2.9567999999999999"/>
    <n v="1.4783999999999999"/>
    <n v="0.48"/>
    <n v="0"/>
    <x v="3"/>
    <x v="2"/>
    <s v="Sep"/>
  </r>
  <r>
    <n v="5627"/>
    <s v="CA-2014-126683"/>
    <x v="189"/>
    <d v="2014-10-01T00:00:00"/>
    <x v="0"/>
    <s v="PP-18955"/>
    <s v="Paul Prost"/>
    <s v="Home Office"/>
    <s v="United States"/>
    <x v="15"/>
    <x v="13"/>
    <x v="1"/>
    <s v="FUR-TA-10002958"/>
    <s v="Furniture"/>
    <x v="2"/>
    <s v="Bevis Oval Conference Table, Walnut"/>
    <n v="2348.8200000000002"/>
    <n v="9"/>
    <n v="0"/>
    <n v="399.29939999999999"/>
    <n v="44.366599999999998"/>
    <n v="0.16999999999999998"/>
    <n v="0"/>
    <x v="3"/>
    <x v="2"/>
    <s v="Sep"/>
  </r>
  <r>
    <n v="5629"/>
    <s v="CA-2017-148810"/>
    <x v="332"/>
    <d v="2017-07-01T00:00:00"/>
    <x v="1"/>
    <s v="DR-12880"/>
    <s v="Dan Reichenbach"/>
    <s v="Corporate"/>
    <s v="United States"/>
    <x v="89"/>
    <x v="1"/>
    <x v="0"/>
    <s v="FUR-CH-10001545"/>
    <s v="Furniture"/>
    <x v="1"/>
    <s v="Hon Comfortask Task/Swivel Chairs"/>
    <n v="273.55200000000002"/>
    <n v="3"/>
    <n v="0.2"/>
    <n v="-13.6776"/>
    <n v="-4.5591999999999997"/>
    <n v="-4.9999999999999996E-2"/>
    <n v="1"/>
    <x v="2"/>
    <x v="3"/>
    <s v="Jun"/>
  </r>
  <r>
    <n v="5630"/>
    <s v="US-2016-146066"/>
    <x v="650"/>
    <d v="2016-08-23T00:00:00"/>
    <x v="0"/>
    <s v="RB-19465"/>
    <s v="Rick Bensley"/>
    <s v="Home Office"/>
    <s v="United States"/>
    <x v="3"/>
    <x v="3"/>
    <x v="2"/>
    <s v="FUR-TA-10002530"/>
    <s v="Furniture"/>
    <x v="2"/>
    <s v="Iceberg OfficeWorks 42&quot; Round Tables"/>
    <n v="815.29200000000003"/>
    <n v="9"/>
    <n v="0.4"/>
    <n v="-339.70499999999998"/>
    <n v="-37.744999999999997"/>
    <n v="-0.41666666666666663"/>
    <n v="1"/>
    <x v="3"/>
    <x v="0"/>
    <s v="Aug"/>
  </r>
  <r>
    <n v="5632"/>
    <s v="CA-2014-127614"/>
    <x v="651"/>
    <d v="2014-02-15T00:00:00"/>
    <x v="1"/>
    <s v="NF-18385"/>
    <s v="Natalie Fritzler"/>
    <s v="Consumer"/>
    <s v="United States"/>
    <x v="180"/>
    <x v="25"/>
    <x v="0"/>
    <s v="FUR-TA-10003715"/>
    <s v="Furniture"/>
    <x v="2"/>
    <s v="Hon 2111 Invitation Series Corner Table"/>
    <n v="1256.22"/>
    <n v="6"/>
    <n v="0"/>
    <n v="75.373199999999997"/>
    <n v="12.562199999999999"/>
    <n v="0.06"/>
    <n v="0"/>
    <x v="4"/>
    <x v="2"/>
    <s v="Feb"/>
  </r>
  <r>
    <n v="5638"/>
    <s v="CA-2017-113208"/>
    <x v="292"/>
    <d v="2017-04-02T00:00:00"/>
    <x v="1"/>
    <s v="ML-18040"/>
    <s v="Michelle Lonsdale"/>
    <s v="Corporate"/>
    <s v="United States"/>
    <x v="54"/>
    <x v="17"/>
    <x v="3"/>
    <s v="FUR-FU-10004245"/>
    <s v="Furniture"/>
    <x v="3"/>
    <s v="Career Cubicle Clock, 8 1/4&quot;, Black"/>
    <n v="60.84"/>
    <n v="3"/>
    <n v="0"/>
    <n v="23.119199999999999"/>
    <n v="7.7063999999999995"/>
    <n v="0.37999999999999995"/>
    <n v="0"/>
    <x v="7"/>
    <x v="3"/>
    <s v="Mar"/>
  </r>
  <r>
    <n v="5639"/>
    <s v="CA-2014-154893"/>
    <x v="652"/>
    <d v="2014-12-27T00:00:00"/>
    <x v="1"/>
    <s v="GM-14440"/>
    <s v="Gary McGarr"/>
    <s v="Consumer"/>
    <s v="United States"/>
    <x v="53"/>
    <x v="2"/>
    <x v="1"/>
    <s v="FUR-CH-10004287"/>
    <s v="Furniture"/>
    <x v="1"/>
    <s v="SAFCO Arco Folding Chair"/>
    <n v="1325.76"/>
    <n v="6"/>
    <n v="0.2"/>
    <n v="149.148"/>
    <n v="24.858000000000001"/>
    <n v="0.1125"/>
    <n v="1"/>
    <x v="6"/>
    <x v="2"/>
    <s v="Dec"/>
  </r>
  <r>
    <n v="5640"/>
    <s v="CA-2014-154893"/>
    <x v="652"/>
    <d v="2014-12-27T00:00:00"/>
    <x v="1"/>
    <s v="GM-14440"/>
    <s v="Gary McGarr"/>
    <s v="Consumer"/>
    <s v="United States"/>
    <x v="53"/>
    <x v="2"/>
    <x v="1"/>
    <s v="FUR-CH-10000595"/>
    <s v="Furniture"/>
    <x v="1"/>
    <s v="Safco Contoured Stacking Chairs"/>
    <n v="572.16"/>
    <n v="3"/>
    <n v="0.2"/>
    <n v="35.76"/>
    <n v="11.92"/>
    <n v="6.25E-2"/>
    <n v="1"/>
    <x v="6"/>
    <x v="2"/>
    <s v="Dec"/>
  </r>
  <r>
    <n v="5643"/>
    <s v="CA-2016-127985"/>
    <x v="610"/>
    <d v="2016-04-05T00:00:00"/>
    <x v="0"/>
    <s v="DB-12910"/>
    <s v="Daniel Byrd"/>
    <s v="Home Office"/>
    <s v="United States"/>
    <x v="29"/>
    <x v="24"/>
    <x v="0"/>
    <s v="FUR-FU-10003274"/>
    <s v="Furniture"/>
    <x v="3"/>
    <s v="Regeneration Desk Collection"/>
    <n v="7.04"/>
    <n v="4"/>
    <n v="0"/>
    <n v="3.0975999999999999"/>
    <n v="0.77439999999999998"/>
    <n v="0.44"/>
    <n v="0"/>
    <x v="4"/>
    <x v="0"/>
    <s v="Apr"/>
  </r>
  <r>
    <n v="5646"/>
    <s v="CA-2017-127117"/>
    <x v="438"/>
    <d v="2017-04-19T00:00:00"/>
    <x v="1"/>
    <s v="HM-14860"/>
    <s v="Harry Marie"/>
    <s v="Corporate"/>
    <s v="United States"/>
    <x v="277"/>
    <x v="18"/>
    <x v="2"/>
    <s v="FUR-FU-10004018"/>
    <s v="Furniture"/>
    <x v="3"/>
    <s v="Tensor Computer Mounted Lamp"/>
    <n v="74.45"/>
    <n v="5"/>
    <n v="0"/>
    <n v="20.101500000000001"/>
    <n v="4.0203000000000007"/>
    <n v="0.27"/>
    <n v="0"/>
    <x v="2"/>
    <x v="3"/>
    <s v="Apr"/>
  </r>
  <r>
    <n v="5647"/>
    <s v="CA-2015-104241"/>
    <x v="653"/>
    <d v="2015-01-09T00:00:00"/>
    <x v="1"/>
    <s v="AG-10495"/>
    <s v="Andrew Gjertsen"/>
    <s v="Corporate"/>
    <s v="United States"/>
    <x v="166"/>
    <x v="25"/>
    <x v="0"/>
    <s v="FUR-FU-10001473"/>
    <s v="Furniture"/>
    <x v="3"/>
    <s v="DAX Wood Document Frame"/>
    <n v="192.22"/>
    <n v="14"/>
    <n v="0"/>
    <n v="69.199200000000005"/>
    <n v="4.9428000000000001"/>
    <n v="0.36000000000000004"/>
    <n v="0"/>
    <x v="2"/>
    <x v="1"/>
    <s v="Jan"/>
  </r>
  <r>
    <n v="5652"/>
    <s v="CA-2017-142342"/>
    <x v="357"/>
    <d v="2017-07-19T00:00:00"/>
    <x v="0"/>
    <s v="AJ-10795"/>
    <s v="Anthony Johnson"/>
    <s v="Corporate"/>
    <s v="United States"/>
    <x v="278"/>
    <x v="2"/>
    <x v="1"/>
    <s v="FUR-BO-10002613"/>
    <s v="Furniture"/>
    <x v="0"/>
    <s v="Atlantic Metals Mobile 4-Shelf Bookcases, Custom Colors"/>
    <n v="1194.165"/>
    <n v="5"/>
    <n v="0.15"/>
    <n v="210.73500000000001"/>
    <n v="42.147000000000006"/>
    <n v="0.17647058823529413"/>
    <n v="0"/>
    <x v="3"/>
    <x v="3"/>
    <s v="Jul"/>
  </r>
  <r>
    <n v="5659"/>
    <s v="CA-2016-145261"/>
    <x v="105"/>
    <d v="2016-12-21T00:00:00"/>
    <x v="2"/>
    <s v="AH-10120"/>
    <s v="Adrian Hane"/>
    <s v="Home Office"/>
    <s v="United States"/>
    <x v="279"/>
    <x v="36"/>
    <x v="1"/>
    <s v="FUR-TA-10002530"/>
    <s v="Furniture"/>
    <x v="2"/>
    <s v="Iceberg OfficeWorks 42&quot; Round Tables"/>
    <n v="377.45"/>
    <n v="5"/>
    <n v="0.5"/>
    <n v="-264.21499999999997"/>
    <n v="-52.842999999999996"/>
    <n v="-0.7"/>
    <n v="1"/>
    <x v="0"/>
    <x v="0"/>
    <s v="Dec"/>
  </r>
  <r>
    <n v="5662"/>
    <s v="CA-2016-108875"/>
    <x v="211"/>
    <d v="2016-10-01T00:00:00"/>
    <x v="1"/>
    <s v="CL-12700"/>
    <s v="Craig Leslie"/>
    <s v="Home Office"/>
    <s v="United States"/>
    <x v="14"/>
    <x v="12"/>
    <x v="1"/>
    <s v="FUR-FU-10002671"/>
    <s v="Furniture"/>
    <x v="3"/>
    <s v="Electrix 20W Halogen Replacement Bulb for Zoom-In Desk Lamp"/>
    <n v="21.44"/>
    <n v="2"/>
    <n v="0.2"/>
    <n v="7.5039999999999996"/>
    <n v="3.7519999999999998"/>
    <n v="0.35"/>
    <n v="1"/>
    <x v="7"/>
    <x v="0"/>
    <s v="Sep"/>
  </r>
  <r>
    <n v="5671"/>
    <s v="CA-2015-141012"/>
    <x v="654"/>
    <d v="2015-06-11T00:00:00"/>
    <x v="0"/>
    <s v="TG-21640"/>
    <s v="Trudy Glocke"/>
    <s v="Consumer"/>
    <s v="United States"/>
    <x v="280"/>
    <x v="42"/>
    <x v="1"/>
    <s v="FUR-FU-10003192"/>
    <s v="Furniture"/>
    <x v="3"/>
    <s v="Luxo Adjustable Task Clamp Lamp"/>
    <n v="355.36"/>
    <n v="4"/>
    <n v="0"/>
    <n v="92.393600000000006"/>
    <n v="23.098400000000002"/>
    <n v="0.26"/>
    <n v="0"/>
    <x v="3"/>
    <x v="1"/>
    <s v="Jun"/>
  </r>
  <r>
    <n v="5678"/>
    <s v="CA-2014-126802"/>
    <x v="527"/>
    <d v="2015-01-05T00:00:00"/>
    <x v="1"/>
    <s v="ZC-21910"/>
    <s v="Zuschuss Carroll"/>
    <s v="Consumer"/>
    <s v="United States"/>
    <x v="9"/>
    <x v="8"/>
    <x v="3"/>
    <s v="FUR-FU-10000193"/>
    <s v="Furniture"/>
    <x v="3"/>
    <s v="Tenex Chairmats For Use with Hard Floors"/>
    <n v="38.975999999999999"/>
    <n v="3"/>
    <n v="0.6"/>
    <n v="-50.668799999999997"/>
    <n v="-16.889599999999998"/>
    <n v="-1.3"/>
    <n v="1"/>
    <x v="7"/>
    <x v="2"/>
    <s v="Dec"/>
  </r>
  <r>
    <n v="5688"/>
    <s v="CA-2014-131541"/>
    <x v="655"/>
    <d v="2014-07-28T00:00:00"/>
    <x v="3"/>
    <s v="CK-12205"/>
    <s v="Chloris Kastensmidt"/>
    <s v="Consumer"/>
    <s v="United States"/>
    <x v="281"/>
    <x v="1"/>
    <x v="0"/>
    <s v="FUR-FU-10003623"/>
    <s v="Furniture"/>
    <x v="3"/>
    <s v="DataProducts Ampli Magnifier Task Lamp, Black,"/>
    <n v="129.88800000000001"/>
    <n v="6"/>
    <n v="0.2"/>
    <n v="12.988799999999999"/>
    <n v="2.1648000000000001"/>
    <n v="9.9999999999999992E-2"/>
    <n v="1"/>
    <x v="8"/>
    <x v="2"/>
    <s v="Jul"/>
  </r>
  <r>
    <n v="5690"/>
    <s v="CA-2015-119550"/>
    <x v="626"/>
    <d v="2015-12-31T00:00:00"/>
    <x v="1"/>
    <s v="RB-19705"/>
    <s v="Roger Barcio"/>
    <s v="Home Office"/>
    <s v="United States"/>
    <x v="6"/>
    <x v="5"/>
    <x v="3"/>
    <s v="FUR-CH-10002044"/>
    <s v="Furniture"/>
    <x v="1"/>
    <s v="Office Star - Contemporary Task Swivel chair with 2-way adjustable arms, Plum"/>
    <n v="275.05799999999999"/>
    <n v="3"/>
    <n v="0.3"/>
    <n v="-90.376199999999997"/>
    <n v="-30.125399999999999"/>
    <n v="-0.32857142857142857"/>
    <n v="1"/>
    <x v="2"/>
    <x v="1"/>
    <s v="Dec"/>
  </r>
  <r>
    <n v="5695"/>
    <s v="US-2015-138093"/>
    <x v="479"/>
    <d v="2015-12-16T00:00:00"/>
    <x v="1"/>
    <s v="KM-16225"/>
    <s v="Kalyca Meade"/>
    <s v="Corporate"/>
    <s v="United States"/>
    <x v="237"/>
    <x v="32"/>
    <x v="2"/>
    <s v="FUR-CH-10000785"/>
    <s v="Furniture"/>
    <x v="1"/>
    <s v="Global Ergonomic Managers Chair"/>
    <n v="542.94000000000005"/>
    <n v="3"/>
    <n v="0"/>
    <n v="141.1644"/>
    <n v="47.0548"/>
    <n v="0.25999999999999995"/>
    <n v="0"/>
    <x v="6"/>
    <x v="1"/>
    <s v="Dec"/>
  </r>
  <r>
    <n v="5696"/>
    <s v="CA-2016-126165"/>
    <x v="399"/>
    <d v="2016-05-07T00:00:00"/>
    <x v="0"/>
    <s v="AH-10465"/>
    <s v="Amy Hunt"/>
    <s v="Consumer"/>
    <s v="United States"/>
    <x v="28"/>
    <x v="2"/>
    <x v="1"/>
    <s v="FUR-TA-10001676"/>
    <s v="Furniture"/>
    <x v="2"/>
    <s v="Hon 61000 Series Interactive Training Tables"/>
    <n v="71.087999999999994"/>
    <n v="2"/>
    <n v="0.2"/>
    <n v="-1.7771999999999999"/>
    <n v="-0.88859999999999995"/>
    <n v="-2.5000000000000001E-2"/>
    <n v="1"/>
    <x v="3"/>
    <x v="0"/>
    <s v="May"/>
  </r>
  <r>
    <n v="5704"/>
    <s v="US-2014-123519"/>
    <x v="609"/>
    <d v="2014-12-21T00:00:00"/>
    <x v="1"/>
    <s v="SS-20875"/>
    <s v="Sung Shariari"/>
    <s v="Consumer"/>
    <s v="United States"/>
    <x v="149"/>
    <x v="15"/>
    <x v="2"/>
    <s v="FUR-TA-10002645"/>
    <s v="Furniture"/>
    <x v="2"/>
    <s v="Hon Rectangular Conference Tables"/>
    <n v="136.53"/>
    <n v="1"/>
    <n v="0.4"/>
    <n v="-52.336500000000001"/>
    <n v="-52.336500000000001"/>
    <n v="-0.38333333333333336"/>
    <n v="1"/>
    <x v="7"/>
    <x v="2"/>
    <s v="Dec"/>
  </r>
  <r>
    <n v="5708"/>
    <s v="US-2015-160857"/>
    <x v="190"/>
    <d v="2015-05-15T00:00:00"/>
    <x v="1"/>
    <s v="NW-18400"/>
    <s v="Natalie Webber"/>
    <s v="Consumer"/>
    <s v="United States"/>
    <x v="13"/>
    <x v="7"/>
    <x v="2"/>
    <s v="FUR-FU-10001095"/>
    <s v="Furniture"/>
    <x v="3"/>
    <s v="DAX Black Cherry Wood-Tone Poster Frame"/>
    <n v="79.44"/>
    <n v="3"/>
    <n v="0"/>
    <n v="30.187200000000001"/>
    <n v="10.0624"/>
    <n v="0.38"/>
    <n v="0"/>
    <x v="7"/>
    <x v="1"/>
    <s v="May"/>
  </r>
  <r>
    <n v="5710"/>
    <s v="US-2015-160857"/>
    <x v="190"/>
    <d v="2015-05-15T00:00:00"/>
    <x v="1"/>
    <s v="NW-18400"/>
    <s v="Natalie Webber"/>
    <s v="Consumer"/>
    <s v="United States"/>
    <x v="13"/>
    <x v="7"/>
    <x v="2"/>
    <s v="FUR-CH-10002647"/>
    <s v="Furniture"/>
    <x v="1"/>
    <s v="Situations Contoured Folding Chairs, 4/Set"/>
    <n v="127.764"/>
    <n v="2"/>
    <n v="0.1"/>
    <n v="21.294"/>
    <n v="10.647"/>
    <n v="0.16666666666666669"/>
    <n v="0"/>
    <x v="7"/>
    <x v="1"/>
    <s v="May"/>
  </r>
  <r>
    <n v="5731"/>
    <s v="CA-2017-117324"/>
    <x v="64"/>
    <d v="2017-12-13T00:00:00"/>
    <x v="1"/>
    <s v="JP-15520"/>
    <s v="Jeremy Pistek"/>
    <s v="Consumer"/>
    <s v="United States"/>
    <x v="123"/>
    <x v="16"/>
    <x v="3"/>
    <s v="FUR-BO-10003159"/>
    <s v="Furniture"/>
    <x v="0"/>
    <s v="Sauder Camden County Collection Libraries, Planked Cherry Finish"/>
    <n v="459.92"/>
    <n v="4"/>
    <n v="0"/>
    <n v="41.392800000000001"/>
    <n v="10.3482"/>
    <n v="0.09"/>
    <n v="0"/>
    <x v="2"/>
    <x v="3"/>
    <s v="Dec"/>
  </r>
  <r>
    <n v="5733"/>
    <s v="CA-2017-143574"/>
    <x v="656"/>
    <d v="2017-07-02T00:00:00"/>
    <x v="2"/>
    <s v="DR-12880"/>
    <s v="Dan Reichenbach"/>
    <s v="Corporate"/>
    <s v="United States"/>
    <x v="282"/>
    <x v="19"/>
    <x v="2"/>
    <s v="FUR-BO-10002598"/>
    <s v="Furniture"/>
    <x v="0"/>
    <s v="Hon Metal Bookcases, Putty"/>
    <n v="638.82000000000005"/>
    <n v="9"/>
    <n v="0"/>
    <n v="185.2578"/>
    <n v="20.584199999999999"/>
    <n v="0.28999999999999998"/>
    <n v="0"/>
    <x v="0"/>
    <x v="3"/>
    <s v="Jun"/>
  </r>
  <r>
    <n v="5735"/>
    <s v="CA-2017-143574"/>
    <x v="656"/>
    <d v="2017-07-02T00:00:00"/>
    <x v="2"/>
    <s v="DR-12880"/>
    <s v="Dan Reichenbach"/>
    <s v="Corporate"/>
    <s v="United States"/>
    <x v="282"/>
    <x v="19"/>
    <x v="2"/>
    <s v="FUR-FU-10003976"/>
    <s v="Furniture"/>
    <x v="3"/>
    <s v="DAX Executive Solid Wood Document Frame, Desktop or Hang, Mahogany, 5 x 7"/>
    <n v="25.16"/>
    <n v="2"/>
    <n v="0"/>
    <n v="8.5543999999999993"/>
    <n v="4.2771999999999997"/>
    <n v="0.33999999999999997"/>
    <n v="0"/>
    <x v="0"/>
    <x v="3"/>
    <s v="Jun"/>
  </r>
  <r>
    <n v="5738"/>
    <s v="CA-2014-148614"/>
    <x v="187"/>
    <d v="2014-01-25T00:00:00"/>
    <x v="1"/>
    <s v="MV-17485"/>
    <s v="Mark Van Huff"/>
    <s v="Consumer"/>
    <s v="United States"/>
    <x v="2"/>
    <x v="2"/>
    <x v="1"/>
    <s v="FUR-FU-10003194"/>
    <s v="Furniture"/>
    <x v="3"/>
    <s v="Eldon Expressions Desk Accessory, Wood Pencil Holder, Oak"/>
    <n v="19.3"/>
    <n v="2"/>
    <n v="0"/>
    <n v="5.79"/>
    <n v="2.895"/>
    <n v="0.3"/>
    <n v="0"/>
    <x v="2"/>
    <x v="2"/>
    <s v="Jan"/>
  </r>
  <r>
    <n v="5741"/>
    <s v="US-2017-147886"/>
    <x v="657"/>
    <d v="2017-03-31T00:00:00"/>
    <x v="2"/>
    <s v="DH-13075"/>
    <s v="Dave Hallsten"/>
    <s v="Corporate"/>
    <s v="United States"/>
    <x v="130"/>
    <x v="2"/>
    <x v="1"/>
    <s v="FUR-FU-10001095"/>
    <s v="Furniture"/>
    <x v="3"/>
    <s v="DAX Black Cherry Wood-Tone Poster Frame"/>
    <n v="26.48"/>
    <n v="1"/>
    <n v="0"/>
    <n v="10.0624"/>
    <n v="10.0624"/>
    <n v="0.38"/>
    <n v="0"/>
    <x v="0"/>
    <x v="3"/>
    <s v="Mar"/>
  </r>
  <r>
    <n v="5746"/>
    <s v="US-2017-147886"/>
    <x v="657"/>
    <d v="2017-03-31T00:00:00"/>
    <x v="2"/>
    <s v="DH-13075"/>
    <s v="Dave Hallsten"/>
    <s v="Corporate"/>
    <s v="United States"/>
    <x v="130"/>
    <x v="2"/>
    <x v="1"/>
    <s v="FUR-FU-10003829"/>
    <s v="Furniture"/>
    <x v="3"/>
    <s v="Stackable Trays"/>
    <n v="21.56"/>
    <n v="7"/>
    <n v="0"/>
    <n v="6.8992000000000004"/>
    <n v="0.98560000000000003"/>
    <n v="0.32000000000000006"/>
    <n v="0"/>
    <x v="0"/>
    <x v="3"/>
    <s v="Mar"/>
  </r>
  <r>
    <n v="5751"/>
    <s v="CA-2014-145800"/>
    <x v="658"/>
    <d v="2014-06-05T00:00:00"/>
    <x v="1"/>
    <s v="SS-20410"/>
    <s v="Shahid Shariari"/>
    <s v="Consumer"/>
    <s v="United States"/>
    <x v="283"/>
    <x v="8"/>
    <x v="3"/>
    <s v="FUR-TA-10001539"/>
    <s v="Furniture"/>
    <x v="2"/>
    <s v="Chromcraft Rectangular Conference Tables"/>
    <n v="355.45499999999998"/>
    <n v="3"/>
    <n v="0.5"/>
    <n v="-184.8366"/>
    <n v="-61.612200000000001"/>
    <n v="-0.52"/>
    <n v="1"/>
    <x v="6"/>
    <x v="2"/>
    <s v="May"/>
  </r>
  <r>
    <n v="5754"/>
    <s v="CA-2016-118514"/>
    <x v="659"/>
    <d v="2016-02-10T00:00:00"/>
    <x v="1"/>
    <s v="LC-17050"/>
    <s v="Liz Carlisle"/>
    <s v="Consumer"/>
    <s v="United States"/>
    <x v="52"/>
    <x v="0"/>
    <x v="0"/>
    <s v="FUR-CH-10000015"/>
    <s v="Furniture"/>
    <x v="1"/>
    <s v="Hon Multipurpose Stacking Arm Chairs"/>
    <n v="866.4"/>
    <n v="4"/>
    <n v="0"/>
    <n v="225.26400000000001"/>
    <n v="56.316000000000003"/>
    <n v="0.26"/>
    <n v="0"/>
    <x v="7"/>
    <x v="0"/>
    <s v="Feb"/>
  </r>
  <r>
    <n v="5758"/>
    <s v="CA-2015-119634"/>
    <x v="660"/>
    <d v="2015-08-16T00:00:00"/>
    <x v="1"/>
    <s v="BW-11065"/>
    <s v="Barry Weirich"/>
    <s v="Consumer"/>
    <s v="United States"/>
    <x v="168"/>
    <x v="30"/>
    <x v="0"/>
    <s v="FUR-FU-10004270"/>
    <s v="Furniture"/>
    <x v="3"/>
    <s v="Executive Impressions 13&quot; Clairmont Wall Clock"/>
    <n v="46.152000000000001"/>
    <n v="3"/>
    <n v="0.2"/>
    <n v="12.1149"/>
    <n v="4.0383000000000004"/>
    <n v="0.26250000000000001"/>
    <n v="1"/>
    <x v="2"/>
    <x v="1"/>
    <s v="Aug"/>
  </r>
  <r>
    <n v="5763"/>
    <s v="CA-2017-158169"/>
    <x v="661"/>
    <d v="2017-08-15T00:00:00"/>
    <x v="2"/>
    <s v="JM-16195"/>
    <s v="Justin MacKendrick"/>
    <s v="Consumer"/>
    <s v="United States"/>
    <x v="284"/>
    <x v="2"/>
    <x v="1"/>
    <s v="FUR-FU-10001473"/>
    <s v="Furniture"/>
    <x v="3"/>
    <s v="DAX Wood Document Frame"/>
    <n v="54.92"/>
    <n v="4"/>
    <n v="0"/>
    <n v="19.7712"/>
    <n v="4.9428000000000001"/>
    <n v="0.36"/>
    <n v="0"/>
    <x v="0"/>
    <x v="3"/>
    <s v="Aug"/>
  </r>
  <r>
    <n v="5764"/>
    <s v="CA-2015-162047"/>
    <x v="240"/>
    <d v="2015-11-05T00:00:00"/>
    <x v="2"/>
    <s v="FH-14365"/>
    <s v="Fred Hopkins"/>
    <s v="Corporate"/>
    <s v="United States"/>
    <x v="62"/>
    <x v="7"/>
    <x v="2"/>
    <s v="FUR-CH-10004983"/>
    <s v="Furniture"/>
    <x v="1"/>
    <s v="Office Star - Mid Back Dual function Ergonomic High Back Chair with 2-Way Adjustable Arms"/>
    <n v="1448.82"/>
    <n v="10"/>
    <n v="0.1"/>
    <n v="209.274"/>
    <n v="20.927399999999999"/>
    <n v="0.14444444444444446"/>
    <n v="0"/>
    <x v="3"/>
    <x v="1"/>
    <s v="Nov"/>
  </r>
  <r>
    <n v="5771"/>
    <s v="CA-2015-103835"/>
    <x v="262"/>
    <d v="2015-09-28T00:00:00"/>
    <x v="1"/>
    <s v="SC-20440"/>
    <s v="Shaun Chance"/>
    <s v="Corporate"/>
    <s v="United States"/>
    <x v="2"/>
    <x v="2"/>
    <x v="1"/>
    <s v="FUR-FU-10000010"/>
    <s v="Furniture"/>
    <x v="3"/>
    <s v="DAX Value U-Channel Document Frames, Easel Back"/>
    <n v="14.91"/>
    <n v="3"/>
    <n v="0"/>
    <n v="4.6220999999999997"/>
    <n v="1.5407"/>
    <n v="0.31"/>
    <n v="0"/>
    <x v="4"/>
    <x v="1"/>
    <s v="Sep"/>
  </r>
  <r>
    <n v="5775"/>
    <s v="CA-2016-142398"/>
    <x v="188"/>
    <d v="2016-04-16T00:00:00"/>
    <x v="1"/>
    <s v="BP-11290"/>
    <s v="Beth Paige"/>
    <s v="Consumer"/>
    <s v="United States"/>
    <x v="2"/>
    <x v="2"/>
    <x v="1"/>
    <s v="FUR-CH-10001545"/>
    <s v="Furniture"/>
    <x v="1"/>
    <s v="Hon Comfortask Task/Swivel Chairs"/>
    <n v="638.28800000000001"/>
    <n v="7"/>
    <n v="0.2"/>
    <n v="-31.914400000000001"/>
    <n v="-4.5591999999999997"/>
    <n v="-0.05"/>
    <n v="1"/>
    <x v="4"/>
    <x v="0"/>
    <s v="Apr"/>
  </r>
  <r>
    <n v="5780"/>
    <s v="CA-2014-105270"/>
    <x v="163"/>
    <d v="2014-11-18T00:00:00"/>
    <x v="1"/>
    <s v="AP-10915"/>
    <s v="Arthur Prichep"/>
    <s v="Consumer"/>
    <s v="United States"/>
    <x v="2"/>
    <x v="2"/>
    <x v="1"/>
    <s v="FUR-CH-10000988"/>
    <s v="Furniture"/>
    <x v="1"/>
    <s v="Hon Olson Stacker Stools"/>
    <n v="112.648"/>
    <n v="1"/>
    <n v="0.2"/>
    <n v="11.264799999999999"/>
    <n v="11.264799999999999"/>
    <n v="9.9999999999999992E-2"/>
    <n v="1"/>
    <x v="7"/>
    <x v="2"/>
    <s v="Nov"/>
  </r>
  <r>
    <n v="5785"/>
    <s v="CA-2017-141117"/>
    <x v="125"/>
    <d v="2017-10-08T00:00:00"/>
    <x v="1"/>
    <s v="JK-16090"/>
    <s v="Juliana Krohn"/>
    <s v="Consumer"/>
    <s v="United States"/>
    <x v="76"/>
    <x v="36"/>
    <x v="1"/>
    <s v="FUR-BO-10001972"/>
    <s v="Furniture"/>
    <x v="0"/>
    <s v="O'Sullivan 4-Shelf Bookcase in Odessa Pine"/>
    <n v="217.76400000000001"/>
    <n v="6"/>
    <n v="0.7"/>
    <n v="-384.71640000000002"/>
    <n v="-64.119399999999999"/>
    <n v="-1.7666666666666666"/>
    <n v="1"/>
    <x v="6"/>
    <x v="3"/>
    <s v="Oct"/>
  </r>
  <r>
    <n v="5789"/>
    <s v="CA-2017-115070"/>
    <x v="662"/>
    <d v="2017-04-14T00:00:00"/>
    <x v="0"/>
    <s v="MG-18205"/>
    <s v="Mitch Gastineau"/>
    <s v="Corporate"/>
    <s v="United States"/>
    <x v="51"/>
    <x v="1"/>
    <x v="0"/>
    <s v="FUR-FU-10003829"/>
    <s v="Furniture"/>
    <x v="3"/>
    <s v="Stackable Trays"/>
    <n v="12.32"/>
    <n v="5"/>
    <n v="0.2"/>
    <n v="1.8480000000000001"/>
    <n v="0.36960000000000004"/>
    <n v="0.15"/>
    <n v="1"/>
    <x v="4"/>
    <x v="3"/>
    <s v="Apr"/>
  </r>
  <r>
    <n v="5792"/>
    <s v="CA-2017-140186"/>
    <x v="560"/>
    <d v="2017-10-02T00:00:00"/>
    <x v="2"/>
    <s v="PG-18820"/>
    <s v="Patrick Gardner"/>
    <s v="Consumer"/>
    <s v="United States"/>
    <x v="175"/>
    <x v="2"/>
    <x v="1"/>
    <s v="FUR-CH-10002961"/>
    <s v="Furniture"/>
    <x v="1"/>
    <s v="Leather Task Chair, Black"/>
    <n v="72.784000000000006"/>
    <n v="1"/>
    <n v="0.2"/>
    <n v="0"/>
    <n v="0"/>
    <n v="0"/>
    <n v="1"/>
    <x v="0"/>
    <x v="3"/>
    <s v="Sep"/>
  </r>
  <r>
    <n v="5794"/>
    <s v="CA-2017-140186"/>
    <x v="560"/>
    <d v="2017-10-02T00:00:00"/>
    <x v="2"/>
    <s v="PG-18820"/>
    <s v="Patrick Gardner"/>
    <s v="Consumer"/>
    <s v="United States"/>
    <x v="175"/>
    <x v="2"/>
    <x v="1"/>
    <s v="FUR-FU-10004848"/>
    <s v="Furniture"/>
    <x v="3"/>
    <s v="Howard Miller 13-3/4&quot; Diameter Brushed Chrome Round Wall Clock"/>
    <n v="51.75"/>
    <n v="1"/>
    <n v="0"/>
    <n v="15.525"/>
    <n v="15.525"/>
    <n v="0.3"/>
    <n v="0"/>
    <x v="0"/>
    <x v="3"/>
    <s v="Sep"/>
  </r>
  <r>
    <n v="5797"/>
    <s v="CA-2014-124856"/>
    <x v="189"/>
    <d v="2014-10-03T00:00:00"/>
    <x v="0"/>
    <s v="LD-17005"/>
    <s v="Lisa DeCherney"/>
    <s v="Consumer"/>
    <s v="United States"/>
    <x v="13"/>
    <x v="7"/>
    <x v="2"/>
    <s v="FUR-FU-10000521"/>
    <s v="Furniture"/>
    <x v="3"/>
    <s v="Seth Thomas 14&quot; Putty-Colored Wall Clock"/>
    <n v="117.36"/>
    <n v="4"/>
    <n v="0"/>
    <n v="36.381599999999999"/>
    <n v="9.0953999999999997"/>
    <n v="0.31"/>
    <n v="0"/>
    <x v="4"/>
    <x v="2"/>
    <s v="Sep"/>
  </r>
  <r>
    <n v="5800"/>
    <s v="CA-2014-166716"/>
    <x v="663"/>
    <d v="2014-08-25T00:00:00"/>
    <x v="0"/>
    <s v="CR-12730"/>
    <s v="Craig Reiter"/>
    <s v="Consumer"/>
    <s v="United States"/>
    <x v="9"/>
    <x v="8"/>
    <x v="3"/>
    <s v="FUR-CH-10004495"/>
    <s v="Furniture"/>
    <x v="1"/>
    <s v="Global Leather and Oak Executive Chair, Black"/>
    <n v="421.37200000000001"/>
    <n v="2"/>
    <n v="0.3"/>
    <n v="-6.0195999999999996"/>
    <n v="-3.0097999999999998"/>
    <n v="-1.4285714285714284E-2"/>
    <n v="1"/>
    <x v="2"/>
    <x v="2"/>
    <s v="Aug"/>
  </r>
  <r>
    <n v="5806"/>
    <s v="CA-2017-113873"/>
    <x v="596"/>
    <d v="2017-11-19T00:00:00"/>
    <x v="1"/>
    <s v="KE-16420"/>
    <s v="Katrina Edelman"/>
    <s v="Corporate"/>
    <s v="United States"/>
    <x v="144"/>
    <x v="5"/>
    <x v="3"/>
    <s v="FUR-BO-10003441"/>
    <s v="Furniture"/>
    <x v="0"/>
    <s v="Bush Westfield Collection Bookcases, Fully Assembled"/>
    <n v="205.9992"/>
    <n v="3"/>
    <n v="0.32"/>
    <n v="-27.264600000000002"/>
    <n v="-9.0882000000000005"/>
    <n v="-0.13235294117647059"/>
    <n v="1"/>
    <x v="6"/>
    <x v="3"/>
    <s v="Nov"/>
  </r>
  <r>
    <n v="5810"/>
    <s v="CA-2016-125017"/>
    <x v="664"/>
    <d v="2016-02-11T00:00:00"/>
    <x v="1"/>
    <s v="KB-16240"/>
    <s v="Karen Bern"/>
    <s v="Corporate"/>
    <s v="United States"/>
    <x v="196"/>
    <x v="9"/>
    <x v="0"/>
    <s v="FUR-FU-10000723"/>
    <s v="Furniture"/>
    <x v="3"/>
    <s v="Deflect-o EconoMat Studded, No Bevel Mat for Low Pile Carpeting"/>
    <n v="132.22399999999999"/>
    <n v="4"/>
    <n v="0.2"/>
    <n v="-18.180800000000001"/>
    <n v="-4.5452000000000004"/>
    <n v="-0.13750000000000001"/>
    <n v="1"/>
    <x v="2"/>
    <x v="0"/>
    <s v="Feb"/>
  </r>
  <r>
    <n v="5812"/>
    <s v="US-2015-163279"/>
    <x v="665"/>
    <d v="2015-03-26T00:00:00"/>
    <x v="1"/>
    <s v="JD-16150"/>
    <s v="Justin Deggeller"/>
    <s v="Corporate"/>
    <s v="United States"/>
    <x v="53"/>
    <x v="2"/>
    <x v="1"/>
    <s v="FUR-FU-10000747"/>
    <s v="Furniture"/>
    <x v="3"/>
    <s v="Tenex B1-RE Series Chair Mats for Low Pile Carpets"/>
    <n v="91.96"/>
    <n v="2"/>
    <n v="0"/>
    <n v="15.6332"/>
    <n v="7.8166000000000002"/>
    <n v="0.17"/>
    <n v="0"/>
    <x v="4"/>
    <x v="1"/>
    <s v="Mar"/>
  </r>
  <r>
    <n v="5823"/>
    <s v="CA-2017-117632"/>
    <x v="666"/>
    <d v="2017-05-18T00:00:00"/>
    <x v="1"/>
    <s v="CS-12175"/>
    <s v="Charles Sheldon"/>
    <s v="Corporate"/>
    <s v="United States"/>
    <x v="28"/>
    <x v="2"/>
    <x v="1"/>
    <s v="FUR-TA-10001520"/>
    <s v="Furniture"/>
    <x v="2"/>
    <s v="Lesro Sheffield Collection Coffee Table, End Table, Center Table, Corner Table"/>
    <n v="285.48"/>
    <n v="5"/>
    <n v="0.2"/>
    <n v="-10.705500000000001"/>
    <n v="-2.1411000000000002"/>
    <n v="-3.7499999999999999E-2"/>
    <n v="1"/>
    <x v="6"/>
    <x v="3"/>
    <s v="May"/>
  </r>
  <r>
    <n v="5827"/>
    <s v="CA-2017-161067"/>
    <x v="667"/>
    <d v="2017-09-06T00:00:00"/>
    <x v="0"/>
    <s v="KB-16405"/>
    <s v="Katrina Bavinger"/>
    <s v="Home Office"/>
    <s v="United States"/>
    <x v="13"/>
    <x v="7"/>
    <x v="2"/>
    <s v="FUR-CH-10004626"/>
    <s v="Furniture"/>
    <x v="1"/>
    <s v="Office Star Flex Back Scooter Chair with Aluminum Finish Frame"/>
    <n v="90.801000000000002"/>
    <n v="1"/>
    <n v="0.1"/>
    <n v="14.124599999999999"/>
    <n v="14.124599999999999"/>
    <n v="0.15555555555555553"/>
    <n v="0"/>
    <x v="0"/>
    <x v="3"/>
    <s v="Sep"/>
  </r>
  <r>
    <n v="5828"/>
    <s v="CA-2017-161067"/>
    <x v="667"/>
    <d v="2017-09-06T00:00:00"/>
    <x v="0"/>
    <s v="KB-16405"/>
    <s v="Katrina Bavinger"/>
    <s v="Home Office"/>
    <s v="United States"/>
    <x v="13"/>
    <x v="7"/>
    <x v="2"/>
    <s v="FUR-CH-10004860"/>
    <s v="Furniture"/>
    <x v="1"/>
    <s v="Global Low Back Tilter Chair"/>
    <n v="181.76400000000001"/>
    <n v="2"/>
    <n v="0.1"/>
    <n v="-8.0784000000000002"/>
    <n v="-4.0392000000000001"/>
    <n v="-4.4444444444444446E-2"/>
    <n v="0"/>
    <x v="0"/>
    <x v="3"/>
    <s v="Sep"/>
  </r>
  <r>
    <n v="5830"/>
    <s v="CA-2016-122063"/>
    <x v="122"/>
    <d v="2016-12-07T00:00:00"/>
    <x v="1"/>
    <s v="MM-17920"/>
    <s v="Michael Moore"/>
    <s v="Consumer"/>
    <s v="United States"/>
    <x v="52"/>
    <x v="6"/>
    <x v="3"/>
    <s v="FUR-TA-10004575"/>
    <s v="Furniture"/>
    <x v="2"/>
    <s v="Hon 5100 Series Wood Tables"/>
    <n v="581.96"/>
    <n v="2"/>
    <n v="0"/>
    <n v="104.75279999999999"/>
    <n v="52.376399999999997"/>
    <n v="0.17999999999999997"/>
    <n v="0"/>
    <x v="4"/>
    <x v="0"/>
    <s v="Dec"/>
  </r>
  <r>
    <n v="5831"/>
    <s v="CA-2016-122063"/>
    <x v="122"/>
    <d v="2016-12-07T00:00:00"/>
    <x v="1"/>
    <s v="MM-17920"/>
    <s v="Michael Moore"/>
    <s v="Consumer"/>
    <s v="United States"/>
    <x v="52"/>
    <x v="6"/>
    <x v="3"/>
    <s v="FUR-CH-10004754"/>
    <s v="Furniture"/>
    <x v="1"/>
    <s v="Global Stack Chair with Arms, Black"/>
    <n v="29.98"/>
    <n v="1"/>
    <n v="0"/>
    <n v="8.0945999999999998"/>
    <n v="8.0945999999999998"/>
    <n v="0.26999999999999996"/>
    <n v="0"/>
    <x v="4"/>
    <x v="0"/>
    <s v="Dec"/>
  </r>
  <r>
    <n v="5834"/>
    <s v="CA-2016-142895"/>
    <x v="668"/>
    <d v="2016-07-26T00:00:00"/>
    <x v="1"/>
    <s v="BP-11290"/>
    <s v="Beth Paige"/>
    <s v="Consumer"/>
    <s v="United States"/>
    <x v="41"/>
    <x v="30"/>
    <x v="0"/>
    <s v="FUR-CH-10002961"/>
    <s v="Furniture"/>
    <x v="1"/>
    <s v="Leather Task Chair, Black"/>
    <n v="363.92"/>
    <n v="5"/>
    <n v="0.2"/>
    <n v="0"/>
    <n v="0"/>
    <n v="0"/>
    <n v="1"/>
    <x v="2"/>
    <x v="0"/>
    <s v="Jul"/>
  </r>
  <r>
    <n v="5841"/>
    <s v="CA-2015-134992"/>
    <x v="159"/>
    <d v="2015-09-26T00:00:00"/>
    <x v="0"/>
    <s v="MG-17875"/>
    <s v="Michael Grace"/>
    <s v="Home Office"/>
    <s v="United States"/>
    <x v="58"/>
    <x v="25"/>
    <x v="0"/>
    <s v="FUR-FU-10002554"/>
    <s v="Furniture"/>
    <x v="3"/>
    <s v="Westinghouse Floor Lamp with Metal Mesh Shade, Black"/>
    <n v="47.98"/>
    <n v="2"/>
    <n v="0"/>
    <n v="11.035399999999999"/>
    <n v="5.5176999999999996"/>
    <n v="0.23"/>
    <n v="0"/>
    <x v="4"/>
    <x v="1"/>
    <s v="Sep"/>
  </r>
  <r>
    <n v="5844"/>
    <s v="CA-2015-126725"/>
    <x v="669"/>
    <d v="2015-11-21T00:00:00"/>
    <x v="1"/>
    <s v="BS-11665"/>
    <s v="Brian Stugart"/>
    <s v="Consumer"/>
    <s v="United States"/>
    <x v="53"/>
    <x v="2"/>
    <x v="1"/>
    <s v="FUR-FU-10002813"/>
    <s v="Furniture"/>
    <x v="3"/>
    <s v="DAX Contemporary Wood Frame with Silver Metal Mat, Desktop, 11 x 14 Size"/>
    <n v="80.959999999999994"/>
    <n v="4"/>
    <n v="0"/>
    <n v="29.145600000000002"/>
    <n v="7.2864000000000004"/>
    <n v="0.36000000000000004"/>
    <n v="0"/>
    <x v="4"/>
    <x v="1"/>
    <s v="Nov"/>
  </r>
  <r>
    <n v="5847"/>
    <s v="CA-2015-126725"/>
    <x v="669"/>
    <d v="2015-11-21T00:00:00"/>
    <x v="1"/>
    <s v="BS-11665"/>
    <s v="Brian Stugart"/>
    <s v="Consumer"/>
    <s v="United States"/>
    <x v="53"/>
    <x v="2"/>
    <x v="1"/>
    <s v="FUR-CH-10001708"/>
    <s v="Furniture"/>
    <x v="1"/>
    <s v="Office Star - Contemporary Swivel Chair with Padded Adjustable Arms and Flex Back"/>
    <n v="225.56800000000001"/>
    <n v="2"/>
    <n v="0.2"/>
    <n v="2.8195999999999999"/>
    <n v="1.4097999999999999"/>
    <n v="1.2499999999999999E-2"/>
    <n v="1"/>
    <x v="4"/>
    <x v="1"/>
    <s v="Nov"/>
  </r>
  <r>
    <n v="5848"/>
    <s v="CA-2015-126725"/>
    <x v="669"/>
    <d v="2015-11-21T00:00:00"/>
    <x v="1"/>
    <s v="BS-11665"/>
    <s v="Brian Stugart"/>
    <s v="Consumer"/>
    <s v="United States"/>
    <x v="53"/>
    <x v="2"/>
    <x v="1"/>
    <s v="FUR-FU-10001591"/>
    <s v="Furniture"/>
    <x v="3"/>
    <s v="Advantus Panel Wall Certificate Holder - 8.5x11"/>
    <n v="36.6"/>
    <n v="3"/>
    <n v="0"/>
    <n v="15.372"/>
    <n v="5.1239999999999997"/>
    <n v="0.42"/>
    <n v="0"/>
    <x v="4"/>
    <x v="1"/>
    <s v="Nov"/>
  </r>
  <r>
    <n v="5853"/>
    <s v="CA-2015-121783"/>
    <x v="670"/>
    <d v="2015-11-14T00:00:00"/>
    <x v="1"/>
    <s v="PO-19180"/>
    <s v="Philisse Overcash"/>
    <s v="Home Office"/>
    <s v="United States"/>
    <x v="18"/>
    <x v="11"/>
    <x v="3"/>
    <s v="FUR-FU-10004351"/>
    <s v="Furniture"/>
    <x v="3"/>
    <s v="Staple-based wall hangings"/>
    <n v="29.22"/>
    <n v="3"/>
    <n v="0"/>
    <n v="12.8568"/>
    <n v="4.2855999999999996"/>
    <n v="0.44"/>
    <n v="0"/>
    <x v="4"/>
    <x v="1"/>
    <s v="Nov"/>
  </r>
  <r>
    <n v="5858"/>
    <s v="CA-2015-112214"/>
    <x v="671"/>
    <d v="2015-08-11T00:00:00"/>
    <x v="1"/>
    <s v="AH-10690"/>
    <s v="Anna HŠberlin"/>
    <s v="Corporate"/>
    <s v="United States"/>
    <x v="144"/>
    <x v="5"/>
    <x v="3"/>
    <s v="FUR-FU-10002364"/>
    <s v="Furniture"/>
    <x v="3"/>
    <s v="Eldon Expressions Wood Desk Accessories, Oak"/>
    <n v="14.76"/>
    <n v="5"/>
    <n v="0.6"/>
    <n v="-11.439"/>
    <n v="-2.2877999999999998"/>
    <n v="-0.77500000000000002"/>
    <n v="1"/>
    <x v="6"/>
    <x v="1"/>
    <s v="Aug"/>
  </r>
  <r>
    <n v="5859"/>
    <s v="US-2017-153255"/>
    <x v="667"/>
    <d v="2017-09-07T00:00:00"/>
    <x v="0"/>
    <s v="JK-15730"/>
    <s v="Joe Kamberova"/>
    <s v="Consumer"/>
    <s v="United States"/>
    <x v="41"/>
    <x v="2"/>
    <x v="1"/>
    <s v="FUR-BO-10004218"/>
    <s v="Furniture"/>
    <x v="0"/>
    <s v="Bush Heritage Pine Collection 5-Shelf Bookcase, Albany Pine Finish, *Special Order"/>
    <n v="239.666"/>
    <n v="2"/>
    <n v="0.15"/>
    <n v="14.098000000000001"/>
    <n v="7.0490000000000004"/>
    <n v="5.8823529411764712E-2"/>
    <n v="0"/>
    <x v="4"/>
    <x v="3"/>
    <s v="Sep"/>
  </r>
  <r>
    <n v="5860"/>
    <s v="CA-2015-108119"/>
    <x v="341"/>
    <d v="2015-11-08T00:00:00"/>
    <x v="1"/>
    <s v="MS-17530"/>
    <s v="MaryBeth Skach"/>
    <s v="Consumer"/>
    <s v="United States"/>
    <x v="285"/>
    <x v="31"/>
    <x v="0"/>
    <s v="FUR-TA-10002530"/>
    <s v="Furniture"/>
    <x v="2"/>
    <s v="Iceberg OfficeWorks 42&quot; Round Tables"/>
    <n v="301.95999999999998"/>
    <n v="2"/>
    <n v="0"/>
    <n v="45.293999999999997"/>
    <n v="22.646999999999998"/>
    <n v="0.15"/>
    <n v="0"/>
    <x v="7"/>
    <x v="1"/>
    <s v="Nov"/>
  </r>
  <r>
    <n v="5867"/>
    <s v="US-2014-117968"/>
    <x v="31"/>
    <d v="2014-08-07T00:00:00"/>
    <x v="0"/>
    <s v="RS-19420"/>
    <s v="Ricardo Sperren"/>
    <s v="Corporate"/>
    <s v="United States"/>
    <x v="286"/>
    <x v="19"/>
    <x v="2"/>
    <s v="FUR-CH-10002335"/>
    <s v="Furniture"/>
    <x v="1"/>
    <s v="Hon GuestStacker Chair"/>
    <n v="1133.3499999999999"/>
    <n v="5"/>
    <n v="0"/>
    <n v="294.67099999999999"/>
    <n v="58.934199999999997"/>
    <n v="0.26"/>
    <n v="0"/>
    <x v="3"/>
    <x v="2"/>
    <s v="Aug"/>
  </r>
  <r>
    <n v="5870"/>
    <s v="CA-2016-152247"/>
    <x v="267"/>
    <d v="2016-11-12T00:00:00"/>
    <x v="1"/>
    <s v="MA-17995"/>
    <s v="Michelle Arnett"/>
    <s v="Home Office"/>
    <s v="United States"/>
    <x v="287"/>
    <x v="45"/>
    <x v="1"/>
    <s v="FUR-CH-10001215"/>
    <s v="Furniture"/>
    <x v="1"/>
    <s v="Global Troy Executive Leather Low-Back Tilter"/>
    <n v="1603.136"/>
    <n v="4"/>
    <n v="0.2"/>
    <n v="100.196"/>
    <n v="25.048999999999999"/>
    <n v="6.25E-2"/>
    <n v="1"/>
    <x v="2"/>
    <x v="0"/>
    <s v="Nov"/>
  </r>
  <r>
    <n v="5871"/>
    <s v="CA-2016-128223"/>
    <x v="184"/>
    <d v="2016-06-14T00:00:00"/>
    <x v="3"/>
    <s v="EB-13705"/>
    <s v="Ed Braxton"/>
    <s v="Corporate"/>
    <s v="United States"/>
    <x v="261"/>
    <x v="2"/>
    <x v="1"/>
    <s v="FUR-TA-10001771"/>
    <s v="Furniture"/>
    <x v="2"/>
    <s v="Bush Cubix Conference Tables, Fully Assembled"/>
    <n v="1293.4880000000001"/>
    <n v="7"/>
    <n v="0.2"/>
    <n v="80.843000000000004"/>
    <n v="11.549000000000001"/>
    <n v="6.25E-2"/>
    <n v="1"/>
    <x v="8"/>
    <x v="0"/>
    <s v="Jun"/>
  </r>
  <r>
    <n v="5872"/>
    <s v="CA-2016-154235"/>
    <x v="211"/>
    <d v="2016-09-28T00:00:00"/>
    <x v="1"/>
    <s v="RD-19900"/>
    <s v="Ruben Dartt"/>
    <s v="Consumer"/>
    <s v="United States"/>
    <x v="17"/>
    <x v="6"/>
    <x v="3"/>
    <s v="FUR-FU-10004006"/>
    <s v="Furniture"/>
    <x v="3"/>
    <s v="Deflect-o DuraMat Lighweight, Studded, Beveled Mat for Low Pile Carpeting"/>
    <n v="127.95"/>
    <n v="3"/>
    <n v="0"/>
    <n v="21.7515"/>
    <n v="7.2504999999999997"/>
    <n v="0.16999999999999998"/>
    <n v="0"/>
    <x v="4"/>
    <x v="0"/>
    <s v="Sep"/>
  </r>
  <r>
    <n v="5881"/>
    <s v="CA-2016-133935"/>
    <x v="126"/>
    <d v="2016-09-22T00:00:00"/>
    <x v="1"/>
    <s v="JW-15220"/>
    <s v="Jane Waco"/>
    <s v="Corporate"/>
    <s v="United States"/>
    <x v="53"/>
    <x v="2"/>
    <x v="1"/>
    <s v="FUR-CH-10001215"/>
    <s v="Furniture"/>
    <x v="1"/>
    <s v="Global Troy Executive Leather Low-Back Tilter"/>
    <n v="801.56799999999998"/>
    <n v="2"/>
    <n v="0.2"/>
    <n v="50.097999999999999"/>
    <n v="25.048999999999999"/>
    <n v="6.25E-2"/>
    <n v="1"/>
    <x v="4"/>
    <x v="0"/>
    <s v="Sep"/>
  </r>
  <r>
    <n v="5883"/>
    <s v="CA-2016-133935"/>
    <x v="126"/>
    <d v="2016-09-22T00:00:00"/>
    <x v="1"/>
    <s v="JW-15220"/>
    <s v="Jane Waco"/>
    <s v="Corporate"/>
    <s v="United States"/>
    <x v="53"/>
    <x v="2"/>
    <x v="1"/>
    <s v="FUR-CH-10002880"/>
    <s v="Furniture"/>
    <x v="1"/>
    <s v="Global High-Back Leather Tilter, Burgundy"/>
    <n v="885.52800000000002"/>
    <n v="9"/>
    <n v="0.2"/>
    <n v="-99.621899999999997"/>
    <n v="-11.069099999999999"/>
    <n v="-0.11249999999999999"/>
    <n v="1"/>
    <x v="4"/>
    <x v="0"/>
    <s v="Sep"/>
  </r>
  <r>
    <n v="5884"/>
    <s v="CA-2016-136301"/>
    <x v="345"/>
    <d v="2016-03-15T00:00:00"/>
    <x v="0"/>
    <s v="EH-13765"/>
    <s v="Edward Hooks"/>
    <s v="Corporate"/>
    <s v="United States"/>
    <x v="28"/>
    <x v="2"/>
    <x v="1"/>
    <s v="FUR-FU-10004712"/>
    <s v="Furniture"/>
    <x v="3"/>
    <s v="Westinghouse Mesh Shade Clip-On Gooseneck Lamp, Black"/>
    <n v="28.28"/>
    <n v="2"/>
    <n v="0"/>
    <n v="7.3528000000000002"/>
    <n v="3.6764000000000001"/>
    <n v="0.26"/>
    <n v="0"/>
    <x v="3"/>
    <x v="0"/>
    <s v="Mar"/>
  </r>
  <r>
    <n v="5898"/>
    <s v="CA-2016-167682"/>
    <x v="672"/>
    <d v="2016-04-09T00:00:00"/>
    <x v="1"/>
    <s v="ZD-21925"/>
    <s v="Zuschuss Donatelli"/>
    <s v="Consumer"/>
    <s v="United States"/>
    <x v="52"/>
    <x v="6"/>
    <x v="3"/>
    <s v="FUR-FU-10003799"/>
    <s v="Furniture"/>
    <x v="3"/>
    <s v="Seth Thomas 13 1/2&quot; Wall Clock"/>
    <n v="71.12"/>
    <n v="4"/>
    <n v="0"/>
    <n v="22.0472"/>
    <n v="5.5118"/>
    <n v="0.31"/>
    <n v="0"/>
    <x v="6"/>
    <x v="0"/>
    <s v="Apr"/>
  </r>
  <r>
    <n v="5902"/>
    <s v="CA-2016-159639"/>
    <x v="673"/>
    <d v="2016-12-02T00:00:00"/>
    <x v="1"/>
    <s v="PC-18745"/>
    <s v="Pamela Coakley"/>
    <s v="Corporate"/>
    <s v="United States"/>
    <x v="162"/>
    <x v="18"/>
    <x v="2"/>
    <s v="FUR-FU-10001889"/>
    <s v="Furniture"/>
    <x v="3"/>
    <s v="Ultra Door Pull Handle"/>
    <n v="31.56"/>
    <n v="3"/>
    <n v="0"/>
    <n v="10.4148"/>
    <n v="3.4716"/>
    <n v="0.33"/>
    <n v="0"/>
    <x v="2"/>
    <x v="0"/>
    <s v="Nov"/>
  </r>
  <r>
    <n v="5910"/>
    <s v="US-2016-113985"/>
    <x v="674"/>
    <d v="2016-12-07T00:00:00"/>
    <x v="1"/>
    <s v="KD-16495"/>
    <s v="Keith Dawkins"/>
    <s v="Corporate"/>
    <s v="United States"/>
    <x v="124"/>
    <x v="2"/>
    <x v="1"/>
    <s v="FUR-FU-10003026"/>
    <s v="Furniture"/>
    <x v="3"/>
    <s v="Eldon Regeneration Recycled Desk Accessories, Black"/>
    <n v="14.52"/>
    <n v="3"/>
    <n v="0"/>
    <n v="5.6627999999999998"/>
    <n v="1.8875999999999999"/>
    <n v="0.39"/>
    <n v="0"/>
    <x v="2"/>
    <x v="0"/>
    <s v="Dec"/>
  </r>
  <r>
    <n v="5916"/>
    <s v="US-2015-126977"/>
    <x v="5"/>
    <d v="2015-09-23T00:00:00"/>
    <x v="1"/>
    <s v="PF-19120"/>
    <s v="Peter Fuller"/>
    <s v="Consumer"/>
    <s v="United States"/>
    <x v="13"/>
    <x v="7"/>
    <x v="2"/>
    <s v="FUR-CH-10001973"/>
    <s v="Furniture"/>
    <x v="1"/>
    <s v="Office Star Flex Back Scooter Chair with White Frame"/>
    <n v="199.76400000000001"/>
    <n v="2"/>
    <n v="0.1"/>
    <n v="8.8783999999999992"/>
    <n v="4.4391999999999996"/>
    <n v="4.4444444444444439E-2"/>
    <n v="0"/>
    <x v="6"/>
    <x v="1"/>
    <s v="Sep"/>
  </r>
  <r>
    <n v="5918"/>
    <s v="US-2015-126977"/>
    <x v="5"/>
    <d v="2015-09-23T00:00:00"/>
    <x v="1"/>
    <s v="PF-19120"/>
    <s v="Peter Fuller"/>
    <s v="Consumer"/>
    <s v="United States"/>
    <x v="13"/>
    <x v="7"/>
    <x v="2"/>
    <s v="FUR-BO-10004834"/>
    <s v="Furniture"/>
    <x v="0"/>
    <s v="Riverside Palais Royal Lawyers Bookcase, Royale Cherry Finish"/>
    <n v="4228.7039999999997"/>
    <n v="6"/>
    <n v="0.2"/>
    <n v="158.57640000000001"/>
    <n v="26.429400000000001"/>
    <n v="3.7500000000000006E-2"/>
    <n v="1"/>
    <x v="6"/>
    <x v="1"/>
    <s v="Sep"/>
  </r>
  <r>
    <n v="5919"/>
    <s v="US-2015-126977"/>
    <x v="5"/>
    <d v="2015-09-23T00:00:00"/>
    <x v="1"/>
    <s v="PF-19120"/>
    <s v="Peter Fuller"/>
    <s v="Consumer"/>
    <s v="United States"/>
    <x v="13"/>
    <x v="7"/>
    <x v="2"/>
    <s v="FUR-BO-10002213"/>
    <s v="Furniture"/>
    <x v="0"/>
    <s v="DMI Eclipse Executive Suite Bookcases"/>
    <n v="2003.92"/>
    <n v="5"/>
    <n v="0.2"/>
    <n v="-25.048999999999999"/>
    <n v="-5.0098000000000003"/>
    <n v="-1.2499999999999999E-2"/>
    <n v="1"/>
    <x v="6"/>
    <x v="1"/>
    <s v="Sep"/>
  </r>
  <r>
    <n v="5924"/>
    <s v="CA-2016-130288"/>
    <x v="675"/>
    <d v="2016-11-30T00:00:00"/>
    <x v="0"/>
    <s v="DK-13225"/>
    <s v="Dean Katz"/>
    <s v="Corporate"/>
    <s v="United States"/>
    <x v="13"/>
    <x v="7"/>
    <x v="2"/>
    <s v="FUR-TA-10002958"/>
    <s v="Furniture"/>
    <x v="2"/>
    <s v="Bevis Oval Conference Table, Walnut"/>
    <n v="313.17599999999999"/>
    <n v="2"/>
    <n v="0.4"/>
    <n v="-120.0508"/>
    <n v="-60.025399999999998"/>
    <n v="-0.38333333333333336"/>
    <n v="1"/>
    <x v="4"/>
    <x v="0"/>
    <s v="Nov"/>
  </r>
  <r>
    <n v="5927"/>
    <s v="US-2014-118997"/>
    <x v="676"/>
    <d v="2014-04-12T00:00:00"/>
    <x v="1"/>
    <s v="RA-19885"/>
    <s v="Ruben Ausman"/>
    <s v="Corporate"/>
    <s v="United States"/>
    <x v="42"/>
    <x v="33"/>
    <x v="0"/>
    <s v="FUR-TA-10001086"/>
    <s v="Furniture"/>
    <x v="2"/>
    <s v="SAFCO PlanMaster Boards, 60w x 37-1/2d, White Melamine"/>
    <n v="1215.92"/>
    <n v="8"/>
    <n v="0"/>
    <n v="316.13920000000002"/>
    <n v="39.517400000000002"/>
    <n v="0.26"/>
    <n v="0"/>
    <x v="4"/>
    <x v="2"/>
    <s v="Apr"/>
  </r>
  <r>
    <n v="5929"/>
    <s v="CA-2014-114314"/>
    <x v="524"/>
    <d v="2014-10-15T00:00:00"/>
    <x v="1"/>
    <s v="DB-13555"/>
    <s v="Dorothy Badders"/>
    <s v="Corporate"/>
    <s v="United States"/>
    <x v="160"/>
    <x v="31"/>
    <x v="0"/>
    <s v="FUR-FU-10002107"/>
    <s v="Furniture"/>
    <x v="3"/>
    <s v="Eldon Pizzaz Desk Accessories"/>
    <n v="8.92"/>
    <n v="4"/>
    <n v="0"/>
    <n v="3.9247999999999998"/>
    <n v="0.98119999999999996"/>
    <n v="0.44"/>
    <n v="0"/>
    <x v="4"/>
    <x v="2"/>
    <s v="Oct"/>
  </r>
  <r>
    <n v="5930"/>
    <s v="US-2017-169551"/>
    <x v="677"/>
    <d v="2017-07-09T00:00:00"/>
    <x v="2"/>
    <s v="RL-19615"/>
    <s v="Rob Lucas"/>
    <s v="Consumer"/>
    <s v="United States"/>
    <x v="3"/>
    <x v="3"/>
    <x v="2"/>
    <s v="FUR-BO-10001519"/>
    <s v="Furniture"/>
    <x v="0"/>
    <s v="O'Sullivan 3-Shelf Heavy-Duty Bookcases"/>
    <n v="87.21"/>
    <n v="3"/>
    <n v="0.5"/>
    <n v="-45.349200000000003"/>
    <n v="-15.116400000000001"/>
    <n v="-0.52000000000000013"/>
    <n v="1"/>
    <x v="3"/>
    <x v="3"/>
    <s v="Jul"/>
  </r>
  <r>
    <n v="5936"/>
    <s v="CA-2016-103107"/>
    <x v="557"/>
    <d v="2016-07-04T00:00:00"/>
    <x v="3"/>
    <s v="RB-19465"/>
    <s v="Rick Bensley"/>
    <s v="Home Office"/>
    <s v="United States"/>
    <x v="15"/>
    <x v="13"/>
    <x v="1"/>
    <s v="FUR-FU-10000221"/>
    <s v="Furniture"/>
    <x v="3"/>
    <s v="Master Caster Door Stop, Brown"/>
    <n v="25.4"/>
    <n v="5"/>
    <n v="0"/>
    <n v="8.6359999999999992"/>
    <n v="1.7271999999999998"/>
    <n v="0.33999999999999997"/>
    <n v="0"/>
    <x v="8"/>
    <x v="0"/>
    <s v="Jul"/>
  </r>
  <r>
    <n v="5944"/>
    <s v="CA-2014-104178"/>
    <x v="678"/>
    <d v="2014-08-29T00:00:00"/>
    <x v="1"/>
    <s v="JM-15265"/>
    <s v="Janet Molinari"/>
    <s v="Corporate"/>
    <s v="United States"/>
    <x v="2"/>
    <x v="2"/>
    <x v="1"/>
    <s v="FUR-FU-10000771"/>
    <s v="Furniture"/>
    <x v="3"/>
    <s v="Eldon 200 Class Desk Accessories, Smoke"/>
    <n v="6.28"/>
    <n v="1"/>
    <n v="0"/>
    <n v="2.6375999999999999"/>
    <n v="2.6375999999999999"/>
    <n v="0.42"/>
    <n v="0"/>
    <x v="4"/>
    <x v="2"/>
    <s v="Aug"/>
  </r>
  <r>
    <n v="5955"/>
    <s v="CA-2014-155796"/>
    <x v="163"/>
    <d v="2014-11-15T00:00:00"/>
    <x v="0"/>
    <s v="TS-21430"/>
    <s v="Tom Stivers"/>
    <s v="Corporate"/>
    <s v="United States"/>
    <x v="288"/>
    <x v="3"/>
    <x v="2"/>
    <s v="FUR-FU-10000409"/>
    <s v="Furniture"/>
    <x v="3"/>
    <s v="GE 4 Foot Flourescent Tube, 40 Watt"/>
    <n v="23.968"/>
    <n v="2"/>
    <n v="0.2"/>
    <n v="7.7896000000000001"/>
    <n v="3.8948"/>
    <n v="0.32500000000000001"/>
    <n v="1"/>
    <x v="4"/>
    <x v="2"/>
    <s v="Nov"/>
  </r>
  <r>
    <n v="5956"/>
    <s v="CA-2014-155796"/>
    <x v="163"/>
    <d v="2014-11-15T00:00:00"/>
    <x v="0"/>
    <s v="TS-21430"/>
    <s v="Tom Stivers"/>
    <s v="Corporate"/>
    <s v="United States"/>
    <x v="288"/>
    <x v="3"/>
    <x v="2"/>
    <s v="FUR-BO-10002545"/>
    <s v="Furniture"/>
    <x v="0"/>
    <s v="Atlantic Metals Mobile 3-Shelf Bookcases, Custom Colors"/>
    <n v="521.96"/>
    <n v="4"/>
    <n v="0.5"/>
    <n v="-250.54079999999999"/>
    <n v="-62.635199999999998"/>
    <n v="-0.47999999999999993"/>
    <n v="1"/>
    <x v="4"/>
    <x v="2"/>
    <s v="Nov"/>
  </r>
  <r>
    <n v="5960"/>
    <s v="CA-2016-127138"/>
    <x v="679"/>
    <d v="2016-03-15T00:00:00"/>
    <x v="0"/>
    <s v="DK-13225"/>
    <s v="Dean Katz"/>
    <s v="Corporate"/>
    <s v="United States"/>
    <x v="28"/>
    <x v="2"/>
    <x v="1"/>
    <s v="FUR-CH-10003746"/>
    <s v="Furniture"/>
    <x v="1"/>
    <s v="Hon 4070 Series Pagoda Round Back Stacking Chairs"/>
    <n v="770.35199999999998"/>
    <n v="3"/>
    <n v="0.2"/>
    <n v="77.035200000000003"/>
    <n v="25.6784"/>
    <n v="0.1"/>
    <n v="1"/>
    <x v="0"/>
    <x v="0"/>
    <s v="Mar"/>
  </r>
  <r>
    <n v="5961"/>
    <s v="CA-2017-150602"/>
    <x v="436"/>
    <d v="2017-02-14T00:00:00"/>
    <x v="0"/>
    <s v="ML-17395"/>
    <s v="Marina Lichtenstein"/>
    <s v="Corporate"/>
    <s v="United States"/>
    <x v="2"/>
    <x v="2"/>
    <x v="1"/>
    <s v="FUR-FU-10003142"/>
    <s v="Furniture"/>
    <x v="3"/>
    <s v="Master Big Foot Doorstop, Beige"/>
    <n v="21.12"/>
    <n v="4"/>
    <n v="0"/>
    <n v="6.5472000000000001"/>
    <n v="1.6368"/>
    <n v="0.31"/>
    <n v="0"/>
    <x v="2"/>
    <x v="3"/>
    <s v="Feb"/>
  </r>
  <r>
    <n v="5972"/>
    <s v="CA-2014-141726"/>
    <x v="435"/>
    <d v="2014-07-22T00:00:00"/>
    <x v="2"/>
    <s v="CC-12145"/>
    <s v="Charles Crestani"/>
    <s v="Consumer"/>
    <s v="United States"/>
    <x v="53"/>
    <x v="2"/>
    <x v="1"/>
    <s v="FUR-FU-10003577"/>
    <s v="Furniture"/>
    <x v="3"/>
    <s v="Nu-Dell Leatherette Frames"/>
    <n v="43.02"/>
    <n v="3"/>
    <n v="0"/>
    <n v="15.4872"/>
    <n v="5.1623999999999999"/>
    <n v="0.36"/>
    <n v="0"/>
    <x v="3"/>
    <x v="2"/>
    <s v="Jul"/>
  </r>
  <r>
    <n v="5973"/>
    <s v="CA-2017-115105"/>
    <x v="335"/>
    <d v="2017-02-11T00:00:00"/>
    <x v="1"/>
    <s v="BD-11770"/>
    <s v="Bryan Davis"/>
    <s v="Consumer"/>
    <s v="United States"/>
    <x v="13"/>
    <x v="7"/>
    <x v="2"/>
    <s v="FUR-BO-10001811"/>
    <s v="Furniture"/>
    <x v="0"/>
    <s v="Atlantic Metals Mobile 5-Shelf Bookcases, Custom Colors"/>
    <n v="240.78399999999999"/>
    <n v="1"/>
    <n v="0.2"/>
    <n v="30.097999999999999"/>
    <n v="30.097999999999999"/>
    <n v="0.125"/>
    <n v="1"/>
    <x v="2"/>
    <x v="3"/>
    <s v="Feb"/>
  </r>
  <r>
    <n v="5979"/>
    <s v="CA-2014-117765"/>
    <x v="266"/>
    <d v="2014-09-13T00:00:00"/>
    <x v="1"/>
    <s v="RB-19465"/>
    <s v="Rick Bensley"/>
    <s v="Home Office"/>
    <s v="United States"/>
    <x v="169"/>
    <x v="37"/>
    <x v="3"/>
    <s v="FUR-TA-10001039"/>
    <s v="Furniture"/>
    <x v="2"/>
    <s v="KI Adjustable-Height Table"/>
    <n v="429.9"/>
    <n v="5"/>
    <n v="0"/>
    <n v="111.774"/>
    <n v="22.354800000000001"/>
    <n v="0.26"/>
    <n v="0"/>
    <x v="6"/>
    <x v="2"/>
    <s v="Sep"/>
  </r>
  <r>
    <n v="5981"/>
    <s v="CA-2014-117765"/>
    <x v="266"/>
    <d v="2014-09-13T00:00:00"/>
    <x v="1"/>
    <s v="RB-19465"/>
    <s v="Rick Bensley"/>
    <s v="Home Office"/>
    <s v="United States"/>
    <x v="169"/>
    <x v="37"/>
    <x v="3"/>
    <s v="FUR-CH-10004698"/>
    <s v="Furniture"/>
    <x v="1"/>
    <s v="Padded Folding Chairs, Black, 4/Carton"/>
    <n v="161.96"/>
    <n v="2"/>
    <n v="0"/>
    <n v="45.348799999999997"/>
    <n v="22.674399999999999"/>
    <n v="0.27999999999999997"/>
    <n v="0"/>
    <x v="6"/>
    <x v="2"/>
    <s v="Sep"/>
  </r>
  <r>
    <n v="5985"/>
    <s v="CA-2016-163776"/>
    <x v="680"/>
    <d v="2016-07-25T00:00:00"/>
    <x v="1"/>
    <s v="JS-16030"/>
    <s v="Joy Smith"/>
    <s v="Consumer"/>
    <s v="United States"/>
    <x v="289"/>
    <x v="21"/>
    <x v="0"/>
    <s v="FUR-FU-10001185"/>
    <s v="Furniture"/>
    <x v="3"/>
    <s v="Advantus Employee of the Month Certificate Frame, 11 x 13-1/2"/>
    <n v="185.58"/>
    <n v="6"/>
    <n v="0"/>
    <n v="76.087800000000001"/>
    <n v="12.6813"/>
    <n v="0.41"/>
    <n v="0"/>
    <x v="6"/>
    <x v="0"/>
    <s v="Jul"/>
  </r>
  <r>
    <n v="5990"/>
    <s v="CA-2016-163776"/>
    <x v="680"/>
    <d v="2016-07-25T00:00:00"/>
    <x v="1"/>
    <s v="JS-16030"/>
    <s v="Joy Smith"/>
    <s v="Consumer"/>
    <s v="United States"/>
    <x v="289"/>
    <x v="21"/>
    <x v="0"/>
    <s v="FUR-BO-10003546"/>
    <s v="Furniture"/>
    <x v="0"/>
    <s v="Hon 4-Shelf Metal Bookcases"/>
    <n v="504.9"/>
    <n v="5"/>
    <n v="0"/>
    <n v="126.22499999999999"/>
    <n v="25.244999999999997"/>
    <n v="0.25"/>
    <n v="0"/>
    <x v="6"/>
    <x v="0"/>
    <s v="Jul"/>
  </r>
  <r>
    <n v="5993"/>
    <s v="US-2017-163300"/>
    <x v="102"/>
    <d v="2017-09-21T00:00:00"/>
    <x v="1"/>
    <s v="ES-14020"/>
    <s v="Erica Smith"/>
    <s v="Consumer"/>
    <s v="United States"/>
    <x v="2"/>
    <x v="2"/>
    <x v="1"/>
    <s v="FUR-CH-10003396"/>
    <s v="Furniture"/>
    <x v="1"/>
    <s v="Global Deluxe Steno Chair"/>
    <n v="184.75200000000001"/>
    <n v="3"/>
    <n v="0.2"/>
    <n v="-20.784600000000001"/>
    <n v="-6.9282000000000004"/>
    <n v="-0.1125"/>
    <n v="1"/>
    <x v="6"/>
    <x v="3"/>
    <s v="Sep"/>
  </r>
  <r>
    <n v="5996"/>
    <s v="CA-2016-162187"/>
    <x v="106"/>
    <d v="2016-12-11T00:00:00"/>
    <x v="3"/>
    <s v="NS-18640"/>
    <s v="Noel Staavos"/>
    <s v="Corporate"/>
    <s v="United States"/>
    <x v="29"/>
    <x v="15"/>
    <x v="2"/>
    <s v="FUR-CH-10003298"/>
    <s v="Furniture"/>
    <x v="1"/>
    <s v="Office Star - Contemporary Task Swivel chair with Loop Arms, Charcoal"/>
    <n v="458.43"/>
    <n v="5"/>
    <n v="0.3"/>
    <n v="-137.529"/>
    <n v="-27.505800000000001"/>
    <n v="-0.3"/>
    <n v="1"/>
    <x v="8"/>
    <x v="0"/>
    <s v="Dec"/>
  </r>
  <r>
    <n v="5998"/>
    <s v="CA-2016-162187"/>
    <x v="106"/>
    <d v="2016-12-11T00:00:00"/>
    <x v="3"/>
    <s v="NS-18640"/>
    <s v="Noel Staavos"/>
    <s v="Corporate"/>
    <s v="United States"/>
    <x v="29"/>
    <x v="15"/>
    <x v="2"/>
    <s v="FUR-TA-10003008"/>
    <s v="Furniture"/>
    <x v="2"/>
    <s v="Lesro Round Back Collection Coffee Table, End Table"/>
    <n v="328.59"/>
    <n v="3"/>
    <n v="0.4"/>
    <n v="-147.8655"/>
    <n v="-49.288499999999999"/>
    <n v="-0.45"/>
    <n v="1"/>
    <x v="8"/>
    <x v="0"/>
    <s v="Dec"/>
  </r>
  <r>
    <n v="5999"/>
    <s v="US-2014-112991"/>
    <x v="681"/>
    <d v="2014-12-14T00:00:00"/>
    <x v="1"/>
    <s v="SH-19975"/>
    <s v="Sally Hughsby"/>
    <s v="Corporate"/>
    <s v="United States"/>
    <x v="290"/>
    <x v="42"/>
    <x v="1"/>
    <s v="FUR-CH-10001708"/>
    <s v="Furniture"/>
    <x v="1"/>
    <s v="Office Star - Contemporary Swivel Chair with Padded Adjustable Arms and Flex Back"/>
    <n v="338.35199999999998"/>
    <n v="3"/>
    <n v="0.2"/>
    <n v="4.2294"/>
    <n v="1.4097999999999999"/>
    <n v="1.2500000000000001E-2"/>
    <n v="1"/>
    <x v="4"/>
    <x v="2"/>
    <s v="Dec"/>
  </r>
  <r>
    <n v="6002"/>
    <s v="CA-2014-124079"/>
    <x v="536"/>
    <d v="2014-12-17T00:00:00"/>
    <x v="1"/>
    <s v="RF-19345"/>
    <s v="Randy Ferguson"/>
    <s v="Corporate"/>
    <s v="United States"/>
    <x v="43"/>
    <x v="22"/>
    <x v="1"/>
    <s v="FUR-FU-10002553"/>
    <s v="Furniture"/>
    <x v="3"/>
    <s v="Electrix Incandescent Magnifying Lamp, Black"/>
    <n v="87.96"/>
    <n v="3"/>
    <n v="0.2"/>
    <n v="7.6965000000000003"/>
    <n v="2.5655000000000001"/>
    <n v="8.7500000000000008E-2"/>
    <n v="1"/>
    <x v="4"/>
    <x v="2"/>
    <s v="Dec"/>
  </r>
  <r>
    <n v="6005"/>
    <s v="CA-2017-107244"/>
    <x v="87"/>
    <d v="2017-09-11T00:00:00"/>
    <x v="1"/>
    <s v="AG-10390"/>
    <s v="Allen Goldenen"/>
    <s v="Consumer"/>
    <s v="United States"/>
    <x v="2"/>
    <x v="2"/>
    <x v="1"/>
    <s v="FUR-FU-10002597"/>
    <s v="Furniture"/>
    <x v="3"/>
    <s v="C-Line Magnetic Cubicle Keepers, Clear Polypropylene"/>
    <n v="19.760000000000002"/>
    <n v="4"/>
    <n v="0"/>
    <n v="8.2992000000000008"/>
    <n v="2.0748000000000002"/>
    <n v="0.42"/>
    <n v="0"/>
    <x v="4"/>
    <x v="3"/>
    <s v="Sep"/>
  </r>
  <r>
    <n v="6006"/>
    <s v="CA-2015-100657"/>
    <x v="46"/>
    <d v="2015-11-07T00:00:00"/>
    <x v="1"/>
    <s v="SW-20245"/>
    <s v="Scot Wooten"/>
    <s v="Consumer"/>
    <s v="United States"/>
    <x v="8"/>
    <x v="7"/>
    <x v="2"/>
    <s v="FUR-CH-10003535"/>
    <s v="Furniture"/>
    <x v="1"/>
    <s v="Global Armless Task Chair, Royal Blue"/>
    <n v="109.764"/>
    <n v="2"/>
    <n v="0.1"/>
    <n v="8.5372000000000003"/>
    <n v="4.2686000000000002"/>
    <n v="7.7777777777777779E-2"/>
    <n v="0"/>
    <x v="2"/>
    <x v="1"/>
    <s v="Nov"/>
  </r>
  <r>
    <n v="6008"/>
    <s v="CA-2017-129028"/>
    <x v="535"/>
    <d v="2017-04-03T00:00:00"/>
    <x v="2"/>
    <s v="GB-14530"/>
    <s v="George Bell"/>
    <s v="Corporate"/>
    <s v="United States"/>
    <x v="73"/>
    <x v="10"/>
    <x v="0"/>
    <s v="FUR-FU-10004006"/>
    <s v="Furniture"/>
    <x v="3"/>
    <s v="Deflect-o DuraMat Lighweight, Studded, Beveled Mat for Low Pile Carpeting"/>
    <n v="127.95"/>
    <n v="3"/>
    <n v="0"/>
    <n v="21.7515"/>
    <n v="7.2504999999999997"/>
    <n v="0.16999999999999998"/>
    <n v="0"/>
    <x v="3"/>
    <x v="3"/>
    <s v="Apr"/>
  </r>
  <r>
    <n v="6016"/>
    <s v="CA-2014-102652"/>
    <x v="226"/>
    <d v="2014-04-12T00:00:00"/>
    <x v="1"/>
    <s v="AY-10555"/>
    <s v="Andy Yotov"/>
    <s v="Corporate"/>
    <s v="United States"/>
    <x v="2"/>
    <x v="2"/>
    <x v="1"/>
    <s v="FUR-FU-10000747"/>
    <s v="Furniture"/>
    <x v="3"/>
    <s v="Tenex B1-RE Series Chair Mats for Low Pile Carpets"/>
    <n v="91.96"/>
    <n v="2"/>
    <n v="0"/>
    <n v="15.6332"/>
    <n v="7.8166000000000002"/>
    <n v="0.17"/>
    <n v="0"/>
    <x v="6"/>
    <x v="2"/>
    <s v="Apr"/>
  </r>
  <r>
    <n v="6017"/>
    <s v="CA-2014-102652"/>
    <x v="226"/>
    <d v="2014-04-12T00:00:00"/>
    <x v="1"/>
    <s v="AY-10555"/>
    <s v="Andy Yotov"/>
    <s v="Corporate"/>
    <s v="United States"/>
    <x v="2"/>
    <x v="2"/>
    <x v="1"/>
    <s v="FUR-FU-10001918"/>
    <s v="Furniture"/>
    <x v="3"/>
    <s v="C-Line Cubicle Keepers Polyproplyene Holder With Velcro Backings"/>
    <n v="33.11"/>
    <n v="7"/>
    <n v="0"/>
    <n v="12.9129"/>
    <n v="1.8447"/>
    <n v="0.39"/>
    <n v="0"/>
    <x v="6"/>
    <x v="2"/>
    <s v="Apr"/>
  </r>
  <r>
    <n v="6031"/>
    <s v="US-2017-152492"/>
    <x v="682"/>
    <d v="2017-07-06T00:00:00"/>
    <x v="3"/>
    <s v="AH-10585"/>
    <s v="Angele Hood"/>
    <s v="Consumer"/>
    <s v="United States"/>
    <x v="89"/>
    <x v="1"/>
    <x v="0"/>
    <s v="FUR-CH-10000155"/>
    <s v="Furniture"/>
    <x v="1"/>
    <s v="Global Comet Stacking Armless Chair"/>
    <n v="239.24"/>
    <n v="1"/>
    <n v="0.2"/>
    <n v="23.923999999999999"/>
    <n v="23.923999999999999"/>
    <n v="9.9999999999999992E-2"/>
    <n v="1"/>
    <x v="8"/>
    <x v="3"/>
    <s v="Jul"/>
  </r>
  <r>
    <n v="6032"/>
    <s v="CA-2016-101168"/>
    <x v="683"/>
    <d v="2017-01-01T00:00:00"/>
    <x v="1"/>
    <s v="SS-20140"/>
    <s v="Saphhira Shifley"/>
    <s v="Corporate"/>
    <s v="United States"/>
    <x v="291"/>
    <x v="28"/>
    <x v="2"/>
    <s v="FUR-FU-10003142"/>
    <s v="Furniture"/>
    <x v="3"/>
    <s v="Master Big Foot Doorstop, Beige"/>
    <n v="21.12"/>
    <n v="4"/>
    <n v="0"/>
    <n v="6.5472000000000001"/>
    <n v="1.6368"/>
    <n v="0.31"/>
    <n v="0"/>
    <x v="7"/>
    <x v="0"/>
    <s v="Dec"/>
  </r>
  <r>
    <n v="6034"/>
    <s v="CA-2015-130253"/>
    <x v="646"/>
    <d v="2015-12-18T00:00:00"/>
    <x v="1"/>
    <s v="PP-18955"/>
    <s v="Paul Prost"/>
    <s v="Home Office"/>
    <s v="United States"/>
    <x v="2"/>
    <x v="2"/>
    <x v="1"/>
    <s v="FUR-FU-10002963"/>
    <s v="Furniture"/>
    <x v="3"/>
    <s v="Master Caster Door Stop, Gray"/>
    <n v="15.24"/>
    <n v="3"/>
    <n v="0"/>
    <n v="5.1816000000000004"/>
    <n v="1.7272000000000001"/>
    <n v="0.34"/>
    <n v="0"/>
    <x v="4"/>
    <x v="1"/>
    <s v="Dec"/>
  </r>
  <r>
    <n v="6037"/>
    <s v="CA-2016-131205"/>
    <x v="631"/>
    <d v="2016-09-08T00:00:00"/>
    <x v="1"/>
    <s v="AA-10645"/>
    <s v="Anna Andreadi"/>
    <s v="Consumer"/>
    <s v="United States"/>
    <x v="292"/>
    <x v="0"/>
    <x v="0"/>
    <s v="FUR-FU-10003347"/>
    <s v="Furniture"/>
    <x v="3"/>
    <s v="Coloredge Poster Frame"/>
    <n v="42.6"/>
    <n v="3"/>
    <n v="0"/>
    <n v="16.614000000000001"/>
    <n v="5.5380000000000003"/>
    <n v="0.39"/>
    <n v="0"/>
    <x v="4"/>
    <x v="0"/>
    <s v="Sep"/>
  </r>
  <r>
    <n v="6043"/>
    <s v="CA-2016-117912"/>
    <x v="684"/>
    <d v="2016-02-08T00:00:00"/>
    <x v="1"/>
    <s v="TB-21520"/>
    <s v="Tracy Blumstein"/>
    <s v="Consumer"/>
    <s v="United States"/>
    <x v="293"/>
    <x v="22"/>
    <x v="1"/>
    <s v="FUR-FU-10002088"/>
    <s v="Furniture"/>
    <x v="3"/>
    <s v="Nu-Dell Float Frame 11 x 14 1/2"/>
    <n v="14.368"/>
    <n v="2"/>
    <n v="0.2"/>
    <n v="3.9512"/>
    <n v="1.9756"/>
    <n v="0.27500000000000002"/>
    <n v="1"/>
    <x v="4"/>
    <x v="0"/>
    <s v="Feb"/>
  </r>
  <r>
    <n v="6044"/>
    <s v="CA-2017-145702"/>
    <x v="405"/>
    <d v="2017-05-24T00:00:00"/>
    <x v="0"/>
    <s v="AH-10075"/>
    <s v="Adam Hart"/>
    <s v="Corporate"/>
    <s v="United States"/>
    <x v="270"/>
    <x v="9"/>
    <x v="0"/>
    <s v="FUR-CH-10001482"/>
    <s v="Furniture"/>
    <x v="1"/>
    <s v="Office Star - Mesh Screen back chair with Vinyl seat"/>
    <n v="314.35199999999998"/>
    <n v="3"/>
    <n v="0.2"/>
    <n v="-35.364600000000003"/>
    <n v="-11.788200000000002"/>
    <n v="-0.11250000000000002"/>
    <n v="1"/>
    <x v="2"/>
    <x v="3"/>
    <s v="May"/>
  </r>
  <r>
    <n v="6046"/>
    <s v="CA-2015-113215"/>
    <x v="558"/>
    <d v="2015-09-08T00:00:00"/>
    <x v="1"/>
    <s v="CP-12085"/>
    <s v="Cathy Prescott"/>
    <s v="Corporate"/>
    <s v="United States"/>
    <x v="104"/>
    <x v="22"/>
    <x v="1"/>
    <s v="FUR-FU-10002937"/>
    <s v="Furniture"/>
    <x v="3"/>
    <s v="GE 48&quot; Fluorescent Tube, Cool White Energy Saver, 34 Watts, 30/Box"/>
    <n v="238.15199999999999"/>
    <n v="3"/>
    <n v="0.2"/>
    <n v="89.307000000000002"/>
    <n v="29.769000000000002"/>
    <n v="0.37500000000000006"/>
    <n v="1"/>
    <x v="2"/>
    <x v="1"/>
    <s v="Sep"/>
  </r>
  <r>
    <n v="6047"/>
    <s v="CA-2016-154662"/>
    <x v="641"/>
    <d v="2016-06-16T00:00:00"/>
    <x v="1"/>
    <s v="BF-11215"/>
    <s v="Benjamin Farhat"/>
    <s v="Home Office"/>
    <s v="United States"/>
    <x v="12"/>
    <x v="11"/>
    <x v="3"/>
    <s v="FUR-TA-10001771"/>
    <s v="Furniture"/>
    <x v="2"/>
    <s v="Bush Cubix Conference Tables, Fully Assembled"/>
    <n v="692.94"/>
    <n v="3"/>
    <n v="0"/>
    <n v="173.23500000000001"/>
    <n v="57.745000000000005"/>
    <n v="0.25"/>
    <n v="0"/>
    <x v="7"/>
    <x v="0"/>
    <s v="Jun"/>
  </r>
  <r>
    <n v="6054"/>
    <s v="CA-2016-124016"/>
    <x v="348"/>
    <d v="2016-09-26T00:00:00"/>
    <x v="0"/>
    <s v="JS-15940"/>
    <s v="Joni Sundaresam"/>
    <s v="Home Office"/>
    <s v="United States"/>
    <x v="68"/>
    <x v="15"/>
    <x v="2"/>
    <s v="FUR-FU-10004963"/>
    <s v="Furniture"/>
    <x v="3"/>
    <s v="Eldon 400 Class Desk Accessories, Black Carbon"/>
    <n v="28"/>
    <n v="4"/>
    <n v="0.2"/>
    <n v="7.7"/>
    <n v="1.925"/>
    <n v="0.27500000000000002"/>
    <n v="1"/>
    <x v="0"/>
    <x v="0"/>
    <s v="Sep"/>
  </r>
  <r>
    <n v="6068"/>
    <s v="CA-2017-166695"/>
    <x v="685"/>
    <d v="2017-05-24T00:00:00"/>
    <x v="1"/>
    <s v="CC-12430"/>
    <s v="Chuck Clark"/>
    <s v="Home Office"/>
    <s v="United States"/>
    <x v="174"/>
    <x v="2"/>
    <x v="1"/>
    <s v="FUR-CH-10000225"/>
    <s v="Furniture"/>
    <x v="1"/>
    <s v="Global Geo Office Task Chair, Gray"/>
    <n v="518.27200000000005"/>
    <n v="8"/>
    <n v="0.2"/>
    <n v="-97.176000000000002"/>
    <n v="-12.147"/>
    <n v="-0.1875"/>
    <n v="1"/>
    <x v="4"/>
    <x v="3"/>
    <s v="May"/>
  </r>
  <r>
    <n v="6069"/>
    <s v="CA-2017-166695"/>
    <x v="685"/>
    <d v="2017-05-24T00:00:00"/>
    <x v="1"/>
    <s v="CC-12430"/>
    <s v="Chuck Clark"/>
    <s v="Home Office"/>
    <s v="United States"/>
    <x v="174"/>
    <x v="2"/>
    <x v="1"/>
    <s v="FUR-FU-10002191"/>
    <s v="Furniture"/>
    <x v="3"/>
    <s v="G.E. Halogen Desk Lamp Bulbs"/>
    <n v="6.98"/>
    <n v="1"/>
    <n v="0"/>
    <n v="3.3504"/>
    <n v="3.3504"/>
    <n v="0.48"/>
    <n v="0"/>
    <x v="4"/>
    <x v="3"/>
    <s v="May"/>
  </r>
  <r>
    <n v="6080"/>
    <s v="CA-2016-151561"/>
    <x v="686"/>
    <d v="2016-09-07T00:00:00"/>
    <x v="1"/>
    <s v="PG-18820"/>
    <s v="Patrick Gardner"/>
    <s v="Consumer"/>
    <s v="United States"/>
    <x v="13"/>
    <x v="7"/>
    <x v="2"/>
    <s v="FUR-FU-10004864"/>
    <s v="Furniture"/>
    <x v="3"/>
    <s v="Howard Miller 14-1/2&quot; Diameter Chrome Round Wall Clock"/>
    <n v="191.82"/>
    <n v="3"/>
    <n v="0"/>
    <n v="61.382399999999997"/>
    <n v="20.460799999999999"/>
    <n v="0.32"/>
    <n v="0"/>
    <x v="6"/>
    <x v="0"/>
    <s v="Sep"/>
  </r>
  <r>
    <n v="6082"/>
    <s v="US-2014-165589"/>
    <x v="687"/>
    <d v="2014-02-18T00:00:00"/>
    <x v="3"/>
    <s v="TB-21595"/>
    <s v="Troy Blackwell"/>
    <s v="Consumer"/>
    <s v="United States"/>
    <x v="294"/>
    <x v="5"/>
    <x v="3"/>
    <s v="FUR-FU-10002396"/>
    <s v="Furniture"/>
    <x v="3"/>
    <s v="DAX Copper Panel Document Frame, 5 x 7 Size"/>
    <n v="25.16"/>
    <n v="5"/>
    <n v="0.6"/>
    <n v="-11.321999999999999"/>
    <n v="-2.2643999999999997"/>
    <n v="-0.44999999999999996"/>
    <n v="1"/>
    <x v="8"/>
    <x v="2"/>
    <s v="Feb"/>
  </r>
  <r>
    <n v="6088"/>
    <s v="CA-2015-114048"/>
    <x v="646"/>
    <d v="2015-12-18T00:00:00"/>
    <x v="1"/>
    <s v="EH-13945"/>
    <s v="Eric Hoffmann"/>
    <s v="Consumer"/>
    <s v="United States"/>
    <x v="46"/>
    <x v="2"/>
    <x v="1"/>
    <s v="FUR-FU-10004351"/>
    <s v="Furniture"/>
    <x v="3"/>
    <s v="Staple-based wall hangings"/>
    <n v="29.22"/>
    <n v="3"/>
    <n v="0"/>
    <n v="12.8568"/>
    <n v="4.2855999999999996"/>
    <n v="0.44"/>
    <n v="0"/>
    <x v="4"/>
    <x v="1"/>
    <s v="Dec"/>
  </r>
  <r>
    <n v="6091"/>
    <s v="CA-2017-100111"/>
    <x v="688"/>
    <d v="2017-09-26T00:00:00"/>
    <x v="1"/>
    <s v="SV-20365"/>
    <s v="Seth Vernon"/>
    <s v="Consumer"/>
    <s v="United States"/>
    <x v="13"/>
    <x v="7"/>
    <x v="2"/>
    <s v="FUR-CH-10003846"/>
    <s v="Furniture"/>
    <x v="1"/>
    <s v="Hon Valutask Swivel Chairs"/>
    <n v="272.64600000000002"/>
    <n v="3"/>
    <n v="0.1"/>
    <n v="18.176400000000001"/>
    <n v="6.0588000000000006"/>
    <n v="6.6666666666666666E-2"/>
    <n v="0"/>
    <x v="6"/>
    <x v="3"/>
    <s v="Sep"/>
  </r>
  <r>
    <n v="6097"/>
    <s v="CA-2017-100111"/>
    <x v="688"/>
    <d v="2017-09-26T00:00:00"/>
    <x v="1"/>
    <s v="SV-20365"/>
    <s v="Seth Vernon"/>
    <s v="Consumer"/>
    <s v="United States"/>
    <x v="13"/>
    <x v="7"/>
    <x v="2"/>
    <s v="FUR-CH-10003061"/>
    <s v="Furniture"/>
    <x v="1"/>
    <s v="Global Leather Task Chair, Black"/>
    <n v="80.991"/>
    <n v="1"/>
    <n v="0.1"/>
    <n v="8.0991"/>
    <n v="8.0991"/>
    <n v="0.1"/>
    <n v="0"/>
    <x v="6"/>
    <x v="3"/>
    <s v="Sep"/>
  </r>
  <r>
    <n v="6100"/>
    <s v="CA-2017-100111"/>
    <x v="688"/>
    <d v="2017-09-26T00:00:00"/>
    <x v="1"/>
    <s v="SV-20365"/>
    <s v="Seth Vernon"/>
    <s v="Consumer"/>
    <s v="United States"/>
    <x v="13"/>
    <x v="7"/>
    <x v="2"/>
    <s v="FUR-CH-10004086"/>
    <s v="Furniture"/>
    <x v="1"/>
    <s v="Hon 4070 Series Pagoda Armless Upholstered Stacking Chairs"/>
    <n v="2888.127"/>
    <n v="11"/>
    <n v="0.1"/>
    <n v="609.71569999999997"/>
    <n v="55.428699999999999"/>
    <n v="0.21111111111111111"/>
    <n v="0"/>
    <x v="6"/>
    <x v="3"/>
    <s v="Sep"/>
  </r>
  <r>
    <n v="6102"/>
    <s v="CA-2017-100111"/>
    <x v="688"/>
    <d v="2017-09-26T00:00:00"/>
    <x v="1"/>
    <s v="SV-20365"/>
    <s v="Seth Vernon"/>
    <s v="Consumer"/>
    <s v="United States"/>
    <x v="13"/>
    <x v="7"/>
    <x v="2"/>
    <s v="FUR-CH-10001215"/>
    <s v="Furniture"/>
    <x v="1"/>
    <s v="Global Troy Executive Leather Low-Back Tilter"/>
    <n v="2254.41"/>
    <n v="5"/>
    <n v="0.1"/>
    <n v="375.73500000000001"/>
    <n v="75.147000000000006"/>
    <n v="0.16666666666666669"/>
    <n v="0"/>
    <x v="6"/>
    <x v="3"/>
    <s v="Sep"/>
  </r>
  <r>
    <n v="6105"/>
    <s v="US-2017-132381"/>
    <x v="621"/>
    <d v="2017-08-24T00:00:00"/>
    <x v="2"/>
    <s v="Dp-13240"/>
    <s v="Dean percer"/>
    <s v="Home Office"/>
    <s v="United States"/>
    <x v="3"/>
    <x v="3"/>
    <x v="2"/>
    <s v="FUR-TA-10002356"/>
    <s v="Furniture"/>
    <x v="2"/>
    <s v="Bevis Boat-Shaped Conference Table"/>
    <n v="314.53199999999998"/>
    <n v="2"/>
    <n v="0.4"/>
    <n v="-83.875200000000007"/>
    <n v="-41.937600000000003"/>
    <n v="-0.26666666666666672"/>
    <n v="1"/>
    <x v="3"/>
    <x v="3"/>
    <s v="Aug"/>
  </r>
  <r>
    <n v="6111"/>
    <s v="CA-2016-124590"/>
    <x v="689"/>
    <d v="2016-11-16T00:00:00"/>
    <x v="1"/>
    <s v="SP-20920"/>
    <s v="Susan Pistek"/>
    <s v="Consumer"/>
    <s v="United States"/>
    <x v="255"/>
    <x v="15"/>
    <x v="2"/>
    <s v="FUR-CH-10004495"/>
    <s v="Furniture"/>
    <x v="1"/>
    <s v="Global Leather and Oak Executive Chair, Black"/>
    <n v="1474.8019999999999"/>
    <n v="7"/>
    <n v="0.3"/>
    <n v="-21.0686"/>
    <n v="-3.0097999999999998"/>
    <n v="-1.4285714285714287E-2"/>
    <n v="1"/>
    <x v="4"/>
    <x v="0"/>
    <s v="Nov"/>
  </r>
  <r>
    <n v="6114"/>
    <s v="CA-2016-124590"/>
    <x v="689"/>
    <d v="2016-11-16T00:00:00"/>
    <x v="1"/>
    <s v="SP-20920"/>
    <s v="Susan Pistek"/>
    <s v="Consumer"/>
    <s v="United States"/>
    <x v="255"/>
    <x v="15"/>
    <x v="2"/>
    <s v="FUR-CH-10000454"/>
    <s v="Furniture"/>
    <x v="1"/>
    <s v="Hon Deluxe Fabric Upholstered Stacking Chairs, Rounded Back"/>
    <n v="1537.0740000000001"/>
    <n v="9"/>
    <n v="0.3"/>
    <n v="0"/>
    <n v="0"/>
    <n v="0"/>
    <n v="1"/>
    <x v="4"/>
    <x v="0"/>
    <s v="Nov"/>
  </r>
  <r>
    <n v="6115"/>
    <s v="CA-2016-124590"/>
    <x v="689"/>
    <d v="2016-11-16T00:00:00"/>
    <x v="1"/>
    <s v="SP-20920"/>
    <s v="Susan Pistek"/>
    <s v="Consumer"/>
    <s v="United States"/>
    <x v="255"/>
    <x v="15"/>
    <x v="2"/>
    <s v="FUR-CH-10003746"/>
    <s v="Furniture"/>
    <x v="1"/>
    <s v="Hon 4070 Series Pagoda Round Back Stacking Chairs"/>
    <n v="449.37200000000001"/>
    <n v="2"/>
    <n v="0.3"/>
    <n v="-12.8392"/>
    <n v="-6.4196"/>
    <n v="-2.8571428571428571E-2"/>
    <n v="1"/>
    <x v="4"/>
    <x v="0"/>
    <s v="Nov"/>
  </r>
  <r>
    <n v="6121"/>
    <s v="CA-2017-143378"/>
    <x v="690"/>
    <d v="2017-09-25T00:00:00"/>
    <x v="1"/>
    <s v="JR-16210"/>
    <s v="Justin Ritter"/>
    <s v="Corporate"/>
    <s v="United States"/>
    <x v="76"/>
    <x v="36"/>
    <x v="1"/>
    <s v="FUR-FU-10004864"/>
    <s v="Furniture"/>
    <x v="3"/>
    <s v="Howard Miller 14-1/2&quot; Diameter Chrome Round Wall Clock"/>
    <n v="409.21600000000001"/>
    <n v="8"/>
    <n v="0.2"/>
    <n v="61.382399999999997"/>
    <n v="7.6727999999999996"/>
    <n v="0.15"/>
    <n v="1"/>
    <x v="6"/>
    <x v="3"/>
    <s v="Sep"/>
  </r>
  <r>
    <n v="6122"/>
    <s v="CA-2017-143378"/>
    <x v="690"/>
    <d v="2017-09-25T00:00:00"/>
    <x v="1"/>
    <s v="JR-16210"/>
    <s v="Justin Ritter"/>
    <s v="Corporate"/>
    <s v="United States"/>
    <x v="76"/>
    <x v="36"/>
    <x v="1"/>
    <s v="FUR-BO-10001972"/>
    <s v="Furniture"/>
    <x v="0"/>
    <s v="O'Sullivan 4-Shelf Bookcase in Odessa Pine"/>
    <n v="72.587999999999994"/>
    <n v="2"/>
    <n v="0.7"/>
    <n v="-128.2388"/>
    <n v="-64.119399999999999"/>
    <n v="-1.7666666666666668"/>
    <n v="1"/>
    <x v="6"/>
    <x v="3"/>
    <s v="Sep"/>
  </r>
  <r>
    <n v="6128"/>
    <s v="CA-2016-124100"/>
    <x v="691"/>
    <d v="2016-04-06T00:00:00"/>
    <x v="1"/>
    <s v="EH-13990"/>
    <s v="Erica Hackney"/>
    <s v="Consumer"/>
    <s v="United States"/>
    <x v="13"/>
    <x v="7"/>
    <x v="2"/>
    <s v="FUR-CH-10003817"/>
    <s v="Furniture"/>
    <x v="1"/>
    <s v="Global Value Steno Chair, Gray"/>
    <n v="327.99599999999998"/>
    <n v="6"/>
    <n v="0.1"/>
    <n v="54.665999999999997"/>
    <n v="9.1109999999999989"/>
    <n v="0.16666666666666666"/>
    <n v="0"/>
    <x v="6"/>
    <x v="0"/>
    <s v="Mar"/>
  </r>
  <r>
    <n v="6132"/>
    <s v="CA-2014-163447"/>
    <x v="421"/>
    <d v="2014-12-31T00:00:00"/>
    <x v="1"/>
    <s v="TB-21190"/>
    <s v="Thomas Brumley"/>
    <s v="Home Office"/>
    <s v="United States"/>
    <x v="13"/>
    <x v="7"/>
    <x v="2"/>
    <s v="FUR-CH-10004477"/>
    <s v="Furniture"/>
    <x v="1"/>
    <s v="Global Push Button Manager's Chair, Indigo"/>
    <n v="767.21400000000006"/>
    <n v="14"/>
    <n v="0.1"/>
    <n v="161.9674"/>
    <n v="11.569100000000001"/>
    <n v="0.21111111111111108"/>
    <n v="0"/>
    <x v="4"/>
    <x v="2"/>
    <s v="Dec"/>
  </r>
  <r>
    <n v="6134"/>
    <s v="CA-2016-148096"/>
    <x v="692"/>
    <d v="2016-08-19T00:00:00"/>
    <x v="2"/>
    <s v="AO-10810"/>
    <s v="Anthony O'Donnell"/>
    <s v="Corporate"/>
    <s v="United States"/>
    <x v="2"/>
    <x v="2"/>
    <x v="1"/>
    <s v="FUR-TA-10004152"/>
    <s v="Furniture"/>
    <x v="2"/>
    <s v="Barricks 18&quot; x 48&quot; Non-Folding Utility Table with Bottom Storage Shelf"/>
    <n v="161.28"/>
    <n v="2"/>
    <n v="0.2"/>
    <n v="12.096"/>
    <n v="6.048"/>
    <n v="7.4999999999999997E-2"/>
    <n v="1"/>
    <x v="0"/>
    <x v="0"/>
    <s v="Aug"/>
  </r>
  <r>
    <n v="6139"/>
    <s v="CA-2014-131247"/>
    <x v="693"/>
    <d v="2014-04-04T00:00:00"/>
    <x v="1"/>
    <s v="GA-14725"/>
    <s v="Guy Armstrong"/>
    <s v="Consumer"/>
    <s v="United States"/>
    <x v="28"/>
    <x v="2"/>
    <x v="1"/>
    <s v="FUR-BO-10001337"/>
    <s v="Furniture"/>
    <x v="0"/>
    <s v="O'Sullivan Living Dimensions 2-Shelf Bookcases"/>
    <n v="205.666"/>
    <n v="2"/>
    <n v="0.15"/>
    <n v="-12.098000000000001"/>
    <n v="-6.0490000000000004"/>
    <n v="-5.8823529411764712E-2"/>
    <n v="0"/>
    <x v="2"/>
    <x v="2"/>
    <s v="Mar"/>
  </r>
  <r>
    <n v="6150"/>
    <s v="CA-2017-101322"/>
    <x v="158"/>
    <d v="2017-12-31T00:00:00"/>
    <x v="2"/>
    <s v="JG-15310"/>
    <s v="Jason Gross"/>
    <s v="Corporate"/>
    <s v="United States"/>
    <x v="62"/>
    <x v="2"/>
    <x v="1"/>
    <s v="FUR-CH-10003968"/>
    <s v="Furniture"/>
    <x v="1"/>
    <s v="Novimex Turbo Task Chair"/>
    <n v="340.70400000000001"/>
    <n v="6"/>
    <n v="0.2"/>
    <n v="-34.070399999999999"/>
    <n v="-5.6783999999999999"/>
    <n v="-9.9999999999999992E-2"/>
    <n v="1"/>
    <x v="0"/>
    <x v="3"/>
    <s v="Dec"/>
  </r>
  <r>
    <n v="6151"/>
    <s v="US-2016-106600"/>
    <x v="57"/>
    <d v="2016-04-11T00:00:00"/>
    <x v="2"/>
    <s v="RM-19375"/>
    <s v="Raymond Messe"/>
    <s v="Consumer"/>
    <s v="United States"/>
    <x v="29"/>
    <x v="24"/>
    <x v="0"/>
    <s v="FUR-BO-10001608"/>
    <s v="Furniture"/>
    <x v="0"/>
    <s v="Hon Metal Bookcases, Black"/>
    <n v="354.9"/>
    <n v="5"/>
    <n v="0"/>
    <n v="88.724999999999994"/>
    <n v="17.744999999999997"/>
    <n v="0.25"/>
    <n v="0"/>
    <x v="0"/>
    <x v="0"/>
    <s v="Apr"/>
  </r>
  <r>
    <n v="6152"/>
    <s v="CA-2014-111871"/>
    <x v="385"/>
    <d v="2014-03-21T00:00:00"/>
    <x v="0"/>
    <s v="EK-13795"/>
    <s v="Eileen Kiefer"/>
    <s v="Home Office"/>
    <s v="United States"/>
    <x v="28"/>
    <x v="2"/>
    <x v="1"/>
    <s v="FUR-BO-10004218"/>
    <s v="Furniture"/>
    <x v="0"/>
    <s v="Bush Heritage Pine Collection 5-Shelf Bookcase, Albany Pine Finish, *Special Order"/>
    <n v="1198.33"/>
    <n v="10"/>
    <n v="0.15"/>
    <n v="70.489999999999995"/>
    <n v="7.0489999999999995"/>
    <n v="5.8823529411764705E-2"/>
    <n v="0"/>
    <x v="0"/>
    <x v="2"/>
    <s v="Mar"/>
  </r>
  <r>
    <n v="6154"/>
    <s v="CA-2017-151484"/>
    <x v="333"/>
    <d v="2017-04-23T00:00:00"/>
    <x v="2"/>
    <s v="CV-12805"/>
    <s v="Cynthia Voltz"/>
    <s v="Corporate"/>
    <s v="United States"/>
    <x v="3"/>
    <x v="3"/>
    <x v="2"/>
    <s v="FUR-FU-10001876"/>
    <s v="Furniture"/>
    <x v="3"/>
    <s v="Computer Room Manger, 14&quot;"/>
    <n v="51.968000000000004"/>
    <n v="2"/>
    <n v="0.2"/>
    <n v="10.393599999999999"/>
    <n v="5.1967999999999996"/>
    <n v="0.19999999999999998"/>
    <n v="1"/>
    <x v="0"/>
    <x v="3"/>
    <s v="Apr"/>
  </r>
  <r>
    <n v="6157"/>
    <s v="CA-2017-151484"/>
    <x v="333"/>
    <d v="2017-04-23T00:00:00"/>
    <x v="2"/>
    <s v="CV-12805"/>
    <s v="Cynthia Voltz"/>
    <s v="Corporate"/>
    <s v="United States"/>
    <x v="3"/>
    <x v="3"/>
    <x v="2"/>
    <s v="FUR-FU-10004671"/>
    <s v="Furniture"/>
    <x v="3"/>
    <s v="Executive Impressions 12&quot; Wall Clock"/>
    <n v="42.408000000000001"/>
    <n v="3"/>
    <n v="0.2"/>
    <n v="9.5418000000000003"/>
    <n v="3.1806000000000001"/>
    <n v="0.22500000000000001"/>
    <n v="1"/>
    <x v="0"/>
    <x v="3"/>
    <s v="Apr"/>
  </r>
  <r>
    <n v="6165"/>
    <s v="CA-2014-103989"/>
    <x v="694"/>
    <d v="2014-03-21T00:00:00"/>
    <x v="2"/>
    <s v="MC-17605"/>
    <s v="Matt Connell"/>
    <s v="Corporate"/>
    <s v="United States"/>
    <x v="49"/>
    <x v="1"/>
    <x v="0"/>
    <s v="FUR-FU-10003981"/>
    <s v="Furniture"/>
    <x v="3"/>
    <s v="Eldon Wave Desk Accessories"/>
    <n v="4.992"/>
    <n v="3"/>
    <n v="0.2"/>
    <n v="1.3728"/>
    <n v="0.45760000000000001"/>
    <n v="0.27500000000000002"/>
    <n v="1"/>
    <x v="3"/>
    <x v="2"/>
    <s v="Mar"/>
  </r>
  <r>
    <n v="6166"/>
    <s v="CA-2014-103989"/>
    <x v="694"/>
    <d v="2014-03-21T00:00:00"/>
    <x v="2"/>
    <s v="MC-17605"/>
    <s v="Matt Connell"/>
    <s v="Corporate"/>
    <s v="United States"/>
    <x v="49"/>
    <x v="1"/>
    <x v="0"/>
    <s v="FUR-FU-10002508"/>
    <s v="Furniture"/>
    <x v="3"/>
    <s v="Document Clip Frames"/>
    <n v="20.015999999999998"/>
    <n v="3"/>
    <n v="0.2"/>
    <n v="5.5044000000000004"/>
    <n v="1.8348000000000002"/>
    <n v="0.27500000000000002"/>
    <n v="1"/>
    <x v="3"/>
    <x v="2"/>
    <s v="Mar"/>
  </r>
  <r>
    <n v="6176"/>
    <s v="CA-2015-158421"/>
    <x v="231"/>
    <d v="2015-09-26T00:00:00"/>
    <x v="1"/>
    <s v="GB-14575"/>
    <s v="Giulietta Baptist"/>
    <s v="Consumer"/>
    <s v="United States"/>
    <x v="11"/>
    <x v="10"/>
    <x v="0"/>
    <s v="FUR-CH-10000309"/>
    <s v="Furniture"/>
    <x v="1"/>
    <s v="Global Comet Stacking Arm Chair"/>
    <n v="1690.04"/>
    <n v="4"/>
    <n v="0"/>
    <n v="422.51"/>
    <n v="105.6275"/>
    <n v="0.25"/>
    <n v="0"/>
    <x v="2"/>
    <x v="1"/>
    <s v="Sep"/>
  </r>
  <r>
    <n v="6185"/>
    <s v="CA-2016-143609"/>
    <x v="106"/>
    <d v="2016-12-13T00:00:00"/>
    <x v="2"/>
    <s v="DB-13270"/>
    <s v="Deborah Brumfield"/>
    <s v="Home Office"/>
    <s v="United States"/>
    <x v="295"/>
    <x v="36"/>
    <x v="1"/>
    <s v="FUR-CH-10004218"/>
    <s v="Furniture"/>
    <x v="1"/>
    <s v="Global Fabric Manager's Chair, Dark Gray"/>
    <n v="403.92"/>
    <n v="5"/>
    <n v="0.2"/>
    <n v="25.245000000000001"/>
    <n v="5.0490000000000004"/>
    <n v="6.25E-2"/>
    <n v="1"/>
    <x v="3"/>
    <x v="0"/>
    <s v="Dec"/>
  </r>
  <r>
    <n v="6191"/>
    <s v="CA-2016-157259"/>
    <x v="695"/>
    <d v="2016-12-28T00:00:00"/>
    <x v="1"/>
    <s v="JM-15535"/>
    <s v="Jessica Myrick"/>
    <s v="Consumer"/>
    <s v="United States"/>
    <x v="13"/>
    <x v="7"/>
    <x v="2"/>
    <s v="FUR-FU-10003192"/>
    <s v="Furniture"/>
    <x v="3"/>
    <s v="Luxo Adjustable Task Clamp Lamp"/>
    <n v="799.56"/>
    <n v="9"/>
    <n v="0"/>
    <n v="207.88560000000001"/>
    <n v="23.098400000000002"/>
    <n v="0.26"/>
    <n v="0"/>
    <x v="4"/>
    <x v="0"/>
    <s v="Dec"/>
  </r>
  <r>
    <n v="6203"/>
    <s v="CA-2016-118332"/>
    <x v="696"/>
    <d v="2016-12-23T00:00:00"/>
    <x v="1"/>
    <s v="PK-19075"/>
    <s v="Pete Kriz"/>
    <s v="Consumer"/>
    <s v="United States"/>
    <x v="278"/>
    <x v="2"/>
    <x v="1"/>
    <s v="FUR-CH-10001708"/>
    <s v="Furniture"/>
    <x v="1"/>
    <s v="Office Star - Contemporary Swivel Chair with Padded Adjustable Arms and Flex Back"/>
    <n v="563.91999999999996"/>
    <n v="5"/>
    <n v="0.2"/>
    <n v="7.0490000000000004"/>
    <n v="1.4098000000000002"/>
    <n v="1.2500000000000002E-2"/>
    <n v="1"/>
    <x v="7"/>
    <x v="0"/>
    <s v="Dec"/>
  </r>
  <r>
    <n v="6205"/>
    <s v="CA-2017-145660"/>
    <x v="451"/>
    <d v="2017-12-03T00:00:00"/>
    <x v="2"/>
    <s v="MG-17650"/>
    <s v="Matthew Grinstein"/>
    <s v="Home Office"/>
    <s v="United States"/>
    <x v="149"/>
    <x v="15"/>
    <x v="2"/>
    <s v="FUR-FU-10002885"/>
    <s v="Furniture"/>
    <x v="3"/>
    <s v="Magna Visual Magnetic Picture Hangers"/>
    <n v="7.7119999999999997"/>
    <n v="2"/>
    <n v="0.2"/>
    <n v="1.7352000000000001"/>
    <n v="0.86760000000000004"/>
    <n v="0.22500000000000001"/>
    <n v="1"/>
    <x v="3"/>
    <x v="3"/>
    <s v="Dec"/>
  </r>
  <r>
    <n v="6208"/>
    <s v="CA-2016-133697"/>
    <x v="697"/>
    <d v="2016-10-24T00:00:00"/>
    <x v="0"/>
    <s v="CM-12445"/>
    <s v="Chuck Magee"/>
    <s v="Consumer"/>
    <s v="United States"/>
    <x v="6"/>
    <x v="5"/>
    <x v="3"/>
    <s v="FUR-CH-10002372"/>
    <s v="Furniture"/>
    <x v="1"/>
    <s v="Office Star - Ergonomically Designed Knee Chair"/>
    <n v="56.686"/>
    <n v="1"/>
    <n v="0.3"/>
    <n v="-14.5764"/>
    <n v="-14.5764"/>
    <n v="-0.25714285714285712"/>
    <n v="1"/>
    <x v="4"/>
    <x v="0"/>
    <s v="Oct"/>
  </r>
  <r>
    <n v="6212"/>
    <s v="CA-2017-119809"/>
    <x v="100"/>
    <d v="2017-08-25T00:00:00"/>
    <x v="1"/>
    <s v="YS-21880"/>
    <s v="Yana Sorensen"/>
    <s v="Corporate"/>
    <s v="United States"/>
    <x v="15"/>
    <x v="13"/>
    <x v="1"/>
    <s v="FUR-FU-10001475"/>
    <s v="Furniture"/>
    <x v="3"/>
    <s v="Contract Clock, 14&quot;, Brown"/>
    <n v="65.94"/>
    <n v="3"/>
    <n v="0"/>
    <n v="22.419599999999999"/>
    <n v="7.4731999999999994"/>
    <n v="0.34"/>
    <n v="0"/>
    <x v="7"/>
    <x v="3"/>
    <s v="Aug"/>
  </r>
  <r>
    <n v="6216"/>
    <s v="CA-2015-161711"/>
    <x v="44"/>
    <d v="2015-12-03T00:00:00"/>
    <x v="1"/>
    <s v="MC-17425"/>
    <s v="Mark Cousins"/>
    <s v="Corporate"/>
    <s v="United States"/>
    <x v="13"/>
    <x v="7"/>
    <x v="2"/>
    <s v="FUR-FU-10000087"/>
    <s v="Furniture"/>
    <x v="3"/>
    <s v="Executive Impressions 14&quot; Two-Color Numerals Wall Clock"/>
    <n v="68.16"/>
    <n v="3"/>
    <n v="0"/>
    <n v="27.945599999999999"/>
    <n v="9.315199999999999"/>
    <n v="0.41000000000000003"/>
    <n v="0"/>
    <x v="2"/>
    <x v="1"/>
    <s v="Nov"/>
  </r>
  <r>
    <n v="6223"/>
    <s v="CA-2017-140627"/>
    <x v="340"/>
    <d v="2017-12-27T00:00:00"/>
    <x v="1"/>
    <s v="DK-12985"/>
    <s v="Darren Koutras"/>
    <s v="Consumer"/>
    <s v="United States"/>
    <x v="296"/>
    <x v="9"/>
    <x v="0"/>
    <s v="FUR-FU-10000087"/>
    <s v="Furniture"/>
    <x v="3"/>
    <s v="Executive Impressions 14&quot; Two-Color Numerals Wall Clock"/>
    <n v="72.703999999999994"/>
    <n v="4"/>
    <n v="0.2"/>
    <n v="19.084800000000001"/>
    <n v="4.7712000000000003"/>
    <n v="0.26250000000000007"/>
    <n v="1"/>
    <x v="4"/>
    <x v="3"/>
    <s v="Dec"/>
  </r>
  <r>
    <n v="6226"/>
    <s v="CA-2015-133445"/>
    <x v="698"/>
    <d v="2015-10-09T00:00:00"/>
    <x v="1"/>
    <s v="JF-15490"/>
    <s v="Jeremy Farry"/>
    <s v="Consumer"/>
    <s v="United States"/>
    <x v="295"/>
    <x v="36"/>
    <x v="1"/>
    <s v="FUR-BO-10003660"/>
    <s v="Furniture"/>
    <x v="0"/>
    <s v="Bush Cubix Collection Bookcases, Fully Assembled"/>
    <n v="66.293999999999997"/>
    <n v="1"/>
    <n v="0.7"/>
    <n v="-103.86060000000001"/>
    <n v="-103.86060000000001"/>
    <n v="-1.5666666666666669"/>
    <n v="1"/>
    <x v="4"/>
    <x v="1"/>
    <s v="Oct"/>
  </r>
  <r>
    <n v="6227"/>
    <s v="CA-2015-133445"/>
    <x v="698"/>
    <d v="2015-10-09T00:00:00"/>
    <x v="1"/>
    <s v="JF-15490"/>
    <s v="Jeremy Farry"/>
    <s v="Consumer"/>
    <s v="United States"/>
    <x v="295"/>
    <x v="36"/>
    <x v="1"/>
    <s v="FUR-CH-10000422"/>
    <s v="Furniture"/>
    <x v="1"/>
    <s v="Global Highback Leather Tilter in Burgundy"/>
    <n v="291.16800000000001"/>
    <n v="4"/>
    <n v="0.2"/>
    <n v="-14.558400000000001"/>
    <n v="-3.6396000000000002"/>
    <n v="-0.05"/>
    <n v="1"/>
    <x v="4"/>
    <x v="1"/>
    <s v="Oct"/>
  </r>
  <r>
    <n v="6232"/>
    <s v="US-2017-142188"/>
    <x v="91"/>
    <d v="2017-09-11T00:00:00"/>
    <x v="3"/>
    <s v="JF-15415"/>
    <s v="Jennifer Ferguson"/>
    <s v="Consumer"/>
    <s v="United States"/>
    <x v="15"/>
    <x v="13"/>
    <x v="1"/>
    <s v="FUR-CH-10003199"/>
    <s v="Furniture"/>
    <x v="1"/>
    <s v="Office Star - Contemporary Task Swivel Chair"/>
    <n v="177.56800000000001"/>
    <n v="2"/>
    <n v="0.2"/>
    <n v="8.8783999999999992"/>
    <n v="4.4391999999999996"/>
    <n v="4.9999999999999989E-2"/>
    <n v="1"/>
    <x v="8"/>
    <x v="3"/>
    <s v="Sep"/>
  </r>
  <r>
    <n v="6239"/>
    <s v="CA-2015-134075"/>
    <x v="132"/>
    <d v="2015-12-16T00:00:00"/>
    <x v="1"/>
    <s v="HA-14905"/>
    <s v="Helen Abelman"/>
    <s v="Consumer"/>
    <s v="United States"/>
    <x v="124"/>
    <x v="2"/>
    <x v="1"/>
    <s v="FUR-FU-10004597"/>
    <s v="Furniture"/>
    <x v="3"/>
    <s v="Eldon Cleatmat Chair Mats for Medium Pile Carpets"/>
    <n v="166.5"/>
    <n v="3"/>
    <n v="0"/>
    <n v="21.645"/>
    <n v="7.2149999999999999"/>
    <n v="0.13"/>
    <n v="0"/>
    <x v="4"/>
    <x v="1"/>
    <s v="Dec"/>
  </r>
  <r>
    <n v="6242"/>
    <s v="CA-2017-141572"/>
    <x v="15"/>
    <d v="2017-05-31T00:00:00"/>
    <x v="0"/>
    <s v="LO-17170"/>
    <s v="Lori Olson"/>
    <s v="Corporate"/>
    <s v="United States"/>
    <x v="41"/>
    <x v="28"/>
    <x v="2"/>
    <s v="FUR-FU-10001185"/>
    <s v="Furniture"/>
    <x v="3"/>
    <s v="Advantus Employee of the Month Certificate Frame, 11 x 13-1/2"/>
    <n v="247.44"/>
    <n v="8"/>
    <n v="0"/>
    <n v="101.4504"/>
    <n v="12.6813"/>
    <n v="0.41000000000000003"/>
    <n v="0"/>
    <x v="0"/>
    <x v="3"/>
    <s v="May"/>
  </r>
  <r>
    <n v="6246"/>
    <s v="CA-2015-112305"/>
    <x v="141"/>
    <d v="2015-11-25T00:00:00"/>
    <x v="1"/>
    <s v="KB-16405"/>
    <s v="Katrina Bavinger"/>
    <s v="Home Office"/>
    <s v="United States"/>
    <x v="15"/>
    <x v="13"/>
    <x v="1"/>
    <s v="FUR-FU-10002364"/>
    <s v="Furniture"/>
    <x v="3"/>
    <s v="Eldon Expressions Wood Desk Accessories, Oak"/>
    <n v="22.14"/>
    <n v="3"/>
    <n v="0"/>
    <n v="6.4206000000000003"/>
    <n v="2.1402000000000001"/>
    <n v="0.28999999999999998"/>
    <n v="0"/>
    <x v="2"/>
    <x v="1"/>
    <s v="Nov"/>
  </r>
  <r>
    <n v="6249"/>
    <s v="CA-2017-121580"/>
    <x v="464"/>
    <d v="2017-06-04T00:00:00"/>
    <x v="1"/>
    <s v="ML-17410"/>
    <s v="Maris LaWare"/>
    <s v="Consumer"/>
    <s v="United States"/>
    <x v="29"/>
    <x v="6"/>
    <x v="3"/>
    <s v="FUR-FU-10003981"/>
    <s v="Furniture"/>
    <x v="3"/>
    <s v="Eldon Wave Desk Accessories"/>
    <n v="6.24"/>
    <n v="3"/>
    <n v="0"/>
    <n v="2.6208"/>
    <n v="0.87360000000000004"/>
    <n v="0.42"/>
    <n v="0"/>
    <x v="6"/>
    <x v="3"/>
    <s v="May"/>
  </r>
  <r>
    <n v="6255"/>
    <s v="CA-2015-151624"/>
    <x v="699"/>
    <d v="2015-09-14T00:00:00"/>
    <x v="1"/>
    <s v="VW-21775"/>
    <s v="Victoria Wilson"/>
    <s v="Corporate"/>
    <s v="United States"/>
    <x v="132"/>
    <x v="33"/>
    <x v="0"/>
    <s v="FUR-FU-10001731"/>
    <s v="Furniture"/>
    <x v="3"/>
    <s v="Acrylic Self-Standing Desk Frames"/>
    <n v="21.36"/>
    <n v="8"/>
    <n v="0"/>
    <n v="8.1167999999999996"/>
    <n v="1.0145999999999999"/>
    <n v="0.38"/>
    <n v="0"/>
    <x v="6"/>
    <x v="1"/>
    <s v="Sep"/>
  </r>
  <r>
    <n v="6271"/>
    <s v="CA-2017-102379"/>
    <x v="308"/>
    <d v="2017-12-06T00:00:00"/>
    <x v="1"/>
    <s v="BB-11545"/>
    <s v="Brenda Bowman"/>
    <s v="Corporate"/>
    <s v="United States"/>
    <x v="121"/>
    <x v="2"/>
    <x v="1"/>
    <s v="FUR-CH-10004983"/>
    <s v="Furniture"/>
    <x v="1"/>
    <s v="Office Star - Mid Back Dual function Ergonomic High Back Chair with 2-Way Adjustable Arms"/>
    <n v="1159.056"/>
    <n v="9"/>
    <n v="0.2"/>
    <n v="43.464599999999997"/>
    <n v="4.8293999999999997"/>
    <n v="3.7499999999999999E-2"/>
    <n v="1"/>
    <x v="4"/>
    <x v="3"/>
    <s v="Dec"/>
  </r>
  <r>
    <n v="6274"/>
    <s v="US-2016-139087"/>
    <x v="700"/>
    <d v="2016-07-22T00:00:00"/>
    <x v="0"/>
    <s v="DK-13375"/>
    <s v="Dennis Kane"/>
    <s v="Consumer"/>
    <s v="United States"/>
    <x v="15"/>
    <x v="13"/>
    <x v="1"/>
    <s v="FUR-FU-10001847"/>
    <s v="Furniture"/>
    <x v="3"/>
    <s v="Eldon Image Series Black Desk Accessories"/>
    <n v="12.42"/>
    <n v="3"/>
    <n v="0"/>
    <n v="4.4711999999999996"/>
    <n v="1.4903999999999999"/>
    <n v="0.36"/>
    <n v="0"/>
    <x v="2"/>
    <x v="0"/>
    <s v="Jul"/>
  </r>
  <r>
    <n v="6276"/>
    <s v="US-2016-139087"/>
    <x v="700"/>
    <d v="2016-07-22T00:00:00"/>
    <x v="0"/>
    <s v="DK-13375"/>
    <s v="Dennis Kane"/>
    <s v="Consumer"/>
    <s v="United States"/>
    <x v="15"/>
    <x v="13"/>
    <x v="1"/>
    <s v="FUR-FU-10004164"/>
    <s v="Furniture"/>
    <x v="3"/>
    <s v="Eldon 300 Class Desk Accessories, Black"/>
    <n v="24.75"/>
    <n v="5"/>
    <n v="0"/>
    <n v="10.89"/>
    <n v="2.1779999999999999"/>
    <n v="0.44"/>
    <n v="0"/>
    <x v="2"/>
    <x v="0"/>
    <s v="Jul"/>
  </r>
  <r>
    <n v="6282"/>
    <s v="CA-2015-116484"/>
    <x v="141"/>
    <d v="2015-11-26T00:00:00"/>
    <x v="1"/>
    <s v="JK-15205"/>
    <s v="Jamie Kunitz"/>
    <s v="Consumer"/>
    <s v="United States"/>
    <x v="149"/>
    <x v="15"/>
    <x v="2"/>
    <s v="FUR-FU-10002874"/>
    <s v="Furniture"/>
    <x v="3"/>
    <s v="Ultra Commercial Grade Dual Valve Door Closer"/>
    <n v="63.823999999999998"/>
    <n v="2"/>
    <n v="0.2"/>
    <n v="9.5736000000000008"/>
    <n v="4.7868000000000004"/>
    <n v="0.15000000000000002"/>
    <n v="1"/>
    <x v="6"/>
    <x v="1"/>
    <s v="Nov"/>
  </r>
  <r>
    <n v="6285"/>
    <s v="CA-2016-100944"/>
    <x v="211"/>
    <d v="2016-09-28T00:00:00"/>
    <x v="1"/>
    <s v="EH-13765"/>
    <s v="Edward Hooks"/>
    <s v="Corporate"/>
    <s v="United States"/>
    <x v="2"/>
    <x v="2"/>
    <x v="1"/>
    <s v="FUR-CH-10000988"/>
    <s v="Furniture"/>
    <x v="1"/>
    <s v="Hon Olson Stacker Stools"/>
    <n v="563.24"/>
    <n v="5"/>
    <n v="0.2"/>
    <n v="56.323999999999998"/>
    <n v="11.264799999999999"/>
    <n v="9.9999999999999992E-2"/>
    <n v="1"/>
    <x v="4"/>
    <x v="0"/>
    <s v="Sep"/>
  </r>
  <r>
    <n v="6286"/>
    <s v="CA-2016-125080"/>
    <x v="59"/>
    <d v="2016-10-26T00:00:00"/>
    <x v="1"/>
    <s v="VW-21775"/>
    <s v="Victoria Wilson"/>
    <s v="Corporate"/>
    <s v="United States"/>
    <x v="174"/>
    <x v="15"/>
    <x v="2"/>
    <s v="FUR-TA-10003238"/>
    <s v="Furniture"/>
    <x v="2"/>
    <s v="Chromcraft Bull-Nose Wood 48&quot; x 96&quot; Rectangular Conference Tables"/>
    <n v="661.17600000000004"/>
    <n v="2"/>
    <n v="0.4"/>
    <n v="-231.41159999999999"/>
    <n v="-115.7058"/>
    <n v="-0.35"/>
    <n v="1"/>
    <x v="2"/>
    <x v="0"/>
    <s v="Oct"/>
  </r>
  <r>
    <n v="6288"/>
    <s v="CA-2014-100090"/>
    <x v="591"/>
    <d v="2014-07-12T00:00:00"/>
    <x v="1"/>
    <s v="EB-13705"/>
    <s v="Ed Braxton"/>
    <s v="Corporate"/>
    <s v="United States"/>
    <x v="28"/>
    <x v="2"/>
    <x v="1"/>
    <s v="FUR-TA-10003715"/>
    <s v="Furniture"/>
    <x v="2"/>
    <s v="Hon 2111 Invitation Series Corner Table"/>
    <n v="502.488"/>
    <n v="3"/>
    <n v="0.2"/>
    <n v="-87.935400000000001"/>
    <n v="-29.311800000000002"/>
    <n v="-0.17500000000000002"/>
    <n v="1"/>
    <x v="4"/>
    <x v="2"/>
    <s v="Jul"/>
  </r>
  <r>
    <n v="6290"/>
    <s v="US-2015-139675"/>
    <x v="310"/>
    <d v="2015-03-18T00:00:00"/>
    <x v="0"/>
    <s v="NF-18595"/>
    <s v="Nicole Fjeld"/>
    <s v="Home Office"/>
    <s v="United States"/>
    <x v="297"/>
    <x v="2"/>
    <x v="1"/>
    <s v="FUR-CH-10004063"/>
    <s v="Furniture"/>
    <x v="1"/>
    <s v="Global Deluxe High-Back Manager's Chair"/>
    <n v="915.13599999999997"/>
    <n v="4"/>
    <n v="0.2"/>
    <n v="102.9528"/>
    <n v="25.738199999999999"/>
    <n v="0.1125"/>
    <n v="1"/>
    <x v="2"/>
    <x v="1"/>
    <s v="Mar"/>
  </r>
  <r>
    <n v="6291"/>
    <s v="US-2015-139675"/>
    <x v="310"/>
    <d v="2015-03-18T00:00:00"/>
    <x v="0"/>
    <s v="NF-18595"/>
    <s v="Nicole Fjeld"/>
    <s v="Home Office"/>
    <s v="United States"/>
    <x v="297"/>
    <x v="2"/>
    <x v="1"/>
    <s v="FUR-FU-10001979"/>
    <s v="Furniture"/>
    <x v="3"/>
    <s v="Dana Halogen Swing-Arm Architect Lamp"/>
    <n v="327.76"/>
    <n v="8"/>
    <n v="0"/>
    <n v="91.772800000000004"/>
    <n v="11.4716"/>
    <n v="0.28000000000000003"/>
    <n v="0"/>
    <x v="2"/>
    <x v="1"/>
    <s v="Mar"/>
  </r>
  <r>
    <n v="6292"/>
    <s v="CA-2017-143756"/>
    <x v="308"/>
    <d v="2017-12-05T00:00:00"/>
    <x v="2"/>
    <s v="ME-17725"/>
    <s v="Max Engle"/>
    <s v="Consumer"/>
    <s v="United States"/>
    <x v="279"/>
    <x v="25"/>
    <x v="0"/>
    <s v="FUR-CH-10001854"/>
    <s v="Furniture"/>
    <x v="1"/>
    <s v="Office Star - Professional Matrix Back Chair with 2-to-1 Synchro Tilt and Mesh Fabric Seat"/>
    <n v="701.96"/>
    <n v="2"/>
    <n v="0"/>
    <n v="168.47040000000001"/>
    <n v="84.235200000000006"/>
    <n v="0.24"/>
    <n v="0"/>
    <x v="0"/>
    <x v="3"/>
    <s v="Dec"/>
  </r>
  <r>
    <n v="6300"/>
    <s v="CA-2017-107314"/>
    <x v="147"/>
    <d v="2017-12-03T00:00:00"/>
    <x v="2"/>
    <s v="MZ-17335"/>
    <s v="Maria Zettner"/>
    <s v="Home Office"/>
    <s v="United States"/>
    <x v="28"/>
    <x v="2"/>
    <x v="1"/>
    <s v="FUR-FU-10003489"/>
    <s v="Furniture"/>
    <x v="3"/>
    <s v="Contemporary Borderless Frame"/>
    <n v="25.83"/>
    <n v="3"/>
    <n v="0"/>
    <n v="9.5571000000000002"/>
    <n v="3.1857000000000002"/>
    <n v="0.37000000000000005"/>
    <n v="0"/>
    <x v="0"/>
    <x v="3"/>
    <s v="Nov"/>
  </r>
  <r>
    <n v="6307"/>
    <s v="CA-2016-163328"/>
    <x v="114"/>
    <d v="2016-11-06T00:00:00"/>
    <x v="0"/>
    <s v="TP-21565"/>
    <s v="Tracy Poddar"/>
    <s v="Corporate"/>
    <s v="United States"/>
    <x v="298"/>
    <x v="36"/>
    <x v="1"/>
    <s v="FUR-CH-10003298"/>
    <s v="Furniture"/>
    <x v="1"/>
    <s v="Office Star - Contemporary Task Swivel chair with Loop Arms, Charcoal"/>
    <n v="104.78400000000001"/>
    <n v="1"/>
    <n v="0.2"/>
    <n v="-14.4078"/>
    <n v="-14.4078"/>
    <n v="-0.13749999999999998"/>
    <n v="1"/>
    <x v="3"/>
    <x v="0"/>
    <s v="Nov"/>
  </r>
  <r>
    <n v="6309"/>
    <s v="CA-2016-163328"/>
    <x v="114"/>
    <d v="2016-11-06T00:00:00"/>
    <x v="0"/>
    <s v="TP-21565"/>
    <s v="Tracy Poddar"/>
    <s v="Corporate"/>
    <s v="United States"/>
    <x v="298"/>
    <x v="36"/>
    <x v="1"/>
    <s v="FUR-CH-10000229"/>
    <s v="Furniture"/>
    <x v="1"/>
    <s v="Global Enterprise Series Seating High-Back Swivel/Tilt Chairs"/>
    <n v="650.35199999999998"/>
    <n v="3"/>
    <n v="0.2"/>
    <n v="-97.552800000000005"/>
    <n v="-32.517600000000002"/>
    <n v="-0.15000000000000002"/>
    <n v="1"/>
    <x v="3"/>
    <x v="0"/>
    <s v="Nov"/>
  </r>
  <r>
    <n v="6312"/>
    <s v="CA-2014-112837"/>
    <x v="701"/>
    <d v="2014-09-16T00:00:00"/>
    <x v="1"/>
    <s v="LW-17125"/>
    <s v="Liz Willingham"/>
    <s v="Consumer"/>
    <s v="United States"/>
    <x v="299"/>
    <x v="2"/>
    <x v="1"/>
    <s v="FUR-FU-10004006"/>
    <s v="Furniture"/>
    <x v="3"/>
    <s v="Deflect-o DuraMat Lighweight, Studded, Beveled Mat for Low Pile Carpeting"/>
    <n v="127.95"/>
    <n v="3"/>
    <n v="0"/>
    <n v="21.7515"/>
    <n v="7.2504999999999997"/>
    <n v="0.16999999999999998"/>
    <n v="0"/>
    <x v="2"/>
    <x v="2"/>
    <s v="Sep"/>
  </r>
  <r>
    <n v="6328"/>
    <s v="CA-2014-167927"/>
    <x v="187"/>
    <d v="2014-01-26T00:00:00"/>
    <x v="1"/>
    <s v="XP-21865"/>
    <s v="Xylona Preis"/>
    <s v="Consumer"/>
    <s v="United States"/>
    <x v="300"/>
    <x v="17"/>
    <x v="3"/>
    <s v="FUR-FU-10002918"/>
    <s v="Furniture"/>
    <x v="3"/>
    <s v="Eldon ClusterMat Chair Mat with Cordless Antistatic Protection"/>
    <n v="272.94"/>
    <n v="3"/>
    <n v="0"/>
    <n v="30.023399999999999"/>
    <n v="10.0078"/>
    <n v="0.11"/>
    <n v="0"/>
    <x v="6"/>
    <x v="2"/>
    <s v="Jan"/>
  </r>
  <r>
    <n v="6333"/>
    <s v="CA-2014-167927"/>
    <x v="187"/>
    <d v="2014-01-26T00:00:00"/>
    <x v="1"/>
    <s v="XP-21865"/>
    <s v="Xylona Preis"/>
    <s v="Consumer"/>
    <s v="United States"/>
    <x v="300"/>
    <x v="17"/>
    <x v="3"/>
    <s v="FUR-FU-10002268"/>
    <s v="Furniture"/>
    <x v="3"/>
    <s v="Ultra Door Push Plate"/>
    <n v="14.73"/>
    <n v="3"/>
    <n v="0"/>
    <n v="4.8609"/>
    <n v="1.6203000000000001"/>
    <n v="0.33"/>
    <n v="0"/>
    <x v="6"/>
    <x v="2"/>
    <s v="Jan"/>
  </r>
  <r>
    <n v="6337"/>
    <s v="CA-2016-165995"/>
    <x v="55"/>
    <d v="2016-09-06T00:00:00"/>
    <x v="1"/>
    <s v="BG-11740"/>
    <s v="Bruce Geld"/>
    <s v="Consumer"/>
    <s v="United States"/>
    <x v="2"/>
    <x v="2"/>
    <x v="1"/>
    <s v="FUR-FU-10000672"/>
    <s v="Furniture"/>
    <x v="3"/>
    <s v="Executive Impressions 10&quot; Spectator Wall Clock"/>
    <n v="47.04"/>
    <n v="4"/>
    <n v="0"/>
    <n v="15.993600000000001"/>
    <n v="3.9984000000000002"/>
    <n v="0.34"/>
    <n v="0"/>
    <x v="7"/>
    <x v="0"/>
    <s v="Aug"/>
  </r>
  <r>
    <n v="6340"/>
    <s v="CA-2017-143112"/>
    <x v="702"/>
    <d v="2017-10-09T00:00:00"/>
    <x v="1"/>
    <s v="TS-21370"/>
    <s v="Todd Sumrall"/>
    <s v="Corporate"/>
    <s v="United States"/>
    <x v="13"/>
    <x v="7"/>
    <x v="2"/>
    <s v="FUR-CH-10002880"/>
    <s v="Furniture"/>
    <x v="1"/>
    <s v="Global High-Back Leather Tilter, Burgundy"/>
    <n v="221.38200000000001"/>
    <n v="2"/>
    <n v="0.1"/>
    <n v="2.4598"/>
    <n v="1.2299"/>
    <n v="1.1111111111111112E-2"/>
    <n v="0"/>
    <x v="4"/>
    <x v="3"/>
    <s v="Oct"/>
  </r>
  <r>
    <n v="6351"/>
    <s v="CA-2017-161557"/>
    <x v="667"/>
    <d v="2017-09-08T00:00:00"/>
    <x v="1"/>
    <s v="AG-10900"/>
    <s v="Arthur Gainer"/>
    <s v="Consumer"/>
    <s v="United States"/>
    <x v="144"/>
    <x v="5"/>
    <x v="3"/>
    <s v="FUR-FU-10004622"/>
    <s v="Furniture"/>
    <x v="3"/>
    <s v="Eldon Advantage Foldable Chair Mats for Low Pile Carpets"/>
    <n v="108.4"/>
    <n v="5"/>
    <n v="0.6"/>
    <n v="-105.69"/>
    <n v="-21.137999999999998"/>
    <n v="-0.97499999999999998"/>
    <n v="1"/>
    <x v="2"/>
    <x v="3"/>
    <s v="Sep"/>
  </r>
  <r>
    <n v="6370"/>
    <s v="CA-2016-103919"/>
    <x v="162"/>
    <d v="2016-10-07T00:00:00"/>
    <x v="1"/>
    <s v="TP-21565"/>
    <s v="Tracy Poddar"/>
    <s v="Corporate"/>
    <s v="United States"/>
    <x v="141"/>
    <x v="5"/>
    <x v="3"/>
    <s v="FUR-FU-10001756"/>
    <s v="Furniture"/>
    <x v="3"/>
    <s v="Eldon Expressions Desk Accessory, Wood Photo Frame, Mahogany"/>
    <n v="38.08"/>
    <n v="5"/>
    <n v="0.6"/>
    <n v="-29.512"/>
    <n v="-5.9024000000000001"/>
    <n v="-0.77500000000000002"/>
    <n v="1"/>
    <x v="4"/>
    <x v="0"/>
    <s v="Oct"/>
  </r>
  <r>
    <n v="6371"/>
    <s v="CA-2016-113425"/>
    <x v="431"/>
    <d v="2016-11-21T00:00:00"/>
    <x v="3"/>
    <s v="JK-16120"/>
    <s v="Julie Kriz"/>
    <s v="Home Office"/>
    <s v="United States"/>
    <x v="13"/>
    <x v="7"/>
    <x v="2"/>
    <s v="FUR-BO-10002598"/>
    <s v="Furniture"/>
    <x v="0"/>
    <s v="Hon Metal Bookcases, Putty"/>
    <n v="113.568"/>
    <n v="2"/>
    <n v="0.2"/>
    <n v="12.776400000000001"/>
    <n v="6.3882000000000003"/>
    <n v="0.1125"/>
    <n v="1"/>
    <x v="8"/>
    <x v="0"/>
    <s v="Nov"/>
  </r>
  <r>
    <n v="6372"/>
    <s v="CA-2017-143035"/>
    <x v="433"/>
    <d v="2017-10-05T00:00:00"/>
    <x v="0"/>
    <s v="CC-12430"/>
    <s v="Chuck Clark"/>
    <s v="Home Office"/>
    <s v="United States"/>
    <x v="13"/>
    <x v="7"/>
    <x v="2"/>
    <s v="FUR-FU-10001934"/>
    <s v="Furniture"/>
    <x v="3"/>
    <s v="Magnifier Swing Arm Lamp"/>
    <n v="83.92"/>
    <n v="4"/>
    <n v="0"/>
    <n v="21.819199999999999"/>
    <n v="5.4547999999999996"/>
    <n v="0.25999999999999995"/>
    <n v="0"/>
    <x v="3"/>
    <x v="3"/>
    <s v="Oct"/>
  </r>
  <r>
    <n v="6375"/>
    <s v="CA-2014-107811"/>
    <x v="149"/>
    <d v="2014-05-03T00:00:00"/>
    <x v="1"/>
    <s v="LA-16780"/>
    <s v="Laura Armstrong"/>
    <s v="Corporate"/>
    <s v="United States"/>
    <x v="10"/>
    <x v="9"/>
    <x v="0"/>
    <s v="FUR-CH-10001394"/>
    <s v="Furniture"/>
    <x v="1"/>
    <s v="Global Leather Executive Chair"/>
    <n v="561.58399999999995"/>
    <n v="2"/>
    <n v="0.2"/>
    <n v="70.197999999999993"/>
    <n v="35.098999999999997"/>
    <n v="0.125"/>
    <n v="1"/>
    <x v="4"/>
    <x v="2"/>
    <s v="Apr"/>
  </r>
  <r>
    <n v="6378"/>
    <s v="US-2016-116442"/>
    <x v="120"/>
    <d v="2016-12-22T00:00:00"/>
    <x v="1"/>
    <s v="BP-11230"/>
    <s v="Benjamin Patterson"/>
    <s v="Consumer"/>
    <s v="United States"/>
    <x v="2"/>
    <x v="2"/>
    <x v="1"/>
    <s v="FUR-FU-10002364"/>
    <s v="Furniture"/>
    <x v="3"/>
    <s v="Eldon Expressions Wood Desk Accessories, Oak"/>
    <n v="14.76"/>
    <n v="2"/>
    <n v="0"/>
    <n v="4.2804000000000002"/>
    <n v="2.1402000000000001"/>
    <n v="0.29000000000000004"/>
    <n v="0"/>
    <x v="7"/>
    <x v="0"/>
    <s v="Dec"/>
  </r>
  <r>
    <n v="6382"/>
    <s v="CA-2016-127236"/>
    <x v="477"/>
    <d v="2016-04-02T00:00:00"/>
    <x v="1"/>
    <s v="TB-21595"/>
    <s v="Troy Blackwell"/>
    <s v="Consumer"/>
    <s v="United States"/>
    <x v="76"/>
    <x v="15"/>
    <x v="2"/>
    <s v="FUR-BO-10004015"/>
    <s v="Furniture"/>
    <x v="0"/>
    <s v="Bush Andora Bookcase, Maple/Graphite Gray Finish"/>
    <n v="299.97500000000002"/>
    <n v="5"/>
    <n v="0.5"/>
    <n v="-167.98599999999999"/>
    <n v="-33.597200000000001"/>
    <n v="-0.55999999999999994"/>
    <n v="1"/>
    <x v="4"/>
    <x v="0"/>
    <s v="Mar"/>
  </r>
  <r>
    <n v="6395"/>
    <s v="CA-2016-129126"/>
    <x v="469"/>
    <d v="2016-12-19T00:00:00"/>
    <x v="1"/>
    <s v="PK-19075"/>
    <s v="Pete Kriz"/>
    <s v="Consumer"/>
    <s v="United States"/>
    <x v="13"/>
    <x v="7"/>
    <x v="2"/>
    <s v="FUR-FU-10002937"/>
    <s v="Furniture"/>
    <x v="3"/>
    <s v="GE 48&quot; Fluorescent Tube, Cool White Energy Saver, 34 Watts, 30/Box"/>
    <n v="396.92"/>
    <n v="4"/>
    <n v="0"/>
    <n v="198.46"/>
    <n v="49.615000000000002"/>
    <n v="0.5"/>
    <n v="0"/>
    <x v="2"/>
    <x v="0"/>
    <s v="Dec"/>
  </r>
  <r>
    <n v="6402"/>
    <s v="CA-2017-125472"/>
    <x v="703"/>
    <d v="2017-05-31T00:00:00"/>
    <x v="2"/>
    <s v="BD-11725"/>
    <s v="Bruce Degenhardt"/>
    <s v="Consumer"/>
    <s v="United States"/>
    <x v="120"/>
    <x v="35"/>
    <x v="0"/>
    <s v="FUR-BO-10000330"/>
    <s v="Furniture"/>
    <x v="0"/>
    <s v="Sauder Camden County Barrister Bookcase, Planked Cherry Finish"/>
    <n v="241.96"/>
    <n v="2"/>
    <n v="0"/>
    <n v="33.874400000000001"/>
    <n v="16.937200000000001"/>
    <n v="0.14000000000000001"/>
    <n v="0"/>
    <x v="5"/>
    <x v="3"/>
    <s v="May"/>
  </r>
  <r>
    <n v="6404"/>
    <s v="CA-2017-125472"/>
    <x v="703"/>
    <d v="2017-05-31T00:00:00"/>
    <x v="2"/>
    <s v="BD-11725"/>
    <s v="Bruce Degenhardt"/>
    <s v="Consumer"/>
    <s v="United States"/>
    <x v="120"/>
    <x v="35"/>
    <x v="0"/>
    <s v="FUR-FU-10001731"/>
    <s v="Furniture"/>
    <x v="3"/>
    <s v="Acrylic Self-Standing Desk Frames"/>
    <n v="8.01"/>
    <n v="3"/>
    <n v="0"/>
    <n v="3.0438000000000001"/>
    <n v="1.0145999999999999"/>
    <n v="0.38"/>
    <n v="0"/>
    <x v="5"/>
    <x v="3"/>
    <s v="May"/>
  </r>
  <r>
    <n v="6406"/>
    <s v="CA-2017-154074"/>
    <x v="704"/>
    <d v="2017-09-02T00:00:00"/>
    <x v="0"/>
    <s v="BW-11110"/>
    <s v="Bart Watters"/>
    <s v="Corporate"/>
    <s v="United States"/>
    <x v="129"/>
    <x v="13"/>
    <x v="1"/>
    <s v="FUR-CH-10002331"/>
    <s v="Furniture"/>
    <x v="1"/>
    <s v="Hon 4700 Series Mobuis Mid-Back Task Chairs with Adjustable Arms"/>
    <n v="569.56799999999998"/>
    <n v="2"/>
    <n v="0.2"/>
    <n v="7.1196000000000002"/>
    <n v="3.5598000000000001"/>
    <n v="1.2500000000000001E-2"/>
    <n v="1"/>
    <x v="3"/>
    <x v="3"/>
    <s v="Aug"/>
  </r>
  <r>
    <n v="6408"/>
    <s v="CA-2017-161774"/>
    <x v="138"/>
    <d v="2017-05-15T00:00:00"/>
    <x v="2"/>
    <s v="GT-14710"/>
    <s v="Greg Tran"/>
    <s v="Consumer"/>
    <s v="United States"/>
    <x v="6"/>
    <x v="5"/>
    <x v="3"/>
    <s v="FUR-CH-10003981"/>
    <s v="Furniture"/>
    <x v="1"/>
    <s v="Global Commerce Series Low-Back Swivel/Tilt Chairs"/>
    <n v="899.43"/>
    <n v="5"/>
    <n v="0.3"/>
    <n v="-12.849"/>
    <n v="-2.5697999999999999"/>
    <n v="-1.4285714285714287E-2"/>
    <n v="1"/>
    <x v="5"/>
    <x v="3"/>
    <s v="May"/>
  </r>
  <r>
    <n v="6420"/>
    <s v="CA-2016-140130"/>
    <x v="359"/>
    <d v="2016-11-05T00:00:00"/>
    <x v="1"/>
    <s v="HW-14935"/>
    <s v="Helen Wasserman"/>
    <s v="Corporate"/>
    <s v="United States"/>
    <x v="169"/>
    <x v="37"/>
    <x v="3"/>
    <s v="FUR-CH-10002084"/>
    <s v="Furniture"/>
    <x v="1"/>
    <s v="Hon Mobius Operator's Chair"/>
    <n v="368.97"/>
    <n v="3"/>
    <n v="0"/>
    <n v="81.173400000000001"/>
    <n v="27.0578"/>
    <n v="0.21999999999999997"/>
    <n v="0"/>
    <x v="2"/>
    <x v="0"/>
    <s v="Oct"/>
  </r>
  <r>
    <n v="6424"/>
    <s v="CA-2015-149650"/>
    <x v="634"/>
    <d v="2015-10-27T00:00:00"/>
    <x v="2"/>
    <s v="RD-19660"/>
    <s v="Robert Dilbeck"/>
    <s v="Home Office"/>
    <s v="United States"/>
    <x v="121"/>
    <x v="2"/>
    <x v="1"/>
    <s v="FUR-CH-10003956"/>
    <s v="Furniture"/>
    <x v="1"/>
    <s v="Novimex High-Tech Fabric Mesh Task Chair"/>
    <n v="454.27199999999999"/>
    <n v="8"/>
    <n v="0.2"/>
    <n v="-73.819199999999995"/>
    <n v="-9.2273999999999994"/>
    <n v="-0.16250000000000001"/>
    <n v="1"/>
    <x v="0"/>
    <x v="1"/>
    <s v="Oct"/>
  </r>
  <r>
    <n v="6431"/>
    <s v="CA-2014-165764"/>
    <x v="705"/>
    <d v="2014-11-07T00:00:00"/>
    <x v="1"/>
    <s v="SH-20395"/>
    <s v="Shahid Hopkins"/>
    <s v="Consumer"/>
    <s v="United States"/>
    <x v="51"/>
    <x v="30"/>
    <x v="0"/>
    <s v="FUR-TA-10001768"/>
    <s v="Furniture"/>
    <x v="2"/>
    <s v="Hon Racetrack Conference Tables"/>
    <n v="945.03599999999994"/>
    <n v="6"/>
    <n v="0.4"/>
    <n v="-299.26139999999998"/>
    <n v="-49.876899999999999"/>
    <n v="-0.31666666666666665"/>
    <n v="1"/>
    <x v="4"/>
    <x v="2"/>
    <s v="Nov"/>
  </r>
  <r>
    <n v="6433"/>
    <s v="CA-2014-165764"/>
    <x v="705"/>
    <d v="2014-11-07T00:00:00"/>
    <x v="1"/>
    <s v="SH-20395"/>
    <s v="Shahid Hopkins"/>
    <s v="Consumer"/>
    <s v="United States"/>
    <x v="51"/>
    <x v="30"/>
    <x v="0"/>
    <s v="FUR-FU-10001468"/>
    <s v="Furniture"/>
    <x v="3"/>
    <s v="Tenex Antistatic Computer Chair Mats"/>
    <n v="410.35199999999998"/>
    <n v="3"/>
    <n v="0.2"/>
    <n v="-51.293999999999997"/>
    <n v="-17.097999999999999"/>
    <n v="-0.125"/>
    <n v="1"/>
    <x v="4"/>
    <x v="2"/>
    <s v="Nov"/>
  </r>
  <r>
    <n v="6436"/>
    <s v="US-2017-116897"/>
    <x v="706"/>
    <d v="2017-05-29T00:00:00"/>
    <x v="2"/>
    <s v="JG-15160"/>
    <s v="James Galang"/>
    <s v="Consumer"/>
    <s v="United States"/>
    <x v="280"/>
    <x v="42"/>
    <x v="1"/>
    <s v="FUR-FU-10004963"/>
    <s v="Furniture"/>
    <x v="3"/>
    <s v="Eldon 400 Class Desk Accessories, Black Carbon"/>
    <n v="35"/>
    <n v="4"/>
    <n v="0"/>
    <n v="14.7"/>
    <n v="3.6749999999999998"/>
    <n v="0.42"/>
    <n v="0"/>
    <x v="3"/>
    <x v="3"/>
    <s v="May"/>
  </r>
  <r>
    <n v="6439"/>
    <s v="US-2017-113992"/>
    <x v="417"/>
    <d v="2017-12-19T00:00:00"/>
    <x v="1"/>
    <s v="LC-16885"/>
    <s v="Lena Creighton"/>
    <s v="Consumer"/>
    <s v="United States"/>
    <x v="215"/>
    <x v="5"/>
    <x v="3"/>
    <s v="FUR-TA-10000577"/>
    <s v="Furniture"/>
    <x v="2"/>
    <s v="Bretford CR4500 Series Slim Rectangular Table"/>
    <n v="974.98800000000006"/>
    <n v="4"/>
    <n v="0.3"/>
    <n v="-97.498800000000003"/>
    <n v="-24.374700000000001"/>
    <n v="-9.9999999999999992E-2"/>
    <n v="1"/>
    <x v="2"/>
    <x v="3"/>
    <s v="Dec"/>
  </r>
  <r>
    <n v="6440"/>
    <s v="CA-2014-166891"/>
    <x v="707"/>
    <d v="2014-10-06T00:00:00"/>
    <x v="2"/>
    <s v="CC-12220"/>
    <s v="Chris Cortes"/>
    <s v="Consumer"/>
    <s v="United States"/>
    <x v="13"/>
    <x v="7"/>
    <x v="2"/>
    <s v="FUR-CH-10003298"/>
    <s v="Furniture"/>
    <x v="1"/>
    <s v="Office Star - Contemporary Task Swivel chair with Loop Arms, Charcoal"/>
    <n v="589.41"/>
    <n v="5"/>
    <n v="0.1"/>
    <n v="-6.5490000000000004"/>
    <n v="-1.3098000000000001"/>
    <n v="-1.1111111111111112E-2"/>
    <n v="0"/>
    <x v="3"/>
    <x v="2"/>
    <s v="Oct"/>
  </r>
  <r>
    <n v="6445"/>
    <s v="CA-2016-101161"/>
    <x v="25"/>
    <d v="2016-10-20T00:00:00"/>
    <x v="1"/>
    <s v="BW-11110"/>
    <s v="Bart Watters"/>
    <s v="Corporate"/>
    <s v="United States"/>
    <x v="13"/>
    <x v="7"/>
    <x v="2"/>
    <s v="FUR-FU-10003535"/>
    <s v="Furniture"/>
    <x v="3"/>
    <s v="Howard Miller Distant Time Traveler Alarm Clock"/>
    <n v="82.26"/>
    <n v="3"/>
    <n v="0"/>
    <n v="33.726599999999998"/>
    <n v="11.242199999999999"/>
    <n v="0.40999999999999992"/>
    <n v="0"/>
    <x v="7"/>
    <x v="0"/>
    <s v="Oct"/>
  </r>
  <r>
    <n v="6447"/>
    <s v="US-2017-119816"/>
    <x v="708"/>
    <d v="2017-03-06T00:00:00"/>
    <x v="0"/>
    <s v="TT-21460"/>
    <s v="Tonja Turnell"/>
    <s v="Home Office"/>
    <s v="United States"/>
    <x v="6"/>
    <x v="5"/>
    <x v="3"/>
    <s v="FUR-FU-10004848"/>
    <s v="Furniture"/>
    <x v="3"/>
    <s v="Howard Miller 13-3/4&quot; Diameter Brushed Chrome Round Wall Clock"/>
    <n v="103.5"/>
    <n v="5"/>
    <n v="0.6"/>
    <n v="-77.625"/>
    <n v="-15.525"/>
    <n v="-0.75"/>
    <n v="1"/>
    <x v="3"/>
    <x v="3"/>
    <s v="Mar"/>
  </r>
  <r>
    <n v="6456"/>
    <s v="CA-2017-161102"/>
    <x v="709"/>
    <d v="2017-08-03T00:00:00"/>
    <x v="2"/>
    <s v="EC-14050"/>
    <s v="Erin Creighton"/>
    <s v="Consumer"/>
    <s v="United States"/>
    <x v="28"/>
    <x v="2"/>
    <x v="1"/>
    <s v="FUR-FU-10003142"/>
    <s v="Furniture"/>
    <x v="3"/>
    <s v="Master Big Foot Doorstop, Beige"/>
    <n v="36.96"/>
    <n v="7"/>
    <n v="0"/>
    <n v="11.457599999999999"/>
    <n v="1.6367999999999998"/>
    <n v="0.31"/>
    <n v="0"/>
    <x v="0"/>
    <x v="3"/>
    <s v="Jul"/>
  </r>
  <r>
    <n v="6463"/>
    <s v="US-2017-133361"/>
    <x v="138"/>
    <d v="2017-05-17T00:00:00"/>
    <x v="2"/>
    <s v="AJ-10780"/>
    <s v="Anthony Jacobs"/>
    <s v="Corporate"/>
    <s v="United States"/>
    <x v="237"/>
    <x v="32"/>
    <x v="2"/>
    <s v="FUR-CH-10003298"/>
    <s v="Furniture"/>
    <x v="1"/>
    <s v="Office Star - Contemporary Task Swivel chair with Loop Arms, Charcoal"/>
    <n v="261.95999999999998"/>
    <n v="2"/>
    <n v="0"/>
    <n v="23.5764"/>
    <n v="11.7882"/>
    <n v="9.0000000000000011E-2"/>
    <n v="0"/>
    <x v="0"/>
    <x v="3"/>
    <s v="May"/>
  </r>
  <r>
    <n v="6465"/>
    <s v="US-2016-155404"/>
    <x v="710"/>
    <d v="2016-09-28T00:00:00"/>
    <x v="1"/>
    <s v="AS-10630"/>
    <s v="Ann Steele"/>
    <s v="Home Office"/>
    <s v="United States"/>
    <x v="74"/>
    <x v="0"/>
    <x v="0"/>
    <s v="FUR-FU-10004586"/>
    <s v="Furniture"/>
    <x v="3"/>
    <s v="G.E. Longer-Life Indoor Recessed Floodlight Bulbs"/>
    <n v="13.28"/>
    <n v="2"/>
    <n v="0"/>
    <n v="6.3743999999999996"/>
    <n v="3.1871999999999998"/>
    <n v="0.48"/>
    <n v="0"/>
    <x v="6"/>
    <x v="0"/>
    <s v="Sep"/>
  </r>
  <r>
    <n v="6470"/>
    <s v="CA-2016-163804"/>
    <x v="674"/>
    <d v="2016-12-08T00:00:00"/>
    <x v="1"/>
    <s v="DB-13270"/>
    <s v="Deborah Brumfield"/>
    <s v="Home Office"/>
    <s v="United States"/>
    <x v="134"/>
    <x v="38"/>
    <x v="2"/>
    <s v="FUR-FU-10004864"/>
    <s v="Furniture"/>
    <x v="3"/>
    <s v="Eldon 500 Class Desk Accessories"/>
    <n v="72.42"/>
    <n v="6"/>
    <n v="0"/>
    <n v="23.898599999999998"/>
    <n v="3.9830999999999999"/>
    <n v="0.32999999999999996"/>
    <n v="0"/>
    <x v="6"/>
    <x v="0"/>
    <s v="Dec"/>
  </r>
  <r>
    <n v="6475"/>
    <s v="CA-2014-149524"/>
    <x v="711"/>
    <d v="2014-01-15T00:00:00"/>
    <x v="2"/>
    <s v="BS-11590"/>
    <s v="Brendan Sweed"/>
    <s v="Corporate"/>
    <s v="United States"/>
    <x v="3"/>
    <x v="3"/>
    <x v="2"/>
    <s v="FUR-BO-10003433"/>
    <s v="Furniture"/>
    <x v="0"/>
    <s v="Sauder Cornerstone Collection Library"/>
    <n v="61.96"/>
    <n v="4"/>
    <n v="0.5"/>
    <n v="-53.285600000000002"/>
    <n v="-13.321400000000001"/>
    <n v="-0.86"/>
    <n v="1"/>
    <x v="5"/>
    <x v="2"/>
    <s v="Jan"/>
  </r>
  <r>
    <n v="6482"/>
    <s v="CA-2017-140872"/>
    <x v="35"/>
    <d v="2017-06-10T00:00:00"/>
    <x v="1"/>
    <s v="NR-18550"/>
    <s v="Nick Radford"/>
    <s v="Consumer"/>
    <s v="United States"/>
    <x v="36"/>
    <x v="1"/>
    <x v="0"/>
    <s v="FUR-BO-10002824"/>
    <s v="Furniture"/>
    <x v="0"/>
    <s v="Bush Mission Pointe Library"/>
    <n v="241.56800000000001"/>
    <n v="2"/>
    <n v="0.2"/>
    <n v="0"/>
    <n v="0"/>
    <n v="0"/>
    <n v="1"/>
    <x v="7"/>
    <x v="3"/>
    <s v="Jun"/>
  </r>
  <r>
    <n v="6484"/>
    <s v="CA-2017-113908"/>
    <x v="35"/>
    <d v="2017-06-09T00:00:00"/>
    <x v="1"/>
    <s v="KN-16390"/>
    <s v="Katherine Nockton"/>
    <s v="Corporate"/>
    <s v="United States"/>
    <x v="13"/>
    <x v="7"/>
    <x v="2"/>
    <s v="FUR-TA-10001932"/>
    <s v="Furniture"/>
    <x v="2"/>
    <s v="Chromcraft 48&quot; x 96&quot; Racetrack Double Pedestal Table"/>
    <n v="384.76799999999997"/>
    <n v="2"/>
    <n v="0.4"/>
    <n v="-115.43040000000001"/>
    <n v="-57.715200000000003"/>
    <n v="-0.30000000000000004"/>
    <n v="1"/>
    <x v="6"/>
    <x v="3"/>
    <s v="Jun"/>
  </r>
  <r>
    <n v="6491"/>
    <s v="CA-2014-149594"/>
    <x v="712"/>
    <d v="2014-09-19T00:00:00"/>
    <x v="1"/>
    <s v="MF-18250"/>
    <s v="Monica Federle"/>
    <s v="Corporate"/>
    <s v="United States"/>
    <x v="3"/>
    <x v="3"/>
    <x v="2"/>
    <s v="FUR-FU-10000222"/>
    <s v="Furniture"/>
    <x v="3"/>
    <s v="Seth Thomas 16&quot; Steel Case Clock"/>
    <n v="103.93600000000001"/>
    <n v="4"/>
    <n v="0.2"/>
    <n v="16.889600000000002"/>
    <n v="4.2224000000000004"/>
    <n v="0.16250000000000001"/>
    <n v="1"/>
    <x v="4"/>
    <x v="2"/>
    <s v="Sep"/>
  </r>
  <r>
    <n v="6492"/>
    <s v="CA-2016-113845"/>
    <x v="47"/>
    <d v="2016-11-25T00:00:00"/>
    <x v="1"/>
    <s v="FA-14230"/>
    <s v="Frank Atkinson"/>
    <s v="Corporate"/>
    <s v="United States"/>
    <x v="301"/>
    <x v="1"/>
    <x v="0"/>
    <s v="FUR-BO-10004695"/>
    <s v="Furniture"/>
    <x v="0"/>
    <s v="O'Sullivan 2-Door Barrister Bookcase in Odessa Pine"/>
    <n v="289.56799999999998"/>
    <n v="2"/>
    <n v="0.2"/>
    <n v="10.8588"/>
    <n v="5.4294000000000002"/>
    <n v="3.7500000000000006E-2"/>
    <n v="1"/>
    <x v="2"/>
    <x v="0"/>
    <s v="Nov"/>
  </r>
  <r>
    <n v="6498"/>
    <s v="CA-2015-103135"/>
    <x v="713"/>
    <d v="2015-07-28T00:00:00"/>
    <x v="1"/>
    <s v="SS-20515"/>
    <s v="Shirley Schmidt"/>
    <s v="Home Office"/>
    <s v="United States"/>
    <x v="74"/>
    <x v="0"/>
    <x v="0"/>
    <s v="FUR-FU-10001487"/>
    <s v="Furniture"/>
    <x v="3"/>
    <s v="Eldon Expressions Wood and Plastic Desk Accessories, Cherry Wood"/>
    <n v="20.94"/>
    <n v="3"/>
    <n v="0"/>
    <n v="6.0726000000000004"/>
    <n v="2.0242"/>
    <n v="0.28999999999999998"/>
    <n v="0"/>
    <x v="4"/>
    <x v="1"/>
    <s v="Jul"/>
  </r>
  <r>
    <n v="6508"/>
    <s v="US-2016-128909"/>
    <x v="714"/>
    <d v="2016-10-11T00:00:00"/>
    <x v="0"/>
    <s v="SP-20545"/>
    <s v="Sibella Parks"/>
    <s v="Corporate"/>
    <s v="United States"/>
    <x v="3"/>
    <x v="3"/>
    <x v="2"/>
    <s v="FUR-FU-10004071"/>
    <s v="Furniture"/>
    <x v="3"/>
    <s v="Luxo Professional Magnifying Clamp-On Fluorescent Lamps"/>
    <n v="332.83199999999999"/>
    <n v="4"/>
    <n v="0.2"/>
    <n v="-24.962399999999999"/>
    <n v="-6.2405999999999997"/>
    <n v="-7.4999999999999997E-2"/>
    <n v="1"/>
    <x v="3"/>
    <x v="0"/>
    <s v="Oct"/>
  </r>
  <r>
    <n v="6516"/>
    <s v="US-2017-116652"/>
    <x v="102"/>
    <d v="2017-09-19T00:00:00"/>
    <x v="1"/>
    <s v="RD-19480"/>
    <s v="Rick Duston"/>
    <s v="Consumer"/>
    <s v="United States"/>
    <x v="28"/>
    <x v="2"/>
    <x v="1"/>
    <s v="FUR-CH-10002961"/>
    <s v="Furniture"/>
    <x v="1"/>
    <s v="Leather Task Chair, Black"/>
    <n v="218.352"/>
    <n v="3"/>
    <n v="0.2"/>
    <n v="0"/>
    <n v="0"/>
    <n v="0"/>
    <n v="1"/>
    <x v="4"/>
    <x v="3"/>
    <s v="Sep"/>
  </r>
  <r>
    <n v="6517"/>
    <s v="US-2017-116652"/>
    <x v="102"/>
    <d v="2017-09-19T00:00:00"/>
    <x v="1"/>
    <s v="RD-19480"/>
    <s v="Rick Duston"/>
    <s v="Consumer"/>
    <s v="United States"/>
    <x v="28"/>
    <x v="2"/>
    <x v="1"/>
    <s v="FUR-FU-10001488"/>
    <s v="Furniture"/>
    <x v="3"/>
    <s v="Tenex 46&quot; x 60&quot; Computer Anti-Static Chairmat, Rectangular Shaped"/>
    <n v="529.9"/>
    <n v="5"/>
    <n v="0"/>
    <n v="105.98"/>
    <n v="21.196000000000002"/>
    <n v="0.2"/>
    <n v="0"/>
    <x v="4"/>
    <x v="3"/>
    <s v="Sep"/>
  </r>
  <r>
    <n v="6522"/>
    <s v="CA-2017-138289"/>
    <x v="623"/>
    <d v="2017-01-18T00:00:00"/>
    <x v="0"/>
    <s v="AR-10540"/>
    <s v="Andy Reiter"/>
    <s v="Consumer"/>
    <s v="United States"/>
    <x v="38"/>
    <x v="17"/>
    <x v="3"/>
    <s v="FUR-CH-10004626"/>
    <s v="Furniture"/>
    <x v="1"/>
    <s v="Office Star Flex Back Scooter Chair with Aluminum Finish Frame"/>
    <n v="302.67"/>
    <n v="3"/>
    <n v="0"/>
    <n v="72.640799999999999"/>
    <n v="24.2136"/>
    <n v="0.24"/>
    <n v="0"/>
    <x v="3"/>
    <x v="3"/>
    <s v="Jan"/>
  </r>
  <r>
    <n v="6536"/>
    <s v="CA-2014-128209"/>
    <x v="317"/>
    <d v="2014-11-22T00:00:00"/>
    <x v="1"/>
    <s v="GT-14710"/>
    <s v="Greg Tran"/>
    <s v="Consumer"/>
    <s v="United States"/>
    <x v="252"/>
    <x v="7"/>
    <x v="2"/>
    <s v="FUR-BO-10002213"/>
    <s v="Furniture"/>
    <x v="0"/>
    <s v="DMI Eclipse Executive Suite Bookcases"/>
    <n v="4007.84"/>
    <n v="10"/>
    <n v="0.2"/>
    <n v="-50.097999999999999"/>
    <n v="-5.0098000000000003"/>
    <n v="-1.2499999999999999E-2"/>
    <n v="1"/>
    <x v="2"/>
    <x v="2"/>
    <s v="Nov"/>
  </r>
  <r>
    <n v="6537"/>
    <s v="CA-2014-169684"/>
    <x v="715"/>
    <d v="2014-10-23T00:00:00"/>
    <x v="2"/>
    <s v="FH-14365"/>
    <s v="Fred Hopkins"/>
    <s v="Corporate"/>
    <s v="United States"/>
    <x v="270"/>
    <x v="9"/>
    <x v="0"/>
    <s v="FUR-TA-10003008"/>
    <s v="Furniture"/>
    <x v="2"/>
    <s v="Lesro Round Back Collection Coffee Table, End Table"/>
    <n v="328.59"/>
    <n v="3"/>
    <n v="0.4"/>
    <n v="-147.8655"/>
    <n v="-49.288499999999999"/>
    <n v="-0.45"/>
    <n v="1"/>
    <x v="0"/>
    <x v="2"/>
    <s v="Oct"/>
  </r>
  <r>
    <n v="6540"/>
    <s v="CA-2015-109862"/>
    <x v="551"/>
    <d v="2015-10-30T00:00:00"/>
    <x v="1"/>
    <s v="HK-14890"/>
    <s v="Heather Kirkland"/>
    <s v="Corporate"/>
    <s v="United States"/>
    <x v="19"/>
    <x v="14"/>
    <x v="2"/>
    <s v="FUR-CH-10002439"/>
    <s v="Furniture"/>
    <x v="1"/>
    <s v="Iceberg Nesting Folding Chair, 19w x 6d x 43h"/>
    <n v="291.10000000000002"/>
    <n v="5"/>
    <n v="0"/>
    <n v="75.686000000000007"/>
    <n v="15.137200000000002"/>
    <n v="0.26"/>
    <n v="0"/>
    <x v="2"/>
    <x v="1"/>
    <s v="Oct"/>
  </r>
  <r>
    <n v="6542"/>
    <s v="US-2017-107888"/>
    <x v="716"/>
    <d v="2017-11-19T00:00:00"/>
    <x v="2"/>
    <s v="CC-12220"/>
    <s v="Chris Cortes"/>
    <s v="Consumer"/>
    <s v="United States"/>
    <x v="15"/>
    <x v="13"/>
    <x v="1"/>
    <s v="FUR-FU-10003394"/>
    <s v="Furniture"/>
    <x v="3"/>
    <s v="Tenex &quot;The Solids&quot; Textured Chair Mats"/>
    <n v="139.91999999999999"/>
    <n v="2"/>
    <n v="0"/>
    <n v="23.7864"/>
    <n v="11.8932"/>
    <n v="0.17"/>
    <n v="0"/>
    <x v="0"/>
    <x v="3"/>
    <s v="Nov"/>
  </r>
  <r>
    <n v="6548"/>
    <s v="CA-2014-113880"/>
    <x v="29"/>
    <d v="2014-03-05T00:00:00"/>
    <x v="1"/>
    <s v="VF-21715"/>
    <s v="Vicky Freymann"/>
    <s v="Home Office"/>
    <s v="United States"/>
    <x v="302"/>
    <x v="8"/>
    <x v="3"/>
    <s v="FUR-CH-10000863"/>
    <s v="Furniture"/>
    <x v="1"/>
    <s v="Novimex Swivel Fabric Task Chair"/>
    <n v="634.11599999999999"/>
    <n v="6"/>
    <n v="0.3"/>
    <n v="-172.1172"/>
    <n v="-28.686199999999999"/>
    <n v="-0.27142857142857141"/>
    <n v="1"/>
    <x v="4"/>
    <x v="2"/>
    <s v="Mar"/>
  </r>
  <r>
    <n v="6550"/>
    <s v="US-2015-164966"/>
    <x v="45"/>
    <d v="2015-08-01T00:00:00"/>
    <x v="2"/>
    <s v="GH-14410"/>
    <s v="Gary Hansen"/>
    <s v="Home Office"/>
    <s v="United States"/>
    <x v="27"/>
    <x v="11"/>
    <x v="3"/>
    <s v="FUR-CH-10002304"/>
    <s v="Furniture"/>
    <x v="1"/>
    <s v="Global Stack Chair without Arms, Black"/>
    <n v="155.88"/>
    <n v="6"/>
    <n v="0"/>
    <n v="38.97"/>
    <n v="6.4950000000000001"/>
    <n v="0.25"/>
    <n v="0"/>
    <x v="3"/>
    <x v="1"/>
    <s v="Jul"/>
  </r>
  <r>
    <n v="6551"/>
    <s v="CA-2015-126739"/>
    <x v="341"/>
    <d v="2015-11-03T00:00:00"/>
    <x v="0"/>
    <s v="JH-16180"/>
    <s v="Justin Hirsh"/>
    <s v="Consumer"/>
    <s v="United States"/>
    <x v="13"/>
    <x v="7"/>
    <x v="2"/>
    <s v="FUR-CH-10000422"/>
    <s v="Furniture"/>
    <x v="1"/>
    <s v="Global Highback Leather Tilter in Burgundy"/>
    <n v="327.56400000000002"/>
    <n v="4"/>
    <n v="0.1"/>
    <n v="21.837599999999998"/>
    <n v="5.4593999999999996"/>
    <n v="6.6666666666666652E-2"/>
    <n v="0"/>
    <x v="3"/>
    <x v="1"/>
    <s v="Nov"/>
  </r>
  <r>
    <n v="6559"/>
    <s v="CA-2015-166947"/>
    <x v="717"/>
    <d v="2015-06-10T00:00:00"/>
    <x v="1"/>
    <s v="EB-13750"/>
    <s v="Edward Becker"/>
    <s v="Corporate"/>
    <s v="United States"/>
    <x v="252"/>
    <x v="7"/>
    <x v="2"/>
    <s v="FUR-CH-10004997"/>
    <s v="Furniture"/>
    <x v="1"/>
    <s v="Hon Every-Day Series Multi-Task Chairs"/>
    <n v="1522.6379999999999"/>
    <n v="9"/>
    <n v="0.1"/>
    <n v="169.18199999999999"/>
    <n v="18.797999999999998"/>
    <n v="0.1111111111111111"/>
    <n v="0"/>
    <x v="2"/>
    <x v="1"/>
    <s v="Jun"/>
  </r>
  <r>
    <n v="6564"/>
    <s v="CA-2014-166086"/>
    <x v="718"/>
    <d v="2014-05-12T00:00:00"/>
    <x v="1"/>
    <s v="CT-11995"/>
    <s v="Carol Triggs"/>
    <s v="Consumer"/>
    <s v="United States"/>
    <x v="37"/>
    <x v="20"/>
    <x v="2"/>
    <s v="FUR-TA-10003469"/>
    <s v="Furniture"/>
    <x v="2"/>
    <s v="Balt Split Level Computer Training Table"/>
    <n v="194.25"/>
    <n v="2"/>
    <n v="0.3"/>
    <n v="-38.85"/>
    <n v="-19.425000000000001"/>
    <n v="-0.2"/>
    <n v="1"/>
    <x v="2"/>
    <x v="2"/>
    <s v="May"/>
  </r>
  <r>
    <n v="6566"/>
    <s v="CA-2014-166086"/>
    <x v="718"/>
    <d v="2014-05-12T00:00:00"/>
    <x v="1"/>
    <s v="CT-11995"/>
    <s v="Carol Triggs"/>
    <s v="Consumer"/>
    <s v="United States"/>
    <x v="37"/>
    <x v="20"/>
    <x v="2"/>
    <s v="FUR-CH-10004675"/>
    <s v="Furniture"/>
    <x v="1"/>
    <s v="Lifetime Advantage Folding Chairs, 4/Carton"/>
    <n v="872.32"/>
    <n v="4"/>
    <n v="0"/>
    <n v="244.24959999999999"/>
    <n v="61.062399999999997"/>
    <n v="0.27999999999999997"/>
    <n v="0"/>
    <x v="2"/>
    <x v="2"/>
    <s v="May"/>
  </r>
  <r>
    <n v="6570"/>
    <s v="CA-2014-100678"/>
    <x v="719"/>
    <d v="2014-04-22T00:00:00"/>
    <x v="1"/>
    <s v="KM-16720"/>
    <s v="Kunst Miller"/>
    <s v="Consumer"/>
    <s v="United States"/>
    <x v="6"/>
    <x v="5"/>
    <x v="3"/>
    <s v="FUR-CH-10002602"/>
    <s v="Furniture"/>
    <x v="1"/>
    <s v="DMI Arturo Collection Mission-style Design Wood Chair"/>
    <n v="317.05799999999999"/>
    <n v="3"/>
    <n v="0.3"/>
    <n v="-18.117599999999999"/>
    <n v="-6.0392000000000001"/>
    <n v="-5.7142857142857141E-2"/>
    <n v="1"/>
    <x v="4"/>
    <x v="2"/>
    <s v="Apr"/>
  </r>
  <r>
    <n v="6577"/>
    <s v="CA-2017-123085"/>
    <x v="470"/>
    <d v="2017-03-08T00:00:00"/>
    <x v="1"/>
    <s v="EJ-13720"/>
    <s v="Ed Jacobs"/>
    <s v="Consumer"/>
    <s v="United States"/>
    <x v="2"/>
    <x v="2"/>
    <x v="1"/>
    <s v="FUR-CH-10003968"/>
    <s v="Furniture"/>
    <x v="1"/>
    <s v="Novimex Turbo Task Chair"/>
    <n v="170.352"/>
    <n v="3"/>
    <n v="0.2"/>
    <n v="-17.0352"/>
    <n v="-5.6783999999999999"/>
    <n v="-9.9999999999999992E-2"/>
    <n v="1"/>
    <x v="2"/>
    <x v="3"/>
    <s v="Mar"/>
  </r>
  <r>
    <n v="6582"/>
    <s v="CA-2016-169887"/>
    <x v="148"/>
    <d v="2016-10-22T00:00:00"/>
    <x v="3"/>
    <s v="MS-17530"/>
    <s v="MaryBeth Skach"/>
    <s v="Consumer"/>
    <s v="United States"/>
    <x v="15"/>
    <x v="13"/>
    <x v="1"/>
    <s v="FUR-FU-10003095"/>
    <s v="Furniture"/>
    <x v="3"/>
    <s v="Linden 12&quot; Wall Clock With Oak Frame"/>
    <n v="101.94"/>
    <n v="3"/>
    <n v="0"/>
    <n v="30.582000000000001"/>
    <n v="10.194000000000001"/>
    <n v="0.3"/>
    <n v="0"/>
    <x v="8"/>
    <x v="0"/>
    <s v="Oct"/>
  </r>
  <r>
    <n v="6586"/>
    <s v="CA-2017-104731"/>
    <x v="720"/>
    <d v="2017-07-27T00:00:00"/>
    <x v="1"/>
    <s v="AM-10705"/>
    <s v="Anne McFarland"/>
    <s v="Consumer"/>
    <s v="United States"/>
    <x v="279"/>
    <x v="25"/>
    <x v="0"/>
    <s v="FUR-FU-10003274"/>
    <s v="Furniture"/>
    <x v="3"/>
    <s v="Regeneration Desk Collection"/>
    <n v="8.8000000000000007"/>
    <n v="5"/>
    <n v="0"/>
    <n v="3.8719999999999999"/>
    <n v="0.77439999999999998"/>
    <n v="0.43999999999999995"/>
    <n v="0"/>
    <x v="6"/>
    <x v="3"/>
    <s v="Jul"/>
  </r>
  <r>
    <n v="6588"/>
    <s v="CA-2017-104731"/>
    <x v="720"/>
    <d v="2017-07-27T00:00:00"/>
    <x v="1"/>
    <s v="AM-10705"/>
    <s v="Anne McFarland"/>
    <s v="Consumer"/>
    <s v="United States"/>
    <x v="279"/>
    <x v="25"/>
    <x v="0"/>
    <s v="FUR-BO-10003441"/>
    <s v="Furniture"/>
    <x v="0"/>
    <s v="Bush Westfield Collection Bookcases, Fully Assembled"/>
    <n v="302.94"/>
    <n v="3"/>
    <n v="0"/>
    <n v="69.676199999999994"/>
    <n v="23.225399999999997"/>
    <n v="0.22999999999999998"/>
    <n v="0"/>
    <x v="6"/>
    <x v="3"/>
    <s v="Jul"/>
  </r>
  <r>
    <n v="6600"/>
    <s v="CA-2014-154095"/>
    <x v="116"/>
    <d v="2014-12-07T00:00:00"/>
    <x v="1"/>
    <s v="ON-18715"/>
    <s v="Odella Nelson"/>
    <s v="Corporate"/>
    <s v="United States"/>
    <x v="218"/>
    <x v="32"/>
    <x v="2"/>
    <s v="FUR-FU-10003849"/>
    <s v="Furniture"/>
    <x v="3"/>
    <s v="DAX Metal Frame, Desktop, Stepped-Edge"/>
    <n v="60.72"/>
    <n v="3"/>
    <n v="0"/>
    <n v="23.680800000000001"/>
    <n v="7.8936000000000002"/>
    <n v="0.39"/>
    <n v="0"/>
    <x v="2"/>
    <x v="2"/>
    <s v="Dec"/>
  </r>
  <r>
    <n v="6602"/>
    <s v="CA-2014-154095"/>
    <x v="116"/>
    <d v="2014-12-07T00:00:00"/>
    <x v="1"/>
    <s v="ON-18715"/>
    <s v="Odella Nelson"/>
    <s v="Corporate"/>
    <s v="United States"/>
    <x v="218"/>
    <x v="32"/>
    <x v="2"/>
    <s v="FUR-CH-10004754"/>
    <s v="Furniture"/>
    <x v="1"/>
    <s v="Global Stack Chair with Arms, Black"/>
    <n v="239.84"/>
    <n v="8"/>
    <n v="0"/>
    <n v="64.756799999999998"/>
    <n v="8.0945999999999998"/>
    <n v="0.26999999999999996"/>
    <n v="0"/>
    <x v="2"/>
    <x v="2"/>
    <s v="Dec"/>
  </r>
  <r>
    <n v="6608"/>
    <s v="CA-2016-148852"/>
    <x v="205"/>
    <d v="2016-05-31T00:00:00"/>
    <x v="1"/>
    <s v="SV-20785"/>
    <s v="Stewart Visinsky"/>
    <s v="Consumer"/>
    <s v="United States"/>
    <x v="72"/>
    <x v="2"/>
    <x v="1"/>
    <s v="FUR-CH-10004860"/>
    <s v="Furniture"/>
    <x v="1"/>
    <s v="Global Low Back Tilter Chair"/>
    <n v="484.70400000000001"/>
    <n v="6"/>
    <n v="0.2"/>
    <n v="-84.8232"/>
    <n v="-14.1372"/>
    <n v="-0.17499999999999999"/>
    <n v="1"/>
    <x v="2"/>
    <x v="0"/>
    <s v="May"/>
  </r>
  <r>
    <n v="6612"/>
    <s v="CA-2015-107678"/>
    <x v="721"/>
    <d v="2015-04-28T00:00:00"/>
    <x v="1"/>
    <s v="JK-16090"/>
    <s v="Juliana Krohn"/>
    <s v="Consumer"/>
    <s v="United States"/>
    <x v="74"/>
    <x v="0"/>
    <x v="0"/>
    <s v="FUR-CH-10001891"/>
    <s v="Furniture"/>
    <x v="1"/>
    <s v="Global Deluxe Office Fabric Chairs"/>
    <n v="191.96"/>
    <n v="2"/>
    <n v="0"/>
    <n v="51.8292"/>
    <n v="25.9146"/>
    <n v="0.26999999999999996"/>
    <n v="0"/>
    <x v="7"/>
    <x v="1"/>
    <s v="Apr"/>
  </r>
  <r>
    <n v="6615"/>
    <s v="CA-2015-107678"/>
    <x v="721"/>
    <d v="2015-04-28T00:00:00"/>
    <x v="1"/>
    <s v="JK-16090"/>
    <s v="Juliana Krohn"/>
    <s v="Consumer"/>
    <s v="United States"/>
    <x v="74"/>
    <x v="0"/>
    <x v="0"/>
    <s v="FUR-FU-10003394"/>
    <s v="Furniture"/>
    <x v="3"/>
    <s v="Tenex &quot;The Solids&quot; Textured Chair Mats"/>
    <n v="209.88"/>
    <n v="3"/>
    <n v="0"/>
    <n v="35.679600000000001"/>
    <n v="11.8932"/>
    <n v="0.17"/>
    <n v="0"/>
    <x v="7"/>
    <x v="1"/>
    <s v="Apr"/>
  </r>
  <r>
    <n v="6616"/>
    <s v="CA-2016-123512"/>
    <x v="9"/>
    <d v="2016-06-19T00:00:00"/>
    <x v="2"/>
    <s v="MV-18190"/>
    <s v="Mike Vittorini"/>
    <s v="Consumer"/>
    <s v="United States"/>
    <x v="2"/>
    <x v="2"/>
    <x v="1"/>
    <s v="FUR-BO-10004218"/>
    <s v="Furniture"/>
    <x v="0"/>
    <s v="Bush Heritage Pine Collection 5-Shelf Bookcase, Albany Pine Finish, *Special Order"/>
    <n v="239.666"/>
    <n v="2"/>
    <n v="0.15"/>
    <n v="14.098000000000001"/>
    <n v="7.0490000000000004"/>
    <n v="5.8823529411764712E-2"/>
    <n v="0"/>
    <x v="3"/>
    <x v="0"/>
    <s v="Jun"/>
  </r>
  <r>
    <n v="6622"/>
    <s v="US-2017-167402"/>
    <x v="722"/>
    <d v="2017-01-18T00:00:00"/>
    <x v="0"/>
    <s v="CP-12085"/>
    <s v="Cathy Prescott"/>
    <s v="Corporate"/>
    <s v="United States"/>
    <x v="76"/>
    <x v="23"/>
    <x v="3"/>
    <s v="FUR-BO-10001608"/>
    <s v="Furniture"/>
    <x v="0"/>
    <s v="Hon Metal Bookcases, Black"/>
    <n v="212.94"/>
    <n v="3"/>
    <n v="0"/>
    <n v="53.234999999999999"/>
    <n v="17.745000000000001"/>
    <n v="0.25"/>
    <n v="0"/>
    <x v="2"/>
    <x v="3"/>
    <s v="Jan"/>
  </r>
  <r>
    <n v="6623"/>
    <s v="CA-2014-130449"/>
    <x v="723"/>
    <d v="2014-09-09T00:00:00"/>
    <x v="2"/>
    <s v="VP-21760"/>
    <s v="Victoria Pisteka"/>
    <s v="Corporate"/>
    <s v="United States"/>
    <x v="28"/>
    <x v="2"/>
    <x v="1"/>
    <s v="FUR-FU-10001487"/>
    <s v="Furniture"/>
    <x v="3"/>
    <s v="Eldon Expressions Wood and Plastic Desk Accessories, Cherry Wood"/>
    <n v="41.88"/>
    <n v="6"/>
    <n v="0"/>
    <n v="12.145200000000001"/>
    <n v="2.0242"/>
    <n v="0.28999999999999998"/>
    <n v="0"/>
    <x v="0"/>
    <x v="2"/>
    <s v="Sep"/>
  </r>
  <r>
    <n v="6625"/>
    <s v="CA-2015-141250"/>
    <x v="724"/>
    <d v="2015-01-23T00:00:00"/>
    <x v="1"/>
    <s v="PM-18940"/>
    <s v="Paul MacIntyre"/>
    <s v="Consumer"/>
    <s v="United States"/>
    <x v="303"/>
    <x v="5"/>
    <x v="3"/>
    <s v="FUR-TA-10002855"/>
    <s v="Furniture"/>
    <x v="2"/>
    <s v="Bevis Round Conference Table Top &amp; Single Column Base"/>
    <n v="102.438"/>
    <n v="1"/>
    <n v="0.3"/>
    <n v="-13.1706"/>
    <n v="-13.1706"/>
    <n v="-0.12857142857142856"/>
    <n v="1"/>
    <x v="4"/>
    <x v="1"/>
    <s v="Jan"/>
  </r>
  <r>
    <n v="6626"/>
    <s v="CA-2015-141250"/>
    <x v="724"/>
    <d v="2015-01-23T00:00:00"/>
    <x v="1"/>
    <s v="PM-18940"/>
    <s v="Paul MacIntyre"/>
    <s v="Consumer"/>
    <s v="United States"/>
    <x v="303"/>
    <x v="5"/>
    <x v="3"/>
    <s v="FUR-CH-10004875"/>
    <s v="Furniture"/>
    <x v="1"/>
    <s v="Harbour Creations 67200 Series Stacking Chairs"/>
    <n v="199.304"/>
    <n v="4"/>
    <n v="0.3"/>
    <n v="-8.5416000000000007"/>
    <n v="-2.1354000000000002"/>
    <n v="-4.2857142857142858E-2"/>
    <n v="1"/>
    <x v="4"/>
    <x v="1"/>
    <s v="Jan"/>
  </r>
  <r>
    <n v="6631"/>
    <s v="CA-2016-105081"/>
    <x v="683"/>
    <d v="2016-12-30T00:00:00"/>
    <x v="1"/>
    <s v="JE-15715"/>
    <s v="Joe Elijah"/>
    <s v="Consumer"/>
    <s v="United States"/>
    <x v="15"/>
    <x v="13"/>
    <x v="1"/>
    <s v="FUR-CH-10000847"/>
    <s v="Furniture"/>
    <x v="1"/>
    <s v="Global Executive Mid-Back Manager's Chair"/>
    <n v="698.35199999999998"/>
    <n v="3"/>
    <n v="0.2"/>
    <n v="52.376399999999997"/>
    <n v="17.4588"/>
    <n v="7.4999999999999997E-2"/>
    <n v="1"/>
    <x v="2"/>
    <x v="0"/>
    <s v="Dec"/>
  </r>
  <r>
    <n v="6632"/>
    <s v="CA-2016-105081"/>
    <x v="683"/>
    <d v="2016-12-30T00:00:00"/>
    <x v="1"/>
    <s v="JE-15715"/>
    <s v="Joe Elijah"/>
    <s v="Consumer"/>
    <s v="United States"/>
    <x v="15"/>
    <x v="13"/>
    <x v="1"/>
    <s v="FUR-TA-10001307"/>
    <s v="Furniture"/>
    <x v="2"/>
    <s v="SAFCO PlanMaster Heigh-Adjustable Drafting Table Base, 43w x 30d x 30-37h, Black"/>
    <n v="1747.25"/>
    <n v="5"/>
    <n v="0"/>
    <n v="629.01"/>
    <n v="125.80199999999999"/>
    <n v="0.36"/>
    <n v="0"/>
    <x v="2"/>
    <x v="0"/>
    <s v="Dec"/>
  </r>
  <r>
    <n v="6640"/>
    <s v="CA-2014-108609"/>
    <x v="314"/>
    <d v="2014-11-02T00:00:00"/>
    <x v="0"/>
    <s v="AJ-10780"/>
    <s v="Anthony Jacobs"/>
    <s v="Corporate"/>
    <s v="United States"/>
    <x v="75"/>
    <x v="15"/>
    <x v="2"/>
    <s v="FUR-TA-10003954"/>
    <s v="Furniture"/>
    <x v="2"/>
    <s v="Hon 94000 Series Round Tables"/>
    <n v="1421.664"/>
    <n v="8"/>
    <n v="0.4"/>
    <n v="-734.52639999999997"/>
    <n v="-91.815799999999996"/>
    <n v="-0.51666666666666661"/>
    <n v="1"/>
    <x v="3"/>
    <x v="2"/>
    <s v="Oct"/>
  </r>
  <r>
    <n v="6647"/>
    <s v="US-2016-127334"/>
    <x v="120"/>
    <d v="2016-12-21T00:00:00"/>
    <x v="1"/>
    <s v="MP-18175"/>
    <s v="Mike Pelletier"/>
    <s v="Home Office"/>
    <s v="United States"/>
    <x v="76"/>
    <x v="36"/>
    <x v="1"/>
    <s v="FUR-TA-10003473"/>
    <s v="Furniture"/>
    <x v="2"/>
    <s v="Bretford Rectangular Conference Table Tops"/>
    <n v="564.19500000000005"/>
    <n v="3"/>
    <n v="0.5"/>
    <n v="-304.6653"/>
    <n v="-101.5551"/>
    <n v="-0.53999999999999992"/>
    <n v="1"/>
    <x v="6"/>
    <x v="0"/>
    <s v="Dec"/>
  </r>
  <r>
    <n v="6652"/>
    <s v="US-2017-124779"/>
    <x v="272"/>
    <d v="2017-09-11T00:00:00"/>
    <x v="2"/>
    <s v="BF-11020"/>
    <s v="Barry Franzšsisch"/>
    <s v="Corporate"/>
    <s v="United States"/>
    <x v="58"/>
    <x v="5"/>
    <x v="3"/>
    <s v="FUR-FU-10001095"/>
    <s v="Furniture"/>
    <x v="3"/>
    <s v="DAX Black Cherry Wood-Tone Poster Frame"/>
    <n v="21.184000000000001"/>
    <n v="2"/>
    <n v="0.6"/>
    <n v="-11.651199999999999"/>
    <n v="-5.8255999999999997"/>
    <n v="-0.54999999999999993"/>
    <n v="1"/>
    <x v="0"/>
    <x v="3"/>
    <s v="Sep"/>
  </r>
  <r>
    <n v="6654"/>
    <s v="US-2017-124779"/>
    <x v="272"/>
    <d v="2017-09-11T00:00:00"/>
    <x v="2"/>
    <s v="BF-11020"/>
    <s v="Barry Franzšsisch"/>
    <s v="Corporate"/>
    <s v="United States"/>
    <x v="58"/>
    <x v="5"/>
    <x v="3"/>
    <s v="FUR-CH-10003535"/>
    <s v="Furniture"/>
    <x v="1"/>
    <s v="Global Armless Task Chair, Royal Blue"/>
    <n v="213.43"/>
    <n v="5"/>
    <n v="0.3"/>
    <n v="-39.637"/>
    <n v="-7.9274000000000004"/>
    <n v="-0.18571428571428572"/>
    <n v="1"/>
    <x v="0"/>
    <x v="3"/>
    <s v="Sep"/>
  </r>
  <r>
    <n v="6659"/>
    <s v="CA-2017-135937"/>
    <x v="134"/>
    <d v="2017-02-27T00:00:00"/>
    <x v="1"/>
    <s v="KM-16375"/>
    <s v="Katherine Murray"/>
    <s v="Home Office"/>
    <s v="United States"/>
    <x v="171"/>
    <x v="22"/>
    <x v="1"/>
    <s v="FUR-FU-10002253"/>
    <s v="Furniture"/>
    <x v="3"/>
    <s v="Howard Miller 13&quot; Diameter Pewter Finish Round Wall Clock"/>
    <n v="68.703999999999994"/>
    <n v="2"/>
    <n v="0.2"/>
    <n v="16.3172"/>
    <n v="8.1585999999999999"/>
    <n v="0.23750000000000002"/>
    <n v="1"/>
    <x v="7"/>
    <x v="3"/>
    <s v="Feb"/>
  </r>
  <r>
    <n v="6660"/>
    <s v="CA-2017-135937"/>
    <x v="134"/>
    <d v="2017-02-27T00:00:00"/>
    <x v="1"/>
    <s v="KM-16375"/>
    <s v="Katherine Murray"/>
    <s v="Home Office"/>
    <s v="United States"/>
    <x v="171"/>
    <x v="22"/>
    <x v="1"/>
    <s v="FUR-TA-10001039"/>
    <s v="Furniture"/>
    <x v="2"/>
    <s v="KI Adjustable-Height Table"/>
    <n v="386.91"/>
    <n v="9"/>
    <n v="0.5"/>
    <n v="-185.71680000000001"/>
    <n v="-20.635200000000001"/>
    <n v="-0.48"/>
    <n v="1"/>
    <x v="7"/>
    <x v="3"/>
    <s v="Feb"/>
  </r>
  <r>
    <n v="6664"/>
    <s v="CA-2017-162173"/>
    <x v="725"/>
    <d v="2017-11-01T00:00:00"/>
    <x v="1"/>
    <s v="OT-18730"/>
    <s v="Olvera Toch"/>
    <s v="Consumer"/>
    <s v="United States"/>
    <x v="304"/>
    <x v="25"/>
    <x v="0"/>
    <s v="FUR-TA-10001520"/>
    <s v="Furniture"/>
    <x v="2"/>
    <s v="Lesro Sheffield Collection Coffee Table, End Table, Center Table, Corner Table"/>
    <n v="356.85"/>
    <n v="5"/>
    <n v="0"/>
    <n v="60.664499999999997"/>
    <n v="12.132899999999999"/>
    <n v="0.16999999999999998"/>
    <n v="0"/>
    <x v="6"/>
    <x v="3"/>
    <s v="Oct"/>
  </r>
  <r>
    <n v="6667"/>
    <s v="CA-2017-122175"/>
    <x v="666"/>
    <d v="2017-05-14T00:00:00"/>
    <x v="0"/>
    <s v="CA-12775"/>
    <s v="Cynthia Arntzen"/>
    <s v="Consumer"/>
    <s v="United States"/>
    <x v="109"/>
    <x v="18"/>
    <x v="2"/>
    <s v="FUR-FU-10000719"/>
    <s v="Furniture"/>
    <x v="3"/>
    <s v="DAX Cubicle Frames, 8-1/2 x 11"/>
    <n v="42.85"/>
    <n v="5"/>
    <n v="0"/>
    <n v="15.426"/>
    <n v="3.0851999999999999"/>
    <n v="0.36"/>
    <n v="0"/>
    <x v="3"/>
    <x v="3"/>
    <s v="May"/>
  </r>
  <r>
    <n v="6674"/>
    <s v="CA-2015-135510"/>
    <x v="278"/>
    <d v="2015-09-12T00:00:00"/>
    <x v="1"/>
    <s v="TW-21025"/>
    <s v="Tamara Willingham"/>
    <s v="Home Office"/>
    <s v="United States"/>
    <x v="305"/>
    <x v="25"/>
    <x v="0"/>
    <s v="FUR-FU-10000820"/>
    <s v="Furniture"/>
    <x v="3"/>
    <s v="Tensor Brushed Steel Torchiere Floor Lamp"/>
    <n v="67.959999999999994"/>
    <n v="4"/>
    <n v="0"/>
    <n v="12.232799999999999"/>
    <n v="3.0581999999999998"/>
    <n v="0.18"/>
    <n v="0"/>
    <x v="7"/>
    <x v="1"/>
    <s v="Sep"/>
  </r>
  <r>
    <n v="6679"/>
    <s v="CA-2014-150329"/>
    <x v="567"/>
    <d v="2014-10-14T00:00:00"/>
    <x v="1"/>
    <s v="SD-20485"/>
    <s v="Shirley Daniels"/>
    <s v="Home Office"/>
    <s v="United States"/>
    <x v="43"/>
    <x v="22"/>
    <x v="1"/>
    <s v="FUR-FU-10003724"/>
    <s v="Furniture"/>
    <x v="3"/>
    <s v="Westinghouse Clip-On Gooseneck Lamps"/>
    <n v="46.872"/>
    <n v="7"/>
    <n v="0.2"/>
    <n v="3.5154000000000001"/>
    <n v="0.50219999999999998"/>
    <n v="7.4999999999999997E-2"/>
    <n v="1"/>
    <x v="4"/>
    <x v="2"/>
    <s v="Oct"/>
  </r>
  <r>
    <n v="6684"/>
    <s v="CA-2014-109134"/>
    <x v="726"/>
    <d v="2014-11-10T00:00:00"/>
    <x v="1"/>
    <s v="DE-13255"/>
    <s v="Deanra Eno"/>
    <s v="Home Office"/>
    <s v="United States"/>
    <x v="2"/>
    <x v="2"/>
    <x v="1"/>
    <s v="FUR-FU-10000320"/>
    <s v="Furniture"/>
    <x v="3"/>
    <s v="OIC Stacking Trays"/>
    <n v="20.04"/>
    <n v="6"/>
    <n v="0"/>
    <n v="8.8176000000000005"/>
    <n v="1.4696"/>
    <n v="0.44000000000000006"/>
    <n v="0"/>
    <x v="2"/>
    <x v="2"/>
    <s v="Nov"/>
  </r>
  <r>
    <n v="6686"/>
    <s v="US-2015-129637"/>
    <x v="584"/>
    <d v="2015-12-22T00:00:00"/>
    <x v="1"/>
    <s v="MC-18100"/>
    <s v="Mick Crebagga"/>
    <s v="Consumer"/>
    <s v="United States"/>
    <x v="17"/>
    <x v="8"/>
    <x v="3"/>
    <s v="FUR-FU-10000965"/>
    <s v="Furniture"/>
    <x v="3"/>
    <s v="Howard Miller 11-1/2&quot; Diameter Ridgewood Wall Clock"/>
    <n v="41.552"/>
    <n v="2"/>
    <n v="0.6"/>
    <n v="-19.737200000000001"/>
    <n v="-9.8686000000000007"/>
    <n v="-0.47500000000000003"/>
    <n v="1"/>
    <x v="2"/>
    <x v="1"/>
    <s v="Dec"/>
  </r>
  <r>
    <n v="6700"/>
    <s v="CA-2017-145429"/>
    <x v="720"/>
    <d v="2017-07-25T00:00:00"/>
    <x v="1"/>
    <s v="SW-20455"/>
    <s v="Shaun Weien"/>
    <s v="Consumer"/>
    <s v="United States"/>
    <x v="53"/>
    <x v="2"/>
    <x v="1"/>
    <s v="FUR-CH-10000988"/>
    <s v="Furniture"/>
    <x v="1"/>
    <s v="Hon Olson Stacker Stools"/>
    <n v="225.29599999999999"/>
    <n v="2"/>
    <n v="0.2"/>
    <n v="22.529599999999999"/>
    <n v="11.264799999999999"/>
    <n v="9.9999999999999992E-2"/>
    <n v="1"/>
    <x v="4"/>
    <x v="3"/>
    <s v="Jul"/>
  </r>
  <r>
    <n v="6702"/>
    <s v="CA-2015-153535"/>
    <x v="727"/>
    <d v="2015-05-24T00:00:00"/>
    <x v="1"/>
    <s v="SG-20470"/>
    <s v="Sheri Gordon"/>
    <s v="Consumer"/>
    <s v="United States"/>
    <x v="306"/>
    <x v="30"/>
    <x v="0"/>
    <s v="FUR-FU-10001986"/>
    <s v="Furniture"/>
    <x v="3"/>
    <s v="Dana Fluorescent Magnifying Lamp, White, 36&quot;"/>
    <n v="163.136"/>
    <n v="4"/>
    <n v="0.2"/>
    <n v="20.391999999999999"/>
    <n v="5.0979999999999999"/>
    <n v="0.125"/>
    <n v="1"/>
    <x v="4"/>
    <x v="1"/>
    <s v="May"/>
  </r>
  <r>
    <n v="6709"/>
    <s v="CA-2015-123141"/>
    <x v="502"/>
    <d v="2015-11-19T00:00:00"/>
    <x v="1"/>
    <s v="GZ-14470"/>
    <s v="Gary Zandusky"/>
    <s v="Consumer"/>
    <s v="United States"/>
    <x v="307"/>
    <x v="41"/>
    <x v="1"/>
    <s v="FUR-CH-10004287"/>
    <s v="Furniture"/>
    <x v="1"/>
    <s v="SAFCO Arco Folding Chair"/>
    <n v="883.84"/>
    <n v="4"/>
    <n v="0.2"/>
    <n v="99.432000000000002"/>
    <n v="24.858000000000001"/>
    <n v="0.1125"/>
    <n v="1"/>
    <x v="2"/>
    <x v="1"/>
    <s v="Nov"/>
  </r>
  <r>
    <n v="6710"/>
    <s v="CA-2015-123141"/>
    <x v="502"/>
    <d v="2015-11-19T00:00:00"/>
    <x v="1"/>
    <s v="GZ-14470"/>
    <s v="Gary Zandusky"/>
    <s v="Consumer"/>
    <s v="United States"/>
    <x v="307"/>
    <x v="41"/>
    <x v="1"/>
    <s v="FUR-CH-10001891"/>
    <s v="Furniture"/>
    <x v="1"/>
    <s v="Global Deluxe Office Fabric Chairs"/>
    <n v="230.352"/>
    <n v="3"/>
    <n v="0.2"/>
    <n v="20.155799999999999"/>
    <n v="6.7185999999999995"/>
    <n v="8.7499999999999994E-2"/>
    <n v="1"/>
    <x v="2"/>
    <x v="1"/>
    <s v="Nov"/>
  </r>
  <r>
    <n v="6713"/>
    <s v="CA-2017-107629"/>
    <x v="417"/>
    <d v="2017-12-14T00:00:00"/>
    <x v="3"/>
    <s v="DB-13060"/>
    <s v="Dave Brooks"/>
    <s v="Consumer"/>
    <s v="United States"/>
    <x v="187"/>
    <x v="8"/>
    <x v="3"/>
    <s v="FUR-FU-10002298"/>
    <s v="Furniture"/>
    <x v="3"/>
    <s v="Rubbermaid ClusterMat Chairmats, Mat Size- 66&quot; x 60&quot;, Lip 20&quot; x 11&quot; -90 Degree Angle"/>
    <n v="266.35199999999998"/>
    <n v="6"/>
    <n v="0.6"/>
    <n v="-292.98719999999997"/>
    <n v="-48.831199999999995"/>
    <n v="-1.1000000000000001"/>
    <n v="1"/>
    <x v="8"/>
    <x v="3"/>
    <s v="Dec"/>
  </r>
  <r>
    <n v="6714"/>
    <s v="CA-2017-107629"/>
    <x v="417"/>
    <d v="2017-12-14T00:00:00"/>
    <x v="3"/>
    <s v="DB-13060"/>
    <s v="Dave Brooks"/>
    <s v="Consumer"/>
    <s v="United States"/>
    <x v="187"/>
    <x v="8"/>
    <x v="3"/>
    <s v="FUR-FU-10004091"/>
    <s v="Furniture"/>
    <x v="3"/>
    <s v="Howard Miller 13&quot; Diameter Goldtone Round Wall Clock"/>
    <n v="56.328000000000003"/>
    <n v="3"/>
    <n v="0.6"/>
    <n v="-26.755800000000001"/>
    <n v="-8.9185999999999996"/>
    <n v="-0.47499999999999998"/>
    <n v="1"/>
    <x v="8"/>
    <x v="3"/>
    <s v="Dec"/>
  </r>
  <r>
    <n v="6719"/>
    <s v="CA-2016-134789"/>
    <x v="57"/>
    <d v="2016-04-15T00:00:00"/>
    <x v="1"/>
    <s v="CK-12325"/>
    <s v="Christine Kargatis"/>
    <s v="Home Office"/>
    <s v="United States"/>
    <x v="308"/>
    <x v="31"/>
    <x v="0"/>
    <s v="FUR-FU-10003268"/>
    <s v="Furniture"/>
    <x v="3"/>
    <s v="Eldon Radial Chair Mat for Low to Medium Pile Carpets"/>
    <n v="159.91999999999999"/>
    <n v="4"/>
    <n v="0"/>
    <n v="31.984000000000002"/>
    <n v="7.9960000000000004"/>
    <n v="0.20000000000000004"/>
    <n v="0"/>
    <x v="7"/>
    <x v="0"/>
    <s v="Apr"/>
  </r>
  <r>
    <n v="6729"/>
    <s v="CA-2016-165827"/>
    <x v="114"/>
    <d v="2016-11-09T00:00:00"/>
    <x v="1"/>
    <s v="MF-17665"/>
    <s v="Maureen Fritzler"/>
    <s v="Corporate"/>
    <s v="United States"/>
    <x v="89"/>
    <x v="1"/>
    <x v="0"/>
    <s v="FUR-FU-10001889"/>
    <s v="Furniture"/>
    <x v="3"/>
    <s v="Ultra Door Pull Handle"/>
    <n v="50.496000000000002"/>
    <n v="6"/>
    <n v="0.2"/>
    <n v="8.2056000000000004"/>
    <n v="1.3676000000000001"/>
    <n v="0.16250000000000001"/>
    <n v="1"/>
    <x v="2"/>
    <x v="0"/>
    <s v="Nov"/>
  </r>
  <r>
    <n v="6731"/>
    <s v="CA-2015-156734"/>
    <x v="311"/>
    <d v="2015-06-20T00:00:00"/>
    <x v="2"/>
    <s v="BV-11245"/>
    <s v="Benjamin Venier"/>
    <s v="Corporate"/>
    <s v="United States"/>
    <x v="107"/>
    <x v="9"/>
    <x v="0"/>
    <s v="FUR-CH-10002965"/>
    <s v="Furniture"/>
    <x v="1"/>
    <s v="Global Leather Highback Executive Chair with Pneumatic Height Adjustment, Black"/>
    <n v="643.13599999999997"/>
    <n v="4"/>
    <n v="0.2"/>
    <n v="56.2744"/>
    <n v="14.0686"/>
    <n v="8.7500000000000008E-2"/>
    <n v="1"/>
    <x v="3"/>
    <x v="1"/>
    <s v="Jun"/>
  </r>
  <r>
    <n v="6741"/>
    <s v="CA-2014-144029"/>
    <x v="261"/>
    <d v="2014-05-31T00:00:00"/>
    <x v="1"/>
    <s v="MM-18055"/>
    <s v="Michelle Moray"/>
    <s v="Consumer"/>
    <s v="United States"/>
    <x v="9"/>
    <x v="8"/>
    <x v="3"/>
    <s v="FUR-CH-10003981"/>
    <s v="Furniture"/>
    <x v="1"/>
    <s v="Global Commerce Series Low-Back Swivel/Tilt Chairs"/>
    <n v="359.77199999999999"/>
    <n v="2"/>
    <n v="0.3"/>
    <n v="-5.1395999999999997"/>
    <n v="-2.5697999999999999"/>
    <n v="-1.4285714285714285E-2"/>
    <n v="1"/>
    <x v="2"/>
    <x v="2"/>
    <s v="May"/>
  </r>
  <r>
    <n v="6743"/>
    <s v="US-2017-101784"/>
    <x v="682"/>
    <d v="2017-07-11T00:00:00"/>
    <x v="1"/>
    <s v="PO-18850"/>
    <s v="Patrick O'Brill"/>
    <s v="Consumer"/>
    <s v="United States"/>
    <x v="2"/>
    <x v="2"/>
    <x v="1"/>
    <s v="FUR-CH-10001146"/>
    <s v="Furniture"/>
    <x v="1"/>
    <s v="Global Task Chair, Black"/>
    <n v="122.136"/>
    <n v="3"/>
    <n v="0.2"/>
    <n v="-13.7403"/>
    <n v="-4.5800999999999998"/>
    <n v="-0.1125"/>
    <n v="1"/>
    <x v="2"/>
    <x v="3"/>
    <s v="Jul"/>
  </r>
  <r>
    <n v="6751"/>
    <s v="CA-2016-154767"/>
    <x v="728"/>
    <d v="2016-06-30T00:00:00"/>
    <x v="0"/>
    <s v="BP-11155"/>
    <s v="Becky Pak"/>
    <s v="Consumer"/>
    <s v="United States"/>
    <x v="309"/>
    <x v="18"/>
    <x v="2"/>
    <s v="FUR-CH-10003535"/>
    <s v="Furniture"/>
    <x v="1"/>
    <s v="Global Armless Task Chair, Royal Blue"/>
    <n v="121.96"/>
    <n v="2"/>
    <n v="0"/>
    <n v="20.7332"/>
    <n v="10.3666"/>
    <n v="0.17"/>
    <n v="0"/>
    <x v="3"/>
    <x v="0"/>
    <s v="Jun"/>
  </r>
  <r>
    <n v="6756"/>
    <s v="CA-2017-124205"/>
    <x v="102"/>
    <d v="2017-09-19T00:00:00"/>
    <x v="1"/>
    <s v="TC-21145"/>
    <s v="Theresa Coyne"/>
    <s v="Corporate"/>
    <s v="United States"/>
    <x v="174"/>
    <x v="18"/>
    <x v="2"/>
    <s v="FUR-FU-10002445"/>
    <s v="Furniture"/>
    <x v="3"/>
    <s v="DAX Two-Tone Rosewood/Black Document Frame, Desktop, 5 x 7"/>
    <n v="47.4"/>
    <n v="5"/>
    <n v="0"/>
    <n v="18.96"/>
    <n v="3.7920000000000003"/>
    <n v="0.4"/>
    <n v="0"/>
    <x v="4"/>
    <x v="3"/>
    <s v="Sep"/>
  </r>
  <r>
    <n v="6757"/>
    <s v="CA-2017-124205"/>
    <x v="102"/>
    <d v="2017-09-19T00:00:00"/>
    <x v="1"/>
    <s v="TC-21145"/>
    <s v="Theresa Coyne"/>
    <s v="Corporate"/>
    <s v="United States"/>
    <x v="174"/>
    <x v="18"/>
    <x v="2"/>
    <s v="FUR-CH-10003606"/>
    <s v="Furniture"/>
    <x v="1"/>
    <s v="SAFCO Folding Chair Trolley"/>
    <n v="512.96"/>
    <n v="4"/>
    <n v="0"/>
    <n v="143.62880000000001"/>
    <n v="35.907200000000003"/>
    <n v="0.28000000000000003"/>
    <n v="0"/>
    <x v="4"/>
    <x v="3"/>
    <s v="Sep"/>
  </r>
  <r>
    <n v="6762"/>
    <s v="CA-2016-162943"/>
    <x v="729"/>
    <d v="2016-07-26T00:00:00"/>
    <x v="0"/>
    <s v="DB-12970"/>
    <s v="Darren Budd"/>
    <s v="Corporate"/>
    <s v="United States"/>
    <x v="13"/>
    <x v="7"/>
    <x v="2"/>
    <s v="FUR-CH-10001708"/>
    <s v="Furniture"/>
    <x v="1"/>
    <s v="Office Star - Contemporary Swivel Chair with Padded Adjustable Arms and Flex Back"/>
    <n v="253.76400000000001"/>
    <n v="2"/>
    <n v="0.1"/>
    <n v="31.015599999999999"/>
    <n v="15.5078"/>
    <n v="0.12222222222222222"/>
    <n v="0"/>
    <x v="3"/>
    <x v="0"/>
    <s v="Jul"/>
  </r>
  <r>
    <n v="6766"/>
    <s v="CA-2017-100615"/>
    <x v="333"/>
    <d v="2017-04-24T00:00:00"/>
    <x v="1"/>
    <s v="SJ-20215"/>
    <s v="Sarah Jordon"/>
    <s v="Consumer"/>
    <s v="United States"/>
    <x v="9"/>
    <x v="8"/>
    <x v="3"/>
    <s v="FUR-CH-10002602"/>
    <s v="Furniture"/>
    <x v="1"/>
    <s v="DMI Arturo Collection Mission-style Design Wood Chair"/>
    <n v="317.05799999999999"/>
    <n v="3"/>
    <n v="0.3"/>
    <n v="-18.117599999999999"/>
    <n v="-6.0392000000000001"/>
    <n v="-5.7142857142857141E-2"/>
    <n v="1"/>
    <x v="4"/>
    <x v="3"/>
    <s v="Apr"/>
  </r>
  <r>
    <n v="6768"/>
    <s v="CA-2017-100615"/>
    <x v="333"/>
    <d v="2017-04-24T00:00:00"/>
    <x v="1"/>
    <s v="SJ-20215"/>
    <s v="Sarah Jordon"/>
    <s v="Consumer"/>
    <s v="United States"/>
    <x v="9"/>
    <x v="8"/>
    <x v="3"/>
    <s v="FUR-FU-10002456"/>
    <s v="Furniture"/>
    <x v="3"/>
    <s v="Master Caster Door Stop, Large Neon Orange"/>
    <n v="14.56"/>
    <n v="5"/>
    <n v="0.6"/>
    <n v="-6.1879999999999997"/>
    <n v="-1.2376"/>
    <n v="-0.42499999999999999"/>
    <n v="1"/>
    <x v="4"/>
    <x v="3"/>
    <s v="Apr"/>
  </r>
  <r>
    <n v="6779"/>
    <s v="US-2016-147711"/>
    <x v="222"/>
    <d v="2016-09-08T00:00:00"/>
    <x v="0"/>
    <s v="HF-14995"/>
    <s v="Herbert Flentye"/>
    <s v="Consumer"/>
    <s v="United States"/>
    <x v="237"/>
    <x v="32"/>
    <x v="2"/>
    <s v="FUR-BO-10003159"/>
    <s v="Furniture"/>
    <x v="0"/>
    <s v="Sauder Camden County Collection Libraries, Planked Cherry Finish"/>
    <n v="344.94"/>
    <n v="3"/>
    <n v="0"/>
    <n v="31.044599999999999"/>
    <n v="10.3482"/>
    <n v="0.09"/>
    <n v="0"/>
    <x v="2"/>
    <x v="0"/>
    <s v="Sep"/>
  </r>
  <r>
    <n v="6780"/>
    <s v="US-2016-147711"/>
    <x v="222"/>
    <d v="2016-09-08T00:00:00"/>
    <x v="0"/>
    <s v="HF-14995"/>
    <s v="Herbert Flentye"/>
    <s v="Consumer"/>
    <s v="United States"/>
    <x v="237"/>
    <x v="32"/>
    <x v="2"/>
    <s v="FUR-FU-10002364"/>
    <s v="Furniture"/>
    <x v="3"/>
    <s v="Eldon Expressions Wood Desk Accessories, Oak"/>
    <n v="14.76"/>
    <n v="2"/>
    <n v="0"/>
    <n v="4.2804000000000002"/>
    <n v="2.1402000000000001"/>
    <n v="0.29000000000000004"/>
    <n v="0"/>
    <x v="2"/>
    <x v="0"/>
    <s v="Sep"/>
  </r>
  <r>
    <n v="6783"/>
    <s v="CA-2017-121293"/>
    <x v="730"/>
    <d v="2017-07-28T00:00:00"/>
    <x v="0"/>
    <s v="JC-15775"/>
    <s v="John Castell"/>
    <s v="Consumer"/>
    <s v="United States"/>
    <x v="3"/>
    <x v="3"/>
    <x v="2"/>
    <s v="FUR-FU-10000732"/>
    <s v="Furniture"/>
    <x v="3"/>
    <s v="Eldon 200 Class Desk Accessories"/>
    <n v="20.096"/>
    <n v="4"/>
    <n v="0.2"/>
    <n v="3.0144000000000002"/>
    <n v="0.75360000000000005"/>
    <n v="0.15000000000000002"/>
    <n v="1"/>
    <x v="0"/>
    <x v="3"/>
    <s v="Jul"/>
  </r>
  <r>
    <n v="6785"/>
    <s v="CA-2017-121293"/>
    <x v="730"/>
    <d v="2017-07-28T00:00:00"/>
    <x v="0"/>
    <s v="JC-15775"/>
    <s v="John Castell"/>
    <s v="Consumer"/>
    <s v="United States"/>
    <x v="3"/>
    <x v="3"/>
    <x v="2"/>
    <s v="FUR-TA-10001771"/>
    <s v="Furniture"/>
    <x v="2"/>
    <s v="Bush Cubix Conference Tables, Fully Assembled"/>
    <n v="138.58799999999999"/>
    <n v="1"/>
    <n v="0.4"/>
    <n v="-34.646999999999998"/>
    <n v="-34.646999999999998"/>
    <n v="-0.25"/>
    <n v="1"/>
    <x v="0"/>
    <x v="3"/>
    <s v="Jul"/>
  </r>
  <r>
    <n v="6788"/>
    <s v="CA-2015-118843"/>
    <x v="615"/>
    <d v="2015-09-20T00:00:00"/>
    <x v="1"/>
    <s v="JH-15910"/>
    <s v="Jonathan Howell"/>
    <s v="Consumer"/>
    <s v="United States"/>
    <x v="182"/>
    <x v="24"/>
    <x v="0"/>
    <s v="FUR-FU-10003975"/>
    <s v="Furniture"/>
    <x v="3"/>
    <s v="Eldon Advantage Chair Mats for Low to Medium Pile Carpets"/>
    <n v="129.93"/>
    <n v="3"/>
    <n v="0"/>
    <n v="12.993"/>
    <n v="4.3310000000000004"/>
    <n v="9.9999999999999992E-2"/>
    <n v="0"/>
    <x v="7"/>
    <x v="1"/>
    <s v="Sep"/>
  </r>
  <r>
    <n v="6792"/>
    <s v="CA-2016-162348"/>
    <x v="480"/>
    <d v="2016-11-15T00:00:00"/>
    <x v="1"/>
    <s v="BF-11170"/>
    <s v="Ben Ferrer"/>
    <s v="Home Office"/>
    <s v="United States"/>
    <x v="155"/>
    <x v="2"/>
    <x v="1"/>
    <s v="FUR-FU-10003731"/>
    <s v="Furniture"/>
    <x v="3"/>
    <s v="Eldon Expressions Wood and Plastic Desk Accessories, Oak"/>
    <n v="9.98"/>
    <n v="1"/>
    <n v="0"/>
    <n v="2.7944"/>
    <n v="2.7944"/>
    <n v="0.27999999999999997"/>
    <n v="0"/>
    <x v="2"/>
    <x v="0"/>
    <s v="Nov"/>
  </r>
  <r>
    <n v="6796"/>
    <s v="CA-2015-145394"/>
    <x v="397"/>
    <d v="2015-11-20T00:00:00"/>
    <x v="1"/>
    <s v="MC-17605"/>
    <s v="Matt Connell"/>
    <s v="Corporate"/>
    <s v="United States"/>
    <x v="9"/>
    <x v="8"/>
    <x v="3"/>
    <s v="FUR-FU-10001215"/>
    <s v="Furniture"/>
    <x v="3"/>
    <s v="Howard Miller 11-1/2&quot; Diameter Brentwood Wall Clock"/>
    <n v="34.503999999999998"/>
    <n v="2"/>
    <n v="0.6"/>
    <n v="-15.5268"/>
    <n v="-7.7633999999999999"/>
    <n v="-0.45"/>
    <n v="1"/>
    <x v="4"/>
    <x v="1"/>
    <s v="Nov"/>
  </r>
  <r>
    <n v="6797"/>
    <s v="CA-2015-168809"/>
    <x v="382"/>
    <d v="2015-08-25T00:00:00"/>
    <x v="3"/>
    <s v="MC-18100"/>
    <s v="Mick Crebagga"/>
    <s v="Consumer"/>
    <s v="United States"/>
    <x v="6"/>
    <x v="5"/>
    <x v="3"/>
    <s v="FUR-FU-10001473"/>
    <s v="Furniture"/>
    <x v="3"/>
    <s v="Eldon Executive Woodline II Desk Accessories, Mahogany"/>
    <n v="20.103999999999999"/>
    <n v="2"/>
    <n v="0.6"/>
    <n v="-16.585799999999999"/>
    <n v="-8.2928999999999995"/>
    <n v="-0.82499999999999996"/>
    <n v="1"/>
    <x v="8"/>
    <x v="1"/>
    <s v="Aug"/>
  </r>
  <r>
    <n v="6799"/>
    <s v="CA-2015-168809"/>
    <x v="382"/>
    <d v="2015-08-25T00:00:00"/>
    <x v="3"/>
    <s v="MC-18100"/>
    <s v="Mick Crebagga"/>
    <s v="Consumer"/>
    <s v="United States"/>
    <x v="6"/>
    <x v="5"/>
    <x v="3"/>
    <s v="FUR-FU-10002240"/>
    <s v="Furniture"/>
    <x v="3"/>
    <s v="Nu-Dell EZ-Mount Plastic Wall Frames"/>
    <n v="7.88"/>
    <n v="5"/>
    <n v="0.6"/>
    <n v="-3.94"/>
    <n v="-0.78800000000000003"/>
    <n v="-0.5"/>
    <n v="1"/>
    <x v="8"/>
    <x v="1"/>
    <s v="Aug"/>
  </r>
  <r>
    <n v="6800"/>
    <s v="CA-2016-109827"/>
    <x v="683"/>
    <d v="2017-01-01T00:00:00"/>
    <x v="1"/>
    <s v="LW-16825"/>
    <s v="Laurel Workman"/>
    <s v="Corporate"/>
    <s v="United States"/>
    <x v="43"/>
    <x v="22"/>
    <x v="1"/>
    <s v="FUR-TA-10002607"/>
    <s v="Furniture"/>
    <x v="2"/>
    <s v="KI Conference Tables"/>
    <n v="35.445"/>
    <n v="1"/>
    <n v="0.5"/>
    <n v="-24.102599999999999"/>
    <n v="-24.102599999999999"/>
    <n v="-0.67999999999999994"/>
    <n v="1"/>
    <x v="7"/>
    <x v="0"/>
    <s v="Dec"/>
  </r>
  <r>
    <n v="6804"/>
    <s v="CA-2016-109827"/>
    <x v="683"/>
    <d v="2017-01-01T00:00:00"/>
    <x v="1"/>
    <s v="LW-16825"/>
    <s v="Laurel Workman"/>
    <s v="Corporate"/>
    <s v="United States"/>
    <x v="43"/>
    <x v="22"/>
    <x v="1"/>
    <s v="FUR-CH-10004754"/>
    <s v="Furniture"/>
    <x v="1"/>
    <s v="Global Stack Chair with Arms, Black"/>
    <n v="47.968000000000004"/>
    <n v="2"/>
    <n v="0.2"/>
    <n v="4.1971999999999996"/>
    <n v="2.0985999999999998"/>
    <n v="8.7499999999999981E-2"/>
    <n v="1"/>
    <x v="7"/>
    <x v="0"/>
    <s v="Dec"/>
  </r>
  <r>
    <n v="6809"/>
    <s v="CA-2015-128125"/>
    <x v="731"/>
    <d v="2015-04-05T00:00:00"/>
    <x v="1"/>
    <s v="EB-13705"/>
    <s v="Ed Braxton"/>
    <s v="Corporate"/>
    <s v="United States"/>
    <x v="6"/>
    <x v="5"/>
    <x v="3"/>
    <s v="FUR-FU-10001085"/>
    <s v="Furniture"/>
    <x v="3"/>
    <s v="3M Polarizing Light Filter Sleeves"/>
    <n v="22.38"/>
    <n v="3"/>
    <n v="0.6"/>
    <n v="-7.8330000000000002"/>
    <n v="-2.6110000000000002"/>
    <n v="-0.35000000000000003"/>
    <n v="1"/>
    <x v="2"/>
    <x v="1"/>
    <s v="Mar"/>
  </r>
  <r>
    <n v="6812"/>
    <s v="CA-2017-156237"/>
    <x v="732"/>
    <d v="2017-09-15T00:00:00"/>
    <x v="2"/>
    <s v="PS-18760"/>
    <s v="Pamela Stobb"/>
    <s v="Consumer"/>
    <s v="United States"/>
    <x v="3"/>
    <x v="3"/>
    <x v="2"/>
    <s v="FUR-CH-10002372"/>
    <s v="Furniture"/>
    <x v="1"/>
    <s v="Office Star - Ergonomically Designed Knee Chair"/>
    <n v="113.372"/>
    <n v="2"/>
    <n v="0.3"/>
    <n v="-29.152799999999999"/>
    <n v="-14.5764"/>
    <n v="-0.25714285714285712"/>
    <n v="1"/>
    <x v="5"/>
    <x v="3"/>
    <s v="Sep"/>
  </r>
  <r>
    <n v="6814"/>
    <s v="CA-2017-156237"/>
    <x v="732"/>
    <d v="2017-09-15T00:00:00"/>
    <x v="2"/>
    <s v="PS-18760"/>
    <s v="Pamela Stobb"/>
    <s v="Consumer"/>
    <s v="United States"/>
    <x v="3"/>
    <x v="3"/>
    <x v="2"/>
    <s v="FUR-FU-10001057"/>
    <s v="Furniture"/>
    <x v="3"/>
    <s v="Tensor Track Tree Floor Lamp"/>
    <n v="127.93600000000001"/>
    <n v="8"/>
    <n v="0.2"/>
    <n v="4.7976000000000001"/>
    <n v="0.59970000000000001"/>
    <n v="3.7499999999999999E-2"/>
    <n v="1"/>
    <x v="5"/>
    <x v="3"/>
    <s v="Sep"/>
  </r>
  <r>
    <n v="6816"/>
    <s v="CA-2014-144414"/>
    <x v="733"/>
    <d v="2014-06-21T00:00:00"/>
    <x v="1"/>
    <s v="GH-14425"/>
    <s v="Gary Hwang"/>
    <s v="Consumer"/>
    <s v="United States"/>
    <x v="15"/>
    <x v="13"/>
    <x v="1"/>
    <s v="FUR-FU-10003981"/>
    <s v="Furniture"/>
    <x v="3"/>
    <s v="Eldon Wave Desk Accessories"/>
    <n v="6.24"/>
    <n v="3"/>
    <n v="0"/>
    <n v="2.6208"/>
    <n v="0.87360000000000004"/>
    <n v="0.42"/>
    <n v="0"/>
    <x v="4"/>
    <x v="2"/>
    <s v="Jun"/>
  </r>
  <r>
    <n v="6820"/>
    <s v="CA-2017-163860"/>
    <x v="158"/>
    <d v="2018-01-01T00:00:00"/>
    <x v="1"/>
    <s v="LO-17170"/>
    <s v="Lori Olson"/>
    <s v="Corporate"/>
    <s v="United States"/>
    <x v="117"/>
    <x v="8"/>
    <x v="3"/>
    <s v="FUR-FU-10004586"/>
    <s v="Furniture"/>
    <x v="3"/>
    <s v="G.E. Longer-Life Indoor Recessed Floodlight Bulbs"/>
    <n v="7.968"/>
    <n v="3"/>
    <n v="0.6"/>
    <n v="-2.3904000000000001"/>
    <n v="-0.79680000000000006"/>
    <n v="-0.3"/>
    <n v="1"/>
    <x v="4"/>
    <x v="3"/>
    <s v="Dec"/>
  </r>
  <r>
    <n v="6821"/>
    <s v="CA-2017-163860"/>
    <x v="158"/>
    <d v="2018-01-01T00:00:00"/>
    <x v="1"/>
    <s v="LO-17170"/>
    <s v="Lori Olson"/>
    <s v="Corporate"/>
    <s v="United States"/>
    <x v="117"/>
    <x v="8"/>
    <x v="3"/>
    <s v="FUR-CH-10004698"/>
    <s v="Furniture"/>
    <x v="1"/>
    <s v="Padded Folding Chairs, Black, 4/Carton"/>
    <n v="113.372"/>
    <n v="2"/>
    <n v="0.3"/>
    <n v="-3.2391999999999999"/>
    <n v="-1.6195999999999999"/>
    <n v="-2.8571428571428571E-2"/>
    <n v="1"/>
    <x v="4"/>
    <x v="3"/>
    <s v="Dec"/>
  </r>
  <r>
    <n v="6822"/>
    <s v="CA-2017-163860"/>
    <x v="158"/>
    <d v="2018-01-01T00:00:00"/>
    <x v="1"/>
    <s v="LO-17170"/>
    <s v="Lori Olson"/>
    <s v="Corporate"/>
    <s v="United States"/>
    <x v="117"/>
    <x v="8"/>
    <x v="3"/>
    <s v="FUR-FU-10001935"/>
    <s v="Furniture"/>
    <x v="3"/>
    <s v="3M Hangers With Command Adhesive"/>
    <n v="2.96"/>
    <n v="2"/>
    <n v="0.6"/>
    <n v="-1.4059999999999999"/>
    <n v="-0.70299999999999996"/>
    <n v="-0.47499999999999998"/>
    <n v="1"/>
    <x v="4"/>
    <x v="3"/>
    <s v="Dec"/>
  </r>
  <r>
    <n v="6825"/>
    <s v="CA-2015-154291"/>
    <x v="396"/>
    <d v="2015-07-29T00:00:00"/>
    <x v="1"/>
    <s v="YS-21880"/>
    <s v="Yana Sorensen"/>
    <s v="Corporate"/>
    <s v="United States"/>
    <x v="132"/>
    <x v="33"/>
    <x v="0"/>
    <s v="FUR-TA-10002041"/>
    <s v="Furniture"/>
    <x v="2"/>
    <s v="Bevis Round Conference Table Top, X-Base"/>
    <n v="358.58"/>
    <n v="2"/>
    <n v="0"/>
    <n v="39.443800000000003"/>
    <n v="19.721900000000002"/>
    <n v="0.11000000000000001"/>
    <n v="0"/>
    <x v="4"/>
    <x v="1"/>
    <s v="Jul"/>
  </r>
  <r>
    <n v="6834"/>
    <s v="CA-2016-153101"/>
    <x v="63"/>
    <d v="2016-09-08T00:00:00"/>
    <x v="3"/>
    <s v="PJ-19015"/>
    <s v="Pauline Johnson"/>
    <s v="Consumer"/>
    <s v="United States"/>
    <x v="72"/>
    <x v="2"/>
    <x v="1"/>
    <s v="FUR-TA-10003008"/>
    <s v="Furniture"/>
    <x v="2"/>
    <s v="Lesro Round Back Collection Coffee Table, End Table"/>
    <n v="146.04"/>
    <n v="1"/>
    <n v="0.2"/>
    <n v="-12.778499999999999"/>
    <n v="-12.778499999999999"/>
    <n v="-8.7499999999999994E-2"/>
    <n v="1"/>
    <x v="8"/>
    <x v="0"/>
    <s v="Sep"/>
  </r>
  <r>
    <n v="6837"/>
    <s v="CA-2017-142643"/>
    <x v="487"/>
    <d v="2017-10-20T00:00:00"/>
    <x v="1"/>
    <s v="DL-13495"/>
    <s v="Dionis Lloyd"/>
    <s v="Corporate"/>
    <s v="United States"/>
    <x v="310"/>
    <x v="2"/>
    <x v="1"/>
    <s v="FUR-FU-10000087"/>
    <s v="Furniture"/>
    <x v="3"/>
    <s v="Executive Impressions 14&quot; Two-Color Numerals Wall Clock"/>
    <n v="22.72"/>
    <n v="1"/>
    <n v="0"/>
    <n v="9.3152000000000008"/>
    <n v="9.3152000000000008"/>
    <n v="0.41000000000000003"/>
    <n v="0"/>
    <x v="2"/>
    <x v="3"/>
    <s v="Oct"/>
  </r>
  <r>
    <n v="6845"/>
    <s v="CA-2016-123946"/>
    <x v="51"/>
    <d v="2016-09-17T00:00:00"/>
    <x v="1"/>
    <s v="AJ-10795"/>
    <s v="Anthony Johnson"/>
    <s v="Corporate"/>
    <s v="United States"/>
    <x v="76"/>
    <x v="25"/>
    <x v="0"/>
    <s v="FUR-CH-10002073"/>
    <s v="Furniture"/>
    <x v="1"/>
    <s v="Hon Olson Stacker Chairs"/>
    <n v="1059.1199999999999"/>
    <n v="4"/>
    <n v="0"/>
    <n v="307.14479999999998"/>
    <n v="76.786199999999994"/>
    <n v="0.28999999999999998"/>
    <n v="0"/>
    <x v="2"/>
    <x v="0"/>
    <s v="Sep"/>
  </r>
  <r>
    <n v="6846"/>
    <s v="CA-2014-147543"/>
    <x v="734"/>
    <d v="2014-07-12T00:00:00"/>
    <x v="1"/>
    <s v="BC-11125"/>
    <s v="Becky Castell"/>
    <s v="Home Office"/>
    <s v="United States"/>
    <x v="311"/>
    <x v="2"/>
    <x v="1"/>
    <s v="FUR-CH-10000155"/>
    <s v="Furniture"/>
    <x v="1"/>
    <s v="Global Comet Stacking Armless Chair"/>
    <n v="478.48"/>
    <n v="2"/>
    <n v="0.2"/>
    <n v="47.847999999999999"/>
    <n v="23.923999999999999"/>
    <n v="9.9999999999999992E-2"/>
    <n v="1"/>
    <x v="6"/>
    <x v="2"/>
    <s v="Jul"/>
  </r>
  <r>
    <n v="6850"/>
    <s v="CA-2014-101462"/>
    <x v="607"/>
    <d v="2014-04-25T00:00:00"/>
    <x v="1"/>
    <s v="BP-11230"/>
    <s v="Benjamin Patterson"/>
    <s v="Consumer"/>
    <s v="United States"/>
    <x v="2"/>
    <x v="2"/>
    <x v="1"/>
    <s v="FUR-FU-10000409"/>
    <s v="Furniture"/>
    <x v="3"/>
    <s v="GE 4 Foot Flourescent Tube, 40 Watt"/>
    <n v="59.92"/>
    <n v="4"/>
    <n v="0"/>
    <n v="27.563199999999998"/>
    <n v="6.8907999999999996"/>
    <n v="0.45999999999999996"/>
    <n v="0"/>
    <x v="2"/>
    <x v="2"/>
    <s v="Apr"/>
  </r>
  <r>
    <n v="6851"/>
    <s v="US-2016-100461"/>
    <x v="735"/>
    <d v="2016-01-12T00:00:00"/>
    <x v="1"/>
    <s v="JO-15145"/>
    <s v="Jack O'Briant"/>
    <s v="Corporate"/>
    <s v="United States"/>
    <x v="20"/>
    <x v="16"/>
    <x v="3"/>
    <s v="FUR-BO-10002545"/>
    <s v="Furniture"/>
    <x v="0"/>
    <s v="Atlantic Metals Mobile 3-Shelf Bookcases, Custom Colors"/>
    <n v="1565.88"/>
    <n v="6"/>
    <n v="0"/>
    <n v="407.12880000000001"/>
    <n v="67.854799999999997"/>
    <n v="0.26"/>
    <n v="0"/>
    <x v="4"/>
    <x v="0"/>
    <s v="Jan"/>
  </r>
  <r>
    <n v="6863"/>
    <s v="CA-2017-128965"/>
    <x v="452"/>
    <d v="2017-04-22T00:00:00"/>
    <x v="1"/>
    <s v="PS-18760"/>
    <s v="Pamela Stobb"/>
    <s v="Consumer"/>
    <s v="United States"/>
    <x v="2"/>
    <x v="2"/>
    <x v="1"/>
    <s v="FUR-CH-10003774"/>
    <s v="Furniture"/>
    <x v="1"/>
    <s v="Global Wood Trimmed Manager's Task Chair, Khaki"/>
    <n v="218.352"/>
    <n v="3"/>
    <n v="0.2"/>
    <n v="-19.105799999999999"/>
    <n v="-6.3685999999999998"/>
    <n v="-8.7499999999999994E-2"/>
    <n v="1"/>
    <x v="2"/>
    <x v="3"/>
    <s v="Apr"/>
  </r>
  <r>
    <n v="6869"/>
    <s v="US-2016-126452"/>
    <x v="650"/>
    <d v="2016-08-28T00:00:00"/>
    <x v="1"/>
    <s v="SC-20230"/>
    <s v="Scot Coram"/>
    <s v="Corporate"/>
    <s v="United States"/>
    <x v="2"/>
    <x v="2"/>
    <x v="1"/>
    <s v="FUR-TA-10003569"/>
    <s v="Furniture"/>
    <x v="2"/>
    <s v="Bretford CR8500 Series Meeting Room Furniture"/>
    <n v="2887.056"/>
    <n v="9"/>
    <n v="0.2"/>
    <n v="180.441"/>
    <n v="20.048999999999999"/>
    <n v="6.25E-2"/>
    <n v="1"/>
    <x v="7"/>
    <x v="0"/>
    <s v="Aug"/>
  </r>
  <r>
    <n v="6877"/>
    <s v="US-2016-121013"/>
    <x v="26"/>
    <d v="2016-09-10T00:00:00"/>
    <x v="1"/>
    <s v="MM-17920"/>
    <s v="Michael Moore"/>
    <s v="Consumer"/>
    <s v="United States"/>
    <x v="180"/>
    <x v="25"/>
    <x v="0"/>
    <s v="FUR-TA-10003238"/>
    <s v="Furniture"/>
    <x v="2"/>
    <s v="Chromcraft Bull-Nose Wood 48&quot; x 96&quot; Rectangular Conference Tables"/>
    <n v="1652.94"/>
    <n v="3"/>
    <n v="0"/>
    <n v="314.05860000000001"/>
    <n v="104.6862"/>
    <n v="0.19"/>
    <n v="0"/>
    <x v="2"/>
    <x v="0"/>
    <s v="Sep"/>
  </r>
  <r>
    <n v="6878"/>
    <s v="US-2015-123918"/>
    <x v="233"/>
    <d v="2015-10-15T00:00:00"/>
    <x v="3"/>
    <s v="CG-12520"/>
    <s v="Claire Gute"/>
    <s v="Consumer"/>
    <s v="United States"/>
    <x v="144"/>
    <x v="5"/>
    <x v="3"/>
    <s v="FUR-FU-10004952"/>
    <s v="Furniture"/>
    <x v="3"/>
    <s v="C-Line Cubicle Keepers Polyproplyene Holder w/Velcro Back, 8-1/2x11, 25/Bx"/>
    <n v="131.376"/>
    <n v="6"/>
    <n v="0.6"/>
    <n v="-95.247600000000006"/>
    <n v="-15.874600000000001"/>
    <n v="-0.72499999999999998"/>
    <n v="1"/>
    <x v="8"/>
    <x v="1"/>
    <s v="Oct"/>
  </r>
  <r>
    <n v="6880"/>
    <s v="CA-2015-137113"/>
    <x v="239"/>
    <d v="2015-12-05T00:00:00"/>
    <x v="0"/>
    <s v="TW-21025"/>
    <s v="Tamara Willingham"/>
    <s v="Home Office"/>
    <s v="United States"/>
    <x v="15"/>
    <x v="13"/>
    <x v="1"/>
    <s v="FUR-CH-10001215"/>
    <s v="Furniture"/>
    <x v="1"/>
    <s v="Global Troy Executive Leather Low-Back Tilter"/>
    <n v="2003.92"/>
    <n v="5"/>
    <n v="0.2"/>
    <n v="125.245"/>
    <n v="25.048999999999999"/>
    <n v="6.25E-2"/>
    <n v="1"/>
    <x v="4"/>
    <x v="1"/>
    <s v="Dec"/>
  </r>
  <r>
    <n v="6882"/>
    <s v="CA-2015-137113"/>
    <x v="239"/>
    <d v="2015-12-05T00:00:00"/>
    <x v="0"/>
    <s v="TW-21025"/>
    <s v="Tamara Willingham"/>
    <s v="Home Office"/>
    <s v="United States"/>
    <x v="15"/>
    <x v="13"/>
    <x v="1"/>
    <s v="FUR-TA-10001705"/>
    <s v="Furniture"/>
    <x v="2"/>
    <s v="Bush Advantage Collection Round Conference Table"/>
    <n v="1913.4"/>
    <n v="9"/>
    <n v="0"/>
    <n v="401.81400000000002"/>
    <n v="44.646000000000001"/>
    <n v="0.21"/>
    <n v="0"/>
    <x v="4"/>
    <x v="1"/>
    <s v="Dec"/>
  </r>
  <r>
    <n v="6885"/>
    <s v="CA-2015-120677"/>
    <x v="151"/>
    <d v="2015-06-04T00:00:00"/>
    <x v="1"/>
    <s v="BD-11320"/>
    <s v="Bill Donatelli"/>
    <s v="Consumer"/>
    <s v="United States"/>
    <x v="12"/>
    <x v="11"/>
    <x v="3"/>
    <s v="FUR-CH-10002320"/>
    <s v="Furniture"/>
    <x v="1"/>
    <s v="Hon Pagoda Stacking Chairs"/>
    <n v="2567.84"/>
    <n v="8"/>
    <n v="0"/>
    <n v="770.35199999999998"/>
    <n v="96.293999999999997"/>
    <n v="0.3"/>
    <n v="0"/>
    <x v="4"/>
    <x v="1"/>
    <s v="May"/>
  </r>
  <r>
    <n v="6894"/>
    <s v="CA-2017-164756"/>
    <x v="510"/>
    <d v="2017-09-22T00:00:00"/>
    <x v="1"/>
    <s v="SS-20140"/>
    <s v="Saphhira Shifley"/>
    <s v="Corporate"/>
    <s v="United States"/>
    <x v="29"/>
    <x v="24"/>
    <x v="0"/>
    <s v="FUR-FU-10002963"/>
    <s v="Furniture"/>
    <x v="3"/>
    <s v="Master Caster Door Stop, Gray"/>
    <n v="20.32"/>
    <n v="4"/>
    <n v="0"/>
    <n v="6.9088000000000003"/>
    <n v="1.7272000000000001"/>
    <n v="0.34"/>
    <n v="0"/>
    <x v="4"/>
    <x v="3"/>
    <s v="Sep"/>
  </r>
  <r>
    <n v="6899"/>
    <s v="US-2015-165512"/>
    <x v="736"/>
    <d v="2015-05-26T00:00:00"/>
    <x v="0"/>
    <s v="VS-21820"/>
    <s v="Vivek Sundaresam"/>
    <s v="Consumer"/>
    <s v="United States"/>
    <x v="312"/>
    <x v="8"/>
    <x v="3"/>
    <s v="FUR-CH-10002880"/>
    <s v="Furniture"/>
    <x v="1"/>
    <s v="Global High-Back Leather Tilter, Burgundy"/>
    <n v="602.65099999999995"/>
    <n v="7"/>
    <n v="0.3"/>
    <n v="-163.57669999999999"/>
    <n v="-23.368099999999998"/>
    <n v="-0.27142857142857141"/>
    <n v="1"/>
    <x v="3"/>
    <x v="1"/>
    <s v="May"/>
  </r>
  <r>
    <n v="6909"/>
    <s v="US-2017-135503"/>
    <x v="247"/>
    <d v="2017-12-15T00:00:00"/>
    <x v="1"/>
    <s v="JE-16165"/>
    <s v="Justin Ellison"/>
    <s v="Corporate"/>
    <s v="United States"/>
    <x v="313"/>
    <x v="10"/>
    <x v="0"/>
    <s v="FUR-FU-10002364"/>
    <s v="Furniture"/>
    <x v="3"/>
    <s v="Eldon Expressions Wood Desk Accessories, Oak"/>
    <n v="14.76"/>
    <n v="2"/>
    <n v="0"/>
    <n v="4.2804000000000002"/>
    <n v="2.1402000000000001"/>
    <n v="0.29000000000000004"/>
    <n v="0"/>
    <x v="2"/>
    <x v="3"/>
    <s v="Dec"/>
  </r>
  <r>
    <n v="6911"/>
    <s v="US-2017-115301"/>
    <x v="605"/>
    <d v="2017-08-02T00:00:00"/>
    <x v="1"/>
    <s v="VG-21790"/>
    <s v="Vivek Gonzalez"/>
    <s v="Consumer"/>
    <s v="United States"/>
    <x v="15"/>
    <x v="13"/>
    <x v="1"/>
    <s v="FUR-BO-10004709"/>
    <s v="Furniture"/>
    <x v="0"/>
    <s v="Bush Westfield Collection Bookcases, Medium Cherry Finish"/>
    <n v="115.96"/>
    <n v="2"/>
    <n v="0"/>
    <n v="25.511199999999999"/>
    <n v="12.755599999999999"/>
    <n v="0.22"/>
    <n v="0"/>
    <x v="4"/>
    <x v="3"/>
    <s v="Jul"/>
  </r>
  <r>
    <n v="6918"/>
    <s v="CA-2014-124247"/>
    <x v="439"/>
    <d v="2014-12-21T00:00:00"/>
    <x v="1"/>
    <s v="SH-20635"/>
    <s v="Stefanie Holloman"/>
    <s v="Corporate"/>
    <s v="United States"/>
    <x v="155"/>
    <x v="2"/>
    <x v="1"/>
    <s v="FUR-CH-10001854"/>
    <s v="Furniture"/>
    <x v="1"/>
    <s v="Office Star - Professional Matrix Back Chair with 2-to-1 Synchro Tilt and Mesh Fabric Seat"/>
    <n v="1403.92"/>
    <n v="5"/>
    <n v="0.2"/>
    <n v="70.195999999999998"/>
    <n v="14.039199999999999"/>
    <n v="4.9999999999999996E-2"/>
    <n v="1"/>
    <x v="2"/>
    <x v="2"/>
    <s v="Dec"/>
  </r>
  <r>
    <n v="6926"/>
    <s v="CA-2015-137925"/>
    <x v="737"/>
    <d v="2015-12-04T00:00:00"/>
    <x v="1"/>
    <s v="JL-15235"/>
    <s v="Janet Lee"/>
    <s v="Consumer"/>
    <s v="United States"/>
    <x v="13"/>
    <x v="7"/>
    <x v="2"/>
    <s v="FUR-BO-10001608"/>
    <s v="Furniture"/>
    <x v="0"/>
    <s v="Hon Metal Bookcases, Black"/>
    <n v="681.40800000000002"/>
    <n v="12"/>
    <n v="0.2"/>
    <n v="42.588000000000001"/>
    <n v="3.5489999999999999"/>
    <n v="6.25E-2"/>
    <n v="1"/>
    <x v="4"/>
    <x v="1"/>
    <s v="Nov"/>
  </r>
  <r>
    <n v="6934"/>
    <s v="CA-2014-164182"/>
    <x v="738"/>
    <d v="2014-07-18T00:00:00"/>
    <x v="1"/>
    <s v="ST-20530"/>
    <s v="Shui Tom"/>
    <s v="Consumer"/>
    <s v="United States"/>
    <x v="3"/>
    <x v="3"/>
    <x v="2"/>
    <s v="FUR-FU-10001057"/>
    <s v="Furniture"/>
    <x v="3"/>
    <s v="Tensor Track Tree Floor Lamp"/>
    <n v="31.984000000000002"/>
    <n v="2"/>
    <n v="0.2"/>
    <n v="1.1994"/>
    <n v="0.59970000000000001"/>
    <n v="3.7499999999999999E-2"/>
    <n v="1"/>
    <x v="4"/>
    <x v="2"/>
    <s v="Jul"/>
  </r>
  <r>
    <n v="6937"/>
    <s v="CA-2016-129847"/>
    <x v="227"/>
    <d v="2016-09-04T00:00:00"/>
    <x v="2"/>
    <s v="TA-21385"/>
    <s v="Tom Ashbrook"/>
    <s v="Home Office"/>
    <s v="United States"/>
    <x v="9"/>
    <x v="8"/>
    <x v="3"/>
    <s v="FUR-FU-10000277"/>
    <s v="Furniture"/>
    <x v="3"/>
    <s v="Deflect-o DuraMat Antistatic Studded Beveled Mat for Medium Pile Carpeting"/>
    <n v="84.272000000000006"/>
    <n v="2"/>
    <n v="0.6"/>
    <n v="-75.844800000000006"/>
    <n v="-37.922400000000003"/>
    <n v="-0.9"/>
    <n v="1"/>
    <x v="3"/>
    <x v="0"/>
    <s v="Sep"/>
  </r>
  <r>
    <n v="6946"/>
    <s v="CA-2016-106243"/>
    <x v="739"/>
    <d v="2016-10-04T00:00:00"/>
    <x v="1"/>
    <s v="GM-14680"/>
    <s v="Greg Matthias"/>
    <s v="Consumer"/>
    <s v="United States"/>
    <x v="13"/>
    <x v="7"/>
    <x v="2"/>
    <s v="FUR-BO-10003034"/>
    <s v="Furniture"/>
    <x v="0"/>
    <s v="O'Sullivan Elevations Bookcase, Cherry Finish"/>
    <n v="523.91999999999996"/>
    <n v="5"/>
    <n v="0.2"/>
    <n v="-26.196000000000002"/>
    <n v="-5.2392000000000003"/>
    <n v="-5.000000000000001E-2"/>
    <n v="1"/>
    <x v="4"/>
    <x v="0"/>
    <s v="Sep"/>
  </r>
  <r>
    <n v="6949"/>
    <s v="CA-2015-130365"/>
    <x v="740"/>
    <d v="2015-04-29T00:00:00"/>
    <x v="1"/>
    <s v="ZC-21910"/>
    <s v="Zuschuss Carroll"/>
    <s v="Consumer"/>
    <s v="United States"/>
    <x v="14"/>
    <x v="8"/>
    <x v="3"/>
    <s v="FUR-CH-10003535"/>
    <s v="Furniture"/>
    <x v="1"/>
    <s v="Global Armless Task Chair, Royal Blue"/>
    <n v="128.05799999999999"/>
    <n v="3"/>
    <n v="0.3"/>
    <n v="-23.7822"/>
    <n v="-7.9273999999999996"/>
    <n v="-0.18571428571428572"/>
    <n v="1"/>
    <x v="4"/>
    <x v="1"/>
    <s v="Apr"/>
  </r>
  <r>
    <n v="6951"/>
    <s v="CA-2017-143021"/>
    <x v="49"/>
    <d v="2017-11-19T00:00:00"/>
    <x v="3"/>
    <s v="AP-10720"/>
    <s v="Anne Pryor"/>
    <s v="Home Office"/>
    <s v="United States"/>
    <x v="13"/>
    <x v="7"/>
    <x v="2"/>
    <s v="FUR-TA-10001676"/>
    <s v="Furniture"/>
    <x v="2"/>
    <s v="Hon 61000 Series Interactive Training Tables"/>
    <n v="79.974000000000004"/>
    <n v="3"/>
    <n v="0.4"/>
    <n v="-29.323799999999999"/>
    <n v="-9.7745999999999995"/>
    <n v="-0.36666666666666664"/>
    <n v="1"/>
    <x v="8"/>
    <x v="3"/>
    <s v="Nov"/>
  </r>
  <r>
    <n v="6958"/>
    <s v="CA-2016-157588"/>
    <x v="197"/>
    <d v="2016-07-19T00:00:00"/>
    <x v="1"/>
    <s v="AR-10570"/>
    <s v="Anemone Ratner"/>
    <s v="Consumer"/>
    <s v="United States"/>
    <x v="29"/>
    <x v="24"/>
    <x v="0"/>
    <s v="FUR-FU-10004848"/>
    <s v="Furniture"/>
    <x v="3"/>
    <s v="Howard Miller 13-3/4&quot; Diameter Brushed Chrome Round Wall Clock"/>
    <n v="51.75"/>
    <n v="1"/>
    <n v="0"/>
    <n v="15.525"/>
    <n v="15.525"/>
    <n v="0.3"/>
    <n v="0"/>
    <x v="2"/>
    <x v="0"/>
    <s v="Jul"/>
  </r>
  <r>
    <n v="6970"/>
    <s v="CA-2016-163937"/>
    <x v="579"/>
    <d v="2016-01-13T00:00:00"/>
    <x v="0"/>
    <s v="JB-16000"/>
    <s v="Joy Bell-"/>
    <s v="Consumer"/>
    <s v="United States"/>
    <x v="314"/>
    <x v="13"/>
    <x v="1"/>
    <s v="FUR-FU-10000010"/>
    <s v="Furniture"/>
    <x v="3"/>
    <s v="DAX Value U-Channel Document Frames, Easel Back"/>
    <n v="24.85"/>
    <n v="5"/>
    <n v="0"/>
    <n v="7.7035"/>
    <n v="1.5407"/>
    <n v="0.31"/>
    <n v="0"/>
    <x v="0"/>
    <x v="0"/>
    <s v="Jan"/>
  </r>
  <r>
    <n v="6977"/>
    <s v="CA-2015-112144"/>
    <x v="741"/>
    <d v="2015-07-02T00:00:00"/>
    <x v="1"/>
    <s v="CY-12745"/>
    <s v="Craig Yedwab"/>
    <s v="Corporate"/>
    <s v="United States"/>
    <x v="171"/>
    <x v="22"/>
    <x v="1"/>
    <s v="FUR-FU-10004306"/>
    <s v="Furniture"/>
    <x v="3"/>
    <s v="Electrix Halogen Magnifier Lamp"/>
    <n v="621.76"/>
    <n v="4"/>
    <n v="0.2"/>
    <n v="46.631999999999998"/>
    <n v="11.657999999999999"/>
    <n v="7.4999999999999997E-2"/>
    <n v="1"/>
    <x v="4"/>
    <x v="1"/>
    <s v="Jun"/>
  </r>
  <r>
    <n v="6993"/>
    <s v="CA-2015-109386"/>
    <x v="428"/>
    <d v="2015-11-13T00:00:00"/>
    <x v="0"/>
    <s v="RH-19600"/>
    <s v="Rob Haberlin"/>
    <s v="Consumer"/>
    <s v="United States"/>
    <x v="247"/>
    <x v="25"/>
    <x v="0"/>
    <s v="FUR-FU-10000308"/>
    <s v="Furniture"/>
    <x v="3"/>
    <s v="Deflect-o Glass Clear Studded Chair Mats"/>
    <n v="186.54"/>
    <n v="3"/>
    <n v="0"/>
    <n v="41.038800000000002"/>
    <n v="13.679600000000001"/>
    <n v="0.22000000000000003"/>
    <n v="0"/>
    <x v="2"/>
    <x v="1"/>
    <s v="Nov"/>
  </r>
  <r>
    <n v="7002"/>
    <s v="CA-2015-104871"/>
    <x v="742"/>
    <d v="2015-04-03T00:00:00"/>
    <x v="1"/>
    <s v="DR-12940"/>
    <s v="Daniel Raglin"/>
    <s v="Home Office"/>
    <s v="United States"/>
    <x v="315"/>
    <x v="8"/>
    <x v="3"/>
    <s v="FUR-CH-10003298"/>
    <s v="Furniture"/>
    <x v="1"/>
    <s v="Office Star - Contemporary Task Swivel chair with Loop Arms, Charcoal"/>
    <n v="366.74400000000003"/>
    <n v="4"/>
    <n v="0.3"/>
    <n v="-110.0232"/>
    <n v="-27.505800000000001"/>
    <n v="-0.3"/>
    <n v="1"/>
    <x v="4"/>
    <x v="1"/>
    <s v="Mar"/>
  </r>
  <r>
    <n v="7003"/>
    <s v="CA-2014-133158"/>
    <x v="532"/>
    <d v="2014-08-21T00:00:00"/>
    <x v="0"/>
    <s v="DW-13195"/>
    <s v="David Wiener"/>
    <s v="Corporate"/>
    <s v="United States"/>
    <x v="2"/>
    <x v="2"/>
    <x v="1"/>
    <s v="FUR-FU-10000723"/>
    <s v="Furniture"/>
    <x v="3"/>
    <s v="Deflect-o EconoMat Studded, No Bevel Mat for Low Pile Carpeting"/>
    <n v="289.24"/>
    <n v="7"/>
    <n v="0"/>
    <n v="26.031600000000001"/>
    <n v="3.7188000000000003"/>
    <n v="0.09"/>
    <n v="0"/>
    <x v="3"/>
    <x v="2"/>
    <s v="Aug"/>
  </r>
  <r>
    <n v="7006"/>
    <s v="CA-2015-141740"/>
    <x v="341"/>
    <d v="2015-11-05T00:00:00"/>
    <x v="1"/>
    <s v="JF-15490"/>
    <s v="Jeremy Farry"/>
    <s v="Consumer"/>
    <s v="United States"/>
    <x v="13"/>
    <x v="7"/>
    <x v="2"/>
    <s v="FUR-CH-10001545"/>
    <s v="Furniture"/>
    <x v="1"/>
    <s v="Hon Comfortask Task/Swivel Chairs"/>
    <n v="205.16399999999999"/>
    <n v="2"/>
    <n v="0.1"/>
    <n v="13.6776"/>
    <n v="6.8388"/>
    <n v="6.6666666666666666E-2"/>
    <n v="0"/>
    <x v="4"/>
    <x v="1"/>
    <s v="Nov"/>
  </r>
  <r>
    <n v="7007"/>
    <s v="CA-2014-119466"/>
    <x v="256"/>
    <d v="2014-12-21T00:00:00"/>
    <x v="1"/>
    <s v="SP-20860"/>
    <s v="Sung Pak"/>
    <s v="Corporate"/>
    <s v="United States"/>
    <x v="9"/>
    <x v="8"/>
    <x v="3"/>
    <s v="FUR-FU-10001546"/>
    <s v="Furniture"/>
    <x v="3"/>
    <s v="Dana Swing-Arm Lamps"/>
    <n v="8.5440000000000005"/>
    <n v="2"/>
    <n v="0.6"/>
    <n v="-7.476"/>
    <n v="-3.738"/>
    <n v="-0.875"/>
    <n v="1"/>
    <x v="6"/>
    <x v="2"/>
    <s v="Dec"/>
  </r>
  <r>
    <n v="7009"/>
    <s v="CA-2015-154823"/>
    <x v="130"/>
    <d v="2015-08-25T00:00:00"/>
    <x v="1"/>
    <s v="KN-16390"/>
    <s v="Katherine Nockton"/>
    <s v="Corporate"/>
    <s v="United States"/>
    <x v="76"/>
    <x v="15"/>
    <x v="2"/>
    <s v="FUR-CH-10003379"/>
    <s v="Furniture"/>
    <x v="1"/>
    <s v="Global Commerce Series High-Back Swivel/Tilt Chairs"/>
    <n v="598.45799999999997"/>
    <n v="3"/>
    <n v="0.3"/>
    <n v="-42.747"/>
    <n v="-14.249000000000001"/>
    <n v="-7.1428571428571438E-2"/>
    <n v="1"/>
    <x v="4"/>
    <x v="1"/>
    <s v="Aug"/>
  </r>
  <r>
    <n v="7010"/>
    <s v="CA-2015-154823"/>
    <x v="130"/>
    <d v="2015-08-25T00:00:00"/>
    <x v="1"/>
    <s v="KN-16390"/>
    <s v="Katherine Nockton"/>
    <s v="Corporate"/>
    <s v="United States"/>
    <x v="76"/>
    <x v="15"/>
    <x v="2"/>
    <s v="FUR-FU-10000193"/>
    <s v="Furniture"/>
    <x v="3"/>
    <s v="Tenex Chairmats For Use with Hard Floors"/>
    <n v="25.984000000000002"/>
    <n v="1"/>
    <n v="0.2"/>
    <n v="-3.8976000000000002"/>
    <n v="-3.8976000000000002"/>
    <n v="-0.15"/>
    <n v="1"/>
    <x v="4"/>
    <x v="1"/>
    <s v="Aug"/>
  </r>
  <r>
    <n v="7014"/>
    <s v="CA-2017-141201"/>
    <x v="13"/>
    <d v="2017-12-11T00:00:00"/>
    <x v="0"/>
    <s v="DB-12910"/>
    <s v="Daniel Byrd"/>
    <s v="Home Office"/>
    <s v="United States"/>
    <x v="316"/>
    <x v="2"/>
    <x v="1"/>
    <s v="FUR-BO-10001519"/>
    <s v="Furniture"/>
    <x v="0"/>
    <s v="O'Sullivan 3-Shelf Heavy-Duty Bookcases"/>
    <n v="148.25700000000001"/>
    <n v="3"/>
    <n v="0.15"/>
    <n v="15.697800000000001"/>
    <n v="5.2326000000000006"/>
    <n v="0.10588235294117647"/>
    <n v="0"/>
    <x v="3"/>
    <x v="3"/>
    <s v="Dec"/>
  </r>
  <r>
    <n v="7022"/>
    <s v="CA-2014-124737"/>
    <x v="743"/>
    <d v="2014-08-27T00:00:00"/>
    <x v="1"/>
    <s v="AP-10915"/>
    <s v="Arthur Prichep"/>
    <s v="Consumer"/>
    <s v="United States"/>
    <x v="22"/>
    <x v="12"/>
    <x v="1"/>
    <s v="FUR-FU-10003274"/>
    <s v="Furniture"/>
    <x v="3"/>
    <s v="Regeneration Desk Collection"/>
    <n v="4.2240000000000002"/>
    <n v="3"/>
    <n v="0.2"/>
    <n v="1.2672000000000001"/>
    <n v="0.42240000000000005"/>
    <n v="0.3"/>
    <n v="1"/>
    <x v="4"/>
    <x v="2"/>
    <s v="Aug"/>
  </r>
  <r>
    <n v="7033"/>
    <s v="CA-2016-145548"/>
    <x v="367"/>
    <d v="2016-11-16T00:00:00"/>
    <x v="1"/>
    <s v="EB-13750"/>
    <s v="Edward Becker"/>
    <s v="Corporate"/>
    <s v="United States"/>
    <x v="13"/>
    <x v="7"/>
    <x v="2"/>
    <s v="FUR-CH-10003774"/>
    <s v="Furniture"/>
    <x v="1"/>
    <s v="Global Wood Trimmed Manager's Task Chair, Khaki"/>
    <n v="245.64599999999999"/>
    <n v="3"/>
    <n v="0.1"/>
    <n v="8.1882000000000001"/>
    <n v="2.7294"/>
    <n v="3.3333333333333333E-2"/>
    <n v="0"/>
    <x v="2"/>
    <x v="0"/>
    <s v="Nov"/>
  </r>
  <r>
    <n v="7036"/>
    <s v="CA-2017-119494"/>
    <x v="17"/>
    <d v="2017-11-13T00:00:00"/>
    <x v="1"/>
    <s v="JE-15610"/>
    <s v="Jim Epp"/>
    <s v="Corporate"/>
    <s v="United States"/>
    <x v="53"/>
    <x v="2"/>
    <x v="1"/>
    <s v="FUR-CH-10004675"/>
    <s v="Furniture"/>
    <x v="1"/>
    <s v="Lifetime Advantage Folding Chairs, 4/Carton"/>
    <n v="523.39200000000005"/>
    <n v="3"/>
    <n v="0.2"/>
    <n v="52.339199999999998"/>
    <n v="17.446400000000001"/>
    <n v="9.9999999999999992E-2"/>
    <n v="1"/>
    <x v="4"/>
    <x v="3"/>
    <s v="Nov"/>
  </r>
  <r>
    <n v="7042"/>
    <s v="CA-2017-103443"/>
    <x v="430"/>
    <d v="2017-12-23T00:00:00"/>
    <x v="1"/>
    <s v="AT-10735"/>
    <s v="Annie Thurman"/>
    <s v="Consumer"/>
    <s v="United States"/>
    <x v="13"/>
    <x v="7"/>
    <x v="2"/>
    <s v="FUR-FU-10000308"/>
    <s v="Furniture"/>
    <x v="3"/>
    <s v="Deflect-o Glass Clear Studded Chair Mats"/>
    <n v="124.36"/>
    <n v="2"/>
    <n v="0"/>
    <n v="27.359200000000001"/>
    <n v="13.679600000000001"/>
    <n v="0.22"/>
    <n v="0"/>
    <x v="6"/>
    <x v="3"/>
    <s v="Dec"/>
  </r>
  <r>
    <n v="7044"/>
    <s v="US-2017-165358"/>
    <x v="511"/>
    <d v="2017-07-23T00:00:00"/>
    <x v="1"/>
    <s v="SV-20365"/>
    <s v="Seth Vernon"/>
    <s v="Consumer"/>
    <s v="United States"/>
    <x v="3"/>
    <x v="3"/>
    <x v="2"/>
    <s v="FUR-CH-10002647"/>
    <s v="Furniture"/>
    <x v="1"/>
    <s v="Situations Contoured Folding Chairs, 4/Set"/>
    <n v="198.744"/>
    <n v="4"/>
    <n v="0.3"/>
    <n v="-14.196"/>
    <n v="-3.5489999999999999"/>
    <n v="-7.1428571428571425E-2"/>
    <n v="1"/>
    <x v="2"/>
    <x v="3"/>
    <s v="Jul"/>
  </r>
  <r>
    <n v="7047"/>
    <s v="CA-2014-150581"/>
    <x v="676"/>
    <d v="2014-04-12T00:00:00"/>
    <x v="1"/>
    <s v="NM-18445"/>
    <s v="Nathan Mautz"/>
    <s v="Home Office"/>
    <s v="United States"/>
    <x v="41"/>
    <x v="2"/>
    <x v="1"/>
    <s v="FUR-TA-10003748"/>
    <s v="Furniture"/>
    <x v="2"/>
    <s v="Bevis 36 x 72 Conference Tables"/>
    <n v="99.591999999999999"/>
    <n v="1"/>
    <n v="0.2"/>
    <n v="2.4897999999999998"/>
    <n v="2.4897999999999998"/>
    <n v="2.4999999999999998E-2"/>
    <n v="1"/>
    <x v="4"/>
    <x v="2"/>
    <s v="Apr"/>
  </r>
  <r>
    <n v="7055"/>
    <s v="CA-2016-165330"/>
    <x v="106"/>
    <d v="2016-12-11T00:00:00"/>
    <x v="3"/>
    <s v="WB-21850"/>
    <s v="William Brown"/>
    <s v="Consumer"/>
    <s v="United States"/>
    <x v="261"/>
    <x v="2"/>
    <x v="1"/>
    <s v="FUR-CH-10003774"/>
    <s v="Furniture"/>
    <x v="1"/>
    <s v="Global Wood Trimmed Manager's Task Chair, Khaki"/>
    <n v="363.92"/>
    <n v="5"/>
    <n v="0.2"/>
    <n v="-31.843"/>
    <n v="-6.3685999999999998"/>
    <n v="-8.7499999999999994E-2"/>
    <n v="1"/>
    <x v="8"/>
    <x v="0"/>
    <s v="Dec"/>
  </r>
  <r>
    <n v="7058"/>
    <s v="CA-2016-165330"/>
    <x v="106"/>
    <d v="2016-12-11T00:00:00"/>
    <x v="3"/>
    <s v="WB-21850"/>
    <s v="William Brown"/>
    <s v="Consumer"/>
    <s v="United States"/>
    <x v="261"/>
    <x v="2"/>
    <x v="1"/>
    <s v="FUR-TA-10004619"/>
    <s v="Furniture"/>
    <x v="2"/>
    <s v="Hon Non-Folding Utility Tables"/>
    <n v="892.13599999999997"/>
    <n v="7"/>
    <n v="0.2"/>
    <n v="111.517"/>
    <n v="15.930999999999999"/>
    <n v="0.125"/>
    <n v="1"/>
    <x v="8"/>
    <x v="0"/>
    <s v="Dec"/>
  </r>
  <r>
    <n v="7081"/>
    <s v="CA-2016-106950"/>
    <x v="227"/>
    <d v="2016-09-06T00:00:00"/>
    <x v="1"/>
    <s v="JE-15715"/>
    <s v="Joe Elijah"/>
    <s v="Consumer"/>
    <s v="United States"/>
    <x v="127"/>
    <x v="30"/>
    <x v="0"/>
    <s v="FUR-TA-10001768"/>
    <s v="Furniture"/>
    <x v="2"/>
    <s v="Hon Racetrack Conference Tables"/>
    <n v="472.51799999999997"/>
    <n v="3"/>
    <n v="0.4"/>
    <n v="-149.63069999999999"/>
    <n v="-49.876899999999999"/>
    <n v="-0.31666666666666665"/>
    <n v="1"/>
    <x v="4"/>
    <x v="0"/>
    <s v="Sep"/>
  </r>
  <r>
    <n v="7105"/>
    <s v="CA-2017-128944"/>
    <x v="744"/>
    <d v="2017-06-21T00:00:00"/>
    <x v="0"/>
    <s v="KH-16330"/>
    <s v="Katharine Harms"/>
    <s v="Corporate"/>
    <s v="United States"/>
    <x v="19"/>
    <x v="15"/>
    <x v="2"/>
    <s v="FUR-CH-10000785"/>
    <s v="Furniture"/>
    <x v="1"/>
    <s v="Global Ergonomic Managers Chair"/>
    <n v="760.11599999999999"/>
    <n v="6"/>
    <n v="0.3"/>
    <n v="-43.435200000000002"/>
    <n v="-7.2392000000000003"/>
    <n v="-5.7142857142857148E-2"/>
    <n v="1"/>
    <x v="3"/>
    <x v="3"/>
    <s v="Jun"/>
  </r>
  <r>
    <n v="7106"/>
    <s v="CA-2017-128944"/>
    <x v="744"/>
    <d v="2017-06-21T00:00:00"/>
    <x v="0"/>
    <s v="KH-16330"/>
    <s v="Katharine Harms"/>
    <s v="Corporate"/>
    <s v="United States"/>
    <x v="19"/>
    <x v="15"/>
    <x v="2"/>
    <s v="FUR-FU-10004909"/>
    <s v="Furniture"/>
    <x v="3"/>
    <s v="Contemporary Wood/Metal Frame"/>
    <n v="38.783999999999999"/>
    <n v="3"/>
    <n v="0.2"/>
    <n v="7.2720000000000002"/>
    <n v="2.4239999999999999"/>
    <n v="0.1875"/>
    <n v="1"/>
    <x v="3"/>
    <x v="3"/>
    <s v="Jun"/>
  </r>
  <r>
    <n v="7115"/>
    <s v="US-2016-102239"/>
    <x v="399"/>
    <d v="2016-05-06T00:00:00"/>
    <x v="2"/>
    <s v="LW-16990"/>
    <s v="Lindsay Williams"/>
    <s v="Corporate"/>
    <s v="United States"/>
    <x v="0"/>
    <x v="34"/>
    <x v="1"/>
    <s v="FUR-TA-10003392"/>
    <s v="Furniture"/>
    <x v="2"/>
    <s v="Global Adaptabilities Conference Tables"/>
    <n v="1685.88"/>
    <n v="6"/>
    <n v="0"/>
    <n v="320.31720000000001"/>
    <n v="53.386200000000002"/>
    <n v="0.19"/>
    <n v="0"/>
    <x v="5"/>
    <x v="0"/>
    <s v="May"/>
  </r>
  <r>
    <n v="7123"/>
    <s v="CA-2017-166926"/>
    <x v="451"/>
    <d v="2017-12-08T00:00:00"/>
    <x v="1"/>
    <s v="SO-20335"/>
    <s v="Sean O'Donnell"/>
    <s v="Consumer"/>
    <s v="United States"/>
    <x v="15"/>
    <x v="13"/>
    <x v="1"/>
    <s v="FUR-BO-10002598"/>
    <s v="Furniture"/>
    <x v="0"/>
    <s v="Hon Metal Bookcases, Putty"/>
    <n v="141.96"/>
    <n v="2"/>
    <n v="0"/>
    <n v="41.168399999999998"/>
    <n v="20.584199999999999"/>
    <n v="0.28999999999999998"/>
    <n v="0"/>
    <x v="7"/>
    <x v="3"/>
    <s v="Dec"/>
  </r>
  <r>
    <n v="7124"/>
    <s v="CA-2015-128013"/>
    <x v="38"/>
    <d v="2015-08-16T00:00:00"/>
    <x v="1"/>
    <s v="MF-18250"/>
    <s v="Monica Federle"/>
    <s v="Corporate"/>
    <s v="United States"/>
    <x v="13"/>
    <x v="7"/>
    <x v="2"/>
    <s v="FUR-FU-10000320"/>
    <s v="Furniture"/>
    <x v="3"/>
    <s v="OIC Stacking Trays"/>
    <n v="10.02"/>
    <n v="3"/>
    <n v="0"/>
    <n v="4.4088000000000003"/>
    <n v="1.4696"/>
    <n v="0.44000000000000006"/>
    <n v="0"/>
    <x v="7"/>
    <x v="1"/>
    <s v="Aug"/>
  </r>
  <r>
    <n v="7129"/>
    <s v="US-2016-117541"/>
    <x v="566"/>
    <d v="2016-11-20T00:00:00"/>
    <x v="1"/>
    <s v="JM-16195"/>
    <s v="Justin MacKendrick"/>
    <s v="Consumer"/>
    <s v="United States"/>
    <x v="19"/>
    <x v="14"/>
    <x v="2"/>
    <s v="FUR-FU-10000550"/>
    <s v="Furniture"/>
    <x v="3"/>
    <s v="Stacking Trays by OIC"/>
    <n v="19.920000000000002"/>
    <n v="4"/>
    <n v="0"/>
    <n v="6.5735999999999999"/>
    <n v="1.6434"/>
    <n v="0.32999999999999996"/>
    <n v="0"/>
    <x v="6"/>
    <x v="0"/>
    <s v="Nov"/>
  </r>
  <r>
    <n v="7132"/>
    <s v="CA-2017-141439"/>
    <x v="83"/>
    <d v="2017-12-01T00:00:00"/>
    <x v="1"/>
    <s v="TT-21460"/>
    <s v="Tonja Turnell"/>
    <s v="Home Office"/>
    <s v="United States"/>
    <x v="52"/>
    <x v="6"/>
    <x v="3"/>
    <s v="FUR-TA-10001039"/>
    <s v="Furniture"/>
    <x v="2"/>
    <s v="KI Adjustable-Height Table"/>
    <n v="257.94"/>
    <n v="3"/>
    <n v="0"/>
    <n v="67.064400000000006"/>
    <n v="22.354800000000001"/>
    <n v="0.26"/>
    <n v="0"/>
    <x v="2"/>
    <x v="3"/>
    <s v="Nov"/>
  </r>
  <r>
    <n v="7134"/>
    <s v="CA-2017-141439"/>
    <x v="83"/>
    <d v="2017-12-01T00:00:00"/>
    <x v="1"/>
    <s v="TT-21460"/>
    <s v="Tonja Turnell"/>
    <s v="Home Office"/>
    <s v="United States"/>
    <x v="52"/>
    <x v="6"/>
    <x v="3"/>
    <s v="FUR-FU-10001473"/>
    <s v="Furniture"/>
    <x v="3"/>
    <s v="DAX Wood Document Frame"/>
    <n v="27.46"/>
    <n v="2"/>
    <n v="0"/>
    <n v="9.8856000000000002"/>
    <n v="4.9428000000000001"/>
    <n v="0.36"/>
    <n v="0"/>
    <x v="2"/>
    <x v="3"/>
    <s v="Nov"/>
  </r>
  <r>
    <n v="7136"/>
    <s v="CA-2017-141439"/>
    <x v="83"/>
    <d v="2017-12-01T00:00:00"/>
    <x v="1"/>
    <s v="TT-21460"/>
    <s v="Tonja Turnell"/>
    <s v="Home Office"/>
    <s v="United States"/>
    <x v="52"/>
    <x v="6"/>
    <x v="3"/>
    <s v="FUR-CH-10004287"/>
    <s v="Furniture"/>
    <x v="1"/>
    <s v="SAFCO Arco Folding Chair"/>
    <n v="828.6"/>
    <n v="3"/>
    <n v="0"/>
    <n v="240.29400000000001"/>
    <n v="80.097999999999999"/>
    <n v="0.28999999999999998"/>
    <n v="0"/>
    <x v="2"/>
    <x v="3"/>
    <s v="Nov"/>
  </r>
  <r>
    <n v="7140"/>
    <s v="CA-2015-163965"/>
    <x v="141"/>
    <d v="2015-11-27T00:00:00"/>
    <x v="1"/>
    <s v="SS-20875"/>
    <s v="Sung Shariari"/>
    <s v="Consumer"/>
    <s v="United States"/>
    <x v="89"/>
    <x v="1"/>
    <x v="0"/>
    <s v="FUR-BO-10001337"/>
    <s v="Furniture"/>
    <x v="0"/>
    <s v="O'Sullivan Living Dimensions 2-Shelf Bookcases"/>
    <n v="290.35199999999998"/>
    <n v="3"/>
    <n v="0.2"/>
    <n v="-36.293999999999997"/>
    <n v="-12.097999999999999"/>
    <n v="-0.125"/>
    <n v="1"/>
    <x v="7"/>
    <x v="1"/>
    <s v="Nov"/>
  </r>
  <r>
    <n v="7142"/>
    <s v="CA-2017-128783"/>
    <x v="87"/>
    <d v="2017-09-07T00:00:00"/>
    <x v="3"/>
    <s v="TG-21640"/>
    <s v="Trudy Glocke"/>
    <s v="Consumer"/>
    <s v="United States"/>
    <x v="317"/>
    <x v="23"/>
    <x v="3"/>
    <s v="FUR-FU-10003623"/>
    <s v="Furniture"/>
    <x v="3"/>
    <s v="DataProducts Ampli Magnifier Task Lamp, Black,"/>
    <n v="135.30000000000001"/>
    <n v="5"/>
    <n v="0"/>
    <n v="37.884"/>
    <n v="7.5768000000000004"/>
    <n v="0.27999999999999997"/>
    <n v="0"/>
    <x v="8"/>
    <x v="3"/>
    <s v="Sep"/>
  </r>
  <r>
    <n v="7143"/>
    <s v="CA-2014-122217"/>
    <x v="168"/>
    <d v="2014-11-29T00:00:00"/>
    <x v="1"/>
    <s v="HP-14815"/>
    <s v="Harold Pawlan"/>
    <s v="Home Office"/>
    <s v="United States"/>
    <x v="304"/>
    <x v="25"/>
    <x v="0"/>
    <s v="FUR-FU-10002045"/>
    <s v="Furniture"/>
    <x v="3"/>
    <s v="Executive Impressions 14&quot;"/>
    <n v="111.15"/>
    <n v="5"/>
    <n v="0"/>
    <n v="48.905999999999999"/>
    <n v="9.7812000000000001"/>
    <n v="0.43999999999999995"/>
    <n v="0"/>
    <x v="2"/>
    <x v="2"/>
    <s v="Nov"/>
  </r>
  <r>
    <n v="7146"/>
    <s v="US-2017-141558"/>
    <x v="745"/>
    <d v="2017-03-16T00:00:00"/>
    <x v="1"/>
    <s v="MH-17290"/>
    <s v="Marc Harrigan"/>
    <s v="Home Office"/>
    <s v="United States"/>
    <x v="3"/>
    <x v="3"/>
    <x v="2"/>
    <s v="FUR-TA-10004086"/>
    <s v="Furniture"/>
    <x v="2"/>
    <s v="KI Adjustable-Height Table"/>
    <n v="154.76400000000001"/>
    <n v="3"/>
    <n v="0.4"/>
    <n v="-46.429200000000002"/>
    <n v="-15.4764"/>
    <n v="-0.3"/>
    <n v="1"/>
    <x v="2"/>
    <x v="3"/>
    <s v="Mar"/>
  </r>
  <r>
    <n v="7151"/>
    <s v="CA-2017-100412"/>
    <x v="313"/>
    <d v="2017-12-26T00:00:00"/>
    <x v="1"/>
    <s v="SR-20425"/>
    <s v="Sharelle Roach"/>
    <s v="Home Office"/>
    <s v="United States"/>
    <x v="318"/>
    <x v="33"/>
    <x v="0"/>
    <s v="FUR-CH-10002647"/>
    <s v="Furniture"/>
    <x v="1"/>
    <s v="Situations Contoured Folding Chairs, 4/Set"/>
    <n v="141.96"/>
    <n v="2"/>
    <n v="0"/>
    <n v="35.49"/>
    <n v="17.745000000000001"/>
    <n v="0.25"/>
    <n v="0"/>
    <x v="4"/>
    <x v="3"/>
    <s v="Dec"/>
  </r>
  <r>
    <n v="7152"/>
    <s v="CA-2017-142909"/>
    <x v="313"/>
    <d v="2017-12-25T00:00:00"/>
    <x v="0"/>
    <s v="AG-10330"/>
    <s v="Alex Grayson"/>
    <s v="Consumer"/>
    <s v="United States"/>
    <x v="81"/>
    <x v="22"/>
    <x v="1"/>
    <s v="FUR-TA-10003008"/>
    <s v="Furniture"/>
    <x v="2"/>
    <s v="Lesro Round Back Collection Coffee Table, End Table"/>
    <n v="182.55"/>
    <n v="2"/>
    <n v="0.5"/>
    <n v="-135.08699999999999"/>
    <n v="-67.543499999999995"/>
    <n v="-0.73999999999999988"/>
    <n v="1"/>
    <x v="0"/>
    <x v="3"/>
    <s v="Dec"/>
  </r>
  <r>
    <n v="7155"/>
    <s v="US-2015-136749"/>
    <x v="344"/>
    <d v="2015-12-27T00:00:00"/>
    <x v="0"/>
    <s v="LH-16900"/>
    <s v="Lena Hernandez"/>
    <s v="Consumer"/>
    <s v="United States"/>
    <x v="29"/>
    <x v="24"/>
    <x v="0"/>
    <s v="FUR-FU-10000747"/>
    <s v="Furniture"/>
    <x v="3"/>
    <s v="Tenex B1-RE Series Chair Mats for Low Pile Carpets"/>
    <n v="275.88"/>
    <n v="6"/>
    <n v="0"/>
    <n v="46.8996"/>
    <n v="7.8166000000000002"/>
    <n v="0.17"/>
    <n v="0"/>
    <x v="3"/>
    <x v="1"/>
    <s v="Dec"/>
  </r>
  <r>
    <n v="7168"/>
    <s v="CA-2014-117464"/>
    <x v="746"/>
    <d v="2014-07-24T00:00:00"/>
    <x v="0"/>
    <s v="NP-18325"/>
    <s v="Naresj Patel"/>
    <s v="Consumer"/>
    <s v="United States"/>
    <x v="28"/>
    <x v="2"/>
    <x v="1"/>
    <s v="FUR-CH-10000155"/>
    <s v="Furniture"/>
    <x v="1"/>
    <s v="Global Comet Stacking Armless Chair"/>
    <n v="717.72"/>
    <n v="3"/>
    <n v="0.2"/>
    <n v="71.772000000000006"/>
    <n v="23.924000000000003"/>
    <n v="0.1"/>
    <n v="1"/>
    <x v="3"/>
    <x v="2"/>
    <s v="Jul"/>
  </r>
  <r>
    <n v="7170"/>
    <s v="CA-2014-117464"/>
    <x v="746"/>
    <d v="2014-07-24T00:00:00"/>
    <x v="0"/>
    <s v="NP-18325"/>
    <s v="Naresj Patel"/>
    <s v="Consumer"/>
    <s v="United States"/>
    <x v="28"/>
    <x v="2"/>
    <x v="1"/>
    <s v="FUR-TA-10004767"/>
    <s v="Furniture"/>
    <x v="2"/>
    <s v="Safco Drafting Table"/>
    <n v="170.352"/>
    <n v="3"/>
    <n v="0.2"/>
    <n v="19.1646"/>
    <n v="6.3882000000000003"/>
    <n v="0.1125"/>
    <n v="1"/>
    <x v="3"/>
    <x v="2"/>
    <s v="Jul"/>
  </r>
  <r>
    <n v="7171"/>
    <s v="US-2017-168613"/>
    <x v="747"/>
    <d v="2017-10-14T00:00:00"/>
    <x v="1"/>
    <s v="GM-14440"/>
    <s v="Gary McGarr"/>
    <s v="Consumer"/>
    <s v="United States"/>
    <x v="13"/>
    <x v="7"/>
    <x v="2"/>
    <s v="FUR-CH-10002372"/>
    <s v="Furniture"/>
    <x v="1"/>
    <s v="Office Star - Ergonomically Designed Knee Chair"/>
    <n v="145.76400000000001"/>
    <n v="2"/>
    <n v="0.1"/>
    <n v="3.2391999999999999"/>
    <n v="1.6195999999999999"/>
    <n v="2.222222222222222E-2"/>
    <n v="0"/>
    <x v="6"/>
    <x v="3"/>
    <s v="Oct"/>
  </r>
  <r>
    <n v="7184"/>
    <s v="CA-2017-128853"/>
    <x v="488"/>
    <d v="2017-04-23T00:00:00"/>
    <x v="2"/>
    <s v="JM-15250"/>
    <s v="Janet Martin"/>
    <s v="Consumer"/>
    <s v="United States"/>
    <x v="237"/>
    <x v="32"/>
    <x v="2"/>
    <s v="FUR-CH-10004218"/>
    <s v="Furniture"/>
    <x v="1"/>
    <s v="Global Fabric Manager's Chair, Dark Gray"/>
    <n v="908.82"/>
    <n v="9"/>
    <n v="0"/>
    <n v="227.20500000000001"/>
    <n v="25.245000000000001"/>
    <n v="0.25"/>
    <n v="0"/>
    <x v="3"/>
    <x v="3"/>
    <s v="Apr"/>
  </r>
  <r>
    <n v="7187"/>
    <s v="CA-2017-133102"/>
    <x v="301"/>
    <d v="2017-08-24T00:00:00"/>
    <x v="1"/>
    <s v="ED-13885"/>
    <s v="Emily Ducich"/>
    <s v="Home Office"/>
    <s v="United States"/>
    <x v="6"/>
    <x v="5"/>
    <x v="3"/>
    <s v="FUR-CH-10002017"/>
    <s v="Furniture"/>
    <x v="1"/>
    <s v="SAFCO Optional Arm Kit for Workspace Cribbage Stacking Chair"/>
    <n v="74.591999999999999"/>
    <n v="4"/>
    <n v="0.3"/>
    <n v="-2.1312000000000002"/>
    <n v="-0.53280000000000005"/>
    <n v="-2.8571428571428574E-2"/>
    <n v="1"/>
    <x v="7"/>
    <x v="3"/>
    <s v="Aug"/>
  </r>
  <r>
    <n v="7188"/>
    <s v="CA-2017-133102"/>
    <x v="301"/>
    <d v="2017-08-24T00:00:00"/>
    <x v="1"/>
    <s v="ED-13885"/>
    <s v="Emily Ducich"/>
    <s v="Home Office"/>
    <s v="United States"/>
    <x v="6"/>
    <x v="5"/>
    <x v="3"/>
    <s v="FUR-FU-10003247"/>
    <s v="Furniture"/>
    <x v="3"/>
    <s v="36X48 HARDFLOOR CHAIRMAT"/>
    <n v="16.783999999999999"/>
    <n v="2"/>
    <n v="0.6"/>
    <n v="-22.238800000000001"/>
    <n v="-11.119400000000001"/>
    <n v="-1.3250000000000002"/>
    <n v="1"/>
    <x v="7"/>
    <x v="3"/>
    <s v="Aug"/>
  </r>
  <r>
    <n v="7191"/>
    <s v="CA-2016-164399"/>
    <x v="689"/>
    <d v="2016-11-15T00:00:00"/>
    <x v="2"/>
    <s v="DW-13480"/>
    <s v="Dianna Wilson"/>
    <s v="Home Office"/>
    <s v="United States"/>
    <x v="53"/>
    <x v="2"/>
    <x v="1"/>
    <s v="FUR-TA-10003392"/>
    <s v="Furniture"/>
    <x v="2"/>
    <s v="Global Adaptabilities Conference Tables"/>
    <n v="674.35199999999998"/>
    <n v="3"/>
    <n v="0.2"/>
    <n v="-8.4293999999999993"/>
    <n v="-2.8097999999999996"/>
    <n v="-1.2499999999999999E-2"/>
    <n v="1"/>
    <x v="0"/>
    <x v="0"/>
    <s v="Nov"/>
  </r>
  <r>
    <n v="7196"/>
    <s v="CA-2016-147683"/>
    <x v="282"/>
    <d v="2016-11-17T00:00:00"/>
    <x v="1"/>
    <s v="PO-19180"/>
    <s v="Philisse Overcash"/>
    <s v="Home Office"/>
    <s v="United States"/>
    <x v="15"/>
    <x v="13"/>
    <x v="1"/>
    <s v="FUR-FU-10004848"/>
    <s v="Furniture"/>
    <x v="3"/>
    <s v="DAX Solid Wood Frames"/>
    <n v="19.54"/>
    <n v="2"/>
    <n v="0"/>
    <n v="7.2298"/>
    <n v="3.6149"/>
    <n v="0.37"/>
    <n v="0"/>
    <x v="4"/>
    <x v="0"/>
    <s v="Nov"/>
  </r>
  <r>
    <n v="7202"/>
    <s v="CA-2016-104276"/>
    <x v="673"/>
    <d v="2016-12-03T00:00:00"/>
    <x v="1"/>
    <s v="HF-14995"/>
    <s v="Herbert Flentye"/>
    <s v="Consumer"/>
    <s v="United States"/>
    <x v="1"/>
    <x v="1"/>
    <x v="0"/>
    <s v="FUR-TA-10001039"/>
    <s v="Furniture"/>
    <x v="2"/>
    <s v="KI Adjustable-Height Table"/>
    <n v="331.02300000000002"/>
    <n v="7"/>
    <n v="0.45"/>
    <n v="-114.35339999999999"/>
    <n v="-16.336199999999998"/>
    <n v="-0.3454545454545454"/>
    <n v="1"/>
    <x v="6"/>
    <x v="0"/>
    <s v="Nov"/>
  </r>
  <r>
    <n v="7203"/>
    <s v="CA-2016-120369"/>
    <x v="48"/>
    <d v="2016-10-28T00:00:00"/>
    <x v="3"/>
    <s v="VB-21745"/>
    <s v="Victoria Brennan"/>
    <s v="Corporate"/>
    <s v="United States"/>
    <x v="77"/>
    <x v="7"/>
    <x v="2"/>
    <s v="FUR-FU-10003806"/>
    <s v="Furniture"/>
    <x v="3"/>
    <s v="Tenex Chairmat w/ Average Lip, 45&quot; x 53&quot;"/>
    <n v="756.8"/>
    <n v="5"/>
    <n v="0"/>
    <n v="75.680000000000007"/>
    <n v="15.136000000000001"/>
    <n v="0.10000000000000002"/>
    <n v="0"/>
    <x v="8"/>
    <x v="0"/>
    <s v="Oct"/>
  </r>
  <r>
    <n v="7204"/>
    <s v="CA-2014-118276"/>
    <x v="527"/>
    <d v="2015-01-02T00:00:00"/>
    <x v="1"/>
    <s v="MG-17890"/>
    <s v="Michael Granlund"/>
    <s v="Home Office"/>
    <s v="United States"/>
    <x v="317"/>
    <x v="8"/>
    <x v="3"/>
    <s v="FUR-FU-10002111"/>
    <s v="Furniture"/>
    <x v="3"/>
    <s v="Master Caster Door Stop, Large Brown"/>
    <n v="8.7360000000000007"/>
    <n v="3"/>
    <n v="0.6"/>
    <n v="-4.8048000000000002"/>
    <n v="-1.6016000000000001"/>
    <n v="-0.54999999999999993"/>
    <n v="1"/>
    <x v="4"/>
    <x v="2"/>
    <s v="Dec"/>
  </r>
  <r>
    <n v="7206"/>
    <s v="CA-2017-137414"/>
    <x v="125"/>
    <d v="2017-10-06T00:00:00"/>
    <x v="1"/>
    <s v="CM-12115"/>
    <s v="Chad McGuire"/>
    <s v="Consumer"/>
    <s v="United States"/>
    <x v="28"/>
    <x v="2"/>
    <x v="1"/>
    <s v="FUR-FU-10001424"/>
    <s v="Furniture"/>
    <x v="3"/>
    <s v="Dax Clear Box Frame"/>
    <n v="17.46"/>
    <n v="2"/>
    <n v="0"/>
    <n v="5.9363999999999999"/>
    <n v="2.9681999999999999"/>
    <n v="0.33999999999999997"/>
    <n v="0"/>
    <x v="4"/>
    <x v="3"/>
    <s v="Oct"/>
  </r>
  <r>
    <n v="7226"/>
    <s v="CA-2016-109953"/>
    <x v="197"/>
    <d v="2016-07-18T00:00:00"/>
    <x v="1"/>
    <s v="RB-19360"/>
    <s v="Raymond Buch"/>
    <s v="Consumer"/>
    <s v="United States"/>
    <x v="28"/>
    <x v="2"/>
    <x v="1"/>
    <s v="FUR-FU-10000073"/>
    <s v="Furniture"/>
    <x v="3"/>
    <s v="Deflect-O Glasstique Clear Desk Accessories"/>
    <n v="30.8"/>
    <n v="4"/>
    <n v="0"/>
    <n v="10.164"/>
    <n v="2.5409999999999999"/>
    <n v="0.32999999999999996"/>
    <n v="0"/>
    <x v="4"/>
    <x v="0"/>
    <s v="Jul"/>
  </r>
  <r>
    <n v="7234"/>
    <s v="CA-2016-137337"/>
    <x v="177"/>
    <d v="2016-03-12T00:00:00"/>
    <x v="1"/>
    <s v="GB-14575"/>
    <s v="Giulietta Baptist"/>
    <s v="Consumer"/>
    <s v="United States"/>
    <x v="13"/>
    <x v="7"/>
    <x v="2"/>
    <s v="FUR-FU-10003347"/>
    <s v="Furniture"/>
    <x v="3"/>
    <s v="Coloredge Poster Frame"/>
    <n v="113.6"/>
    <n v="8"/>
    <n v="0"/>
    <n v="44.304000000000002"/>
    <n v="5.5380000000000003"/>
    <n v="0.39"/>
    <n v="0"/>
    <x v="4"/>
    <x v="0"/>
    <s v="Mar"/>
  </r>
  <r>
    <n v="7239"/>
    <s v="CA-2016-101651"/>
    <x v="695"/>
    <d v="2016-12-30T00:00:00"/>
    <x v="1"/>
    <s v="SC-20305"/>
    <s v="Sean Christensen"/>
    <s v="Consumer"/>
    <s v="United States"/>
    <x v="124"/>
    <x v="2"/>
    <x v="1"/>
    <s v="FUR-FU-10000771"/>
    <s v="Furniture"/>
    <x v="3"/>
    <s v="Eldon 200 Class Desk Accessories, Smoke"/>
    <n v="43.96"/>
    <n v="7"/>
    <n v="0"/>
    <n v="18.463200000000001"/>
    <n v="2.6375999999999999"/>
    <n v="0.42"/>
    <n v="0"/>
    <x v="6"/>
    <x v="0"/>
    <s v="Dec"/>
  </r>
  <r>
    <n v="7241"/>
    <s v="CA-2017-136651"/>
    <x v="748"/>
    <d v="2017-04-25T00:00:00"/>
    <x v="0"/>
    <s v="JF-15355"/>
    <s v="Jay Fein"/>
    <s v="Consumer"/>
    <s v="United States"/>
    <x v="102"/>
    <x v="2"/>
    <x v="1"/>
    <s v="FUR-FU-10002445"/>
    <s v="Furniture"/>
    <x v="3"/>
    <s v="DAX Two-Tone Rosewood/Black Document Frame, Desktop, 5 x 7"/>
    <n v="66.36"/>
    <n v="7"/>
    <n v="0"/>
    <n v="26.544"/>
    <n v="3.7920000000000003"/>
    <n v="0.4"/>
    <n v="0"/>
    <x v="3"/>
    <x v="3"/>
    <s v="Apr"/>
  </r>
  <r>
    <n v="7243"/>
    <s v="CA-2017-136651"/>
    <x v="748"/>
    <d v="2017-04-25T00:00:00"/>
    <x v="0"/>
    <s v="JF-15355"/>
    <s v="Jay Fein"/>
    <s v="Consumer"/>
    <s v="United States"/>
    <x v="102"/>
    <x v="2"/>
    <x v="1"/>
    <s v="FUR-FU-10004864"/>
    <s v="Furniture"/>
    <x v="3"/>
    <s v="Eldon 500 Class Desk Accessories"/>
    <n v="24.14"/>
    <n v="2"/>
    <n v="0"/>
    <n v="7.9661999999999997"/>
    <n v="3.9830999999999999"/>
    <n v="0.32999999999999996"/>
    <n v="0"/>
    <x v="3"/>
    <x v="3"/>
    <s v="Apr"/>
  </r>
  <r>
    <n v="7244"/>
    <s v="CA-2017-118892"/>
    <x v="301"/>
    <d v="2017-08-22T00:00:00"/>
    <x v="0"/>
    <s v="TP-21415"/>
    <s v="Tom Prescott"/>
    <s v="Consumer"/>
    <s v="United States"/>
    <x v="3"/>
    <x v="3"/>
    <x v="2"/>
    <s v="FUR-CH-10002024"/>
    <s v="Furniture"/>
    <x v="1"/>
    <s v="HON 5400 Series Task Chairs for Big and Tall"/>
    <n v="4416.174"/>
    <n v="9"/>
    <n v="0.3"/>
    <n v="-630.88199999999995"/>
    <n v="-70.097999999999999"/>
    <n v="-0.14285714285714285"/>
    <n v="1"/>
    <x v="2"/>
    <x v="3"/>
    <s v="Aug"/>
  </r>
  <r>
    <n v="7248"/>
    <s v="US-2014-127978"/>
    <x v="749"/>
    <d v="2014-03-08T00:00:00"/>
    <x v="1"/>
    <s v="JS-15595"/>
    <s v="Jill Stevenson"/>
    <s v="Corporate"/>
    <s v="United States"/>
    <x v="29"/>
    <x v="15"/>
    <x v="2"/>
    <s v="FUR-BO-10001972"/>
    <s v="Furniture"/>
    <x v="0"/>
    <s v="O'Sullivan 4-Shelf Bookcase in Odessa Pine"/>
    <n v="302.45"/>
    <n v="5"/>
    <n v="0.5"/>
    <n v="-199.61699999999999"/>
    <n v="-39.923400000000001"/>
    <n v="-0.66"/>
    <n v="1"/>
    <x v="2"/>
    <x v="2"/>
    <s v="Mar"/>
  </r>
  <r>
    <n v="7255"/>
    <s v="CA-2016-152730"/>
    <x v="82"/>
    <d v="2016-06-04T00:00:00"/>
    <x v="1"/>
    <s v="EM-14140"/>
    <s v="Eugene Moren"/>
    <s v="Home Office"/>
    <s v="United States"/>
    <x v="319"/>
    <x v="16"/>
    <x v="3"/>
    <s v="FUR-FU-10001037"/>
    <s v="Furniture"/>
    <x v="3"/>
    <s v="DAX Charcoal/Nickel-Tone Document Frame, 5 x 7"/>
    <n v="47.4"/>
    <n v="5"/>
    <n v="0"/>
    <n v="21.33"/>
    <n v="4.266"/>
    <n v="0.44999999999999996"/>
    <n v="0"/>
    <x v="2"/>
    <x v="0"/>
    <s v="May"/>
  </r>
  <r>
    <n v="7266"/>
    <s v="US-2014-143721"/>
    <x v="255"/>
    <d v="2014-11-26T00:00:00"/>
    <x v="0"/>
    <s v="DK-12835"/>
    <s v="Damala Kotsonis"/>
    <s v="Corporate"/>
    <s v="United States"/>
    <x v="6"/>
    <x v="5"/>
    <x v="3"/>
    <s v="FUR-CH-10001973"/>
    <s v="Furniture"/>
    <x v="1"/>
    <s v="Office Star Flex Back Scooter Chair with White Frame"/>
    <n v="155.37200000000001"/>
    <n v="2"/>
    <n v="0.3"/>
    <n v="-35.513599999999997"/>
    <n v="-17.756799999999998"/>
    <n v="-0.22857142857142854"/>
    <n v="1"/>
    <x v="0"/>
    <x v="2"/>
    <s v="Nov"/>
  </r>
  <r>
    <n v="7270"/>
    <s v="CA-2016-133368"/>
    <x v="750"/>
    <d v="2016-01-20T00:00:00"/>
    <x v="1"/>
    <s v="AG-10675"/>
    <s v="Anna Gayman"/>
    <s v="Consumer"/>
    <s v="United States"/>
    <x v="41"/>
    <x v="30"/>
    <x v="0"/>
    <s v="FUR-FU-10003374"/>
    <s v="Furniture"/>
    <x v="3"/>
    <s v="Electrix Fluorescent Magnifier Lamps &amp; Weighted Base"/>
    <n v="315.77600000000001"/>
    <n v="8"/>
    <n v="0.2"/>
    <n v="31.5776"/>
    <n v="3.9472"/>
    <n v="9.9999999999999992E-2"/>
    <n v="1"/>
    <x v="6"/>
    <x v="0"/>
    <s v="Jan"/>
  </r>
  <r>
    <n v="7271"/>
    <s v="CA-2016-123337"/>
    <x v="751"/>
    <d v="2016-09-22T00:00:00"/>
    <x v="1"/>
    <s v="KD-16495"/>
    <s v="Keith Dawkins"/>
    <s v="Corporate"/>
    <s v="United States"/>
    <x v="124"/>
    <x v="2"/>
    <x v="1"/>
    <s v="FUR-BO-10001918"/>
    <s v="Furniture"/>
    <x v="0"/>
    <s v="Sauder Forest Hills Library with Doors, Woodland Oak Finish"/>
    <n v="273.666"/>
    <n v="2"/>
    <n v="0.15"/>
    <n v="-12.878399999999999"/>
    <n v="-6.4391999999999996"/>
    <n v="-4.7058823529411764E-2"/>
    <n v="0"/>
    <x v="6"/>
    <x v="0"/>
    <s v="Sep"/>
  </r>
  <r>
    <n v="7276"/>
    <s v="CA-2015-144519"/>
    <x v="18"/>
    <d v="2015-11-17T00:00:00"/>
    <x v="1"/>
    <s v="AW-10930"/>
    <s v="Arthur Wiediger"/>
    <s v="Home Office"/>
    <s v="United States"/>
    <x v="320"/>
    <x v="46"/>
    <x v="1"/>
    <s v="FUR-FU-10000794"/>
    <s v="Furniture"/>
    <x v="3"/>
    <s v="Eldon Stackable Tray, Side-Load, Legal, Smoke"/>
    <n v="63.98"/>
    <n v="7"/>
    <n v="0"/>
    <n v="21.7532"/>
    <n v="3.1076000000000001"/>
    <n v="0.34"/>
    <n v="0"/>
    <x v="4"/>
    <x v="1"/>
    <s v="Nov"/>
  </r>
  <r>
    <n v="7285"/>
    <s v="CA-2017-169439"/>
    <x v="198"/>
    <d v="2017-09-13T00:00:00"/>
    <x v="1"/>
    <s v="LC-17140"/>
    <s v="Logan Currie"/>
    <s v="Consumer"/>
    <s v="United States"/>
    <x v="59"/>
    <x v="15"/>
    <x v="2"/>
    <s v="FUR-FU-10000723"/>
    <s v="Furniture"/>
    <x v="3"/>
    <s v="Deflect-o EconoMat Studded, No Bevel Mat for Low Pile Carpeting"/>
    <n v="66.111999999999995"/>
    <n v="2"/>
    <n v="0.2"/>
    <n v="-9.0904000000000007"/>
    <n v="-4.5452000000000004"/>
    <n v="-0.13750000000000001"/>
    <n v="1"/>
    <x v="4"/>
    <x v="3"/>
    <s v="Sep"/>
  </r>
  <r>
    <n v="7288"/>
    <s v="CA-2016-149965"/>
    <x v="210"/>
    <d v="2016-06-25T00:00:00"/>
    <x v="1"/>
    <s v="BS-11365"/>
    <s v="Bill Shonely"/>
    <s v="Corporate"/>
    <s v="United States"/>
    <x v="258"/>
    <x v="37"/>
    <x v="3"/>
    <s v="FUR-FU-10004270"/>
    <s v="Furniture"/>
    <x v="3"/>
    <s v="Executive Impressions 13&quot; Clairmont Wall Clock"/>
    <n v="57.69"/>
    <n v="3"/>
    <n v="0"/>
    <n v="23.652899999999999"/>
    <n v="7.8842999999999996"/>
    <n v="0.41"/>
    <n v="0"/>
    <x v="2"/>
    <x v="0"/>
    <s v="Jun"/>
  </r>
  <r>
    <n v="7294"/>
    <s v="CA-2016-113656"/>
    <x v="752"/>
    <d v="2016-01-29T00:00:00"/>
    <x v="1"/>
    <s v="CB-12415"/>
    <s v="Christy Brittain"/>
    <s v="Consumer"/>
    <s v="United States"/>
    <x v="2"/>
    <x v="2"/>
    <x v="1"/>
    <s v="FUR-FU-10000719"/>
    <s v="Furniture"/>
    <x v="3"/>
    <s v="DAX Cubicle Frames, 8-1/2 x 11"/>
    <n v="59.99"/>
    <n v="7"/>
    <n v="0"/>
    <n v="21.596399999999999"/>
    <n v="3.0851999999999999"/>
    <n v="0.36"/>
    <n v="0"/>
    <x v="6"/>
    <x v="0"/>
    <s v="Jan"/>
  </r>
  <r>
    <n v="7295"/>
    <s v="CA-2015-148964"/>
    <x v="753"/>
    <d v="2015-05-31T00:00:00"/>
    <x v="1"/>
    <s v="RD-19900"/>
    <s v="Ruben Dartt"/>
    <s v="Consumer"/>
    <s v="United States"/>
    <x v="321"/>
    <x v="13"/>
    <x v="1"/>
    <s v="FUR-FU-10003849"/>
    <s v="Furniture"/>
    <x v="3"/>
    <s v="DAX Metal Frame, Desktop, Stepped-Edge"/>
    <n v="20.239999999999998"/>
    <n v="1"/>
    <n v="0"/>
    <n v="7.8936000000000002"/>
    <n v="7.8936000000000002"/>
    <n v="0.39"/>
    <n v="0"/>
    <x v="2"/>
    <x v="1"/>
    <s v="May"/>
  </r>
  <r>
    <n v="7299"/>
    <s v="CA-2014-163468"/>
    <x v="356"/>
    <d v="2014-11-21T00:00:00"/>
    <x v="2"/>
    <s v="JK-15730"/>
    <s v="Joe Kamberova"/>
    <s v="Consumer"/>
    <s v="United States"/>
    <x v="322"/>
    <x v="8"/>
    <x v="3"/>
    <s v="FUR-TA-10002533"/>
    <s v="Furniture"/>
    <x v="2"/>
    <s v="BPI Conference Tables"/>
    <n v="292.10000000000002"/>
    <n v="4"/>
    <n v="0.5"/>
    <n v="-175.26"/>
    <n v="-43.814999999999998"/>
    <n v="-0.59999999999999987"/>
    <n v="1"/>
    <x v="0"/>
    <x v="2"/>
    <s v="Nov"/>
  </r>
  <r>
    <n v="7300"/>
    <s v="CA-2014-163468"/>
    <x v="356"/>
    <d v="2014-11-21T00:00:00"/>
    <x v="2"/>
    <s v="JK-15730"/>
    <s v="Joe Kamberova"/>
    <s v="Consumer"/>
    <s v="United States"/>
    <x v="322"/>
    <x v="8"/>
    <x v="3"/>
    <s v="FUR-FU-10001546"/>
    <s v="Furniture"/>
    <x v="3"/>
    <s v="Dana Swing-Arm Lamps"/>
    <n v="8.5440000000000005"/>
    <n v="2"/>
    <n v="0.6"/>
    <n v="-7.476"/>
    <n v="-3.738"/>
    <n v="-0.875"/>
    <n v="1"/>
    <x v="0"/>
    <x v="2"/>
    <s v="Nov"/>
  </r>
  <r>
    <n v="7301"/>
    <s v="CA-2014-163468"/>
    <x v="356"/>
    <d v="2014-11-21T00:00:00"/>
    <x v="2"/>
    <s v="JK-15730"/>
    <s v="Joe Kamberova"/>
    <s v="Consumer"/>
    <s v="United States"/>
    <x v="322"/>
    <x v="8"/>
    <x v="3"/>
    <s v="FUR-BO-10003546"/>
    <s v="Furniture"/>
    <x v="0"/>
    <s v="Hon 4-Shelf Metal Bookcases"/>
    <n v="424.11599999999999"/>
    <n v="6"/>
    <n v="0.3"/>
    <n v="-30.294"/>
    <n v="-5.0490000000000004"/>
    <n v="-7.1428571428571438E-2"/>
    <n v="1"/>
    <x v="0"/>
    <x v="2"/>
    <s v="Nov"/>
  </r>
  <r>
    <n v="7304"/>
    <s v="US-2017-117450"/>
    <x v="362"/>
    <d v="2017-09-08T00:00:00"/>
    <x v="1"/>
    <s v="DO-13645"/>
    <s v="Doug O'Connell"/>
    <s v="Consumer"/>
    <s v="United States"/>
    <x v="98"/>
    <x v="1"/>
    <x v="0"/>
    <s v="FUR-CH-10003817"/>
    <s v="Furniture"/>
    <x v="1"/>
    <s v="Global Value Steno Chair, Gray"/>
    <n v="97.183999999999997"/>
    <n v="2"/>
    <n v="0.2"/>
    <n v="6.0739999999999998"/>
    <n v="3.0369999999999999"/>
    <n v="6.25E-2"/>
    <n v="1"/>
    <x v="4"/>
    <x v="3"/>
    <s v="Sep"/>
  </r>
  <r>
    <n v="7306"/>
    <s v="CA-2014-137274"/>
    <x v="754"/>
    <d v="2014-04-02T00:00:00"/>
    <x v="1"/>
    <s v="MG-18145"/>
    <s v="Mike Gockenbach"/>
    <s v="Consumer"/>
    <s v="United States"/>
    <x v="215"/>
    <x v="5"/>
    <x v="3"/>
    <s v="FUR-TA-10001889"/>
    <s v="Furniture"/>
    <x v="2"/>
    <s v="Bush Advantage Collection Racetrack Conference Table"/>
    <n v="890.84100000000001"/>
    <n v="3"/>
    <n v="0.3"/>
    <n v="-152.71559999999999"/>
    <n v="-50.905200000000001"/>
    <n v="-0.17142857142857143"/>
    <n v="1"/>
    <x v="4"/>
    <x v="2"/>
    <s v="Mar"/>
  </r>
  <r>
    <n v="7308"/>
    <s v="CA-2016-144092"/>
    <x v="541"/>
    <d v="2016-11-07T00:00:00"/>
    <x v="0"/>
    <s v="LH-17155"/>
    <s v="Logan Haushalter"/>
    <s v="Consumer"/>
    <s v="United States"/>
    <x v="124"/>
    <x v="2"/>
    <x v="1"/>
    <s v="FUR-CH-10004875"/>
    <s v="Furniture"/>
    <x v="1"/>
    <s v="Harbour Creations 67200 Series Stacking Chairs"/>
    <n v="113.88800000000001"/>
    <n v="2"/>
    <n v="0.2"/>
    <n v="9.9651999999999994"/>
    <n v="4.9825999999999997"/>
    <n v="8.7499999999999994E-2"/>
    <n v="1"/>
    <x v="3"/>
    <x v="0"/>
    <s v="Nov"/>
  </r>
  <r>
    <n v="7317"/>
    <s v="CA-2016-132066"/>
    <x v="755"/>
    <d v="2016-10-20T00:00:00"/>
    <x v="1"/>
    <s v="NB-18655"/>
    <s v="Nona Balk"/>
    <s v="Corporate"/>
    <s v="United States"/>
    <x v="13"/>
    <x v="7"/>
    <x v="2"/>
    <s v="FUR-TA-10001539"/>
    <s v="Furniture"/>
    <x v="2"/>
    <s v="Chromcraft Rectangular Conference Tables"/>
    <n v="142.18199999999999"/>
    <n v="1"/>
    <n v="0.4"/>
    <n v="-37.915199999999999"/>
    <n v="-37.915199999999999"/>
    <n v="-0.26666666666666666"/>
    <n v="1"/>
    <x v="4"/>
    <x v="0"/>
    <s v="Oct"/>
  </r>
  <r>
    <n v="7321"/>
    <s v="CA-2017-100097"/>
    <x v="83"/>
    <d v="2017-11-29T00:00:00"/>
    <x v="0"/>
    <s v="MN-17935"/>
    <s v="Michael Nguyen"/>
    <s v="Consumer"/>
    <s v="United States"/>
    <x v="13"/>
    <x v="7"/>
    <x v="2"/>
    <s v="FUR-FU-10003623"/>
    <s v="Furniture"/>
    <x v="3"/>
    <s v="DataProducts Ampli Magnifier Task Lamp, Black,"/>
    <n v="135.30000000000001"/>
    <n v="5"/>
    <n v="0"/>
    <n v="37.884"/>
    <n v="7.5768000000000004"/>
    <n v="0.27999999999999997"/>
    <n v="0"/>
    <x v="0"/>
    <x v="3"/>
    <s v="Nov"/>
  </r>
  <r>
    <n v="7324"/>
    <s v="US-2017-126053"/>
    <x v="446"/>
    <d v="2017-12-08T00:00:00"/>
    <x v="2"/>
    <s v="CS-11950"/>
    <s v="Carlos Soltero"/>
    <s v="Consumer"/>
    <s v="United States"/>
    <x v="13"/>
    <x v="7"/>
    <x v="2"/>
    <s v="FUR-FU-10001934"/>
    <s v="Furniture"/>
    <x v="3"/>
    <s v="Magnifier Swing Arm Lamp"/>
    <n v="41.96"/>
    <n v="2"/>
    <n v="0"/>
    <n v="10.909599999999999"/>
    <n v="5.4547999999999996"/>
    <n v="0.25999999999999995"/>
    <n v="0"/>
    <x v="0"/>
    <x v="3"/>
    <s v="Dec"/>
  </r>
  <r>
    <n v="7328"/>
    <s v="US-2014-131275"/>
    <x v="385"/>
    <d v="2014-03-24T00:00:00"/>
    <x v="1"/>
    <s v="SC-20050"/>
    <s v="Sample Company A"/>
    <s v="Home Office"/>
    <s v="United States"/>
    <x v="323"/>
    <x v="2"/>
    <x v="1"/>
    <s v="FUR-FU-10004597"/>
    <s v="Furniture"/>
    <x v="3"/>
    <s v="Eldon Cleatmat Chair Mats for Medium Pile Carpets"/>
    <n v="111"/>
    <n v="2"/>
    <n v="0"/>
    <n v="14.43"/>
    <n v="7.2149999999999999"/>
    <n v="0.13"/>
    <n v="0"/>
    <x v="6"/>
    <x v="2"/>
    <s v="Mar"/>
  </r>
  <r>
    <n v="7331"/>
    <s v="CA-2016-149349"/>
    <x v="689"/>
    <d v="2016-11-13T00:00:00"/>
    <x v="2"/>
    <s v="SP-20650"/>
    <s v="Stephanie Phelps"/>
    <s v="Corporate"/>
    <s v="United States"/>
    <x v="9"/>
    <x v="8"/>
    <x v="3"/>
    <s v="FUR-FU-10001037"/>
    <s v="Furniture"/>
    <x v="3"/>
    <s v="DAX Charcoal/Nickel-Tone Document Frame, 5 x 7"/>
    <n v="22.751999999999999"/>
    <n v="6"/>
    <n v="0.6"/>
    <n v="-8.532"/>
    <n v="-1.4219999999999999"/>
    <n v="-0.375"/>
    <n v="1"/>
    <x v="5"/>
    <x v="0"/>
    <s v="Nov"/>
  </r>
  <r>
    <n v="7334"/>
    <s v="CA-2015-125563"/>
    <x v="756"/>
    <d v="2015-04-17T00:00:00"/>
    <x v="1"/>
    <s v="PR-18880"/>
    <s v="Patrick Ryan"/>
    <s v="Consumer"/>
    <s v="United States"/>
    <x v="26"/>
    <x v="1"/>
    <x v="0"/>
    <s v="FUR-FU-10001290"/>
    <s v="Furniture"/>
    <x v="3"/>
    <s v="Executive Impressions Supervisor Wall Clock"/>
    <n v="67.36"/>
    <n v="2"/>
    <n v="0.2"/>
    <n v="10.103999999999999"/>
    <n v="5.0519999999999996"/>
    <n v="0.15"/>
    <n v="1"/>
    <x v="6"/>
    <x v="1"/>
    <s v="Apr"/>
  </r>
  <r>
    <n v="7335"/>
    <s v="CA-2015-125563"/>
    <x v="756"/>
    <d v="2015-04-17T00:00:00"/>
    <x v="1"/>
    <s v="PR-18880"/>
    <s v="Patrick Ryan"/>
    <s v="Consumer"/>
    <s v="United States"/>
    <x v="26"/>
    <x v="1"/>
    <x v="0"/>
    <s v="FUR-FU-10000087"/>
    <s v="Furniture"/>
    <x v="3"/>
    <s v="Executive Impressions 14&quot; Two-Color Numerals Wall Clock"/>
    <n v="54.527999999999999"/>
    <n v="3"/>
    <n v="0.2"/>
    <n v="14.313599999999999"/>
    <n v="4.7711999999999994"/>
    <n v="0.26250000000000001"/>
    <n v="1"/>
    <x v="6"/>
    <x v="1"/>
    <s v="Apr"/>
  </r>
  <r>
    <n v="7337"/>
    <s v="CA-2015-113152"/>
    <x v="344"/>
    <d v="2015-12-30T00:00:00"/>
    <x v="1"/>
    <s v="JK-15625"/>
    <s v="Jim Karlsson"/>
    <s v="Consumer"/>
    <s v="United States"/>
    <x v="13"/>
    <x v="7"/>
    <x v="2"/>
    <s v="FUR-BO-10002613"/>
    <s v="Furniture"/>
    <x v="0"/>
    <s v="Atlantic Metals Mobile 4-Shelf Bookcases, Custom Colors"/>
    <n v="449.56799999999998"/>
    <n v="2"/>
    <n v="0.2"/>
    <n v="56.195999999999998"/>
    <n v="28.097999999999999"/>
    <n v="0.125"/>
    <n v="1"/>
    <x v="2"/>
    <x v="1"/>
    <s v="Dec"/>
  </r>
  <r>
    <n v="7339"/>
    <s v="CA-2014-163412"/>
    <x v="191"/>
    <d v="2014-12-23T00:00:00"/>
    <x v="0"/>
    <s v="SM-20950"/>
    <s v="Suzanne McNair"/>
    <s v="Corporate"/>
    <s v="United States"/>
    <x v="13"/>
    <x v="7"/>
    <x v="2"/>
    <s v="FUR-CH-10004875"/>
    <s v="Furniture"/>
    <x v="1"/>
    <s v="Harbour Creations 67200 Series Stacking Chairs"/>
    <n v="192.18600000000001"/>
    <n v="3"/>
    <n v="0.1"/>
    <n v="36.3018"/>
    <n v="12.1006"/>
    <n v="0.18888888888888888"/>
    <n v="0"/>
    <x v="0"/>
    <x v="2"/>
    <s v="Dec"/>
  </r>
  <r>
    <n v="7341"/>
    <s v="CA-2014-116190"/>
    <x v="503"/>
    <d v="2014-08-01T00:00:00"/>
    <x v="1"/>
    <s v="SG-20470"/>
    <s v="Sheri Gordon"/>
    <s v="Consumer"/>
    <s v="United States"/>
    <x v="182"/>
    <x v="24"/>
    <x v="0"/>
    <s v="FUR-CH-10000553"/>
    <s v="Furniture"/>
    <x v="1"/>
    <s v="Metal Folding Chairs, Beige, 4/Carton"/>
    <n v="67.88"/>
    <n v="2"/>
    <n v="0"/>
    <n v="18.3276"/>
    <n v="9.1638000000000002"/>
    <n v="0.27"/>
    <n v="0"/>
    <x v="6"/>
    <x v="2"/>
    <s v="Jul"/>
  </r>
  <r>
    <n v="7343"/>
    <s v="CA-2014-116190"/>
    <x v="503"/>
    <d v="2014-08-01T00:00:00"/>
    <x v="1"/>
    <s v="SG-20470"/>
    <s v="Sheri Gordon"/>
    <s v="Consumer"/>
    <s v="United States"/>
    <x v="182"/>
    <x v="24"/>
    <x v="0"/>
    <s v="FUR-FU-10000719"/>
    <s v="Furniture"/>
    <x v="3"/>
    <s v="DAX Cubicle Frames, 8-1/2 x 11"/>
    <n v="25.71"/>
    <n v="3"/>
    <n v="0"/>
    <n v="9.2555999999999994"/>
    <n v="3.0851999999999999"/>
    <n v="0.36"/>
    <n v="0"/>
    <x v="6"/>
    <x v="2"/>
    <s v="Jul"/>
  </r>
  <r>
    <n v="7345"/>
    <s v="CA-2017-168389"/>
    <x v="246"/>
    <d v="2017-12-17T00:00:00"/>
    <x v="1"/>
    <s v="DV-13045"/>
    <s v="Darrin Van Huff"/>
    <s v="Corporate"/>
    <s v="United States"/>
    <x v="51"/>
    <x v="1"/>
    <x v="0"/>
    <s v="FUR-TA-10004289"/>
    <s v="Furniture"/>
    <x v="2"/>
    <s v="BoxOffice By Design Rectangular and Half-Moon Meeting Room Tables"/>
    <n v="721.875"/>
    <n v="6"/>
    <n v="0.45"/>
    <n v="-420"/>
    <n v="-70"/>
    <n v="-0.58181818181818179"/>
    <n v="1"/>
    <x v="6"/>
    <x v="3"/>
    <s v="Dec"/>
  </r>
  <r>
    <n v="7348"/>
    <s v="CA-2017-168389"/>
    <x v="246"/>
    <d v="2017-12-17T00:00:00"/>
    <x v="1"/>
    <s v="DV-13045"/>
    <s v="Darrin Van Huff"/>
    <s v="Corporate"/>
    <s v="United States"/>
    <x v="51"/>
    <x v="1"/>
    <x v="0"/>
    <s v="FUR-CH-10000225"/>
    <s v="Furniture"/>
    <x v="1"/>
    <s v="Global Geo Office Task Chair, Gray"/>
    <n v="64.784000000000006"/>
    <n v="1"/>
    <n v="0.2"/>
    <n v="-12.147"/>
    <n v="-12.147"/>
    <n v="-0.1875"/>
    <n v="1"/>
    <x v="6"/>
    <x v="3"/>
    <s v="Dec"/>
  </r>
  <r>
    <n v="7358"/>
    <s v="CA-2016-114748"/>
    <x v="714"/>
    <d v="2016-10-14T00:00:00"/>
    <x v="1"/>
    <s v="MZ-17335"/>
    <s v="Maria Zettner"/>
    <s v="Home Office"/>
    <s v="United States"/>
    <x v="43"/>
    <x v="22"/>
    <x v="1"/>
    <s v="FUR-FU-10001488"/>
    <s v="Furniture"/>
    <x v="3"/>
    <s v="Tenex 46&quot; x 60&quot; Computer Anti-Static Chairmat, Rectangular Shaped"/>
    <n v="169.56800000000001"/>
    <n v="2"/>
    <n v="0.2"/>
    <n v="0"/>
    <n v="0"/>
    <n v="0"/>
    <n v="1"/>
    <x v="2"/>
    <x v="0"/>
    <s v="Oct"/>
  </r>
  <r>
    <n v="7360"/>
    <s v="US-2014-115189"/>
    <x v="757"/>
    <d v="2015-01-03T00:00:00"/>
    <x v="0"/>
    <s v="AR-10345"/>
    <s v="Alex Russell"/>
    <s v="Corporate"/>
    <s v="United States"/>
    <x v="3"/>
    <x v="3"/>
    <x v="2"/>
    <s v="FUR-TA-10004575"/>
    <s v="Furniture"/>
    <x v="2"/>
    <s v="Hon 5100 Series Wood Tables"/>
    <n v="523.76400000000001"/>
    <n v="3"/>
    <n v="0.4"/>
    <n v="-192.04679999999999"/>
    <n v="-64.015599999999992"/>
    <n v="-0.36666666666666664"/>
    <n v="1"/>
    <x v="4"/>
    <x v="2"/>
    <s v="Dec"/>
  </r>
  <r>
    <n v="7362"/>
    <s v="CA-2016-163594"/>
    <x v="188"/>
    <d v="2016-04-14T00:00:00"/>
    <x v="2"/>
    <s v="JF-15295"/>
    <s v="Jason Fortune-"/>
    <s v="Consumer"/>
    <s v="United States"/>
    <x v="2"/>
    <x v="2"/>
    <x v="1"/>
    <s v="FUR-CH-10000225"/>
    <s v="Furniture"/>
    <x v="1"/>
    <s v="Global Geo Office Task Chair, Gray"/>
    <n v="194.352"/>
    <n v="3"/>
    <n v="0.2"/>
    <n v="-36.441000000000003"/>
    <n v="-12.147"/>
    <n v="-0.1875"/>
    <n v="1"/>
    <x v="3"/>
    <x v="0"/>
    <s v="Apr"/>
  </r>
  <r>
    <n v="7368"/>
    <s v="CA-2016-127243"/>
    <x v="597"/>
    <d v="2016-12-04T00:00:00"/>
    <x v="1"/>
    <s v="DS-13180"/>
    <s v="David Smith"/>
    <s v="Corporate"/>
    <s v="United States"/>
    <x v="3"/>
    <x v="3"/>
    <x v="2"/>
    <s v="FUR-CH-10002647"/>
    <s v="Furniture"/>
    <x v="1"/>
    <s v="Situations Contoured Folding Chairs, 4/Set"/>
    <n v="347.80200000000002"/>
    <n v="7"/>
    <n v="0.3"/>
    <n v="-24.843"/>
    <n v="-3.5489999999999999"/>
    <n v="-7.1428571428571425E-2"/>
    <n v="1"/>
    <x v="6"/>
    <x v="0"/>
    <s v="Nov"/>
  </r>
  <r>
    <n v="7388"/>
    <s v="CA-2016-105732"/>
    <x v="758"/>
    <d v="2016-09-18T00:00:00"/>
    <x v="1"/>
    <s v="AG-10270"/>
    <s v="Alejandro Grove"/>
    <s v="Consumer"/>
    <s v="United States"/>
    <x v="70"/>
    <x v="27"/>
    <x v="3"/>
    <s v="FUR-FU-10003664"/>
    <s v="Furniture"/>
    <x v="3"/>
    <s v="Electrix Architect's Clamp-On Swing Arm Lamp, Black"/>
    <n v="1336.44"/>
    <n v="14"/>
    <n v="0"/>
    <n v="387.56760000000003"/>
    <n v="27.683400000000002"/>
    <n v="0.29000000000000004"/>
    <n v="0"/>
    <x v="2"/>
    <x v="0"/>
    <s v="Sep"/>
  </r>
  <r>
    <n v="7390"/>
    <s v="CA-2017-108035"/>
    <x v="759"/>
    <d v="2017-12-03T00:00:00"/>
    <x v="1"/>
    <s v="TT-21070"/>
    <s v="Ted Trevino"/>
    <s v="Consumer"/>
    <s v="United States"/>
    <x v="196"/>
    <x v="9"/>
    <x v="0"/>
    <s v="FUR-CH-10000454"/>
    <s v="Furniture"/>
    <x v="1"/>
    <s v="Hon Deluxe Fabric Upholstered Stacking Chairs, Rounded Back"/>
    <n v="390.36799999999999"/>
    <n v="2"/>
    <n v="0.2"/>
    <n v="48.795999999999999"/>
    <n v="24.398"/>
    <n v="0.125"/>
    <n v="1"/>
    <x v="4"/>
    <x v="3"/>
    <s v="Nov"/>
  </r>
  <r>
    <n v="7391"/>
    <s v="CA-2017-108035"/>
    <x v="759"/>
    <d v="2017-12-03T00:00:00"/>
    <x v="1"/>
    <s v="TT-21070"/>
    <s v="Ted Trevino"/>
    <s v="Consumer"/>
    <s v="United States"/>
    <x v="196"/>
    <x v="9"/>
    <x v="0"/>
    <s v="FUR-FU-10004017"/>
    <s v="Furniture"/>
    <x v="3"/>
    <s v="Executive Impressions 13&quot; Chairman Wall Clock"/>
    <n v="101.52"/>
    <n v="5"/>
    <n v="0.2"/>
    <n v="19.035"/>
    <n v="3.8069999999999999"/>
    <n v="0.1875"/>
    <n v="1"/>
    <x v="4"/>
    <x v="3"/>
    <s v="Nov"/>
  </r>
  <r>
    <n v="7396"/>
    <s v="CA-2016-110975"/>
    <x v="683"/>
    <d v="2016-12-30T00:00:00"/>
    <x v="1"/>
    <s v="DB-12970"/>
    <s v="Darren Budd"/>
    <s v="Corporate"/>
    <s v="United States"/>
    <x v="13"/>
    <x v="7"/>
    <x v="2"/>
    <s v="FUR-TA-10002958"/>
    <s v="Furniture"/>
    <x v="2"/>
    <s v="Bevis Oval Conference Table, Walnut"/>
    <n v="313.17599999999999"/>
    <n v="2"/>
    <n v="0.4"/>
    <n v="-120.0508"/>
    <n v="-60.025399999999998"/>
    <n v="-0.38333333333333336"/>
    <n v="1"/>
    <x v="2"/>
    <x v="0"/>
    <s v="Dec"/>
  </r>
  <r>
    <n v="7397"/>
    <s v="CA-2016-110975"/>
    <x v="683"/>
    <d v="2016-12-30T00:00:00"/>
    <x v="1"/>
    <s v="DB-12970"/>
    <s v="Darren Budd"/>
    <s v="Corporate"/>
    <s v="United States"/>
    <x v="13"/>
    <x v="7"/>
    <x v="2"/>
    <s v="FUR-CH-10003746"/>
    <s v="Furniture"/>
    <x v="1"/>
    <s v="Hon 4070 Series Pagoda Round Back Stacking Chairs"/>
    <n v="866.64599999999996"/>
    <n v="3"/>
    <n v="0.1"/>
    <n v="173.32919999999999"/>
    <n v="57.776399999999995"/>
    <n v="0.19999999999999998"/>
    <n v="0"/>
    <x v="2"/>
    <x v="0"/>
    <s v="Dec"/>
  </r>
  <r>
    <n v="7401"/>
    <s v="CA-2016-110009"/>
    <x v="63"/>
    <d v="2016-09-13T00:00:00"/>
    <x v="1"/>
    <s v="TR-21325"/>
    <s v="Toby Ritter"/>
    <s v="Consumer"/>
    <s v="United States"/>
    <x v="15"/>
    <x v="13"/>
    <x v="1"/>
    <s v="FUR-FU-10003039"/>
    <s v="Furniture"/>
    <x v="3"/>
    <s v="Howard Miller 11-1/2&quot; Diameter Grantwood Wall Clock"/>
    <n v="43.13"/>
    <n v="1"/>
    <n v="0"/>
    <n v="14.664199999999999"/>
    <n v="14.664199999999999"/>
    <n v="0.33999999999999997"/>
    <n v="0"/>
    <x v="2"/>
    <x v="0"/>
    <s v="Sep"/>
  </r>
  <r>
    <n v="7404"/>
    <s v="CA-2015-100146"/>
    <x v="760"/>
    <d v="2015-05-19T00:00:00"/>
    <x v="1"/>
    <s v="CB-12535"/>
    <s v="Claudia Bergmann"/>
    <s v="Corporate"/>
    <s v="United States"/>
    <x v="324"/>
    <x v="2"/>
    <x v="1"/>
    <s v="FUR-BO-10004015"/>
    <s v="Furniture"/>
    <x v="0"/>
    <s v="Bush Andora Bookcase, Maple/Graphite Gray Finish"/>
    <n v="509.95749999999998"/>
    <n v="5"/>
    <n v="0.15"/>
    <n v="41.996499999999997"/>
    <n v="8.3993000000000002"/>
    <n v="8.2352941176470587E-2"/>
    <n v="0"/>
    <x v="2"/>
    <x v="1"/>
    <s v="May"/>
  </r>
  <r>
    <n v="7405"/>
    <s v="CA-2015-100146"/>
    <x v="760"/>
    <d v="2015-05-19T00:00:00"/>
    <x v="1"/>
    <s v="CB-12535"/>
    <s v="Claudia Bergmann"/>
    <s v="Corporate"/>
    <s v="United States"/>
    <x v="324"/>
    <x v="2"/>
    <x v="1"/>
    <s v="FUR-FU-10001979"/>
    <s v="Furniture"/>
    <x v="3"/>
    <s v="Dana Halogen Swing-Arm Architect Lamp"/>
    <n v="122.91"/>
    <n v="3"/>
    <n v="0"/>
    <n v="34.4148"/>
    <n v="11.4716"/>
    <n v="0.28000000000000003"/>
    <n v="0"/>
    <x v="2"/>
    <x v="1"/>
    <s v="May"/>
  </r>
  <r>
    <n v="7406"/>
    <s v="CA-2015-100146"/>
    <x v="760"/>
    <d v="2015-05-19T00:00:00"/>
    <x v="1"/>
    <s v="CB-12535"/>
    <s v="Claudia Bergmann"/>
    <s v="Corporate"/>
    <s v="United States"/>
    <x v="324"/>
    <x v="2"/>
    <x v="1"/>
    <s v="FUR-CH-10003833"/>
    <s v="Furniture"/>
    <x v="1"/>
    <s v="Novimex Fabric Task Chair"/>
    <n v="97.567999999999998"/>
    <n v="2"/>
    <n v="0.2"/>
    <n v="-6.0979999999999999"/>
    <n v="-3.0489999999999999"/>
    <n v="-6.25E-2"/>
    <n v="1"/>
    <x v="2"/>
    <x v="1"/>
    <s v="May"/>
  </r>
  <r>
    <n v="7407"/>
    <s v="CA-2015-100146"/>
    <x v="760"/>
    <d v="2015-05-19T00:00:00"/>
    <x v="1"/>
    <s v="CB-12535"/>
    <s v="Claudia Bergmann"/>
    <s v="Corporate"/>
    <s v="United States"/>
    <x v="324"/>
    <x v="2"/>
    <x v="1"/>
    <s v="FUR-CH-10004495"/>
    <s v="Furniture"/>
    <x v="1"/>
    <s v="Global Leather and Oak Executive Chair, Black"/>
    <n v="722.35199999999998"/>
    <n v="3"/>
    <n v="0.2"/>
    <n v="81.264600000000002"/>
    <n v="27.088200000000001"/>
    <n v="0.1125"/>
    <n v="1"/>
    <x v="2"/>
    <x v="1"/>
    <s v="May"/>
  </r>
  <r>
    <n v="7409"/>
    <s v="CA-2016-129728"/>
    <x v="82"/>
    <d v="2016-06-06T00:00:00"/>
    <x v="1"/>
    <s v="JG-15310"/>
    <s v="Jason Gross"/>
    <s v="Corporate"/>
    <s v="United States"/>
    <x v="2"/>
    <x v="2"/>
    <x v="1"/>
    <s v="FUR-FU-10003247"/>
    <s v="Furniture"/>
    <x v="3"/>
    <s v="36X48 HARDFLOOR CHAIRMAT"/>
    <n v="167.84"/>
    <n v="8"/>
    <n v="0"/>
    <n v="11.748799999999999"/>
    <n v="1.4685999999999999"/>
    <n v="6.9999999999999993E-2"/>
    <n v="0"/>
    <x v="7"/>
    <x v="0"/>
    <s v="May"/>
  </r>
  <r>
    <n v="7410"/>
    <s v="CA-2014-121769"/>
    <x v="676"/>
    <d v="2014-04-12T00:00:00"/>
    <x v="1"/>
    <s v="JS-15880"/>
    <s v="John Stevenson"/>
    <s v="Consumer"/>
    <s v="United States"/>
    <x v="219"/>
    <x v="15"/>
    <x v="2"/>
    <s v="FUR-TA-10004442"/>
    <s v="Furniture"/>
    <x v="2"/>
    <s v="Riverside Furniture Stanwyck Manor Table Series"/>
    <n v="172.11"/>
    <n v="1"/>
    <n v="0.4"/>
    <n v="-94.660499999999999"/>
    <n v="-94.660499999999999"/>
    <n v="-0.54999999999999993"/>
    <n v="1"/>
    <x v="4"/>
    <x v="2"/>
    <s v="Apr"/>
  </r>
  <r>
    <n v="7414"/>
    <s v="CA-2017-121125"/>
    <x v="703"/>
    <d v="2017-06-03T00:00:00"/>
    <x v="1"/>
    <s v="MG-17890"/>
    <s v="Michael Granlund"/>
    <s v="Home Office"/>
    <s v="United States"/>
    <x v="325"/>
    <x v="36"/>
    <x v="1"/>
    <s v="FUR-FU-10000820"/>
    <s v="Furniture"/>
    <x v="3"/>
    <s v="Tensor Brushed Steel Torchiere Floor Lamp"/>
    <n v="13.592000000000001"/>
    <n v="1"/>
    <n v="0.2"/>
    <n v="-0.33979999999999999"/>
    <n v="-0.33979999999999999"/>
    <n v="-2.4999999999999998E-2"/>
    <n v="1"/>
    <x v="4"/>
    <x v="3"/>
    <s v="May"/>
  </r>
  <r>
    <n v="7415"/>
    <s v="US-2016-114013"/>
    <x v="345"/>
    <d v="2016-03-15T00:00:00"/>
    <x v="0"/>
    <s v="SC-20770"/>
    <s v="Stewart Carmichael"/>
    <s v="Corporate"/>
    <s v="United States"/>
    <x v="3"/>
    <x v="3"/>
    <x v="2"/>
    <s v="FUR-CH-10004287"/>
    <s v="Furniture"/>
    <x v="1"/>
    <s v="SAFCO Arco Folding Chair"/>
    <n v="386.68"/>
    <n v="2"/>
    <n v="0.3"/>
    <n v="-5.524"/>
    <n v="-2.762"/>
    <n v="-1.4285714285714285E-2"/>
    <n v="1"/>
    <x v="3"/>
    <x v="0"/>
    <s v="Mar"/>
  </r>
  <r>
    <n v="7425"/>
    <s v="CA-2017-135069"/>
    <x v="662"/>
    <d v="2017-04-14T00:00:00"/>
    <x v="1"/>
    <s v="BS-11755"/>
    <s v="Bruce Stewart"/>
    <s v="Consumer"/>
    <s v="United States"/>
    <x v="3"/>
    <x v="3"/>
    <x v="2"/>
    <s v="FUR-FU-10003878"/>
    <s v="Furniture"/>
    <x v="3"/>
    <s v="Linden 10&quot; Round Wall Clock, Black"/>
    <n v="36.671999999999997"/>
    <n v="3"/>
    <n v="0.2"/>
    <n v="6.4176000000000002"/>
    <n v="2.1392000000000002"/>
    <n v="0.17500000000000002"/>
    <n v="1"/>
    <x v="4"/>
    <x v="3"/>
    <s v="Apr"/>
  </r>
  <r>
    <n v="7426"/>
    <s v="CA-2016-101693"/>
    <x v="324"/>
    <d v="2016-06-27T00:00:00"/>
    <x v="0"/>
    <s v="LC-17140"/>
    <s v="Logan Currie"/>
    <s v="Consumer"/>
    <s v="United States"/>
    <x v="6"/>
    <x v="5"/>
    <x v="3"/>
    <s v="FUR-CH-10001146"/>
    <s v="Furniture"/>
    <x v="1"/>
    <s v="Global Value Mid-Back Manager's Chair, Gray"/>
    <n v="85.245999999999995"/>
    <n v="2"/>
    <n v="0.3"/>
    <n v="-6.0890000000000004"/>
    <n v="-3.0445000000000002"/>
    <n v="-7.1428571428571438E-2"/>
    <n v="1"/>
    <x v="3"/>
    <x v="0"/>
    <s v="Jun"/>
  </r>
  <r>
    <n v="7427"/>
    <s v="CA-2016-101693"/>
    <x v="324"/>
    <d v="2016-06-27T00:00:00"/>
    <x v="0"/>
    <s v="LC-17140"/>
    <s v="Logan Currie"/>
    <s v="Consumer"/>
    <s v="United States"/>
    <x v="6"/>
    <x v="5"/>
    <x v="3"/>
    <s v="FUR-FU-10003919"/>
    <s v="Furniture"/>
    <x v="3"/>
    <s v="Eldon Executive Woodline II Cherry Finish Desk Accessories"/>
    <n v="32.712000000000003"/>
    <n v="2"/>
    <n v="0.6"/>
    <n v="-26.169599999999999"/>
    <n v="-13.0848"/>
    <n v="-0.79999999999999993"/>
    <n v="1"/>
    <x v="3"/>
    <x v="0"/>
    <s v="Jun"/>
  </r>
  <r>
    <n v="7439"/>
    <s v="CA-2015-145457"/>
    <x v="257"/>
    <d v="2015-03-27T00:00:00"/>
    <x v="0"/>
    <s v="CP-12085"/>
    <s v="Cathy Prescott"/>
    <s v="Corporate"/>
    <s v="United States"/>
    <x v="326"/>
    <x v="13"/>
    <x v="1"/>
    <s v="FUR-FU-10003832"/>
    <s v="Furniture"/>
    <x v="3"/>
    <s v="Eldon Expressions Punched Metal &amp; Wood Desk Accessories, Black &amp; Cherry"/>
    <n v="46.9"/>
    <n v="5"/>
    <n v="0"/>
    <n v="13.132"/>
    <n v="2.6263999999999998"/>
    <n v="0.28000000000000003"/>
    <n v="0"/>
    <x v="0"/>
    <x v="1"/>
    <s v="Mar"/>
  </r>
  <r>
    <n v="7441"/>
    <s v="US-2017-163657"/>
    <x v="113"/>
    <d v="2017-09-06T00:00:00"/>
    <x v="1"/>
    <s v="JL-15235"/>
    <s v="Janet Lee"/>
    <s v="Consumer"/>
    <s v="United States"/>
    <x v="2"/>
    <x v="2"/>
    <x v="1"/>
    <s v="FUR-TA-10004607"/>
    <s v="Furniture"/>
    <x v="2"/>
    <s v="Hon 2111 Invitation Series Straight Table"/>
    <n v="236.52799999999999"/>
    <n v="2"/>
    <n v="0.2"/>
    <n v="-2.9565999999999999"/>
    <n v="-1.4782999999999999"/>
    <n v="-1.2500000000000001E-2"/>
    <n v="1"/>
    <x v="4"/>
    <x v="3"/>
    <s v="Sep"/>
  </r>
  <r>
    <n v="7447"/>
    <s v="CA-2017-127474"/>
    <x v="761"/>
    <d v="2017-02-07T00:00:00"/>
    <x v="0"/>
    <s v="RD-19810"/>
    <s v="Ross DeVincentis"/>
    <s v="Home Office"/>
    <s v="United States"/>
    <x v="9"/>
    <x v="8"/>
    <x v="3"/>
    <s v="FUR-FU-10004597"/>
    <s v="Furniture"/>
    <x v="3"/>
    <s v="Eldon Cleatmat Chair Mats for Medium Pile Carpets"/>
    <n v="22.2"/>
    <n v="1"/>
    <n v="0.6"/>
    <n v="-26.085000000000001"/>
    <n v="-26.085000000000001"/>
    <n v="-1.175"/>
    <n v="1"/>
    <x v="4"/>
    <x v="3"/>
    <s v="Feb"/>
  </r>
  <r>
    <n v="7449"/>
    <s v="CA-2017-115448"/>
    <x v="762"/>
    <d v="2017-11-14T00:00:00"/>
    <x v="2"/>
    <s v="MH-18025"/>
    <s v="Michelle Huthwaite"/>
    <s v="Consumer"/>
    <s v="United States"/>
    <x v="270"/>
    <x v="9"/>
    <x v="0"/>
    <s v="FUR-FU-10004090"/>
    <s v="Furniture"/>
    <x v="3"/>
    <s v="Executive Impressions 14&quot; Contract Wall Clock"/>
    <n v="88.92"/>
    <n v="5"/>
    <n v="0.2"/>
    <n v="14.4495"/>
    <n v="2.8898999999999999"/>
    <n v="0.16250000000000001"/>
    <n v="1"/>
    <x v="0"/>
    <x v="3"/>
    <s v="Nov"/>
  </r>
  <r>
    <n v="7451"/>
    <s v="CA-2017-105669"/>
    <x v="342"/>
    <d v="2017-09-22T00:00:00"/>
    <x v="0"/>
    <s v="SJ-20125"/>
    <s v="Sanjit Jacobs"/>
    <s v="Home Office"/>
    <s v="United States"/>
    <x v="6"/>
    <x v="5"/>
    <x v="3"/>
    <s v="FUR-CH-10003774"/>
    <s v="Furniture"/>
    <x v="1"/>
    <s v="Global Wood Trimmed Manager's Task Chair, Khaki"/>
    <n v="318.43"/>
    <n v="5"/>
    <n v="0.3"/>
    <n v="-77.332999999999998"/>
    <n v="-15.4666"/>
    <n v="-0.24285714285714285"/>
    <n v="1"/>
    <x v="2"/>
    <x v="3"/>
    <s v="Sep"/>
  </r>
  <r>
    <n v="7459"/>
    <s v="CA-2015-137974"/>
    <x v="763"/>
    <d v="2015-04-18T00:00:00"/>
    <x v="2"/>
    <s v="LL-16840"/>
    <s v="Lauren Leatherbury"/>
    <s v="Consumer"/>
    <s v="United States"/>
    <x v="61"/>
    <x v="25"/>
    <x v="0"/>
    <s v="FUR-FU-10001468"/>
    <s v="Furniture"/>
    <x v="3"/>
    <s v="Tenex Antistatic Computer Chair Mats"/>
    <n v="1196.8599999999999"/>
    <n v="7"/>
    <n v="0"/>
    <n v="119.68600000000001"/>
    <n v="17.098000000000003"/>
    <n v="0.10000000000000002"/>
    <n v="0"/>
    <x v="3"/>
    <x v="1"/>
    <s v="Apr"/>
  </r>
  <r>
    <n v="7460"/>
    <s v="CA-2015-137974"/>
    <x v="763"/>
    <d v="2015-04-18T00:00:00"/>
    <x v="2"/>
    <s v="LL-16840"/>
    <s v="Lauren Leatherbury"/>
    <s v="Consumer"/>
    <s v="United States"/>
    <x v="61"/>
    <x v="25"/>
    <x v="0"/>
    <s v="FUR-BO-10001519"/>
    <s v="Furniture"/>
    <x v="0"/>
    <s v="O'Sullivan 3-Shelf Heavy-Duty Bookcases"/>
    <n v="523.26"/>
    <n v="9"/>
    <n v="0"/>
    <n v="125.58240000000001"/>
    <n v="13.953600000000002"/>
    <n v="0.24000000000000002"/>
    <n v="0"/>
    <x v="3"/>
    <x v="1"/>
    <s v="Apr"/>
  </r>
  <r>
    <n v="7468"/>
    <s v="CA-2017-148985"/>
    <x v="762"/>
    <d v="2017-11-15T00:00:00"/>
    <x v="0"/>
    <s v="TB-21190"/>
    <s v="Thomas Brumley"/>
    <s v="Home Office"/>
    <s v="United States"/>
    <x v="2"/>
    <x v="2"/>
    <x v="1"/>
    <s v="FUR-FU-10001424"/>
    <s v="Furniture"/>
    <x v="3"/>
    <s v="Dax Clear Box Frame"/>
    <n v="34.92"/>
    <n v="4"/>
    <n v="0"/>
    <n v="11.8728"/>
    <n v="2.9681999999999999"/>
    <n v="0.33999999999999997"/>
    <n v="0"/>
    <x v="4"/>
    <x v="3"/>
    <s v="Nov"/>
  </r>
  <r>
    <n v="7470"/>
    <s v="CA-2014-138100"/>
    <x v="712"/>
    <d v="2014-09-20T00:00:00"/>
    <x v="1"/>
    <s v="AA-10315"/>
    <s v="Alex Avila"/>
    <s v="Consumer"/>
    <s v="United States"/>
    <x v="13"/>
    <x v="7"/>
    <x v="2"/>
    <s v="FUR-FU-10002456"/>
    <s v="Furniture"/>
    <x v="3"/>
    <s v="Master Caster Door Stop, Large Neon Orange"/>
    <n v="14.56"/>
    <n v="2"/>
    <n v="0"/>
    <n v="6.2607999999999997"/>
    <n v="3.1303999999999998"/>
    <n v="0.42999999999999994"/>
    <n v="0"/>
    <x v="2"/>
    <x v="2"/>
    <s v="Sep"/>
  </r>
  <r>
    <n v="7475"/>
    <s v="CA-2014-167199"/>
    <x v="764"/>
    <d v="2014-01-10T00:00:00"/>
    <x v="1"/>
    <s v="ME-17320"/>
    <s v="Maria Etezadi"/>
    <s v="Home Office"/>
    <s v="United States"/>
    <x v="0"/>
    <x v="0"/>
    <x v="0"/>
    <s v="FUR-CH-10004063"/>
    <s v="Furniture"/>
    <x v="1"/>
    <s v="Global Deluxe High-Back Manager's Chair"/>
    <n v="2573.8200000000002"/>
    <n v="9"/>
    <n v="0"/>
    <n v="746.40779999999995"/>
    <n v="82.93419999999999"/>
    <n v="0.28999999999999998"/>
    <n v="0"/>
    <x v="4"/>
    <x v="2"/>
    <s v="Jan"/>
  </r>
  <r>
    <n v="7484"/>
    <s v="CA-2014-129938"/>
    <x v="256"/>
    <d v="2014-12-17T00:00:00"/>
    <x v="0"/>
    <s v="EB-13705"/>
    <s v="Ed Braxton"/>
    <s v="Corporate"/>
    <s v="United States"/>
    <x v="3"/>
    <x v="3"/>
    <x v="2"/>
    <s v="FUR-CH-10003774"/>
    <s v="Furniture"/>
    <x v="1"/>
    <s v="Global Wood Trimmed Manager's Task Chair, Khaki"/>
    <n v="445.80200000000002"/>
    <n v="7"/>
    <n v="0.3"/>
    <n v="-108.2662"/>
    <n v="-15.4666"/>
    <n v="-0.24285714285714283"/>
    <n v="1"/>
    <x v="3"/>
    <x v="2"/>
    <s v="Dec"/>
  </r>
  <r>
    <n v="7489"/>
    <s v="US-2015-134558"/>
    <x v="765"/>
    <d v="2015-12-24T00:00:00"/>
    <x v="0"/>
    <s v="PM-19135"/>
    <s v="Peter McVee"/>
    <s v="Home Office"/>
    <s v="United States"/>
    <x v="63"/>
    <x v="28"/>
    <x v="2"/>
    <s v="FUR-TA-10003473"/>
    <s v="Furniture"/>
    <x v="2"/>
    <s v="Bretford Rectangular Conference Table Tops"/>
    <n v="1053.164"/>
    <n v="4"/>
    <n v="0.3"/>
    <n v="-105.3164"/>
    <n v="-26.3291"/>
    <n v="-0.1"/>
    <n v="1"/>
    <x v="2"/>
    <x v="1"/>
    <s v="Dec"/>
  </r>
  <r>
    <n v="7491"/>
    <s v="CA-2015-108672"/>
    <x v="468"/>
    <d v="2015-09-16T00:00:00"/>
    <x v="1"/>
    <s v="FA-14230"/>
    <s v="Frank Atkinson"/>
    <s v="Corporate"/>
    <s v="United States"/>
    <x v="2"/>
    <x v="2"/>
    <x v="1"/>
    <s v="FUR-FU-10003799"/>
    <s v="Furniture"/>
    <x v="3"/>
    <s v="Seth Thomas 13 1/2&quot; Wall Clock"/>
    <n v="106.68"/>
    <n v="6"/>
    <n v="0"/>
    <n v="33.070799999999998"/>
    <n v="5.5118"/>
    <n v="0.30999999999999994"/>
    <n v="0"/>
    <x v="6"/>
    <x v="1"/>
    <s v="Sep"/>
  </r>
  <r>
    <n v="7494"/>
    <s v="US-2017-160836"/>
    <x v="91"/>
    <d v="2017-09-16T00:00:00"/>
    <x v="1"/>
    <s v="CC-12475"/>
    <s v="Cindy Chapman"/>
    <s v="Consumer"/>
    <s v="United States"/>
    <x v="6"/>
    <x v="5"/>
    <x v="3"/>
    <s v="FUR-TA-10002855"/>
    <s v="Furniture"/>
    <x v="2"/>
    <s v="Bevis Round Conference Table Top &amp; Single Column Base"/>
    <n v="512.19000000000005"/>
    <n v="5"/>
    <n v="0.3"/>
    <n v="-65.852999999999994"/>
    <n v="-13.170599999999999"/>
    <n v="-0.12857142857142856"/>
    <n v="1"/>
    <x v="2"/>
    <x v="3"/>
    <s v="Sep"/>
  </r>
  <r>
    <n v="7497"/>
    <s v="CA-2017-121048"/>
    <x v="766"/>
    <d v="2017-07-18T00:00:00"/>
    <x v="1"/>
    <s v="TC-21295"/>
    <s v="Toby Carlisle"/>
    <s v="Consumer"/>
    <s v="United States"/>
    <x v="327"/>
    <x v="2"/>
    <x v="1"/>
    <s v="FUR-FU-10003601"/>
    <s v="Furniture"/>
    <x v="3"/>
    <s v="Deflect-o RollaMat Studded, Beveled Mat for Medium Pile Carpeting"/>
    <n v="276.69"/>
    <n v="3"/>
    <n v="0"/>
    <n v="49.804200000000002"/>
    <n v="16.601400000000002"/>
    <n v="0.18"/>
    <n v="0"/>
    <x v="4"/>
    <x v="3"/>
    <s v="Jul"/>
  </r>
  <r>
    <n v="7500"/>
    <s v="CA-2017-121048"/>
    <x v="766"/>
    <d v="2017-07-18T00:00:00"/>
    <x v="1"/>
    <s v="TC-21295"/>
    <s v="Toby Carlisle"/>
    <s v="Consumer"/>
    <s v="United States"/>
    <x v="327"/>
    <x v="2"/>
    <x v="1"/>
    <s v="FUR-FU-10002960"/>
    <s v="Furniture"/>
    <x v="3"/>
    <s v="Eldon 200 Class Desk Accessories, Burgundy"/>
    <n v="18.84"/>
    <n v="3"/>
    <n v="0"/>
    <n v="7.9127999999999998"/>
    <n v="2.6375999999999999"/>
    <n v="0.42"/>
    <n v="0"/>
    <x v="4"/>
    <x v="3"/>
    <s v="Jul"/>
  </r>
  <r>
    <n v="7512"/>
    <s v="US-2017-161935"/>
    <x v="766"/>
    <d v="2017-07-18T00:00:00"/>
    <x v="1"/>
    <s v="JL-15835"/>
    <s v="John Lee"/>
    <s v="Consumer"/>
    <s v="United States"/>
    <x v="29"/>
    <x v="15"/>
    <x v="2"/>
    <s v="FUR-FU-10002937"/>
    <s v="Furniture"/>
    <x v="3"/>
    <s v="GE 48&quot; Fluorescent Tube, Cool White Energy Saver, 34 Watts, 30/Box"/>
    <n v="396.92"/>
    <n v="5"/>
    <n v="0.2"/>
    <n v="148.845"/>
    <n v="29.768999999999998"/>
    <n v="0.375"/>
    <n v="1"/>
    <x v="4"/>
    <x v="3"/>
    <s v="Jul"/>
  </r>
  <r>
    <n v="7524"/>
    <s v="CA-2016-162383"/>
    <x v="26"/>
    <d v="2016-09-11T00:00:00"/>
    <x v="1"/>
    <s v="MD-17350"/>
    <s v="Maribeth Dona"/>
    <s v="Consumer"/>
    <s v="United States"/>
    <x v="68"/>
    <x v="15"/>
    <x v="2"/>
    <s v="FUR-CH-10004477"/>
    <s v="Furniture"/>
    <x v="1"/>
    <s v="Global Push Button Manager's Chair, Indigo"/>
    <n v="85.245999999999995"/>
    <n v="2"/>
    <n v="0.3"/>
    <n v="-1.2178"/>
    <n v="-0.6089"/>
    <n v="-1.4285714285714287E-2"/>
    <n v="1"/>
    <x v="6"/>
    <x v="0"/>
    <s v="Sep"/>
  </r>
  <r>
    <n v="7526"/>
    <s v="CA-2014-125731"/>
    <x v="767"/>
    <d v="2014-09-16T00:00:00"/>
    <x v="1"/>
    <s v="CL-12565"/>
    <s v="Clay Ludtke"/>
    <s v="Consumer"/>
    <s v="United States"/>
    <x v="195"/>
    <x v="36"/>
    <x v="1"/>
    <s v="FUR-CH-10003973"/>
    <s v="Furniture"/>
    <x v="1"/>
    <s v="GuestStacker Chair with Chrome Finish Legs"/>
    <n v="1487.04"/>
    <n v="5"/>
    <n v="0.2"/>
    <n v="148.70400000000001"/>
    <n v="29.7408"/>
    <n v="0.1"/>
    <n v="1"/>
    <x v="6"/>
    <x v="2"/>
    <s v="Sep"/>
  </r>
  <r>
    <n v="7528"/>
    <s v="US-2017-106145"/>
    <x v="572"/>
    <d v="2017-09-26T00:00:00"/>
    <x v="3"/>
    <s v="RA-19885"/>
    <s v="Ruben Ausman"/>
    <s v="Corporate"/>
    <s v="United States"/>
    <x v="28"/>
    <x v="2"/>
    <x v="1"/>
    <s v="FUR-FU-10003829"/>
    <s v="Furniture"/>
    <x v="3"/>
    <s v="Stackable Trays"/>
    <n v="9.24"/>
    <n v="3"/>
    <n v="0"/>
    <n v="2.9567999999999999"/>
    <n v="0.98559999999999992"/>
    <n v="0.31999999999999995"/>
    <n v="0"/>
    <x v="8"/>
    <x v="3"/>
    <s v="Sep"/>
  </r>
  <r>
    <n v="7532"/>
    <s v="CA-2016-107146"/>
    <x v="9"/>
    <d v="2016-06-19T00:00:00"/>
    <x v="2"/>
    <s v="LC-16885"/>
    <s v="Lena Creighton"/>
    <s v="Consumer"/>
    <s v="United States"/>
    <x v="328"/>
    <x v="12"/>
    <x v="1"/>
    <s v="FUR-FU-10002298"/>
    <s v="Furniture"/>
    <x v="3"/>
    <s v="Rubbermaid ClusterMat Chairmats, Mat Size- 66&quot; x 60&quot;, Lip 20&quot; x 11&quot; -90 Degree Angle"/>
    <n v="266.35199999999998"/>
    <n v="3"/>
    <n v="0.2"/>
    <n v="-13.317600000000001"/>
    <n v="-4.4392000000000005"/>
    <n v="-5.000000000000001E-2"/>
    <n v="1"/>
    <x v="3"/>
    <x v="0"/>
    <s v="Jun"/>
  </r>
  <r>
    <n v="7533"/>
    <s v="CA-2016-107146"/>
    <x v="9"/>
    <d v="2016-06-19T00:00:00"/>
    <x v="2"/>
    <s v="LC-16885"/>
    <s v="Lena Creighton"/>
    <s v="Consumer"/>
    <s v="United States"/>
    <x v="328"/>
    <x v="12"/>
    <x v="1"/>
    <s v="FUR-CH-10004853"/>
    <s v="Furniture"/>
    <x v="1"/>
    <s v="Global Manager's Adjustable Task Chair, Storm"/>
    <n v="483.13600000000002"/>
    <n v="4"/>
    <n v="0.2"/>
    <n v="54.352800000000002"/>
    <n v="13.588200000000001"/>
    <n v="0.1125"/>
    <n v="1"/>
    <x v="3"/>
    <x v="0"/>
    <s v="Jun"/>
  </r>
  <r>
    <n v="7534"/>
    <s v="US-2017-134642"/>
    <x v="768"/>
    <d v="2017-03-01T00:00:00"/>
    <x v="1"/>
    <s v="SW-20245"/>
    <s v="Scot Wooten"/>
    <s v="Consumer"/>
    <s v="United States"/>
    <x v="329"/>
    <x v="30"/>
    <x v="0"/>
    <s v="FUR-CH-10002880"/>
    <s v="Furniture"/>
    <x v="1"/>
    <s v="Global High-Back Leather Tilter, Burgundy"/>
    <n v="196.78399999999999"/>
    <n v="2"/>
    <n v="0.2"/>
    <n v="-22.138200000000001"/>
    <n v="-11.069100000000001"/>
    <n v="-0.11250000000000002"/>
    <n v="1"/>
    <x v="4"/>
    <x v="3"/>
    <s v="Feb"/>
  </r>
  <r>
    <n v="7535"/>
    <s v="US-2017-134642"/>
    <x v="768"/>
    <d v="2017-03-01T00:00:00"/>
    <x v="1"/>
    <s v="SW-20245"/>
    <s v="Scot Wooten"/>
    <s v="Consumer"/>
    <s v="United States"/>
    <x v="329"/>
    <x v="30"/>
    <x v="0"/>
    <s v="FUR-BO-10004709"/>
    <s v="Furniture"/>
    <x v="0"/>
    <s v="Bush Westfield Collection Bookcases, Medium Cherry Finish"/>
    <n v="231.92"/>
    <n v="5"/>
    <n v="0.2"/>
    <n v="5.798"/>
    <n v="1.1596"/>
    <n v="2.5000000000000001E-2"/>
    <n v="1"/>
    <x v="4"/>
    <x v="3"/>
    <s v="Feb"/>
  </r>
  <r>
    <n v="7537"/>
    <s v="CA-2017-103415"/>
    <x v="587"/>
    <d v="2017-12-08T00:00:00"/>
    <x v="1"/>
    <s v="MV-17485"/>
    <s v="Mark Van Huff"/>
    <s v="Consumer"/>
    <s v="United States"/>
    <x v="6"/>
    <x v="5"/>
    <x v="3"/>
    <s v="FUR-FU-10000820"/>
    <s v="Furniture"/>
    <x v="3"/>
    <s v="Tensor Brushed Steel Torchiere Floor Lamp"/>
    <n v="13.592000000000001"/>
    <n v="2"/>
    <n v="0.6"/>
    <n v="-14.271599999999999"/>
    <n v="-7.1357999999999997"/>
    <n v="-1.0499999999999998"/>
    <n v="1"/>
    <x v="2"/>
    <x v="3"/>
    <s v="Dec"/>
  </r>
  <r>
    <n v="7541"/>
    <s v="US-2017-112347"/>
    <x v="308"/>
    <d v="2017-12-06T00:00:00"/>
    <x v="1"/>
    <s v="BS-11380"/>
    <s v="Bill Stewart"/>
    <s v="Corporate"/>
    <s v="United States"/>
    <x v="22"/>
    <x v="12"/>
    <x v="1"/>
    <s v="FUR-BO-10003546"/>
    <s v="Furniture"/>
    <x v="0"/>
    <s v="Hon 4-Shelf Metal Bookcases"/>
    <n v="242.352"/>
    <n v="8"/>
    <n v="0.7"/>
    <n v="-363.52800000000002"/>
    <n v="-45.441000000000003"/>
    <n v="-1.5"/>
    <n v="1"/>
    <x v="4"/>
    <x v="3"/>
    <s v="Dec"/>
  </r>
  <r>
    <n v="7543"/>
    <s v="US-2017-112347"/>
    <x v="308"/>
    <d v="2017-12-06T00:00:00"/>
    <x v="1"/>
    <s v="BS-11380"/>
    <s v="Bill Stewart"/>
    <s v="Corporate"/>
    <s v="United States"/>
    <x v="22"/>
    <x v="12"/>
    <x v="1"/>
    <s v="FUR-FU-10001488"/>
    <s v="Furniture"/>
    <x v="3"/>
    <s v="Tenex 46&quot; x 60&quot; Computer Anti-Static Chairmat, Rectangular Shaped"/>
    <n v="508.70400000000001"/>
    <n v="6"/>
    <n v="0.2"/>
    <n v="0"/>
    <n v="0"/>
    <n v="0"/>
    <n v="1"/>
    <x v="4"/>
    <x v="3"/>
    <s v="Dec"/>
  </r>
  <r>
    <n v="7545"/>
    <s v="US-2017-112347"/>
    <x v="308"/>
    <d v="2017-12-06T00:00:00"/>
    <x v="1"/>
    <s v="BS-11380"/>
    <s v="Bill Stewart"/>
    <s v="Corporate"/>
    <s v="United States"/>
    <x v="22"/>
    <x v="12"/>
    <x v="1"/>
    <s v="FUR-CH-10002335"/>
    <s v="Furniture"/>
    <x v="1"/>
    <s v="Hon GuestStacker Chair"/>
    <n v="906.68"/>
    <n v="5"/>
    <n v="0.2"/>
    <n v="68.001000000000005"/>
    <n v="13.600200000000001"/>
    <n v="7.5000000000000011E-2"/>
    <n v="1"/>
    <x v="4"/>
    <x v="3"/>
    <s v="Dec"/>
  </r>
  <r>
    <n v="7550"/>
    <s v="CA-2016-136595"/>
    <x v="26"/>
    <d v="2016-09-07T00:00:00"/>
    <x v="2"/>
    <s v="EM-13825"/>
    <s v="Elizabeth Moffitt"/>
    <s v="Corporate"/>
    <s v="United States"/>
    <x v="6"/>
    <x v="5"/>
    <x v="3"/>
    <s v="FUR-FU-10004671"/>
    <s v="Furniture"/>
    <x v="3"/>
    <s v="Executive Impressions 12&quot; Wall Clock"/>
    <n v="21.204000000000001"/>
    <n v="3"/>
    <n v="0.6"/>
    <n v="-11.6622"/>
    <n v="-3.8874"/>
    <n v="-0.55000000000000004"/>
    <n v="1"/>
    <x v="3"/>
    <x v="0"/>
    <s v="Sep"/>
  </r>
  <r>
    <n v="7555"/>
    <s v="CA-2014-114181"/>
    <x v="769"/>
    <d v="2014-05-14T00:00:00"/>
    <x v="0"/>
    <s v="AF-10885"/>
    <s v="Art Foster"/>
    <s v="Consumer"/>
    <s v="United States"/>
    <x v="3"/>
    <x v="3"/>
    <x v="2"/>
    <s v="FUR-BO-10004467"/>
    <s v="Furniture"/>
    <x v="0"/>
    <s v="Bestar Classic Bookcase"/>
    <n v="349.96499999999997"/>
    <n v="7"/>
    <n v="0.5"/>
    <n v="-216.97829999999999"/>
    <n v="-30.9969"/>
    <n v="-0.62"/>
    <n v="1"/>
    <x v="4"/>
    <x v="2"/>
    <s v="May"/>
  </r>
  <r>
    <n v="7561"/>
    <s v="US-2014-137155"/>
    <x v="770"/>
    <d v="2014-11-05T00:00:00"/>
    <x v="1"/>
    <s v="DL-12925"/>
    <s v="Daniel Lacy"/>
    <s v="Consumer"/>
    <s v="United States"/>
    <x v="62"/>
    <x v="7"/>
    <x v="2"/>
    <s v="FUR-FU-10003142"/>
    <s v="Furniture"/>
    <x v="3"/>
    <s v="Master Big Foot Doorstop, Beige"/>
    <n v="31.68"/>
    <n v="6"/>
    <n v="0"/>
    <n v="9.8208000000000002"/>
    <n v="1.6368"/>
    <n v="0.31"/>
    <n v="0"/>
    <x v="4"/>
    <x v="2"/>
    <s v="Nov"/>
  </r>
  <r>
    <n v="7562"/>
    <s v="CA-2016-105746"/>
    <x v="771"/>
    <d v="2017-01-01T00:00:00"/>
    <x v="2"/>
    <s v="BD-11605"/>
    <s v="Brian Dahlen"/>
    <s v="Consumer"/>
    <s v="United States"/>
    <x v="68"/>
    <x v="3"/>
    <x v="2"/>
    <s v="FUR-CH-10000454"/>
    <s v="Furniture"/>
    <x v="1"/>
    <s v="Hon Deluxe Fabric Upholstered Stacking Chairs, Rounded Back"/>
    <n v="170.786"/>
    <n v="1"/>
    <n v="0.3"/>
    <n v="0"/>
    <n v="0"/>
    <n v="0"/>
    <n v="1"/>
    <x v="3"/>
    <x v="0"/>
    <s v="Dec"/>
  </r>
  <r>
    <n v="7563"/>
    <s v="US-2016-104815"/>
    <x v="222"/>
    <d v="2016-09-07T00:00:00"/>
    <x v="1"/>
    <s v="RB-19570"/>
    <s v="Rob Beeghly"/>
    <s v="Consumer"/>
    <s v="United States"/>
    <x v="9"/>
    <x v="8"/>
    <x v="3"/>
    <s v="FUR-BO-10003894"/>
    <s v="Furniture"/>
    <x v="0"/>
    <s v="Safco Value Mate Steel Bookcase, Baked Enamel Finish on Steel, Black"/>
    <n v="198.744"/>
    <n v="4"/>
    <n v="0.3"/>
    <n v="0"/>
    <n v="0"/>
    <n v="0"/>
    <n v="1"/>
    <x v="4"/>
    <x v="0"/>
    <s v="Sep"/>
  </r>
  <r>
    <n v="7565"/>
    <s v="US-2016-166660"/>
    <x v="772"/>
    <d v="2016-02-01T00:00:00"/>
    <x v="0"/>
    <s v="TB-21250"/>
    <s v="Tim Brockman"/>
    <s v="Consumer"/>
    <s v="United States"/>
    <x v="15"/>
    <x v="13"/>
    <x v="1"/>
    <s v="FUR-CH-10001190"/>
    <s v="Furniture"/>
    <x v="1"/>
    <s v="Global Deluxe High-Back Office Chair in Storm"/>
    <n v="435.16800000000001"/>
    <n v="4"/>
    <n v="0.2"/>
    <n v="-59.835599999999999"/>
    <n v="-14.9589"/>
    <n v="-0.13749999999999998"/>
    <n v="1"/>
    <x v="3"/>
    <x v="0"/>
    <s v="Jan"/>
  </r>
  <r>
    <n v="7566"/>
    <s v="US-2016-166660"/>
    <x v="772"/>
    <d v="2016-02-01T00:00:00"/>
    <x v="0"/>
    <s v="TB-21250"/>
    <s v="Tim Brockman"/>
    <s v="Consumer"/>
    <s v="United States"/>
    <x v="15"/>
    <x v="13"/>
    <x v="1"/>
    <s v="FUR-BO-10000468"/>
    <s v="Furniture"/>
    <x v="0"/>
    <s v="O'Sullivan 2-Shelf Heavy-Duty Bookcases"/>
    <n v="48.58"/>
    <n v="1"/>
    <n v="0"/>
    <n v="7.7728000000000002"/>
    <n v="7.7728000000000002"/>
    <n v="0.16"/>
    <n v="0"/>
    <x v="3"/>
    <x v="0"/>
    <s v="Jan"/>
  </r>
  <r>
    <n v="7573"/>
    <s v="CA-2014-100916"/>
    <x v="299"/>
    <d v="2014-10-26T00:00:00"/>
    <x v="1"/>
    <s v="FH-14275"/>
    <s v="Frank Hawley"/>
    <s v="Corporate"/>
    <s v="United States"/>
    <x v="330"/>
    <x v="25"/>
    <x v="0"/>
    <s v="FUR-TA-10004607"/>
    <s v="Furniture"/>
    <x v="2"/>
    <s v="Hon 2111 Invitation Series Straight Table"/>
    <n v="591.32000000000005"/>
    <n v="4"/>
    <n v="0"/>
    <n v="112.35080000000001"/>
    <n v="28.087700000000002"/>
    <n v="0.19"/>
    <n v="0"/>
    <x v="2"/>
    <x v="2"/>
    <s v="Oct"/>
  </r>
  <r>
    <n v="7579"/>
    <s v="CA-2016-138597"/>
    <x v="105"/>
    <d v="2016-12-21T00:00:00"/>
    <x v="2"/>
    <s v="PN-18775"/>
    <s v="Parhena Norris"/>
    <s v="Home Office"/>
    <s v="United States"/>
    <x v="70"/>
    <x v="27"/>
    <x v="3"/>
    <s v="FUR-CH-10004997"/>
    <s v="Furniture"/>
    <x v="1"/>
    <s v="Hon Every-Day Series Multi-Task Chairs"/>
    <n v="563.94000000000005"/>
    <n v="3"/>
    <n v="0"/>
    <n v="112.788"/>
    <n v="37.595999999999997"/>
    <n v="0.19999999999999998"/>
    <n v="0"/>
    <x v="0"/>
    <x v="0"/>
    <s v="Dec"/>
  </r>
  <r>
    <n v="7583"/>
    <s v="CA-2015-142734"/>
    <x v="763"/>
    <d v="2015-04-21T00:00:00"/>
    <x v="1"/>
    <s v="DM-13345"/>
    <s v="Denise Monton"/>
    <s v="Corporate"/>
    <s v="United States"/>
    <x v="13"/>
    <x v="7"/>
    <x v="2"/>
    <s v="FUR-CH-10003968"/>
    <s v="Furniture"/>
    <x v="1"/>
    <s v="Novimex Turbo Task Chair"/>
    <n v="127.764"/>
    <n v="2"/>
    <n v="0.1"/>
    <n v="2.8391999999999999"/>
    <n v="1.4196"/>
    <n v="2.2222222222222223E-2"/>
    <n v="0"/>
    <x v="2"/>
    <x v="1"/>
    <s v="Apr"/>
  </r>
  <r>
    <n v="7589"/>
    <s v="CA-2017-122945"/>
    <x v="716"/>
    <d v="2017-11-22T00:00:00"/>
    <x v="1"/>
    <s v="MB-18085"/>
    <s v="Mick Brown"/>
    <s v="Consumer"/>
    <s v="United States"/>
    <x v="18"/>
    <x v="2"/>
    <x v="1"/>
    <s v="FUR-FU-10001196"/>
    <s v="Furniture"/>
    <x v="3"/>
    <s v="DAX Cubicle Frames - 8x10"/>
    <n v="17.309999999999999"/>
    <n v="3"/>
    <n v="0"/>
    <n v="5.1929999999999996"/>
    <n v="1.7309999999999999"/>
    <n v="0.3"/>
    <n v="0"/>
    <x v="6"/>
    <x v="3"/>
    <s v="Nov"/>
  </r>
  <r>
    <n v="7591"/>
    <s v="CA-2016-158778"/>
    <x v="26"/>
    <d v="2016-09-09T00:00:00"/>
    <x v="1"/>
    <s v="DB-13210"/>
    <s v="Dean Braden"/>
    <s v="Consumer"/>
    <s v="United States"/>
    <x v="3"/>
    <x v="3"/>
    <x v="2"/>
    <s v="FUR-FU-10000260"/>
    <s v="Furniture"/>
    <x v="3"/>
    <s v="6&quot; Cubicle Wall Clock, Black"/>
    <n v="58.247999999999998"/>
    <n v="9"/>
    <n v="0.2"/>
    <n v="11.6496"/>
    <n v="1.2944"/>
    <n v="0.2"/>
    <n v="1"/>
    <x v="4"/>
    <x v="0"/>
    <s v="Sep"/>
  </r>
  <r>
    <n v="7592"/>
    <s v="CA-2016-158778"/>
    <x v="26"/>
    <d v="2016-09-09T00:00:00"/>
    <x v="1"/>
    <s v="DB-13210"/>
    <s v="Dean Braden"/>
    <s v="Consumer"/>
    <s v="United States"/>
    <x v="3"/>
    <x v="3"/>
    <x v="2"/>
    <s v="FUR-CH-10001146"/>
    <s v="Furniture"/>
    <x v="1"/>
    <s v="Global Task Chair, Black"/>
    <n v="71.245999999999995"/>
    <n v="2"/>
    <n v="0.3"/>
    <n v="-19.338200000000001"/>
    <n v="-9.6691000000000003"/>
    <n v="-0.27142857142857146"/>
    <n v="1"/>
    <x v="4"/>
    <x v="0"/>
    <s v="Sep"/>
  </r>
  <r>
    <n v="7594"/>
    <s v="CA-2016-158778"/>
    <x v="26"/>
    <d v="2016-09-09T00:00:00"/>
    <x v="1"/>
    <s v="DB-13210"/>
    <s v="Dean Braden"/>
    <s v="Consumer"/>
    <s v="United States"/>
    <x v="3"/>
    <x v="3"/>
    <x v="2"/>
    <s v="FUR-CH-10000309"/>
    <s v="Furniture"/>
    <x v="1"/>
    <s v="Global Comet Stacking Arm Chair"/>
    <n v="887.27099999999996"/>
    <n v="3"/>
    <n v="0.3"/>
    <n v="-63.3765"/>
    <n v="-21.125499999999999"/>
    <n v="-7.1428571428571438E-2"/>
    <n v="1"/>
    <x v="4"/>
    <x v="0"/>
    <s v="Sep"/>
  </r>
  <r>
    <n v="7605"/>
    <s v="CA-2016-101791"/>
    <x v="614"/>
    <d v="2016-05-31T00:00:00"/>
    <x v="1"/>
    <s v="BS-11665"/>
    <s v="Brian Stugart"/>
    <s v="Consumer"/>
    <s v="United States"/>
    <x v="9"/>
    <x v="8"/>
    <x v="3"/>
    <s v="FUR-FU-10003247"/>
    <s v="Furniture"/>
    <x v="3"/>
    <s v="36X48 HARDFLOOR CHAIRMAT"/>
    <n v="25.175999999999998"/>
    <n v="3"/>
    <n v="0.6"/>
    <n v="-33.358199999999997"/>
    <n v="-11.119399999999999"/>
    <n v="-1.325"/>
    <n v="1"/>
    <x v="4"/>
    <x v="0"/>
    <s v="May"/>
  </r>
  <r>
    <n v="7606"/>
    <s v="CA-2016-101791"/>
    <x v="614"/>
    <d v="2016-05-31T00:00:00"/>
    <x v="1"/>
    <s v="BS-11665"/>
    <s v="Brian Stugart"/>
    <s v="Consumer"/>
    <s v="United States"/>
    <x v="9"/>
    <x v="8"/>
    <x v="3"/>
    <s v="FUR-FU-10002191"/>
    <s v="Furniture"/>
    <x v="3"/>
    <s v="G.E. Halogen Desk Lamp Bulbs"/>
    <n v="5.5839999999999996"/>
    <n v="2"/>
    <n v="0.6"/>
    <n v="-1.6752"/>
    <n v="-0.83760000000000001"/>
    <n v="-0.30000000000000004"/>
    <n v="1"/>
    <x v="4"/>
    <x v="0"/>
    <s v="May"/>
  </r>
  <r>
    <n v="7615"/>
    <s v="CA-2015-113740"/>
    <x v="108"/>
    <d v="2015-08-28T00:00:00"/>
    <x v="0"/>
    <s v="SC-20380"/>
    <s v="Shahid Collister"/>
    <s v="Consumer"/>
    <s v="United States"/>
    <x v="13"/>
    <x v="7"/>
    <x v="2"/>
    <s v="FUR-FU-10000010"/>
    <s v="Furniture"/>
    <x v="3"/>
    <s v="DAX Value U-Channel Document Frames, Easel Back"/>
    <n v="14.91"/>
    <n v="3"/>
    <n v="0"/>
    <n v="4.6220999999999997"/>
    <n v="1.5407"/>
    <n v="0.31"/>
    <n v="0"/>
    <x v="4"/>
    <x v="1"/>
    <s v="Aug"/>
  </r>
  <r>
    <n v="7619"/>
    <s v="CA-2017-151225"/>
    <x v="526"/>
    <d v="2017-10-29T00:00:00"/>
    <x v="2"/>
    <s v="JM-15655"/>
    <s v="Jim Mitchum"/>
    <s v="Corporate"/>
    <s v="United States"/>
    <x v="2"/>
    <x v="2"/>
    <x v="1"/>
    <s v="FUR-TA-10001539"/>
    <s v="Furniture"/>
    <x v="2"/>
    <s v="Chromcraft Rectangular Conference Tables"/>
    <n v="189.57599999999999"/>
    <n v="1"/>
    <n v="0.2"/>
    <n v="9.4787999999999997"/>
    <n v="9.4787999999999997"/>
    <n v="0.05"/>
    <n v="1"/>
    <x v="3"/>
    <x v="3"/>
    <s v="Oct"/>
  </r>
  <r>
    <n v="7622"/>
    <s v="US-2014-144078"/>
    <x v="306"/>
    <d v="2014-11-29T00:00:00"/>
    <x v="1"/>
    <s v="RB-19435"/>
    <s v="Richard Bierner"/>
    <s v="Consumer"/>
    <s v="United States"/>
    <x v="2"/>
    <x v="2"/>
    <x v="1"/>
    <s v="FUR-CH-10002335"/>
    <s v="Furniture"/>
    <x v="1"/>
    <s v="Hon GuestStacker Chair"/>
    <n v="725.34400000000005"/>
    <n v="4"/>
    <n v="0.2"/>
    <n v="54.400799999999997"/>
    <n v="13.600199999999999"/>
    <n v="7.4999999999999983E-2"/>
    <n v="1"/>
    <x v="4"/>
    <x v="2"/>
    <s v="Nov"/>
  </r>
  <r>
    <n v="7626"/>
    <s v="CA-2015-136805"/>
    <x v="773"/>
    <d v="2015-05-27T00:00:00"/>
    <x v="0"/>
    <s v="NM-18445"/>
    <s v="Nathan Mautz"/>
    <s v="Home Office"/>
    <s v="United States"/>
    <x v="25"/>
    <x v="17"/>
    <x v="3"/>
    <s v="FUR-FU-10003724"/>
    <s v="Furniture"/>
    <x v="3"/>
    <s v="Westinghouse Clip-On Gooseneck Lamps"/>
    <n v="75.33"/>
    <n v="9"/>
    <n v="0"/>
    <n v="19.585799999999999"/>
    <n v="2.1761999999999997"/>
    <n v="0.26"/>
    <n v="0"/>
    <x v="4"/>
    <x v="1"/>
    <s v="May"/>
  </r>
  <r>
    <n v="7632"/>
    <s v="CA-2014-162089"/>
    <x v="693"/>
    <d v="2014-04-01T00:00:00"/>
    <x v="2"/>
    <s v="MP-17470"/>
    <s v="Mark Packer"/>
    <s v="Home Office"/>
    <s v="United States"/>
    <x v="193"/>
    <x v="5"/>
    <x v="3"/>
    <s v="FUR-CH-10002304"/>
    <s v="Furniture"/>
    <x v="1"/>
    <s v="Global Stack Chair without Arms, Black"/>
    <n v="127.30200000000001"/>
    <n v="7"/>
    <n v="0.3"/>
    <n v="-9.093"/>
    <n v="-1.2989999999999999"/>
    <n v="-7.1428571428571425E-2"/>
    <n v="1"/>
    <x v="3"/>
    <x v="2"/>
    <s v="Mar"/>
  </r>
  <r>
    <n v="7633"/>
    <s v="US-2017-158526"/>
    <x v="297"/>
    <d v="2018-01-01T00:00:00"/>
    <x v="0"/>
    <s v="KH-16360"/>
    <s v="Katherine Hughes"/>
    <s v="Consumer"/>
    <s v="United States"/>
    <x v="74"/>
    <x v="0"/>
    <x v="0"/>
    <s v="FUR-CH-10002602"/>
    <s v="Furniture"/>
    <x v="1"/>
    <s v="DMI Arturo Collection Mission-style Design Wood Chair"/>
    <n v="1207.8399999999999"/>
    <n v="8"/>
    <n v="0"/>
    <n v="314.03840000000002"/>
    <n v="39.254800000000003"/>
    <n v="0.26000000000000006"/>
    <n v="0"/>
    <x v="0"/>
    <x v="3"/>
    <s v="Dec"/>
  </r>
  <r>
    <n v="7636"/>
    <s v="US-2017-158526"/>
    <x v="297"/>
    <d v="2018-01-01T00:00:00"/>
    <x v="0"/>
    <s v="KH-16360"/>
    <s v="Katherine Hughes"/>
    <s v="Consumer"/>
    <s v="United States"/>
    <x v="74"/>
    <x v="0"/>
    <x v="0"/>
    <s v="FUR-CH-10004495"/>
    <s v="Furniture"/>
    <x v="1"/>
    <s v="Global Leather and Oak Executive Chair, Black"/>
    <n v="300.98"/>
    <n v="1"/>
    <n v="0"/>
    <n v="87.284199999999998"/>
    <n v="87.284199999999998"/>
    <n v="0.28999999999999998"/>
    <n v="0"/>
    <x v="0"/>
    <x v="3"/>
    <s v="Dec"/>
  </r>
  <r>
    <n v="7637"/>
    <s v="US-2017-158526"/>
    <x v="297"/>
    <d v="2018-01-01T00:00:00"/>
    <x v="0"/>
    <s v="KH-16360"/>
    <s v="Katherine Hughes"/>
    <s v="Consumer"/>
    <s v="United States"/>
    <x v="74"/>
    <x v="0"/>
    <x v="0"/>
    <s v="FUR-CH-10001270"/>
    <s v="Furniture"/>
    <x v="1"/>
    <s v="Harbour Creations Steel Folding Chair"/>
    <n v="258.75"/>
    <n v="3"/>
    <n v="0"/>
    <n v="77.625"/>
    <n v="25.875"/>
    <n v="0.3"/>
    <n v="0"/>
    <x v="0"/>
    <x v="3"/>
    <s v="Dec"/>
  </r>
  <r>
    <n v="7640"/>
    <s v="CA-2017-104885"/>
    <x v="774"/>
    <d v="2017-03-08T00:00:00"/>
    <x v="1"/>
    <s v="DB-13555"/>
    <s v="Dorothy Badders"/>
    <s v="Corporate"/>
    <s v="United States"/>
    <x v="19"/>
    <x v="14"/>
    <x v="2"/>
    <s v="FUR-BO-10003660"/>
    <s v="Furniture"/>
    <x v="0"/>
    <s v="Bush Cubix Collection Bookcases, Fully Assembled"/>
    <n v="441.96"/>
    <n v="2"/>
    <n v="0"/>
    <n v="101.6508"/>
    <n v="50.825400000000002"/>
    <n v="0.23"/>
    <n v="0"/>
    <x v="6"/>
    <x v="3"/>
    <s v="Mar"/>
  </r>
  <r>
    <n v="7646"/>
    <s v="CA-2015-161452"/>
    <x v="509"/>
    <d v="2015-04-11T00:00:00"/>
    <x v="1"/>
    <s v="CA-11965"/>
    <s v="Carol Adams"/>
    <s v="Corporate"/>
    <s v="United States"/>
    <x v="2"/>
    <x v="2"/>
    <x v="1"/>
    <s v="FUR-CH-10003973"/>
    <s v="Furniture"/>
    <x v="1"/>
    <s v="GuestStacker Chair with Chrome Finish Legs"/>
    <n v="892.22400000000005"/>
    <n v="3"/>
    <n v="0.2"/>
    <n v="89.222399999999993"/>
    <n v="29.740799999999997"/>
    <n v="9.9999999999999992E-2"/>
    <n v="1"/>
    <x v="6"/>
    <x v="1"/>
    <s v="Apr"/>
  </r>
  <r>
    <n v="7649"/>
    <s v="CA-2016-138968"/>
    <x v="775"/>
    <d v="2016-03-16T00:00:00"/>
    <x v="2"/>
    <s v="FC-14335"/>
    <s v="Fred Chung"/>
    <s v="Corporate"/>
    <s v="United States"/>
    <x v="28"/>
    <x v="2"/>
    <x v="1"/>
    <s v="FUR-CH-10000309"/>
    <s v="Furniture"/>
    <x v="1"/>
    <s v="Global Comet Stacking Arm Chair"/>
    <n v="1352.0319999999999"/>
    <n v="4"/>
    <n v="0.2"/>
    <n v="84.501999999999995"/>
    <n v="21.125499999999999"/>
    <n v="6.25E-2"/>
    <n v="1"/>
    <x v="5"/>
    <x v="0"/>
    <s v="Mar"/>
  </r>
  <r>
    <n v="7650"/>
    <s v="CA-2015-101889"/>
    <x v="7"/>
    <d v="2015-12-31T00:00:00"/>
    <x v="1"/>
    <s v="DB-13120"/>
    <s v="David Bremer"/>
    <s v="Corporate"/>
    <s v="United States"/>
    <x v="149"/>
    <x v="15"/>
    <x v="2"/>
    <s v="FUR-TA-10004154"/>
    <s v="Furniture"/>
    <x v="2"/>
    <s v="Riverside Furniture Oval Coffee Table, Oval End Table, End Table with Drawer"/>
    <n v="1548.99"/>
    <n v="9"/>
    <n v="0.4"/>
    <n v="-464.697"/>
    <n v="-51.633000000000003"/>
    <n v="-0.3"/>
    <n v="1"/>
    <x v="4"/>
    <x v="1"/>
    <s v="Dec"/>
  </r>
  <r>
    <n v="7655"/>
    <s v="CA-2015-107685"/>
    <x v="737"/>
    <d v="2015-12-02T00:00:00"/>
    <x v="0"/>
    <s v="JM-15865"/>
    <s v="John Murray"/>
    <s v="Consumer"/>
    <s v="United States"/>
    <x v="205"/>
    <x v="34"/>
    <x v="1"/>
    <s v="FUR-FU-10002813"/>
    <s v="Furniture"/>
    <x v="3"/>
    <s v="DAX Contemporary Wood Frame with Silver Metal Mat, Desktop, 11 x 14 Size"/>
    <n v="80.959999999999994"/>
    <n v="4"/>
    <n v="0"/>
    <n v="29.145600000000002"/>
    <n v="7.2864000000000004"/>
    <n v="0.36000000000000004"/>
    <n v="0"/>
    <x v="3"/>
    <x v="1"/>
    <s v="Nov"/>
  </r>
  <r>
    <n v="7658"/>
    <s v="US-2014-120740"/>
    <x v="776"/>
    <d v="2014-04-15T00:00:00"/>
    <x v="3"/>
    <s v="PS-18970"/>
    <s v="Paul Stevenson"/>
    <s v="Home Office"/>
    <s v="United States"/>
    <x v="2"/>
    <x v="2"/>
    <x v="1"/>
    <s v="FUR-FU-10004091"/>
    <s v="Furniture"/>
    <x v="3"/>
    <s v="Howard Miller 13&quot; Diameter Goldtone Round Wall Clock"/>
    <n v="187.76"/>
    <n v="4"/>
    <n v="0"/>
    <n v="76.9816"/>
    <n v="19.2454"/>
    <n v="0.41000000000000003"/>
    <n v="0"/>
    <x v="8"/>
    <x v="2"/>
    <s v="Apr"/>
  </r>
  <r>
    <n v="7661"/>
    <s v="CA-2014-105417"/>
    <x v="777"/>
    <d v="2014-01-12T00:00:00"/>
    <x v="1"/>
    <s v="VS-21820"/>
    <s v="Vivek Sundaresam"/>
    <s v="Consumer"/>
    <s v="United States"/>
    <x v="156"/>
    <x v="5"/>
    <x v="3"/>
    <s v="FUR-FU-10004864"/>
    <s v="Furniture"/>
    <x v="3"/>
    <s v="Howard Miller 14-1/2&quot; Diameter Chrome Round Wall Clock"/>
    <n v="76.727999999999994"/>
    <n v="3"/>
    <n v="0.6"/>
    <n v="-53.709600000000002"/>
    <n v="-17.903200000000002"/>
    <n v="-0.70000000000000007"/>
    <n v="1"/>
    <x v="2"/>
    <x v="2"/>
    <s v="Jan"/>
  </r>
  <r>
    <n v="7665"/>
    <s v="CA-2014-151967"/>
    <x v="27"/>
    <d v="2014-10-26T00:00:00"/>
    <x v="1"/>
    <s v="NB-18580"/>
    <s v="Nicole Brennan"/>
    <s v="Corporate"/>
    <s v="United States"/>
    <x v="331"/>
    <x v="35"/>
    <x v="0"/>
    <s v="FUR-FU-10000193"/>
    <s v="Furniture"/>
    <x v="3"/>
    <s v="Tenex Chairmats For Use with Hard Floors"/>
    <n v="129.91999999999999"/>
    <n v="4"/>
    <n v="0"/>
    <n v="10.393599999999999"/>
    <n v="2.5983999999999998"/>
    <n v="0.08"/>
    <n v="0"/>
    <x v="4"/>
    <x v="2"/>
    <s v="Oct"/>
  </r>
  <r>
    <n v="7672"/>
    <s v="CA-2015-130974"/>
    <x v="61"/>
    <d v="2015-11-29T00:00:00"/>
    <x v="0"/>
    <s v="MA-17560"/>
    <s v="Matt Abelman"/>
    <s v="Home Office"/>
    <s v="United States"/>
    <x v="114"/>
    <x v="20"/>
    <x v="2"/>
    <s v="FUR-BO-10002916"/>
    <s v="Furniture"/>
    <x v="0"/>
    <s v="Rush Hierlooms Collection 1&quot; Thick Stackable Bookcases"/>
    <n v="170.98"/>
    <n v="1"/>
    <n v="0"/>
    <n v="32.486199999999997"/>
    <n v="32.486199999999997"/>
    <n v="0.19"/>
    <n v="0"/>
    <x v="3"/>
    <x v="1"/>
    <s v="Nov"/>
  </r>
  <r>
    <n v="7673"/>
    <s v="CA-2015-130974"/>
    <x v="61"/>
    <d v="2015-11-29T00:00:00"/>
    <x v="0"/>
    <s v="MA-17560"/>
    <s v="Matt Abelman"/>
    <s v="Home Office"/>
    <s v="United States"/>
    <x v="114"/>
    <x v="20"/>
    <x v="2"/>
    <s v="FUR-FU-10002506"/>
    <s v="Furniture"/>
    <x v="3"/>
    <s v="Tensor &quot;Hersey Kiss&quot; Styled Floor Lamp"/>
    <n v="38.97"/>
    <n v="3"/>
    <n v="0"/>
    <n v="4.6764000000000001"/>
    <n v="1.5588"/>
    <n v="0.12000000000000001"/>
    <n v="0"/>
    <x v="3"/>
    <x v="1"/>
    <s v="Nov"/>
  </r>
  <r>
    <n v="7675"/>
    <s v="CA-2015-130974"/>
    <x v="61"/>
    <d v="2015-11-29T00:00:00"/>
    <x v="0"/>
    <s v="MA-17560"/>
    <s v="Matt Abelman"/>
    <s v="Home Office"/>
    <s v="United States"/>
    <x v="114"/>
    <x v="20"/>
    <x v="2"/>
    <s v="FUR-TA-10004619"/>
    <s v="Furniture"/>
    <x v="2"/>
    <s v="Hon Non-Folding Utility Tables"/>
    <n v="446.06799999999998"/>
    <n v="4"/>
    <n v="0.3"/>
    <n v="0"/>
    <n v="0"/>
    <n v="0"/>
    <n v="1"/>
    <x v="3"/>
    <x v="1"/>
    <s v="Nov"/>
  </r>
  <r>
    <n v="7681"/>
    <s v="CA-2014-133592"/>
    <x v="252"/>
    <d v="2015-01-07T00:00:00"/>
    <x v="1"/>
    <s v="KM-16375"/>
    <s v="Katherine Murray"/>
    <s v="Home Office"/>
    <s v="United States"/>
    <x v="134"/>
    <x v="38"/>
    <x v="2"/>
    <s v="FUR-BO-10000362"/>
    <s v="Furniture"/>
    <x v="0"/>
    <s v="Sauder Inglewood Library Bookcases"/>
    <n v="341.96"/>
    <n v="2"/>
    <n v="0"/>
    <n v="78.650800000000004"/>
    <n v="39.325400000000002"/>
    <n v="0.23000000000000004"/>
    <n v="0"/>
    <x v="7"/>
    <x v="2"/>
    <s v="Dec"/>
  </r>
  <r>
    <n v="7682"/>
    <s v="CA-2014-133592"/>
    <x v="252"/>
    <d v="2015-01-07T00:00:00"/>
    <x v="1"/>
    <s v="KM-16375"/>
    <s v="Katherine Murray"/>
    <s v="Home Office"/>
    <s v="United States"/>
    <x v="134"/>
    <x v="38"/>
    <x v="2"/>
    <s v="FUR-CH-10004218"/>
    <s v="Furniture"/>
    <x v="1"/>
    <s v="Global Fabric Manager's Chair, Dark Gray"/>
    <n v="605.88"/>
    <n v="6"/>
    <n v="0"/>
    <n v="151.47"/>
    <n v="25.245000000000001"/>
    <n v="0.25"/>
    <n v="0"/>
    <x v="7"/>
    <x v="2"/>
    <s v="Dec"/>
  </r>
  <r>
    <n v="7687"/>
    <s v="CA-2016-169838"/>
    <x v="778"/>
    <d v="2016-11-29T00:00:00"/>
    <x v="1"/>
    <s v="BB-11545"/>
    <s v="Brenda Bowman"/>
    <s v="Corporate"/>
    <s v="United States"/>
    <x v="38"/>
    <x v="17"/>
    <x v="3"/>
    <s v="FUR-TA-10001095"/>
    <s v="Furniture"/>
    <x v="2"/>
    <s v="Chromcraft Round Conference Tables"/>
    <n v="1568.61"/>
    <n v="9"/>
    <n v="0"/>
    <n v="329.40809999999999"/>
    <n v="36.600899999999996"/>
    <n v="0.21000000000000002"/>
    <n v="0"/>
    <x v="4"/>
    <x v="0"/>
    <s v="Nov"/>
  </r>
  <r>
    <n v="7691"/>
    <s v="US-2017-128951"/>
    <x v="316"/>
    <d v="2017-07-17T00:00:00"/>
    <x v="2"/>
    <s v="RS-19420"/>
    <s v="Ricardo Sperren"/>
    <s v="Corporate"/>
    <s v="United States"/>
    <x v="122"/>
    <x v="25"/>
    <x v="0"/>
    <s v="FUR-TA-10004575"/>
    <s v="Furniture"/>
    <x v="2"/>
    <s v="Hon 5100 Series Wood Tables"/>
    <n v="872.94"/>
    <n v="3"/>
    <n v="0"/>
    <n v="157.1292"/>
    <n v="52.376399999999997"/>
    <n v="0.18"/>
    <n v="0"/>
    <x v="3"/>
    <x v="3"/>
    <s v="Jul"/>
  </r>
  <r>
    <n v="7695"/>
    <s v="CA-2016-118899"/>
    <x v="779"/>
    <d v="2016-03-22T00:00:00"/>
    <x v="3"/>
    <s v="MC-17275"/>
    <s v="Marc Crier"/>
    <s v="Consumer"/>
    <s v="United States"/>
    <x v="15"/>
    <x v="13"/>
    <x v="1"/>
    <s v="FUR-CH-10004754"/>
    <s v="Furniture"/>
    <x v="1"/>
    <s v="Global Stack Chair with Arms, Black"/>
    <n v="167.88800000000001"/>
    <n v="7"/>
    <n v="0.2"/>
    <n v="14.690200000000001"/>
    <n v="2.0986000000000002"/>
    <n v="8.7500000000000008E-2"/>
    <n v="1"/>
    <x v="8"/>
    <x v="0"/>
    <s v="Mar"/>
  </r>
  <r>
    <n v="7702"/>
    <s v="CA-2017-151799"/>
    <x v="417"/>
    <d v="2017-12-18T00:00:00"/>
    <x v="1"/>
    <s v="BF-11170"/>
    <s v="Ben Ferrer"/>
    <s v="Home Office"/>
    <s v="United States"/>
    <x v="37"/>
    <x v="20"/>
    <x v="2"/>
    <s v="FUR-TA-10003473"/>
    <s v="Furniture"/>
    <x v="2"/>
    <s v="Bretford Rectangular Conference Table Tops"/>
    <n v="526.58199999999999"/>
    <n v="2"/>
    <n v="0.3"/>
    <n v="-52.658200000000001"/>
    <n v="-26.3291"/>
    <n v="-0.1"/>
    <n v="1"/>
    <x v="4"/>
    <x v="3"/>
    <s v="Dec"/>
  </r>
  <r>
    <n v="7705"/>
    <s v="CA-2016-114601"/>
    <x v="238"/>
    <d v="2016-09-02T00:00:00"/>
    <x v="1"/>
    <s v="AA-10480"/>
    <s v="Andrew Allen"/>
    <s v="Consumer"/>
    <s v="United States"/>
    <x v="25"/>
    <x v="17"/>
    <x v="3"/>
    <s v="FUR-TA-10004147"/>
    <s v="Furniture"/>
    <x v="2"/>
    <s v="Hon 4060 Series Tables"/>
    <n v="447.84"/>
    <n v="4"/>
    <n v="0"/>
    <n v="98.524799999999999"/>
    <n v="24.6312"/>
    <n v="0.22"/>
    <n v="0"/>
    <x v="7"/>
    <x v="0"/>
    <s v="Aug"/>
  </r>
  <r>
    <n v="7712"/>
    <s v="CA-2017-139353"/>
    <x v="780"/>
    <d v="2017-10-30T00:00:00"/>
    <x v="0"/>
    <s v="JM-15250"/>
    <s v="Janet Martin"/>
    <s v="Consumer"/>
    <s v="United States"/>
    <x v="160"/>
    <x v="30"/>
    <x v="0"/>
    <s v="FUR-FU-10001876"/>
    <s v="Furniture"/>
    <x v="3"/>
    <s v="Computer Room Manger, 14&quot;"/>
    <n v="77.951999999999998"/>
    <n v="3"/>
    <n v="0.2"/>
    <n v="15.590400000000001"/>
    <n v="5.1968000000000005"/>
    <n v="0.2"/>
    <n v="1"/>
    <x v="3"/>
    <x v="3"/>
    <s v="Oct"/>
  </r>
  <r>
    <n v="7724"/>
    <s v="CA-2015-139374"/>
    <x v="468"/>
    <d v="2015-09-14T00:00:00"/>
    <x v="1"/>
    <s v="AR-10345"/>
    <s v="Alex Russell"/>
    <s v="Corporate"/>
    <s v="United States"/>
    <x v="198"/>
    <x v="5"/>
    <x v="3"/>
    <s v="FUR-CH-10003981"/>
    <s v="Furniture"/>
    <x v="1"/>
    <s v="Global Commerce Series Low-Back Swivel/Tilt Chairs"/>
    <n v="179.886"/>
    <n v="1"/>
    <n v="0.3"/>
    <n v="-2.5697999999999999"/>
    <n v="-2.5697999999999999"/>
    <n v="-1.4285714285714285E-2"/>
    <n v="1"/>
    <x v="4"/>
    <x v="1"/>
    <s v="Sep"/>
  </r>
  <r>
    <n v="7731"/>
    <s v="CA-2017-104850"/>
    <x v="234"/>
    <d v="2017-06-19T00:00:00"/>
    <x v="1"/>
    <s v="TW-21025"/>
    <s v="Tamara Willingham"/>
    <s v="Home Office"/>
    <s v="United States"/>
    <x v="15"/>
    <x v="13"/>
    <x v="1"/>
    <s v="FUR-CH-10003774"/>
    <s v="Furniture"/>
    <x v="1"/>
    <s v="Global Wood Trimmed Manager's Task Chair, Khaki"/>
    <n v="291.13600000000002"/>
    <n v="4"/>
    <n v="0.2"/>
    <n v="-25.474399999999999"/>
    <n v="-6.3685999999999998"/>
    <n v="-8.7499999999999994E-2"/>
    <n v="1"/>
    <x v="6"/>
    <x v="3"/>
    <s v="Jun"/>
  </r>
  <r>
    <n v="7749"/>
    <s v="CA-2015-133242"/>
    <x v="311"/>
    <d v="2015-06-24T00:00:00"/>
    <x v="1"/>
    <s v="KH-16510"/>
    <s v="Keith Herrera"/>
    <s v="Consumer"/>
    <s v="United States"/>
    <x v="58"/>
    <x v="25"/>
    <x v="0"/>
    <s v="FUR-FU-10003464"/>
    <s v="Furniture"/>
    <x v="3"/>
    <s v="Seth Thomas 8 1/2&quot; Cubicle Clock"/>
    <n v="60.84"/>
    <n v="3"/>
    <n v="0"/>
    <n v="19.468800000000002"/>
    <n v="6.4896000000000003"/>
    <n v="0.32"/>
    <n v="0"/>
    <x v="6"/>
    <x v="1"/>
    <s v="Jun"/>
  </r>
  <r>
    <n v="7754"/>
    <s v="CA-2015-158323"/>
    <x v="737"/>
    <d v="2015-12-03T00:00:00"/>
    <x v="2"/>
    <s v="AB-10600"/>
    <s v="Ann Blume"/>
    <s v="Corporate"/>
    <s v="United States"/>
    <x v="51"/>
    <x v="30"/>
    <x v="0"/>
    <s v="FUR-FU-10001546"/>
    <s v="Furniture"/>
    <x v="3"/>
    <s v="Dana Swing-Arm Lamps"/>
    <n v="17.088000000000001"/>
    <n v="2"/>
    <n v="0.2"/>
    <n v="1.0680000000000001"/>
    <n v="0.53400000000000003"/>
    <n v="6.25E-2"/>
    <n v="1"/>
    <x v="0"/>
    <x v="1"/>
    <s v="Nov"/>
  </r>
  <r>
    <n v="7759"/>
    <s v="CA-2017-112844"/>
    <x v="596"/>
    <d v="2017-11-16T00:00:00"/>
    <x v="0"/>
    <s v="SP-20620"/>
    <s v="Stefania Perrino"/>
    <s v="Corporate"/>
    <s v="United States"/>
    <x v="252"/>
    <x v="7"/>
    <x v="2"/>
    <s v="FUR-FU-10004845"/>
    <s v="Furniture"/>
    <x v="3"/>
    <s v="Deflect-o EconoMat Nonstudded, No Bevel Mat"/>
    <n v="154.94999999999999"/>
    <n v="3"/>
    <n v="0"/>
    <n v="30.99"/>
    <n v="10.33"/>
    <n v="0.2"/>
    <n v="0"/>
    <x v="0"/>
    <x v="3"/>
    <s v="Nov"/>
  </r>
  <r>
    <n v="7766"/>
    <s v="US-2017-118941"/>
    <x v="661"/>
    <d v="2017-08-12T00:00:00"/>
    <x v="3"/>
    <s v="BB-11545"/>
    <s v="Brenda Bowman"/>
    <s v="Corporate"/>
    <s v="United States"/>
    <x v="11"/>
    <x v="32"/>
    <x v="2"/>
    <s v="FUR-CH-10002331"/>
    <s v="Furniture"/>
    <x v="1"/>
    <s v="Hon 4700 Series Mobuis Mid-Back Task Chairs with Adjustable Arms"/>
    <n v="1779.9"/>
    <n v="5"/>
    <n v="0"/>
    <n v="373.779"/>
    <n v="74.755799999999994"/>
    <n v="0.21"/>
    <n v="0"/>
    <x v="8"/>
    <x v="3"/>
    <s v="Aug"/>
  </r>
  <r>
    <n v="7784"/>
    <s v="CA-2016-162236"/>
    <x v="114"/>
    <d v="2016-11-06T00:00:00"/>
    <x v="0"/>
    <s v="ER-13855"/>
    <s v="Elpida Rittenbach"/>
    <s v="Corporate"/>
    <s v="United States"/>
    <x v="127"/>
    <x v="30"/>
    <x v="0"/>
    <s v="FUR-TA-10002533"/>
    <s v="Furniture"/>
    <x v="2"/>
    <s v="BPI Conference Tables"/>
    <n v="876.3"/>
    <n v="10"/>
    <n v="0.4"/>
    <n v="-292.10000000000002"/>
    <n v="-29.21"/>
    <n v="-0.33333333333333337"/>
    <n v="1"/>
    <x v="3"/>
    <x v="0"/>
    <s v="Nov"/>
  </r>
  <r>
    <n v="7789"/>
    <s v="US-2016-117037"/>
    <x v="586"/>
    <d v="2016-05-20T00:00:00"/>
    <x v="2"/>
    <s v="LW-17215"/>
    <s v="Luke Weiss"/>
    <s v="Consumer"/>
    <s v="United States"/>
    <x v="9"/>
    <x v="8"/>
    <x v="3"/>
    <s v="FUR-FU-10004973"/>
    <s v="Furniture"/>
    <x v="3"/>
    <s v="Flat Face Poster Frame"/>
    <n v="22.608000000000001"/>
    <n v="3"/>
    <n v="0.6"/>
    <n v="-10.1736"/>
    <n v="-3.3912"/>
    <n v="-0.45"/>
    <n v="1"/>
    <x v="0"/>
    <x v="0"/>
    <s v="May"/>
  </r>
  <r>
    <n v="7800"/>
    <s v="CA-2017-166184"/>
    <x v="781"/>
    <d v="2017-03-27T00:00:00"/>
    <x v="2"/>
    <s v="HR-14830"/>
    <s v="Harold Ryan"/>
    <s v="Corporate"/>
    <s v="United States"/>
    <x v="13"/>
    <x v="7"/>
    <x v="2"/>
    <s v="FUR-CH-10003396"/>
    <s v="Furniture"/>
    <x v="1"/>
    <s v="Global Deluxe Steno Chair"/>
    <n v="207.846"/>
    <n v="3"/>
    <n v="0.1"/>
    <n v="2.3094000000000001"/>
    <n v="0.76980000000000004"/>
    <n v="1.1111111111111112E-2"/>
    <n v="0"/>
    <x v="0"/>
    <x v="3"/>
    <s v="Mar"/>
  </r>
  <r>
    <n v="7802"/>
    <s v="CA-2014-143637"/>
    <x v="782"/>
    <d v="2014-03-29T00:00:00"/>
    <x v="0"/>
    <s v="MS-17710"/>
    <s v="Maurice Satty"/>
    <s v="Consumer"/>
    <s v="United States"/>
    <x v="99"/>
    <x v="2"/>
    <x v="1"/>
    <s v="FUR-FU-10002813"/>
    <s v="Furniture"/>
    <x v="3"/>
    <s v="DAX Contemporary Wood Frame with Silver Metal Mat, Desktop, 11 x 14 Size"/>
    <n v="40.479999999999997"/>
    <n v="2"/>
    <n v="0"/>
    <n v="14.572800000000001"/>
    <n v="7.2864000000000004"/>
    <n v="0.36000000000000004"/>
    <n v="0"/>
    <x v="2"/>
    <x v="2"/>
    <s v="Mar"/>
  </r>
  <r>
    <n v="7813"/>
    <s v="CA-2016-134334"/>
    <x v="783"/>
    <d v="2016-02-15T00:00:00"/>
    <x v="2"/>
    <s v="DK-13090"/>
    <s v="Dave Kipp"/>
    <s v="Consumer"/>
    <s v="United States"/>
    <x v="218"/>
    <x v="32"/>
    <x v="2"/>
    <s v="FUR-TA-10002356"/>
    <s v="Furniture"/>
    <x v="2"/>
    <s v="Bevis Boat-Shaped Conference Table"/>
    <n v="550.43100000000004"/>
    <n v="3"/>
    <n v="0.3"/>
    <n v="-47.1798"/>
    <n v="-15.726599999999999"/>
    <n v="-8.5714285714285715E-2"/>
    <n v="1"/>
    <x v="5"/>
    <x v="0"/>
    <s v="Feb"/>
  </r>
  <r>
    <n v="7814"/>
    <s v="CA-2016-134334"/>
    <x v="783"/>
    <d v="2016-02-15T00:00:00"/>
    <x v="2"/>
    <s v="DK-13090"/>
    <s v="Dave Kipp"/>
    <s v="Consumer"/>
    <s v="United States"/>
    <x v="218"/>
    <x v="32"/>
    <x v="2"/>
    <s v="FUR-FU-10003274"/>
    <s v="Furniture"/>
    <x v="3"/>
    <s v="Regeneration Desk Collection"/>
    <n v="10.56"/>
    <n v="6"/>
    <n v="0"/>
    <n v="4.6463999999999999"/>
    <n v="0.77439999999999998"/>
    <n v="0.43999999999999995"/>
    <n v="0"/>
    <x v="5"/>
    <x v="0"/>
    <s v="Feb"/>
  </r>
  <r>
    <n v="7815"/>
    <s v="US-2017-109316"/>
    <x v="784"/>
    <d v="2017-06-10T00:00:00"/>
    <x v="2"/>
    <s v="MG-17680"/>
    <s v="Maureen Gastineau"/>
    <s v="Home Office"/>
    <s v="United States"/>
    <x v="2"/>
    <x v="2"/>
    <x v="1"/>
    <s v="FUR-BO-10004834"/>
    <s v="Furniture"/>
    <x v="0"/>
    <s v="Riverside Palais Royal Lawyers Bookcase, Royale Cherry Finish"/>
    <n v="1497.6659999999999"/>
    <n v="2"/>
    <n v="0.15"/>
    <n v="140.95679999999999"/>
    <n v="70.478399999999993"/>
    <n v="9.4117647058823528E-2"/>
    <n v="0"/>
    <x v="3"/>
    <x v="3"/>
    <s v="Jun"/>
  </r>
  <r>
    <n v="7825"/>
    <s v="CA-2014-125150"/>
    <x v="785"/>
    <d v="2014-05-23T00:00:00"/>
    <x v="1"/>
    <s v="PW-19030"/>
    <s v="Pauline Webber"/>
    <s v="Corporate"/>
    <s v="United States"/>
    <x v="2"/>
    <x v="2"/>
    <x v="1"/>
    <s v="FUR-CH-10002439"/>
    <s v="Furniture"/>
    <x v="1"/>
    <s v="Iceberg Nesting Folding Chair, 19w x 6d x 43h"/>
    <n v="232.88"/>
    <n v="5"/>
    <n v="0.2"/>
    <n v="17.466000000000001"/>
    <n v="3.4932000000000003"/>
    <n v="7.5000000000000011E-2"/>
    <n v="1"/>
    <x v="7"/>
    <x v="2"/>
    <s v="May"/>
  </r>
  <r>
    <n v="7826"/>
    <s v="CA-2015-127327"/>
    <x v="136"/>
    <d v="2015-02-07T00:00:00"/>
    <x v="1"/>
    <s v="PW-19030"/>
    <s v="Pauline Webber"/>
    <s v="Corporate"/>
    <s v="United States"/>
    <x v="248"/>
    <x v="7"/>
    <x v="2"/>
    <s v="FUR-CH-10004218"/>
    <s v="Furniture"/>
    <x v="1"/>
    <s v="Global Fabric Manager's Chair, Dark Gray"/>
    <n v="90.882000000000005"/>
    <n v="1"/>
    <n v="0.1"/>
    <n v="15.147"/>
    <n v="15.147"/>
    <n v="0.16666666666666666"/>
    <n v="0"/>
    <x v="4"/>
    <x v="1"/>
    <s v="Feb"/>
  </r>
  <r>
    <n v="7829"/>
    <s v="CA-2015-137302"/>
    <x v="12"/>
    <d v="2015-05-01T00:00:00"/>
    <x v="1"/>
    <s v="BW-11110"/>
    <s v="Bart Watters"/>
    <s v="Corporate"/>
    <s v="United States"/>
    <x v="53"/>
    <x v="2"/>
    <x v="1"/>
    <s v="FUR-CH-10002017"/>
    <s v="Furniture"/>
    <x v="1"/>
    <s v="SAFCO Optional Arm Kit for Workspace Cribbage Stacking Chair"/>
    <n v="63.936"/>
    <n v="3"/>
    <n v="0.2"/>
    <n v="6.3936000000000002"/>
    <n v="2.1312000000000002"/>
    <n v="0.1"/>
    <n v="1"/>
    <x v="2"/>
    <x v="1"/>
    <s v="Apr"/>
  </r>
  <r>
    <n v="7835"/>
    <s v="CA-2015-106257"/>
    <x v="315"/>
    <d v="2015-04-17T00:00:00"/>
    <x v="0"/>
    <s v="EB-14110"/>
    <s v="Eugene Barchas"/>
    <s v="Consumer"/>
    <s v="United States"/>
    <x v="2"/>
    <x v="2"/>
    <x v="1"/>
    <s v="FUR-TA-10002530"/>
    <s v="Furniture"/>
    <x v="2"/>
    <s v="Iceberg OfficeWorks 42&quot; Round Tables"/>
    <n v="241.56800000000001"/>
    <n v="2"/>
    <n v="0.2"/>
    <n v="-15.098000000000001"/>
    <n v="-7.5490000000000004"/>
    <n v="-6.25E-2"/>
    <n v="1"/>
    <x v="4"/>
    <x v="1"/>
    <s v="Apr"/>
  </r>
  <r>
    <n v="7837"/>
    <s v="CA-2015-149083"/>
    <x v="4"/>
    <d v="2015-09-30T00:00:00"/>
    <x v="1"/>
    <s v="SH-19975"/>
    <s v="Sally Hughsby"/>
    <s v="Corporate"/>
    <s v="United States"/>
    <x v="15"/>
    <x v="13"/>
    <x v="1"/>
    <s v="FUR-CH-10004289"/>
    <s v="Furniture"/>
    <x v="1"/>
    <s v="Global Super Steno Chair"/>
    <n v="307.13600000000002"/>
    <n v="4"/>
    <n v="0.2"/>
    <n v="-11.5176"/>
    <n v="-2.8794"/>
    <n v="-3.7499999999999999E-2"/>
    <n v="1"/>
    <x v="2"/>
    <x v="1"/>
    <s v="Sep"/>
  </r>
  <r>
    <n v="7841"/>
    <s v="US-2014-137869"/>
    <x v="786"/>
    <d v="2014-04-02T00:00:00"/>
    <x v="1"/>
    <s v="CV-12295"/>
    <s v="Christina VanderZanden"/>
    <s v="Consumer"/>
    <s v="United States"/>
    <x v="67"/>
    <x v="26"/>
    <x v="3"/>
    <s v="FUR-TA-10003954"/>
    <s v="Furniture"/>
    <x v="2"/>
    <s v="Hon 94000 Series Round Tables"/>
    <n v="1184.72"/>
    <n v="4"/>
    <n v="0"/>
    <n v="106.62479999999999"/>
    <n v="26.656199999999998"/>
    <n v="0.09"/>
    <n v="0"/>
    <x v="2"/>
    <x v="2"/>
    <s v="Mar"/>
  </r>
  <r>
    <n v="7845"/>
    <s v="US-2017-123834"/>
    <x v="720"/>
    <d v="2017-07-25T00:00:00"/>
    <x v="1"/>
    <s v="GM-14500"/>
    <s v="Gene McClure"/>
    <s v="Consumer"/>
    <s v="United States"/>
    <x v="191"/>
    <x v="5"/>
    <x v="3"/>
    <s v="FUR-TA-10001676"/>
    <s v="Furniture"/>
    <x v="2"/>
    <s v="Hon 61000 Series Interactive Training Tables"/>
    <n v="124.404"/>
    <n v="4"/>
    <n v="0.3"/>
    <n v="-21.3264"/>
    <n v="-5.3315999999999999"/>
    <n v="-0.17142857142857143"/>
    <n v="1"/>
    <x v="4"/>
    <x v="3"/>
    <s v="Jul"/>
  </r>
  <r>
    <n v="7848"/>
    <s v="CA-2016-128706"/>
    <x v="787"/>
    <d v="2016-03-02T00:00:00"/>
    <x v="1"/>
    <s v="DW-13540"/>
    <s v="Don Weiss"/>
    <s v="Consumer"/>
    <s v="United States"/>
    <x v="6"/>
    <x v="5"/>
    <x v="3"/>
    <s v="FUR-FU-10004053"/>
    <s v="Furniture"/>
    <x v="3"/>
    <s v="DAX Two-Tone Silver Metal Document Frame"/>
    <n v="16.192"/>
    <n v="2"/>
    <n v="0.6"/>
    <n v="-6.8815999999999997"/>
    <n v="-3.4407999999999999"/>
    <n v="-0.42499999999999999"/>
    <n v="1"/>
    <x v="4"/>
    <x v="0"/>
    <s v="Feb"/>
  </r>
  <r>
    <n v="7866"/>
    <s v="CA-2015-143364"/>
    <x v="788"/>
    <d v="2015-07-19T00:00:00"/>
    <x v="0"/>
    <s v="TG-21310"/>
    <s v="Toby Gnade"/>
    <s v="Consumer"/>
    <s v="United States"/>
    <x v="81"/>
    <x v="22"/>
    <x v="1"/>
    <s v="FUR-CH-10004287"/>
    <s v="Furniture"/>
    <x v="1"/>
    <s v="SAFCO Arco Folding Chair"/>
    <n v="441.92"/>
    <n v="2"/>
    <n v="0.2"/>
    <n v="49.716000000000001"/>
    <n v="24.858000000000001"/>
    <n v="0.1125"/>
    <n v="1"/>
    <x v="2"/>
    <x v="1"/>
    <s v="Jul"/>
  </r>
  <r>
    <n v="7867"/>
    <s v="CA-2015-143364"/>
    <x v="788"/>
    <d v="2015-07-19T00:00:00"/>
    <x v="0"/>
    <s v="TG-21310"/>
    <s v="Toby Gnade"/>
    <s v="Consumer"/>
    <s v="United States"/>
    <x v="81"/>
    <x v="22"/>
    <x v="1"/>
    <s v="FUR-BO-10001608"/>
    <s v="Furniture"/>
    <x v="0"/>
    <s v="Hon Metal Bookcases, Black"/>
    <n v="127.764"/>
    <n v="6"/>
    <n v="0.7"/>
    <n v="-191.64599999999999"/>
    <n v="-31.940999999999999"/>
    <n v="-1.5"/>
    <n v="1"/>
    <x v="2"/>
    <x v="1"/>
    <s v="Jul"/>
  </r>
  <r>
    <n v="7873"/>
    <s v="CA-2016-101672"/>
    <x v="162"/>
    <d v="2016-10-07T00:00:00"/>
    <x v="1"/>
    <s v="DB-12910"/>
    <s v="Daniel Byrd"/>
    <s v="Home Office"/>
    <s v="United States"/>
    <x v="284"/>
    <x v="2"/>
    <x v="1"/>
    <s v="FUR-CH-10004063"/>
    <s v="Furniture"/>
    <x v="1"/>
    <s v="Global Deluxe High-Back Manager's Chair"/>
    <n v="915.13599999999997"/>
    <n v="4"/>
    <n v="0.2"/>
    <n v="102.9528"/>
    <n v="25.738199999999999"/>
    <n v="0.1125"/>
    <n v="1"/>
    <x v="4"/>
    <x v="0"/>
    <s v="Oct"/>
  </r>
  <r>
    <n v="7879"/>
    <s v="CA-2016-160241"/>
    <x v="789"/>
    <d v="2016-12-04T00:00:00"/>
    <x v="0"/>
    <s v="DR-12940"/>
    <s v="Daniel Raglin"/>
    <s v="Home Office"/>
    <s v="United States"/>
    <x v="14"/>
    <x v="8"/>
    <x v="3"/>
    <s v="FUR-FU-10003806"/>
    <s v="Furniture"/>
    <x v="3"/>
    <s v="Tenex Chairmat w/ Average Lip, 45&quot; x 53&quot;"/>
    <n v="242.17599999999999"/>
    <n v="4"/>
    <n v="0.6"/>
    <n v="-302.72000000000003"/>
    <n v="-75.680000000000007"/>
    <n v="-1.2500000000000002"/>
    <n v="1"/>
    <x v="2"/>
    <x v="0"/>
    <s v="Nov"/>
  </r>
  <r>
    <n v="7880"/>
    <s v="CA-2016-155747"/>
    <x v="184"/>
    <d v="2016-06-21T00:00:00"/>
    <x v="1"/>
    <s v="JS-15685"/>
    <s v="Jim Sink"/>
    <s v="Corporate"/>
    <s v="United States"/>
    <x v="3"/>
    <x v="3"/>
    <x v="2"/>
    <s v="FUR-TA-10003392"/>
    <s v="Furniture"/>
    <x v="2"/>
    <s v="Global Adaptabilities Conference Tables"/>
    <n v="337.17599999999999"/>
    <n v="2"/>
    <n v="0.4"/>
    <n v="-118.0116"/>
    <n v="-59.005800000000001"/>
    <n v="-0.35000000000000003"/>
    <n v="1"/>
    <x v="7"/>
    <x v="0"/>
    <s v="Jun"/>
  </r>
  <r>
    <n v="7886"/>
    <s v="CA-2017-118017"/>
    <x v="587"/>
    <d v="2017-12-06T00:00:00"/>
    <x v="0"/>
    <s v="LC-16870"/>
    <s v="Lena Cacioppo"/>
    <s v="Consumer"/>
    <s v="United States"/>
    <x v="332"/>
    <x v="12"/>
    <x v="1"/>
    <s v="FUR-FU-10004351"/>
    <s v="Furniture"/>
    <x v="3"/>
    <s v="Staple-based wall hangings"/>
    <n v="23.376000000000001"/>
    <n v="3"/>
    <n v="0.2"/>
    <n v="7.0128000000000004"/>
    <n v="2.3376000000000001"/>
    <n v="0.3"/>
    <n v="1"/>
    <x v="0"/>
    <x v="3"/>
    <s v="Dec"/>
  </r>
  <r>
    <n v="7887"/>
    <s v="CA-2017-118017"/>
    <x v="587"/>
    <d v="2017-12-06T00:00:00"/>
    <x v="0"/>
    <s v="LC-16870"/>
    <s v="Lena Cacioppo"/>
    <s v="Consumer"/>
    <s v="United States"/>
    <x v="332"/>
    <x v="12"/>
    <x v="1"/>
    <s v="FUR-FU-10004270"/>
    <s v="Furniture"/>
    <x v="3"/>
    <s v="Eldon Image Series Desk Accessories, Burgundy"/>
    <n v="16.72"/>
    <n v="5"/>
    <n v="0.2"/>
    <n v="3.3439999999999999"/>
    <n v="0.66879999999999995"/>
    <n v="0.2"/>
    <n v="1"/>
    <x v="0"/>
    <x v="3"/>
    <s v="Dec"/>
  </r>
  <r>
    <n v="7888"/>
    <s v="CA-2017-118017"/>
    <x v="587"/>
    <d v="2017-12-06T00:00:00"/>
    <x v="0"/>
    <s v="LC-16870"/>
    <s v="Lena Cacioppo"/>
    <s v="Consumer"/>
    <s v="United States"/>
    <x v="332"/>
    <x v="12"/>
    <x v="1"/>
    <s v="FUR-FU-10004053"/>
    <s v="Furniture"/>
    <x v="3"/>
    <s v="DAX Two-Tone Silver Metal Document Frame"/>
    <n v="16.192"/>
    <n v="1"/>
    <n v="0.2"/>
    <n v="4.6551999999999998"/>
    <n v="4.6551999999999998"/>
    <n v="0.28749999999999998"/>
    <n v="1"/>
    <x v="0"/>
    <x v="3"/>
    <s v="Dec"/>
  </r>
  <r>
    <n v="7892"/>
    <s v="CA-2016-148684"/>
    <x v="683"/>
    <d v="2016-12-29T00:00:00"/>
    <x v="1"/>
    <s v="TS-21655"/>
    <s v="Trudy Schmidt"/>
    <s v="Consumer"/>
    <s v="United States"/>
    <x v="160"/>
    <x v="31"/>
    <x v="0"/>
    <s v="FUR-FU-10003553"/>
    <s v="Furniture"/>
    <x v="3"/>
    <s v="Howard Miller 13-1/2&quot; Diameter Rosebrook Wall Clock"/>
    <n v="343.85"/>
    <n v="5"/>
    <n v="0"/>
    <n v="137.54"/>
    <n v="27.507999999999999"/>
    <n v="0.39999999999999997"/>
    <n v="0"/>
    <x v="4"/>
    <x v="0"/>
    <s v="Dec"/>
  </r>
  <r>
    <n v="7902"/>
    <s v="CA-2017-128363"/>
    <x v="790"/>
    <d v="2017-08-18T00:00:00"/>
    <x v="1"/>
    <s v="DC-12850"/>
    <s v="Dan Campbell"/>
    <s v="Consumer"/>
    <s v="United States"/>
    <x v="10"/>
    <x v="9"/>
    <x v="0"/>
    <s v="FUR-FU-10003268"/>
    <s v="Furniture"/>
    <x v="3"/>
    <s v="Eldon Radial Chair Mat for Low to Medium Pile Carpets"/>
    <n v="31.984000000000002"/>
    <n v="1"/>
    <n v="0.2"/>
    <n v="0"/>
    <n v="0"/>
    <n v="0"/>
    <n v="1"/>
    <x v="2"/>
    <x v="3"/>
    <s v="Aug"/>
  </r>
  <r>
    <n v="7904"/>
    <s v="CA-2017-128363"/>
    <x v="790"/>
    <d v="2017-08-18T00:00:00"/>
    <x v="1"/>
    <s v="DC-12850"/>
    <s v="Dan Campbell"/>
    <s v="Consumer"/>
    <s v="United States"/>
    <x v="10"/>
    <x v="9"/>
    <x v="0"/>
    <s v="FUR-CH-10002073"/>
    <s v="Furniture"/>
    <x v="1"/>
    <s v="Hon Olson Stacker Chairs"/>
    <n v="423.64800000000002"/>
    <n v="2"/>
    <n v="0.2"/>
    <n v="47.660400000000003"/>
    <n v="23.830200000000001"/>
    <n v="0.1125"/>
    <n v="1"/>
    <x v="2"/>
    <x v="3"/>
    <s v="Aug"/>
  </r>
  <r>
    <n v="7909"/>
    <s v="CA-2016-149762"/>
    <x v="122"/>
    <d v="2016-12-07T00:00:00"/>
    <x v="1"/>
    <s v="RD-19720"/>
    <s v="Roger Demir"/>
    <s v="Consumer"/>
    <s v="United States"/>
    <x v="333"/>
    <x v="2"/>
    <x v="1"/>
    <s v="FUR-TA-10004147"/>
    <s v="Furniture"/>
    <x v="2"/>
    <s v="Hon 4060 Series Tables"/>
    <n v="268.70400000000001"/>
    <n v="3"/>
    <n v="0.2"/>
    <n v="6.7176"/>
    <n v="2.2391999999999999"/>
    <n v="2.4999999999999998E-2"/>
    <n v="1"/>
    <x v="4"/>
    <x v="0"/>
    <s v="Dec"/>
  </r>
  <r>
    <n v="7912"/>
    <s v="CA-2016-149762"/>
    <x v="122"/>
    <d v="2016-12-07T00:00:00"/>
    <x v="1"/>
    <s v="RD-19720"/>
    <s v="Roger Demir"/>
    <s v="Consumer"/>
    <s v="United States"/>
    <x v="333"/>
    <x v="2"/>
    <x v="1"/>
    <s v="FUR-BO-10001337"/>
    <s v="Furniture"/>
    <x v="0"/>
    <s v="O'Sullivan Living Dimensions 2-Shelf Bookcases"/>
    <n v="205.666"/>
    <n v="2"/>
    <n v="0.15"/>
    <n v="-12.098000000000001"/>
    <n v="-6.0490000000000004"/>
    <n v="-5.8823529411764712E-2"/>
    <n v="0"/>
    <x v="4"/>
    <x v="0"/>
    <s v="Dec"/>
  </r>
  <r>
    <n v="7913"/>
    <s v="CA-2016-167605"/>
    <x v="376"/>
    <d v="2016-04-30T00:00:00"/>
    <x v="0"/>
    <s v="RB-19570"/>
    <s v="Rob Beeghly"/>
    <s v="Consumer"/>
    <s v="United States"/>
    <x v="317"/>
    <x v="8"/>
    <x v="3"/>
    <s v="FUR-FU-10001602"/>
    <s v="Furniture"/>
    <x v="3"/>
    <s v="Eldon Delta Triangular Chair Mat, 52&quot; x 58&quot;, Clear"/>
    <n v="30.344000000000001"/>
    <n v="2"/>
    <n v="0.6"/>
    <n v="-31.8612"/>
    <n v="-15.9306"/>
    <n v="-1.05"/>
    <n v="1"/>
    <x v="3"/>
    <x v="0"/>
    <s v="Apr"/>
  </r>
  <r>
    <n v="7917"/>
    <s v="CA-2015-110891"/>
    <x v="141"/>
    <d v="2015-11-24T00:00:00"/>
    <x v="1"/>
    <s v="PO-19195"/>
    <s v="Phillina Ober"/>
    <s v="Home Office"/>
    <s v="United States"/>
    <x v="3"/>
    <x v="3"/>
    <x v="2"/>
    <s v="FUR-CH-10002880"/>
    <s v="Furniture"/>
    <x v="1"/>
    <s v="Global High-Back Leather Tilter, Burgundy"/>
    <n v="344.37200000000001"/>
    <n v="4"/>
    <n v="0.3"/>
    <n v="-93.472399999999993"/>
    <n v="-23.368099999999998"/>
    <n v="-0.27142857142857141"/>
    <n v="1"/>
    <x v="4"/>
    <x v="1"/>
    <s v="Nov"/>
  </r>
  <r>
    <n v="7929"/>
    <s v="CA-2017-120404"/>
    <x v="93"/>
    <d v="2017-11-24T00:00:00"/>
    <x v="0"/>
    <s v="KH-16330"/>
    <s v="Katharine Harms"/>
    <s v="Corporate"/>
    <s v="United States"/>
    <x v="13"/>
    <x v="7"/>
    <x v="2"/>
    <s v="FUR-FU-10000820"/>
    <s v="Furniture"/>
    <x v="3"/>
    <s v="Tensor Brushed Steel Torchiere Floor Lamp"/>
    <n v="50.97"/>
    <n v="3"/>
    <n v="0"/>
    <n v="9.1745999999999999"/>
    <n v="3.0581999999999998"/>
    <n v="0.18"/>
    <n v="0"/>
    <x v="4"/>
    <x v="3"/>
    <s v="Nov"/>
  </r>
  <r>
    <n v="7930"/>
    <s v="CA-2017-167549"/>
    <x v="730"/>
    <d v="2017-07-27T00:00:00"/>
    <x v="2"/>
    <s v="EM-14200"/>
    <s v="Evan Minnotte"/>
    <s v="Home Office"/>
    <s v="United States"/>
    <x v="144"/>
    <x v="5"/>
    <x v="3"/>
    <s v="FUR-TA-10004767"/>
    <s v="Furniture"/>
    <x v="2"/>
    <s v="Safco Drafting Table"/>
    <n v="298.11599999999999"/>
    <n v="6"/>
    <n v="0.3"/>
    <n v="-4.2587999999999999"/>
    <n v="-0.70979999999999999"/>
    <n v="-1.4285714285714287E-2"/>
    <n v="1"/>
    <x v="3"/>
    <x v="3"/>
    <s v="Jul"/>
  </r>
  <r>
    <n v="7932"/>
    <s v="US-2016-168095"/>
    <x v="791"/>
    <d v="2016-07-20T00:00:00"/>
    <x v="1"/>
    <s v="MC-17425"/>
    <s v="Mark Cousins"/>
    <s v="Corporate"/>
    <s v="United States"/>
    <x v="295"/>
    <x v="36"/>
    <x v="1"/>
    <s v="FUR-CH-10004886"/>
    <s v="Furniture"/>
    <x v="1"/>
    <s v="Bevis Steel Folding Chairs"/>
    <n v="230.28"/>
    <n v="3"/>
    <n v="0.2"/>
    <n v="23.027999999999999"/>
    <n v="7.6759999999999993"/>
    <n v="9.9999999999999992E-2"/>
    <n v="1"/>
    <x v="2"/>
    <x v="0"/>
    <s v="Jul"/>
  </r>
  <r>
    <n v="7941"/>
    <s v="CA-2016-146325"/>
    <x v="469"/>
    <d v="2016-12-17T00:00:00"/>
    <x v="2"/>
    <s v="DS-13180"/>
    <s v="David Smith"/>
    <s v="Corporate"/>
    <s v="United States"/>
    <x v="53"/>
    <x v="2"/>
    <x v="1"/>
    <s v="FUR-CH-10001146"/>
    <s v="Furniture"/>
    <x v="1"/>
    <s v="Global Task Chair, Black"/>
    <n v="81.424000000000007"/>
    <n v="2"/>
    <n v="0.2"/>
    <n v="-9.1601999999999997"/>
    <n v="-4.5800999999999998"/>
    <n v="-0.11249999999999999"/>
    <n v="1"/>
    <x v="0"/>
    <x v="0"/>
    <s v="Dec"/>
  </r>
  <r>
    <n v="7949"/>
    <s v="CA-2014-131009"/>
    <x v="29"/>
    <d v="2014-03-05T00:00:00"/>
    <x v="1"/>
    <s v="SC-20380"/>
    <s v="Shahid Collister"/>
    <s v="Consumer"/>
    <s v="United States"/>
    <x v="116"/>
    <x v="5"/>
    <x v="3"/>
    <s v="FUR-CH-10001270"/>
    <s v="Furniture"/>
    <x v="1"/>
    <s v="Harbour Creations Steel Folding Chair"/>
    <n v="362.25"/>
    <n v="6"/>
    <n v="0.3"/>
    <n v="0"/>
    <n v="0"/>
    <n v="0"/>
    <n v="1"/>
    <x v="4"/>
    <x v="2"/>
    <s v="Mar"/>
  </r>
  <r>
    <n v="7950"/>
    <s v="CA-2014-131009"/>
    <x v="29"/>
    <d v="2014-03-05T00:00:00"/>
    <x v="1"/>
    <s v="SC-20380"/>
    <s v="Shahid Collister"/>
    <s v="Consumer"/>
    <s v="United States"/>
    <x v="116"/>
    <x v="5"/>
    <x v="3"/>
    <s v="FUR-FU-10001095"/>
    <s v="Furniture"/>
    <x v="3"/>
    <s v="DAX Black Cherry Wood-Tone Poster Frame"/>
    <n v="63.552"/>
    <n v="6"/>
    <n v="0.6"/>
    <n v="-34.953600000000002"/>
    <n v="-5.8256000000000006"/>
    <n v="-0.55000000000000004"/>
    <n v="1"/>
    <x v="4"/>
    <x v="2"/>
    <s v="Mar"/>
  </r>
  <r>
    <n v="7956"/>
    <s v="CA-2017-131807"/>
    <x v="702"/>
    <d v="2017-10-10T00:00:00"/>
    <x v="1"/>
    <s v="GG-14650"/>
    <s v="Greg Guthrie"/>
    <s v="Corporate"/>
    <s v="United States"/>
    <x v="297"/>
    <x v="2"/>
    <x v="1"/>
    <s v="FUR-CH-10001190"/>
    <s v="Furniture"/>
    <x v="1"/>
    <s v="Global Deluxe High-Back Office Chair in Storm"/>
    <n v="435.16800000000001"/>
    <n v="4"/>
    <n v="0.2"/>
    <n v="-59.835599999999999"/>
    <n v="-14.9589"/>
    <n v="-0.13749999999999998"/>
    <n v="1"/>
    <x v="2"/>
    <x v="3"/>
    <s v="Oct"/>
  </r>
  <r>
    <n v="7959"/>
    <s v="CA-2017-131807"/>
    <x v="702"/>
    <d v="2017-10-10T00:00:00"/>
    <x v="1"/>
    <s v="GG-14650"/>
    <s v="Greg Guthrie"/>
    <s v="Corporate"/>
    <s v="United States"/>
    <x v="297"/>
    <x v="2"/>
    <x v="1"/>
    <s v="FUR-FU-10004666"/>
    <s v="Furniture"/>
    <x v="3"/>
    <s v="DAX Clear Channel Poster Frame"/>
    <n v="72.900000000000006"/>
    <n v="5"/>
    <n v="0"/>
    <n v="26.972999999999999"/>
    <n v="5.3945999999999996"/>
    <n v="0.36999999999999994"/>
    <n v="0"/>
    <x v="2"/>
    <x v="3"/>
    <s v="Oct"/>
  </r>
  <r>
    <n v="7960"/>
    <s v="CA-2017-131807"/>
    <x v="702"/>
    <d v="2017-10-10T00:00:00"/>
    <x v="1"/>
    <s v="GG-14650"/>
    <s v="Greg Guthrie"/>
    <s v="Corporate"/>
    <s v="United States"/>
    <x v="297"/>
    <x v="2"/>
    <x v="1"/>
    <s v="FUR-TA-10004086"/>
    <s v="Furniture"/>
    <x v="2"/>
    <s v="KI Adjustable-Height Table"/>
    <n v="206.352"/>
    <n v="3"/>
    <n v="0.2"/>
    <n v="5.1588000000000003"/>
    <n v="1.7196"/>
    <n v="2.5000000000000001E-2"/>
    <n v="1"/>
    <x v="2"/>
    <x v="3"/>
    <s v="Oct"/>
  </r>
  <r>
    <n v="7968"/>
    <s v="CA-2016-157707"/>
    <x v="792"/>
    <d v="2016-10-12T00:00:00"/>
    <x v="2"/>
    <s v="CC-12610"/>
    <s v="Corey Catlett"/>
    <s v="Corporate"/>
    <s v="United States"/>
    <x v="22"/>
    <x v="12"/>
    <x v="1"/>
    <s v="FUR-BO-10001567"/>
    <s v="Furniture"/>
    <x v="0"/>
    <s v="Bush Westfield Collection Bookcases, Dark Cherry Finish, Fully Assembled"/>
    <n v="90.882000000000005"/>
    <n v="3"/>
    <n v="0.7"/>
    <n v="-190.85220000000001"/>
    <n v="-63.617400000000004"/>
    <n v="-2.1"/>
    <n v="1"/>
    <x v="3"/>
    <x v="0"/>
    <s v="Oct"/>
  </r>
  <r>
    <n v="7970"/>
    <s v="CA-2016-157707"/>
    <x v="792"/>
    <d v="2016-10-12T00:00:00"/>
    <x v="2"/>
    <s v="CC-12610"/>
    <s v="Corey Catlett"/>
    <s v="Corporate"/>
    <s v="United States"/>
    <x v="22"/>
    <x v="12"/>
    <x v="1"/>
    <s v="FUR-CH-10004853"/>
    <s v="Furniture"/>
    <x v="1"/>
    <s v="Global Manager's Adjustable Task Chair, Storm"/>
    <n v="120.78400000000001"/>
    <n v="1"/>
    <n v="0.2"/>
    <n v="13.588200000000001"/>
    <n v="13.588200000000001"/>
    <n v="0.1125"/>
    <n v="1"/>
    <x v="3"/>
    <x v="0"/>
    <s v="Oct"/>
  </r>
  <r>
    <n v="7975"/>
    <s v="US-2015-126753"/>
    <x v="793"/>
    <d v="2015-08-20T00:00:00"/>
    <x v="1"/>
    <s v="SP-20860"/>
    <s v="Sung Pak"/>
    <s v="Corporate"/>
    <s v="United States"/>
    <x v="3"/>
    <x v="3"/>
    <x v="2"/>
    <s v="FUR-FU-10001488"/>
    <s v="Furniture"/>
    <x v="3"/>
    <s v="Tenex 46&quot; x 60&quot; Computer Anti-Static Chairmat, Rectangular Shaped"/>
    <n v="254.352"/>
    <n v="3"/>
    <n v="0.2"/>
    <n v="0"/>
    <n v="0"/>
    <n v="0"/>
    <n v="1"/>
    <x v="4"/>
    <x v="1"/>
    <s v="Aug"/>
  </r>
  <r>
    <n v="7983"/>
    <s v="CA-2014-113383"/>
    <x v="767"/>
    <d v="2014-09-13T00:00:00"/>
    <x v="2"/>
    <s v="SF-20065"/>
    <s v="Sandra Flanagan"/>
    <s v="Consumer"/>
    <s v="United States"/>
    <x v="334"/>
    <x v="18"/>
    <x v="2"/>
    <s v="FUR-FU-10001986"/>
    <s v="Furniture"/>
    <x v="3"/>
    <s v="Dana Fluorescent Magnifying Lamp, White, 36&quot;"/>
    <n v="254.9"/>
    <n v="5"/>
    <n v="0"/>
    <n v="76.47"/>
    <n v="15.294"/>
    <n v="0.3"/>
    <n v="0"/>
    <x v="0"/>
    <x v="2"/>
    <s v="Sep"/>
  </r>
  <r>
    <n v="7995"/>
    <s v="US-2015-165743"/>
    <x v="141"/>
    <d v="2015-11-23T00:00:00"/>
    <x v="0"/>
    <s v="MM-18055"/>
    <s v="Michelle Moray"/>
    <s v="Consumer"/>
    <s v="United States"/>
    <x v="14"/>
    <x v="12"/>
    <x v="1"/>
    <s v="FUR-BO-10002268"/>
    <s v="Furniture"/>
    <x v="0"/>
    <s v="Sauder Barrister Bookcases"/>
    <n v="145.76400000000001"/>
    <n v="6"/>
    <n v="0.7"/>
    <n v="-247.7988"/>
    <n v="-41.299799999999998"/>
    <n v="-1.7"/>
    <n v="1"/>
    <x v="0"/>
    <x v="1"/>
    <s v="Nov"/>
  </r>
  <r>
    <n v="7998"/>
    <s v="US-2017-105998"/>
    <x v="54"/>
    <d v="2017-11-05T00:00:00"/>
    <x v="2"/>
    <s v="CR-12580"/>
    <s v="Clay Rozendal"/>
    <s v="Home Office"/>
    <s v="United States"/>
    <x v="53"/>
    <x v="2"/>
    <x v="1"/>
    <s v="FUR-TA-10001095"/>
    <s v="Furniture"/>
    <x v="2"/>
    <s v="Chromcraft Round Conference Tables"/>
    <n v="1673.184"/>
    <n v="12"/>
    <n v="0.2"/>
    <n v="20.9148"/>
    <n v="1.7428999999999999"/>
    <n v="1.2500000000000001E-2"/>
    <n v="1"/>
    <x v="3"/>
    <x v="3"/>
    <s v="Nov"/>
  </r>
  <r>
    <n v="7999"/>
    <s v="US-2014-148194"/>
    <x v="236"/>
    <d v="2014-05-07T00:00:00"/>
    <x v="2"/>
    <s v="BS-11365"/>
    <s v="Bill Shonely"/>
    <s v="Corporate"/>
    <s v="United States"/>
    <x v="15"/>
    <x v="13"/>
    <x v="1"/>
    <s v="FUR-FU-10001852"/>
    <s v="Furniture"/>
    <x v="3"/>
    <s v="Eldon Regeneration Recycled Desk Accessories, Smoke"/>
    <n v="12.18"/>
    <n v="7"/>
    <n v="0"/>
    <n v="3.8976000000000002"/>
    <n v="0.55680000000000007"/>
    <n v="0.32"/>
    <n v="0"/>
    <x v="0"/>
    <x v="2"/>
    <s v="May"/>
  </r>
  <r>
    <n v="8005"/>
    <s v="CA-2014-143210"/>
    <x v="280"/>
    <d v="2014-12-03T00:00:00"/>
    <x v="2"/>
    <s v="AA-10645"/>
    <s v="Anna Andreadi"/>
    <s v="Consumer"/>
    <s v="United States"/>
    <x v="172"/>
    <x v="20"/>
    <x v="2"/>
    <s v="FUR-FU-10003878"/>
    <s v="Furniture"/>
    <x v="3"/>
    <s v="Linden 10&quot; Round Wall Clock, Black"/>
    <n v="45.84"/>
    <n v="3"/>
    <n v="0"/>
    <n v="15.585599999999999"/>
    <n v="5.1951999999999998"/>
    <n v="0.33999999999999997"/>
    <n v="0"/>
    <x v="3"/>
    <x v="2"/>
    <s v="Dec"/>
  </r>
  <r>
    <n v="8006"/>
    <s v="CA-2014-143210"/>
    <x v="280"/>
    <d v="2014-12-03T00:00:00"/>
    <x v="2"/>
    <s v="AA-10645"/>
    <s v="Anna Andreadi"/>
    <s v="Consumer"/>
    <s v="United States"/>
    <x v="172"/>
    <x v="20"/>
    <x v="2"/>
    <s v="FUR-FU-10002268"/>
    <s v="Furniture"/>
    <x v="3"/>
    <s v="Ultra Door Push Plate"/>
    <n v="9.82"/>
    <n v="2"/>
    <n v="0"/>
    <n v="3.2406000000000001"/>
    <n v="1.6203000000000001"/>
    <n v="0.33"/>
    <n v="0"/>
    <x v="3"/>
    <x v="2"/>
    <s v="Dec"/>
  </r>
  <r>
    <n v="8010"/>
    <s v="CA-2015-110863"/>
    <x v="669"/>
    <d v="2015-11-24T00:00:00"/>
    <x v="1"/>
    <s v="AA-10645"/>
    <s v="Anna Andreadi"/>
    <s v="Consumer"/>
    <s v="United States"/>
    <x v="258"/>
    <x v="37"/>
    <x v="3"/>
    <s v="FUR-CH-10002073"/>
    <s v="Furniture"/>
    <x v="1"/>
    <s v="Hon Olson Stacker Chairs"/>
    <n v="1323.9"/>
    <n v="5"/>
    <n v="0"/>
    <n v="383.93099999999998"/>
    <n v="76.786199999999994"/>
    <n v="0.28999999999999998"/>
    <n v="0"/>
    <x v="7"/>
    <x v="1"/>
    <s v="Nov"/>
  </r>
  <r>
    <n v="8016"/>
    <s v="CA-2017-120168"/>
    <x v="794"/>
    <d v="2017-05-25T00:00:00"/>
    <x v="3"/>
    <s v="TB-21625"/>
    <s v="Trudy Brown"/>
    <s v="Consumer"/>
    <s v="United States"/>
    <x v="13"/>
    <x v="7"/>
    <x v="2"/>
    <s v="FUR-FU-10000732"/>
    <s v="Furniture"/>
    <x v="3"/>
    <s v="Eldon 200 Class Desk Accessories"/>
    <n v="18.84"/>
    <n v="3"/>
    <n v="0"/>
    <n v="6.0288000000000004"/>
    <n v="2.0096000000000003"/>
    <n v="0.32"/>
    <n v="0"/>
    <x v="8"/>
    <x v="3"/>
    <s v="May"/>
  </r>
  <r>
    <n v="8017"/>
    <s v="US-2014-131870"/>
    <x v="383"/>
    <d v="2014-09-11T00:00:00"/>
    <x v="2"/>
    <s v="NF-18595"/>
    <s v="Nicole Fjeld"/>
    <s v="Home Office"/>
    <s v="United States"/>
    <x v="68"/>
    <x v="15"/>
    <x v="2"/>
    <s v="FUR-FU-10002501"/>
    <s v="Furniture"/>
    <x v="3"/>
    <s v="Nu-Dell Executive Frame"/>
    <n v="60.671999999999997"/>
    <n v="6"/>
    <n v="0.2"/>
    <n v="12.892799999999999"/>
    <n v="2.1488"/>
    <n v="0.21249999999999999"/>
    <n v="1"/>
    <x v="3"/>
    <x v="2"/>
    <s v="Sep"/>
  </r>
  <r>
    <n v="8024"/>
    <s v="CA-2014-129189"/>
    <x v="294"/>
    <d v="2014-07-25T00:00:00"/>
    <x v="1"/>
    <s v="HM-14860"/>
    <s v="Harry Marie"/>
    <s v="Corporate"/>
    <s v="United States"/>
    <x v="144"/>
    <x v="5"/>
    <x v="3"/>
    <s v="FUR-CH-10004997"/>
    <s v="Furniture"/>
    <x v="1"/>
    <s v="Hon Every-Day Series Multi-Task Chairs"/>
    <n v="657.93"/>
    <n v="5"/>
    <n v="0.3"/>
    <n v="-93.99"/>
    <n v="-18.797999999999998"/>
    <n v="-0.14285714285714285"/>
    <n v="1"/>
    <x v="4"/>
    <x v="2"/>
    <s v="Jul"/>
  </r>
  <r>
    <n v="8026"/>
    <s v="CA-2015-132465"/>
    <x v="795"/>
    <d v="2015-09-15T00:00:00"/>
    <x v="0"/>
    <s v="DM-13525"/>
    <s v="Don Miller"/>
    <s v="Corporate"/>
    <s v="United States"/>
    <x v="13"/>
    <x v="7"/>
    <x v="2"/>
    <s v="FUR-FU-10000277"/>
    <s v="Furniture"/>
    <x v="3"/>
    <s v="Deflect-o DuraMat Antistatic Studded Beveled Mat for Medium Pile Carpeting"/>
    <n v="210.68"/>
    <n v="2"/>
    <n v="0"/>
    <n v="50.563200000000002"/>
    <n v="25.281600000000001"/>
    <n v="0.24"/>
    <n v="0"/>
    <x v="4"/>
    <x v="1"/>
    <s v="Sep"/>
  </r>
  <r>
    <n v="8031"/>
    <s v="CA-2016-158806"/>
    <x v="796"/>
    <d v="2016-01-11T00:00:00"/>
    <x v="1"/>
    <s v="NM-18520"/>
    <s v="Neoma Murray"/>
    <s v="Consumer"/>
    <s v="United States"/>
    <x v="45"/>
    <x v="5"/>
    <x v="3"/>
    <s v="FUR-FU-10004270"/>
    <s v="Furniture"/>
    <x v="3"/>
    <s v="Executive Impressions 13&quot; Clairmont Wall Clock"/>
    <n v="23.076000000000001"/>
    <n v="3"/>
    <n v="0.6"/>
    <n v="-10.9611"/>
    <n v="-3.6537000000000002"/>
    <n v="-0.47499999999999998"/>
    <n v="1"/>
    <x v="4"/>
    <x v="0"/>
    <s v="Jan"/>
  </r>
  <r>
    <n v="8035"/>
    <s v="CA-2015-119690"/>
    <x v="528"/>
    <d v="2015-06-28T00:00:00"/>
    <x v="2"/>
    <s v="MV-17485"/>
    <s v="Mark Van Huff"/>
    <s v="Consumer"/>
    <s v="United States"/>
    <x v="6"/>
    <x v="5"/>
    <x v="3"/>
    <s v="FUR-FU-10004587"/>
    <s v="Furniture"/>
    <x v="3"/>
    <s v="GE General Use Halogen Bulbs, 100 Watts, 1 Bulb per Pack"/>
    <n v="75.384"/>
    <n v="9"/>
    <n v="0.6"/>
    <n v="-20.730599999999999"/>
    <n v="-2.3033999999999999"/>
    <n v="-0.27499999999999997"/>
    <n v="1"/>
    <x v="0"/>
    <x v="1"/>
    <s v="Jun"/>
  </r>
  <r>
    <n v="8039"/>
    <s v="CA-2017-109393"/>
    <x v="254"/>
    <d v="2017-07-02T00:00:00"/>
    <x v="0"/>
    <s v="JC-15775"/>
    <s v="John Castell"/>
    <s v="Consumer"/>
    <s v="United States"/>
    <x v="2"/>
    <x v="2"/>
    <x v="1"/>
    <s v="FUR-BO-10003966"/>
    <s v="Furniture"/>
    <x v="0"/>
    <s v="Sauder Facets Collection Library, Sky Alder Finish"/>
    <n v="435.99900000000002"/>
    <n v="3"/>
    <n v="0.15"/>
    <n v="5.1294000000000004"/>
    <n v="1.7098000000000002"/>
    <n v="1.1764705882352941E-2"/>
    <n v="0"/>
    <x v="3"/>
    <x v="3"/>
    <s v="Jun"/>
  </r>
  <r>
    <n v="8040"/>
    <s v="CA-2017-121489"/>
    <x v="67"/>
    <d v="2017-08-25T00:00:00"/>
    <x v="0"/>
    <s v="CM-11815"/>
    <s v="Candace McMahon"/>
    <s v="Corporate"/>
    <s v="United States"/>
    <x v="15"/>
    <x v="13"/>
    <x v="1"/>
    <s v="FUR-CH-10004698"/>
    <s v="Furniture"/>
    <x v="1"/>
    <s v="Padded Folding Chairs, Black, 4/Carton"/>
    <n v="388.70400000000001"/>
    <n v="6"/>
    <n v="0.2"/>
    <n v="38.870399999999997"/>
    <n v="6.4783999999999997"/>
    <n v="9.9999999999999992E-2"/>
    <n v="1"/>
    <x v="4"/>
    <x v="3"/>
    <s v="Aug"/>
  </r>
  <r>
    <n v="8044"/>
    <s v="US-2017-133081"/>
    <x v="745"/>
    <d v="2017-03-15T00:00:00"/>
    <x v="1"/>
    <s v="PV-18985"/>
    <s v="Paul Van Hugh"/>
    <s v="Home Office"/>
    <s v="United States"/>
    <x v="335"/>
    <x v="20"/>
    <x v="2"/>
    <s v="FUR-FU-10001379"/>
    <s v="Furniture"/>
    <x v="3"/>
    <s v="Executive Impressions 16-1/2&quot; Circular Wall Clock"/>
    <n v="26.72"/>
    <n v="1"/>
    <n v="0"/>
    <n v="11.7568"/>
    <n v="11.7568"/>
    <n v="0.44"/>
    <n v="0"/>
    <x v="4"/>
    <x v="3"/>
    <s v="Mar"/>
  </r>
  <r>
    <n v="8051"/>
    <s v="CA-2014-144974"/>
    <x v="218"/>
    <d v="2014-09-30T00:00:00"/>
    <x v="1"/>
    <s v="CM-12715"/>
    <s v="Craig Molinari"/>
    <s v="Corporate"/>
    <s v="United States"/>
    <x v="3"/>
    <x v="3"/>
    <x v="2"/>
    <s v="FUR-FU-10001095"/>
    <s v="Furniture"/>
    <x v="3"/>
    <s v="DAX Black Cherry Wood-Tone Poster Frame"/>
    <n v="21.184000000000001"/>
    <n v="1"/>
    <n v="0.2"/>
    <n v="4.7664"/>
    <n v="4.7664"/>
    <n v="0.22499999999999998"/>
    <n v="1"/>
    <x v="4"/>
    <x v="2"/>
    <s v="Sep"/>
  </r>
  <r>
    <n v="8056"/>
    <s v="CA-2015-121188"/>
    <x v="797"/>
    <d v="2015-09-04T00:00:00"/>
    <x v="1"/>
    <s v="CB-12025"/>
    <s v="Cassandra Brandow"/>
    <s v="Consumer"/>
    <s v="United States"/>
    <x v="2"/>
    <x v="2"/>
    <x v="1"/>
    <s v="FUR-BO-10004695"/>
    <s v="Furniture"/>
    <x v="0"/>
    <s v="O'Sullivan 2-Door Barrister Bookcase in Odessa Pine"/>
    <n v="307.666"/>
    <n v="2"/>
    <n v="0.15"/>
    <n v="28.956800000000001"/>
    <n v="14.478400000000001"/>
    <n v="9.4117647058823528E-2"/>
    <n v="0"/>
    <x v="7"/>
    <x v="1"/>
    <s v="Aug"/>
  </r>
  <r>
    <n v="8060"/>
    <s v="CA-2015-121188"/>
    <x v="797"/>
    <d v="2015-09-04T00:00:00"/>
    <x v="1"/>
    <s v="CB-12025"/>
    <s v="Cassandra Brandow"/>
    <s v="Consumer"/>
    <s v="United States"/>
    <x v="2"/>
    <x v="2"/>
    <x v="1"/>
    <s v="FUR-FU-10003981"/>
    <s v="Furniture"/>
    <x v="3"/>
    <s v="Eldon Wave Desk Accessories"/>
    <n v="4.16"/>
    <n v="2"/>
    <n v="0"/>
    <n v="1.7472000000000001"/>
    <n v="0.87360000000000004"/>
    <n v="0.42"/>
    <n v="0"/>
    <x v="7"/>
    <x v="1"/>
    <s v="Aug"/>
  </r>
  <r>
    <n v="8069"/>
    <s v="US-2015-160563"/>
    <x v="798"/>
    <d v="2015-10-24T00:00:00"/>
    <x v="1"/>
    <s v="NS-18640"/>
    <s v="Noel Staavos"/>
    <s v="Corporate"/>
    <s v="United States"/>
    <x v="28"/>
    <x v="2"/>
    <x v="1"/>
    <s v="FUR-FU-10001731"/>
    <s v="Furniture"/>
    <x v="3"/>
    <s v="Acrylic Self-Standing Desk Frames"/>
    <n v="16.02"/>
    <n v="6"/>
    <n v="0"/>
    <n v="6.0876000000000001"/>
    <n v="1.0145999999999999"/>
    <n v="0.38"/>
    <n v="0"/>
    <x v="4"/>
    <x v="1"/>
    <s v="Oct"/>
  </r>
  <r>
    <n v="8071"/>
    <s v="CA-2017-151750"/>
    <x v="143"/>
    <d v="2017-01-05T00:00:00"/>
    <x v="1"/>
    <s v="JM-15250"/>
    <s v="Janet Martin"/>
    <s v="Consumer"/>
    <s v="United States"/>
    <x v="156"/>
    <x v="5"/>
    <x v="3"/>
    <s v="FUR-FU-10002116"/>
    <s v="Furniture"/>
    <x v="3"/>
    <s v="Tenex Carpeted, Granite-Look or Clear Contemporary Contour Shape Chair Mats"/>
    <n v="141.41999999999999"/>
    <n v="5"/>
    <n v="0.6"/>
    <n v="-187.38149999999999"/>
    <n v="-37.476299999999995"/>
    <n v="-1.325"/>
    <n v="1"/>
    <x v="4"/>
    <x v="3"/>
    <s v="Jan"/>
  </r>
  <r>
    <n v="8072"/>
    <s v="CA-2017-151750"/>
    <x v="143"/>
    <d v="2017-01-05T00:00:00"/>
    <x v="1"/>
    <s v="JM-15250"/>
    <s v="Janet Martin"/>
    <s v="Consumer"/>
    <s v="United States"/>
    <x v="156"/>
    <x v="5"/>
    <x v="3"/>
    <s v="FUR-CH-10003199"/>
    <s v="Furniture"/>
    <x v="1"/>
    <s v="Office Star - Contemporary Task Swivel Chair"/>
    <n v="310.74400000000003"/>
    <n v="4"/>
    <n v="0.3"/>
    <n v="-26.635200000000001"/>
    <n v="-6.6588000000000003"/>
    <n v="-8.5714285714285715E-2"/>
    <n v="1"/>
    <x v="4"/>
    <x v="3"/>
    <s v="Jan"/>
  </r>
  <r>
    <n v="8077"/>
    <s v="CA-2015-106187"/>
    <x v="799"/>
    <d v="2015-06-29T00:00:00"/>
    <x v="1"/>
    <s v="RF-19345"/>
    <s v="Randy Ferguson"/>
    <s v="Corporate"/>
    <s v="United States"/>
    <x v="336"/>
    <x v="24"/>
    <x v="0"/>
    <s v="FUR-FU-10000794"/>
    <s v="Furniture"/>
    <x v="3"/>
    <s v="Eldon Stackable Tray, Side-Load, Legal, Smoke"/>
    <n v="27.42"/>
    <n v="3"/>
    <n v="0"/>
    <n v="9.3228000000000009"/>
    <n v="3.1076000000000001"/>
    <n v="0.34"/>
    <n v="0"/>
    <x v="6"/>
    <x v="1"/>
    <s v="Jun"/>
  </r>
  <r>
    <n v="8086"/>
    <s v="CA-2016-105753"/>
    <x v="697"/>
    <d v="2016-10-26T00:00:00"/>
    <x v="1"/>
    <s v="LC-16960"/>
    <s v="Lindsay Castell"/>
    <s v="Home Office"/>
    <s v="United States"/>
    <x v="58"/>
    <x v="25"/>
    <x v="0"/>
    <s v="FUR-FU-10000246"/>
    <s v="Furniture"/>
    <x v="3"/>
    <s v="Aluminum Document Frame"/>
    <n v="61.1"/>
    <n v="5"/>
    <n v="0"/>
    <n v="18.329999999999998"/>
    <n v="3.6659999999999995"/>
    <n v="0.3"/>
    <n v="0"/>
    <x v="6"/>
    <x v="0"/>
    <s v="Oct"/>
  </r>
  <r>
    <n v="8094"/>
    <s v="CA-2017-133046"/>
    <x v="534"/>
    <d v="2017-08-01T00:00:00"/>
    <x v="0"/>
    <s v="DK-13375"/>
    <s v="Dennis Kane"/>
    <s v="Consumer"/>
    <s v="United States"/>
    <x v="15"/>
    <x v="13"/>
    <x v="1"/>
    <s v="FUR-FU-10001940"/>
    <s v="Furniture"/>
    <x v="3"/>
    <s v="Staple-based wall hangings"/>
    <n v="23.88"/>
    <n v="3"/>
    <n v="0"/>
    <n v="10.507199999999999"/>
    <n v="3.5023999999999997"/>
    <n v="0.44"/>
    <n v="0"/>
    <x v="2"/>
    <x v="3"/>
    <s v="Jul"/>
  </r>
  <r>
    <n v="8106"/>
    <s v="CA-2017-159149"/>
    <x v="506"/>
    <d v="2017-02-19T00:00:00"/>
    <x v="2"/>
    <s v="CR-12820"/>
    <s v="Cyra Reiten"/>
    <s v="Home Office"/>
    <s v="United States"/>
    <x v="6"/>
    <x v="5"/>
    <x v="3"/>
    <s v="FUR-BO-10001601"/>
    <s v="Furniture"/>
    <x v="0"/>
    <s v="Sauder Mission Library with Doors, Fruitwood Finish"/>
    <n v="89.066400000000002"/>
    <n v="1"/>
    <n v="0.32"/>
    <n v="-17.0274"/>
    <n v="-17.0274"/>
    <n v="-0.19117647058823528"/>
    <n v="1"/>
    <x v="3"/>
    <x v="3"/>
    <s v="Feb"/>
  </r>
  <r>
    <n v="8109"/>
    <s v="US-2017-167570"/>
    <x v="64"/>
    <d v="2017-12-15T00:00:00"/>
    <x v="1"/>
    <s v="EG-13900"/>
    <s v="Emily Grady"/>
    <s v="Consumer"/>
    <s v="United States"/>
    <x v="3"/>
    <x v="3"/>
    <x v="2"/>
    <s v="FUR-CH-10003396"/>
    <s v="Furniture"/>
    <x v="1"/>
    <s v="Global Deluxe Steno Chair"/>
    <n v="215.54400000000001"/>
    <n v="4"/>
    <n v="0.3"/>
    <n v="-58.504800000000003"/>
    <n v="-14.626200000000001"/>
    <n v="-0.27142857142857141"/>
    <n v="1"/>
    <x v="7"/>
    <x v="3"/>
    <s v="Dec"/>
  </r>
  <r>
    <n v="8111"/>
    <s v="CA-2017-160122"/>
    <x v="414"/>
    <d v="2017-11-23T00:00:00"/>
    <x v="1"/>
    <s v="RD-19930"/>
    <s v="Russell D'Ascenzo"/>
    <s v="Consumer"/>
    <s v="United States"/>
    <x v="9"/>
    <x v="8"/>
    <x v="3"/>
    <s v="FUR-CH-10000422"/>
    <s v="Furniture"/>
    <x v="1"/>
    <s v="Global Highback Leather Tilter in Burgundy"/>
    <n v="127.386"/>
    <n v="2"/>
    <n v="0.3"/>
    <n v="-25.4772"/>
    <n v="-12.7386"/>
    <n v="-0.2"/>
    <n v="1"/>
    <x v="2"/>
    <x v="3"/>
    <s v="Nov"/>
  </r>
  <r>
    <n v="8112"/>
    <s v="CA-2016-130393"/>
    <x v="193"/>
    <d v="2016-12-03T00:00:00"/>
    <x v="0"/>
    <s v="JM-15865"/>
    <s v="John Murray"/>
    <s v="Consumer"/>
    <s v="United States"/>
    <x v="147"/>
    <x v="5"/>
    <x v="3"/>
    <s v="FUR-CH-10002647"/>
    <s v="Furniture"/>
    <x v="1"/>
    <s v="Situations Contoured Folding Chairs, 4/Set"/>
    <n v="248.43"/>
    <n v="5"/>
    <n v="0.3"/>
    <n v="-17.745000000000001"/>
    <n v="-3.5490000000000004"/>
    <n v="-7.1428571428571425E-2"/>
    <n v="1"/>
    <x v="3"/>
    <x v="0"/>
    <s v="Dec"/>
  </r>
  <r>
    <n v="8114"/>
    <s v="CA-2016-130393"/>
    <x v="193"/>
    <d v="2016-12-03T00:00:00"/>
    <x v="0"/>
    <s v="JM-15865"/>
    <s v="John Murray"/>
    <s v="Consumer"/>
    <s v="United States"/>
    <x v="147"/>
    <x v="5"/>
    <x v="3"/>
    <s v="FUR-CH-10004477"/>
    <s v="Furniture"/>
    <x v="1"/>
    <s v="Global Push Button Manager's Chair, Indigo"/>
    <n v="85.245999999999995"/>
    <n v="2"/>
    <n v="0.3"/>
    <n v="-1.2178"/>
    <n v="-0.6089"/>
    <n v="-1.4285714285714287E-2"/>
    <n v="1"/>
    <x v="3"/>
    <x v="0"/>
    <s v="Dec"/>
  </r>
  <r>
    <n v="8116"/>
    <s v="CA-2017-101014"/>
    <x v="800"/>
    <d v="2017-09-04T00:00:00"/>
    <x v="1"/>
    <s v="RW-19540"/>
    <s v="Rick Wilson"/>
    <s v="Corporate"/>
    <s v="United States"/>
    <x v="2"/>
    <x v="2"/>
    <x v="1"/>
    <s v="FUR-FU-10003374"/>
    <s v="Furniture"/>
    <x v="3"/>
    <s v="Electrix Fluorescent Magnifier Lamps &amp; Weighted Base"/>
    <n v="148.02000000000001"/>
    <n v="3"/>
    <n v="0"/>
    <n v="41.445599999999999"/>
    <n v="13.815199999999999"/>
    <n v="0.27999999999999997"/>
    <n v="0"/>
    <x v="6"/>
    <x v="3"/>
    <s v="Aug"/>
  </r>
  <r>
    <n v="8119"/>
    <s v="US-2017-106551"/>
    <x v="801"/>
    <d v="2017-07-27T00:00:00"/>
    <x v="1"/>
    <s v="EB-13930"/>
    <s v="Eric Barreto"/>
    <s v="Consumer"/>
    <s v="United States"/>
    <x v="9"/>
    <x v="8"/>
    <x v="3"/>
    <s v="FUR-CH-10004997"/>
    <s v="Furniture"/>
    <x v="1"/>
    <s v="Hon Every-Day Series Multi-Task Chairs"/>
    <n v="526.34400000000005"/>
    <n v="4"/>
    <n v="0.3"/>
    <n v="-75.191999999999993"/>
    <n v="-18.797999999999998"/>
    <n v="-0.14285714285714282"/>
    <n v="1"/>
    <x v="2"/>
    <x v="3"/>
    <s v="Jul"/>
  </r>
  <r>
    <n v="8120"/>
    <s v="CA-2016-116722"/>
    <x v="367"/>
    <d v="2016-11-16T00:00:00"/>
    <x v="1"/>
    <s v="LP-17080"/>
    <s v="Liz Pelletier"/>
    <s v="Consumer"/>
    <s v="United States"/>
    <x v="28"/>
    <x v="2"/>
    <x v="1"/>
    <s v="FUR-FU-10001934"/>
    <s v="Furniture"/>
    <x v="3"/>
    <s v="Magnifier Swing Arm Lamp"/>
    <n v="41.96"/>
    <n v="2"/>
    <n v="0"/>
    <n v="10.909599999999999"/>
    <n v="5.4547999999999996"/>
    <n v="0.25999999999999995"/>
    <n v="0"/>
    <x v="2"/>
    <x v="0"/>
    <s v="Nov"/>
  </r>
  <r>
    <n v="8121"/>
    <s v="CA-2016-116722"/>
    <x v="367"/>
    <d v="2016-11-16T00:00:00"/>
    <x v="1"/>
    <s v="LP-17080"/>
    <s v="Liz Pelletier"/>
    <s v="Consumer"/>
    <s v="United States"/>
    <x v="28"/>
    <x v="2"/>
    <x v="1"/>
    <s v="FUR-CH-10004997"/>
    <s v="Furniture"/>
    <x v="1"/>
    <s v="Hon Every-Day Series Multi-Task Chairs"/>
    <n v="451.15199999999999"/>
    <n v="3"/>
    <n v="0.2"/>
    <n v="0"/>
    <n v="0"/>
    <n v="0"/>
    <n v="1"/>
    <x v="2"/>
    <x v="0"/>
    <s v="Nov"/>
  </r>
  <r>
    <n v="8125"/>
    <s v="US-2017-150070"/>
    <x v="87"/>
    <d v="2017-09-12T00:00:00"/>
    <x v="1"/>
    <s v="JA-15970"/>
    <s v="Joseph Airdo"/>
    <s v="Consumer"/>
    <s v="United States"/>
    <x v="337"/>
    <x v="2"/>
    <x v="1"/>
    <s v="FUR-CH-10004860"/>
    <s v="Furniture"/>
    <x v="1"/>
    <s v="Global Low Back Tilter Chair"/>
    <n v="161.56800000000001"/>
    <n v="2"/>
    <n v="0.2"/>
    <n v="-28.2744"/>
    <n v="-14.1372"/>
    <n v="-0.17499999999999999"/>
    <n v="1"/>
    <x v="2"/>
    <x v="3"/>
    <s v="Sep"/>
  </r>
  <r>
    <n v="8129"/>
    <s v="CA-2017-157350"/>
    <x v="802"/>
    <d v="2017-09-01T00:00:00"/>
    <x v="1"/>
    <s v="DP-13000"/>
    <s v="Darren Powers"/>
    <s v="Consumer"/>
    <s v="United States"/>
    <x v="9"/>
    <x v="8"/>
    <x v="3"/>
    <s v="FUR-FU-10000222"/>
    <s v="Furniture"/>
    <x v="3"/>
    <s v="Seth Thomas 16&quot; Steel Case Clock"/>
    <n v="64.959999999999994"/>
    <n v="5"/>
    <n v="0.6"/>
    <n v="-43.847999999999999"/>
    <n v="-8.7696000000000005"/>
    <n v="-0.67500000000000004"/>
    <n v="1"/>
    <x v="6"/>
    <x v="3"/>
    <s v="Aug"/>
  </r>
  <r>
    <n v="8134"/>
    <s v="CA-2015-131352"/>
    <x v="643"/>
    <d v="2015-10-13T00:00:00"/>
    <x v="1"/>
    <s v="GH-14485"/>
    <s v="Gene Hale"/>
    <s v="Corporate"/>
    <s v="United States"/>
    <x v="144"/>
    <x v="5"/>
    <x v="3"/>
    <s v="FUR-FU-10003708"/>
    <s v="Furniture"/>
    <x v="3"/>
    <s v="Tenex Traditional Chairmats for Medium Pile Carpet, Standard Lip, 36&quot; x 48&quot;"/>
    <n v="72.78"/>
    <n v="3"/>
    <n v="0.6"/>
    <n v="-70.960499999999996"/>
    <n v="-23.653499999999998"/>
    <n v="-0.97499999999999998"/>
    <n v="1"/>
    <x v="2"/>
    <x v="1"/>
    <s v="Oct"/>
  </r>
  <r>
    <n v="8137"/>
    <s v="CA-2016-118073"/>
    <x v="577"/>
    <d v="2016-08-16T00:00:00"/>
    <x v="1"/>
    <s v="CS-12490"/>
    <s v="Cindy Schnelling"/>
    <s v="Corporate"/>
    <s v="United States"/>
    <x v="49"/>
    <x v="1"/>
    <x v="0"/>
    <s v="FUR-TA-10002533"/>
    <s v="Furniture"/>
    <x v="2"/>
    <s v="BPI Conference Tables"/>
    <n v="562.29250000000002"/>
    <n v="7"/>
    <n v="0.45"/>
    <n v="-255.58750000000001"/>
    <n v="-36.512500000000003"/>
    <n v="-0.45454545454545453"/>
    <n v="1"/>
    <x v="4"/>
    <x v="0"/>
    <s v="Aug"/>
  </r>
  <r>
    <n v="8138"/>
    <s v="CA-2014-103219"/>
    <x v="77"/>
    <d v="2014-11-13T00:00:00"/>
    <x v="1"/>
    <s v="BF-11215"/>
    <s v="Benjamin Farhat"/>
    <s v="Home Office"/>
    <s v="United States"/>
    <x v="13"/>
    <x v="7"/>
    <x v="2"/>
    <s v="FUR-FU-10004091"/>
    <s v="Furniture"/>
    <x v="3"/>
    <s v="Eldon 200 Class Desk Accessories, Black"/>
    <n v="56.52"/>
    <n v="9"/>
    <n v="0"/>
    <n v="21.477599999999999"/>
    <n v="2.3864000000000001"/>
    <n v="0.37999999999999995"/>
    <n v="0"/>
    <x v="4"/>
    <x v="2"/>
    <s v="Nov"/>
  </r>
  <r>
    <n v="8144"/>
    <s v="CA-2016-100993"/>
    <x v="223"/>
    <d v="2016-02-10T00:00:00"/>
    <x v="1"/>
    <s v="AZ-10750"/>
    <s v="Annie Zypern"/>
    <s v="Consumer"/>
    <s v="United States"/>
    <x v="53"/>
    <x v="2"/>
    <x v="1"/>
    <s v="FUR-TA-10001095"/>
    <s v="Furniture"/>
    <x v="2"/>
    <s v="Chromcraft Round Conference Tables"/>
    <n v="557.72799999999995"/>
    <n v="4"/>
    <n v="0.2"/>
    <n v="6.9715999999999996"/>
    <n v="1.7428999999999999"/>
    <n v="1.2500000000000001E-2"/>
    <n v="1"/>
    <x v="2"/>
    <x v="0"/>
    <s v="Feb"/>
  </r>
  <r>
    <n v="8151"/>
    <s v="CA-2014-167997"/>
    <x v="375"/>
    <d v="2014-01-29T00:00:00"/>
    <x v="2"/>
    <s v="CA-11965"/>
    <s v="Carol Adams"/>
    <s v="Corporate"/>
    <s v="United States"/>
    <x v="338"/>
    <x v="40"/>
    <x v="3"/>
    <s v="FUR-BO-10004409"/>
    <s v="Furniture"/>
    <x v="0"/>
    <s v="Safco Value Mate Series Steel Bookcases, Baked Enamel Finish on Steel, Gray"/>
    <n v="141.96"/>
    <n v="2"/>
    <n v="0"/>
    <n v="39.748800000000003"/>
    <n v="19.874400000000001"/>
    <n v="0.28000000000000003"/>
    <n v="0"/>
    <x v="0"/>
    <x v="2"/>
    <s v="Jan"/>
  </r>
  <r>
    <n v="8157"/>
    <s v="CA-2016-131296"/>
    <x v="803"/>
    <d v="2016-10-09T00:00:00"/>
    <x v="1"/>
    <s v="MS-17830"/>
    <s v="Melanie Seite"/>
    <s v="Consumer"/>
    <s v="United States"/>
    <x v="237"/>
    <x v="32"/>
    <x v="2"/>
    <s v="FUR-TA-10002622"/>
    <s v="Furniture"/>
    <x v="2"/>
    <s v="Bush Andora Conference Table, Maple/Graphite Gray Finish"/>
    <n v="239.37200000000001"/>
    <n v="2"/>
    <n v="0.3"/>
    <n v="-23.937200000000001"/>
    <n v="-11.9686"/>
    <n v="-9.9999999999999992E-2"/>
    <n v="1"/>
    <x v="2"/>
    <x v="0"/>
    <s v="Oct"/>
  </r>
  <r>
    <n v="8161"/>
    <s v="CA-2016-134138"/>
    <x v="285"/>
    <d v="2016-02-20T00:00:00"/>
    <x v="1"/>
    <s v="JD-15790"/>
    <s v="John Dryer"/>
    <s v="Consumer"/>
    <s v="United States"/>
    <x v="31"/>
    <x v="18"/>
    <x v="2"/>
    <s v="FUR-CH-10001545"/>
    <s v="Furniture"/>
    <x v="1"/>
    <s v="Hon Comfortask Task/Swivel Chairs"/>
    <n v="227.96"/>
    <n v="2"/>
    <n v="0"/>
    <n v="36.473599999999998"/>
    <n v="18.236799999999999"/>
    <n v="0.15999999999999998"/>
    <n v="0"/>
    <x v="4"/>
    <x v="0"/>
    <s v="Feb"/>
  </r>
  <r>
    <n v="8164"/>
    <s v="CA-2015-168207"/>
    <x v="46"/>
    <d v="2015-11-06T00:00:00"/>
    <x v="1"/>
    <s v="LT-17110"/>
    <s v="Liz Thompson"/>
    <s v="Consumer"/>
    <s v="United States"/>
    <x v="53"/>
    <x v="2"/>
    <x v="1"/>
    <s v="FUR-FU-10004909"/>
    <s v="Furniture"/>
    <x v="3"/>
    <s v="Contemporary Wood/Metal Frame"/>
    <n v="96.96"/>
    <n v="6"/>
    <n v="0"/>
    <n v="33.936"/>
    <n v="5.6559999999999997"/>
    <n v="0.35000000000000003"/>
    <n v="0"/>
    <x v="4"/>
    <x v="1"/>
    <s v="Nov"/>
  </r>
  <r>
    <n v="8167"/>
    <s v="CA-2015-168207"/>
    <x v="46"/>
    <d v="2015-11-06T00:00:00"/>
    <x v="1"/>
    <s v="LT-17110"/>
    <s v="Liz Thompson"/>
    <s v="Consumer"/>
    <s v="United States"/>
    <x v="53"/>
    <x v="2"/>
    <x v="1"/>
    <s v="FUR-BO-10004357"/>
    <s v="Furniture"/>
    <x v="0"/>
    <s v="O'Sullivan Living Dimensions 3-Shelf Bookcases"/>
    <n v="512.49900000000002"/>
    <n v="3"/>
    <n v="0.15"/>
    <n v="-30.146999999999998"/>
    <n v="-10.048999999999999"/>
    <n v="-5.8823529411764698E-2"/>
    <n v="0"/>
    <x v="4"/>
    <x v="1"/>
    <s v="Nov"/>
  </r>
  <r>
    <n v="8168"/>
    <s v="CA-2016-144148"/>
    <x v="581"/>
    <d v="2016-08-05T00:00:00"/>
    <x v="1"/>
    <s v="AH-10690"/>
    <s v="Anna HŠberlin"/>
    <s v="Corporate"/>
    <s v="United States"/>
    <x v="28"/>
    <x v="2"/>
    <x v="1"/>
    <s v="FUR-TA-10002774"/>
    <s v="Furniture"/>
    <x v="2"/>
    <s v="Laminate Occasional Tables"/>
    <n v="863.12800000000004"/>
    <n v="7"/>
    <n v="0.2"/>
    <n v="-32.3673"/>
    <n v="-4.6238999999999999"/>
    <n v="-3.7499999999999999E-2"/>
    <n v="1"/>
    <x v="2"/>
    <x v="0"/>
    <s v="Jul"/>
  </r>
  <r>
    <n v="8169"/>
    <s v="CA-2017-107174"/>
    <x v="200"/>
    <d v="2017-11-13T00:00:00"/>
    <x v="1"/>
    <s v="AB-10060"/>
    <s v="Adam Bellavance"/>
    <s v="Home Office"/>
    <s v="United States"/>
    <x v="15"/>
    <x v="13"/>
    <x v="1"/>
    <s v="FUR-TA-10004575"/>
    <s v="Furniture"/>
    <x v="2"/>
    <s v="Hon 5100 Series Wood Tables"/>
    <n v="2036.86"/>
    <n v="7"/>
    <n v="0"/>
    <n v="366.63479999999998"/>
    <n v="52.376399999999997"/>
    <n v="0.18"/>
    <n v="0"/>
    <x v="7"/>
    <x v="3"/>
    <s v="Nov"/>
  </r>
  <r>
    <n v="8170"/>
    <s v="CA-2017-107174"/>
    <x v="200"/>
    <d v="2017-11-13T00:00:00"/>
    <x v="1"/>
    <s v="AB-10060"/>
    <s v="Adam Bellavance"/>
    <s v="Home Office"/>
    <s v="United States"/>
    <x v="15"/>
    <x v="13"/>
    <x v="1"/>
    <s v="FUR-CH-10003312"/>
    <s v="Furniture"/>
    <x v="1"/>
    <s v="Hon 2090 ÒPillow SoftÓ Series Mid Back Swivel/Tilt Chairs"/>
    <n v="449.56799999999998"/>
    <n v="2"/>
    <n v="0.2"/>
    <n v="-73.0548"/>
    <n v="-36.5274"/>
    <n v="-0.16250000000000001"/>
    <n v="1"/>
    <x v="7"/>
    <x v="3"/>
    <s v="Nov"/>
  </r>
  <r>
    <n v="8180"/>
    <s v="CA-2015-112767"/>
    <x v="601"/>
    <d v="2015-08-06T00:00:00"/>
    <x v="1"/>
    <s v="DK-12985"/>
    <s v="Darren Koutras"/>
    <s v="Consumer"/>
    <s v="United States"/>
    <x v="76"/>
    <x v="36"/>
    <x v="1"/>
    <s v="FUR-TA-10003469"/>
    <s v="Furniture"/>
    <x v="2"/>
    <s v="Balt Split Level Computer Training Table"/>
    <n v="277.5"/>
    <n v="4"/>
    <n v="0.5"/>
    <n v="-188.7"/>
    <n v="-47.174999999999997"/>
    <n v="-0.67999999999999994"/>
    <n v="1"/>
    <x v="4"/>
    <x v="1"/>
    <s v="Aug"/>
  </r>
  <r>
    <n v="8181"/>
    <s v="CA-2015-119879"/>
    <x v="32"/>
    <d v="2015-11-25T00:00:00"/>
    <x v="1"/>
    <s v="SS-20410"/>
    <s v="Shahid Shariari"/>
    <s v="Consumer"/>
    <s v="United States"/>
    <x v="3"/>
    <x v="3"/>
    <x v="2"/>
    <s v="FUR-TA-10002958"/>
    <s v="Furniture"/>
    <x v="2"/>
    <s v="Bevis Oval Conference Table, Walnut"/>
    <n v="1252.704"/>
    <n v="8"/>
    <n v="0.4"/>
    <n v="-480.20319999999998"/>
    <n v="-60.025399999999998"/>
    <n v="-0.38333333333333336"/>
    <n v="1"/>
    <x v="4"/>
    <x v="1"/>
    <s v="Nov"/>
  </r>
  <r>
    <n v="8183"/>
    <s v="CA-2017-155642"/>
    <x v="514"/>
    <d v="2017-05-22T00:00:00"/>
    <x v="1"/>
    <s v="BM-11575"/>
    <s v="Brendan Murry"/>
    <s v="Corporate"/>
    <s v="United States"/>
    <x v="9"/>
    <x v="8"/>
    <x v="3"/>
    <s v="FUR-FU-10004973"/>
    <s v="Furniture"/>
    <x v="3"/>
    <s v="Flat Face Poster Frame"/>
    <n v="22.608000000000001"/>
    <n v="3"/>
    <n v="0.6"/>
    <n v="-10.1736"/>
    <n v="-3.3912"/>
    <n v="-0.45"/>
    <n v="1"/>
    <x v="4"/>
    <x v="3"/>
    <s v="May"/>
  </r>
  <r>
    <n v="8184"/>
    <s v="CA-2017-155642"/>
    <x v="514"/>
    <d v="2017-05-22T00:00:00"/>
    <x v="1"/>
    <s v="BM-11575"/>
    <s v="Brendan Murry"/>
    <s v="Corporate"/>
    <s v="United States"/>
    <x v="9"/>
    <x v="8"/>
    <x v="3"/>
    <s v="FUR-FU-10001918"/>
    <s v="Furniture"/>
    <x v="3"/>
    <s v="C-Line Cubicle Keepers Polyproplyene Holder With Velcro Backings"/>
    <n v="1.8919999999999999"/>
    <n v="1"/>
    <n v="0.6"/>
    <n v="-0.99329999999999996"/>
    <n v="-0.99329999999999996"/>
    <n v="-0.52500000000000002"/>
    <n v="1"/>
    <x v="4"/>
    <x v="3"/>
    <s v="May"/>
  </r>
  <r>
    <n v="8187"/>
    <s v="CA-2015-136728"/>
    <x v="615"/>
    <d v="2015-09-17T00:00:00"/>
    <x v="0"/>
    <s v="AG-10900"/>
    <s v="Arthur Gainer"/>
    <s v="Consumer"/>
    <s v="United States"/>
    <x v="9"/>
    <x v="8"/>
    <x v="3"/>
    <s v="FUR-CH-10003817"/>
    <s v="Furniture"/>
    <x v="1"/>
    <s v="Global Value Steno Chair, Gray"/>
    <n v="170.072"/>
    <n v="4"/>
    <n v="0.3"/>
    <n v="-12.148"/>
    <n v="-3.0369999999999999"/>
    <n v="-7.1428571428571425E-2"/>
    <n v="1"/>
    <x v="4"/>
    <x v="1"/>
    <s v="Sep"/>
  </r>
  <r>
    <n v="8192"/>
    <s v="US-2017-155866"/>
    <x v="429"/>
    <d v="2017-11-21T00:00:00"/>
    <x v="1"/>
    <s v="CC-12370"/>
    <s v="Christopher Conant"/>
    <s v="Consumer"/>
    <s v="United States"/>
    <x v="13"/>
    <x v="7"/>
    <x v="2"/>
    <s v="FUR-FU-10004091"/>
    <s v="Furniture"/>
    <x v="3"/>
    <s v="Howard Miller 13&quot; Diameter Goldtone Round Wall Clock"/>
    <n v="187.76"/>
    <n v="4"/>
    <n v="0"/>
    <n v="76.9816"/>
    <n v="19.2454"/>
    <n v="0.41000000000000003"/>
    <n v="0"/>
    <x v="4"/>
    <x v="3"/>
    <s v="Nov"/>
  </r>
  <r>
    <n v="8195"/>
    <s v="CA-2015-141327"/>
    <x v="737"/>
    <d v="2015-12-03T00:00:00"/>
    <x v="2"/>
    <s v="LR-16915"/>
    <s v="Lena Radford"/>
    <s v="Consumer"/>
    <s v="United States"/>
    <x v="339"/>
    <x v="30"/>
    <x v="0"/>
    <s v="FUR-FU-10000576"/>
    <s v="Furniture"/>
    <x v="3"/>
    <s v="Luxo Professional Fluorescent Magnifier Lamp with Clamp-Mount Base"/>
    <n v="335.74400000000003"/>
    <n v="2"/>
    <n v="0.2"/>
    <n v="25.180800000000001"/>
    <n v="12.590400000000001"/>
    <n v="7.4999999999999997E-2"/>
    <n v="1"/>
    <x v="0"/>
    <x v="1"/>
    <s v="Nov"/>
  </r>
  <r>
    <n v="8204"/>
    <s v="CA-2015-114811"/>
    <x v="428"/>
    <d v="2015-11-08T00:00:00"/>
    <x v="3"/>
    <s v="KD-16495"/>
    <s v="Keith Dawkins"/>
    <s v="Corporate"/>
    <s v="United States"/>
    <x v="13"/>
    <x v="7"/>
    <x v="2"/>
    <s v="FUR-FU-10002240"/>
    <s v="Furniture"/>
    <x v="3"/>
    <s v="Nu-Dell EZ-Mount Plastic Wall Frames"/>
    <n v="11.82"/>
    <n v="3"/>
    <n v="0"/>
    <n v="4.7279999999999998"/>
    <n v="1.5759999999999998"/>
    <n v="0.39999999999999997"/>
    <n v="0"/>
    <x v="8"/>
    <x v="1"/>
    <s v="Nov"/>
  </r>
  <r>
    <n v="8206"/>
    <s v="CA-2015-114811"/>
    <x v="428"/>
    <d v="2015-11-08T00:00:00"/>
    <x v="3"/>
    <s v="KD-16495"/>
    <s v="Keith Dawkins"/>
    <s v="Corporate"/>
    <s v="United States"/>
    <x v="13"/>
    <x v="7"/>
    <x v="2"/>
    <s v="FUR-CH-10003746"/>
    <s v="Furniture"/>
    <x v="1"/>
    <s v="Hon 4070 Series Pagoda Round Back Stacking Chairs"/>
    <n v="577.76400000000001"/>
    <n v="2"/>
    <n v="0.1"/>
    <n v="115.5528"/>
    <n v="57.776400000000002"/>
    <n v="0.2"/>
    <n v="0"/>
    <x v="8"/>
    <x v="1"/>
    <s v="Nov"/>
  </r>
  <r>
    <n v="8207"/>
    <s v="CA-2015-122266"/>
    <x v="12"/>
    <d v="2015-04-30T00:00:00"/>
    <x v="1"/>
    <s v="SA-20830"/>
    <s v="Sue Ann Reed"/>
    <s v="Consumer"/>
    <s v="United States"/>
    <x v="340"/>
    <x v="1"/>
    <x v="0"/>
    <s v="FUR-TA-10000577"/>
    <s v="Furniture"/>
    <x v="2"/>
    <s v="Bretford CR4500 Series Slim Rectangular Table"/>
    <n v="191.5155"/>
    <n v="1"/>
    <n v="0.45"/>
    <n v="-76.606200000000001"/>
    <n v="-76.606200000000001"/>
    <n v="-0.4"/>
    <n v="1"/>
    <x v="4"/>
    <x v="1"/>
    <s v="Apr"/>
  </r>
  <r>
    <n v="8212"/>
    <s v="CA-2016-116337"/>
    <x v="267"/>
    <d v="2016-11-12T00:00:00"/>
    <x v="1"/>
    <s v="MC-17845"/>
    <s v="Michael Chen"/>
    <s v="Consumer"/>
    <s v="United States"/>
    <x v="144"/>
    <x v="5"/>
    <x v="3"/>
    <s v="FUR-FU-10002030"/>
    <s v="Furniture"/>
    <x v="3"/>
    <s v="Executive Impressions 14&quot; Contract Wall Clock with Quartz Movement"/>
    <n v="44.46"/>
    <n v="5"/>
    <n v="0.6"/>
    <n v="-17.783999999999999"/>
    <n v="-3.5568"/>
    <n v="-0.39999999999999997"/>
    <n v="1"/>
    <x v="2"/>
    <x v="0"/>
    <s v="Nov"/>
  </r>
  <r>
    <n v="8219"/>
    <s v="CA-2014-120775"/>
    <x v="215"/>
    <d v="2014-10-07T00:00:00"/>
    <x v="1"/>
    <s v="RD-19930"/>
    <s v="Russell D'Ascenzo"/>
    <s v="Consumer"/>
    <s v="United States"/>
    <x v="144"/>
    <x v="5"/>
    <x v="3"/>
    <s v="FUR-FU-10000758"/>
    <s v="Furniture"/>
    <x v="3"/>
    <s v="DAX Natural Wood-Tone Poster Frame"/>
    <n v="31.776"/>
    <n v="3"/>
    <n v="0.6"/>
    <n v="-19.0656"/>
    <n v="-6.3552"/>
    <n v="-0.6"/>
    <n v="1"/>
    <x v="4"/>
    <x v="2"/>
    <s v="Oct"/>
  </r>
  <r>
    <n v="8228"/>
    <s v="CA-2016-123050"/>
    <x v="804"/>
    <d v="2016-04-08T00:00:00"/>
    <x v="0"/>
    <s v="BC-11125"/>
    <s v="Becky Castell"/>
    <s v="Home Office"/>
    <s v="United States"/>
    <x v="8"/>
    <x v="7"/>
    <x v="2"/>
    <s v="FUR-FU-10000723"/>
    <s v="Furniture"/>
    <x v="3"/>
    <s v="Deflect-o EconoMat Studded, No Bevel Mat for Low Pile Carpeting"/>
    <n v="82.64"/>
    <n v="2"/>
    <n v="0"/>
    <n v="7.4375999999999998"/>
    <n v="3.7187999999999999"/>
    <n v="0.09"/>
    <n v="0"/>
    <x v="4"/>
    <x v="0"/>
    <s v="Apr"/>
  </r>
  <r>
    <n v="8232"/>
    <s v="CA-2016-162355"/>
    <x v="805"/>
    <d v="2016-07-02T00:00:00"/>
    <x v="0"/>
    <s v="PF-19165"/>
    <s v="Philip Fox"/>
    <s v="Consumer"/>
    <s v="United States"/>
    <x v="244"/>
    <x v="24"/>
    <x v="0"/>
    <s v="FUR-BO-10004695"/>
    <s v="Furniture"/>
    <x v="0"/>
    <s v="O'Sullivan 2-Door Barrister Bookcase in Odessa Pine"/>
    <n v="1266.8599999999999"/>
    <n v="7"/>
    <n v="0"/>
    <n v="291.37779999999998"/>
    <n v="41.625399999999999"/>
    <n v="0.23"/>
    <n v="0"/>
    <x v="3"/>
    <x v="0"/>
    <s v="Jun"/>
  </r>
  <r>
    <n v="8236"/>
    <s v="CA-2017-102204"/>
    <x v="806"/>
    <d v="2017-05-06T00:00:00"/>
    <x v="1"/>
    <s v="CJ-12010"/>
    <s v="Caroline Jumper"/>
    <s v="Consumer"/>
    <s v="United States"/>
    <x v="51"/>
    <x v="1"/>
    <x v="0"/>
    <s v="FUR-TA-10001889"/>
    <s v="Furniture"/>
    <x v="2"/>
    <s v="Bush Advantage Collection Racetrack Conference Table"/>
    <n v="933.26199999999994"/>
    <n v="4"/>
    <n v="0.45"/>
    <n v="-458.14679999999998"/>
    <n v="-114.5367"/>
    <n v="-0.49090909090909091"/>
    <n v="1"/>
    <x v="2"/>
    <x v="3"/>
    <s v="May"/>
  </r>
  <r>
    <n v="8237"/>
    <s v="CA-2017-102204"/>
    <x v="806"/>
    <d v="2017-05-06T00:00:00"/>
    <x v="1"/>
    <s v="CJ-12010"/>
    <s v="Caroline Jumper"/>
    <s v="Consumer"/>
    <s v="United States"/>
    <x v="51"/>
    <x v="1"/>
    <x v="0"/>
    <s v="FUR-CH-10002024"/>
    <s v="Furniture"/>
    <x v="1"/>
    <s v="HON 5400 Series Task Chairs for Big and Tall"/>
    <n v="2803.92"/>
    <n v="5"/>
    <n v="0.2"/>
    <n v="0"/>
    <n v="0"/>
    <n v="0"/>
    <n v="1"/>
    <x v="2"/>
    <x v="3"/>
    <s v="May"/>
  </r>
  <r>
    <n v="8241"/>
    <s v="CA-2017-103065"/>
    <x v="71"/>
    <d v="2017-10-20T00:00:00"/>
    <x v="3"/>
    <s v="PT-19090"/>
    <s v="Pete Takahito"/>
    <s v="Consumer"/>
    <s v="United States"/>
    <x v="51"/>
    <x v="1"/>
    <x v="0"/>
    <s v="FUR-FU-10000175"/>
    <s v="Furniture"/>
    <x v="3"/>
    <s v="DAX Wood Document Frame."/>
    <n v="43.936"/>
    <n v="4"/>
    <n v="0.2"/>
    <n v="6.0411999999999999"/>
    <n v="1.5103"/>
    <n v="0.13750000000000001"/>
    <n v="1"/>
    <x v="8"/>
    <x v="3"/>
    <s v="Oct"/>
  </r>
  <r>
    <n v="8245"/>
    <s v="CA-2014-109897"/>
    <x v="807"/>
    <d v="2014-08-16T00:00:00"/>
    <x v="1"/>
    <s v="BW-11200"/>
    <s v="Ben Wallace"/>
    <s v="Consumer"/>
    <s v="United States"/>
    <x v="28"/>
    <x v="2"/>
    <x v="1"/>
    <s v="FUR-FU-10002878"/>
    <s v="Furniture"/>
    <x v="3"/>
    <s v="Seth Thomas 14&quot; Day/Date Wall Clock"/>
    <n v="85.44"/>
    <n v="3"/>
    <n v="0"/>
    <n v="31.6128"/>
    <n v="10.537599999999999"/>
    <n v="0.37"/>
    <n v="0"/>
    <x v="4"/>
    <x v="2"/>
    <s v="Aug"/>
  </r>
  <r>
    <n v="8251"/>
    <s v="CA-2015-140221"/>
    <x v="298"/>
    <d v="2015-03-09T00:00:00"/>
    <x v="0"/>
    <s v="MS-17365"/>
    <s v="Maribeth Schnelling"/>
    <s v="Consumer"/>
    <s v="United States"/>
    <x v="9"/>
    <x v="8"/>
    <x v="3"/>
    <s v="FUR-FU-10000023"/>
    <s v="Furniture"/>
    <x v="3"/>
    <s v="Eldon Wave Desk Accessories"/>
    <n v="4.7119999999999997"/>
    <n v="2"/>
    <n v="0.6"/>
    <n v="-1.8848"/>
    <n v="-0.94240000000000002"/>
    <n v="-0.4"/>
    <n v="1"/>
    <x v="4"/>
    <x v="1"/>
    <s v="Mar"/>
  </r>
  <r>
    <n v="8268"/>
    <s v="CA-2017-121790"/>
    <x v="129"/>
    <d v="2017-02-06T00:00:00"/>
    <x v="1"/>
    <s v="LP-17095"/>
    <s v="Liz Preis"/>
    <s v="Consumer"/>
    <s v="United States"/>
    <x v="14"/>
    <x v="8"/>
    <x v="3"/>
    <s v="FUR-TA-10003469"/>
    <s v="Furniture"/>
    <x v="2"/>
    <s v="Balt Split Level Computer Training Table"/>
    <n v="69.375"/>
    <n v="1"/>
    <n v="0.5"/>
    <n v="-47.174999999999997"/>
    <n v="-47.174999999999997"/>
    <n v="-0.67999999999999994"/>
    <n v="1"/>
    <x v="7"/>
    <x v="3"/>
    <s v="Jan"/>
  </r>
  <r>
    <n v="8272"/>
    <s v="CA-2016-169670"/>
    <x v="683"/>
    <d v="2016-12-31T00:00:00"/>
    <x v="1"/>
    <s v="JE-15715"/>
    <s v="Joe Elijah"/>
    <s v="Consumer"/>
    <s v="United States"/>
    <x v="13"/>
    <x v="7"/>
    <x v="2"/>
    <s v="FUR-CH-10002331"/>
    <s v="Furniture"/>
    <x v="1"/>
    <s v="Hon 4700 Series Mobuis Mid-Back Task Chairs with Adjustable Arms"/>
    <n v="2563.056"/>
    <n v="8"/>
    <n v="0.1"/>
    <n v="313.26240000000001"/>
    <n v="39.157800000000002"/>
    <n v="0.12222222222222223"/>
    <n v="0"/>
    <x v="6"/>
    <x v="0"/>
    <s v="Dec"/>
  </r>
  <r>
    <n v="8273"/>
    <s v="CA-2016-139549"/>
    <x v="697"/>
    <d v="2016-10-25T00:00:00"/>
    <x v="1"/>
    <s v="MY-18295"/>
    <s v="Muhammed Yedwab"/>
    <s v="Corporate"/>
    <s v="United States"/>
    <x v="311"/>
    <x v="2"/>
    <x v="1"/>
    <s v="FUR-CH-10001802"/>
    <s v="Furniture"/>
    <x v="1"/>
    <s v="Hon Every-Day Chair Series Swivel Task Chairs"/>
    <n v="387.13600000000002"/>
    <n v="4"/>
    <n v="0.2"/>
    <n v="4.8391999999999999"/>
    <n v="1.2098"/>
    <n v="1.2499999999999999E-2"/>
    <n v="1"/>
    <x v="2"/>
    <x v="0"/>
    <s v="Oct"/>
  </r>
  <r>
    <n v="8282"/>
    <s v="CA-2017-134810"/>
    <x v="808"/>
    <d v="2017-05-10T00:00:00"/>
    <x v="2"/>
    <s v="MC-17605"/>
    <s v="Matt Connell"/>
    <s v="Corporate"/>
    <s v="United States"/>
    <x v="51"/>
    <x v="30"/>
    <x v="0"/>
    <s v="FUR-CH-10001270"/>
    <s v="Furniture"/>
    <x v="1"/>
    <s v="Harbour Creations Steel Folding Chair"/>
    <n v="207"/>
    <n v="3"/>
    <n v="0.2"/>
    <n v="25.875"/>
    <n v="8.625"/>
    <n v="0.125"/>
    <n v="1"/>
    <x v="5"/>
    <x v="3"/>
    <s v="May"/>
  </r>
  <r>
    <n v="8286"/>
    <s v="CA-2015-154284"/>
    <x v="170"/>
    <d v="2015-12-26T00:00:00"/>
    <x v="0"/>
    <s v="SZ-20035"/>
    <s v="Sam Zeldin"/>
    <s v="Home Office"/>
    <s v="United States"/>
    <x v="317"/>
    <x v="8"/>
    <x v="3"/>
    <s v="FUR-FU-10003039"/>
    <s v="Furniture"/>
    <x v="3"/>
    <s v="Howard Miller 11-1/2&quot; Diameter Grantwood Wall Clock"/>
    <n v="51.756"/>
    <n v="3"/>
    <n v="0.6"/>
    <n v="-33.641399999999997"/>
    <n v="-11.213799999999999"/>
    <n v="-0.64999999999999991"/>
    <n v="1"/>
    <x v="2"/>
    <x v="1"/>
    <s v="Dec"/>
  </r>
  <r>
    <n v="8298"/>
    <s v="US-2015-158911"/>
    <x v="379"/>
    <d v="2015-07-11T00:00:00"/>
    <x v="1"/>
    <s v="RS-19765"/>
    <s v="Roland Schwarz"/>
    <s v="Corporate"/>
    <s v="United States"/>
    <x v="127"/>
    <x v="30"/>
    <x v="0"/>
    <s v="FUR-FU-10003829"/>
    <s v="Furniture"/>
    <x v="3"/>
    <s v="Stackable Trays"/>
    <n v="4.9279999999999999"/>
    <n v="2"/>
    <n v="0.2"/>
    <n v="0.73919999999999997"/>
    <n v="0.36959999999999998"/>
    <n v="0.15"/>
    <n v="1"/>
    <x v="6"/>
    <x v="1"/>
    <s v="Jul"/>
  </r>
  <r>
    <n v="8303"/>
    <s v="US-2017-167318"/>
    <x v="809"/>
    <d v="2017-08-01T00:00:00"/>
    <x v="1"/>
    <s v="GZ-14545"/>
    <s v="George Zrebassa"/>
    <s v="Corporate"/>
    <s v="United States"/>
    <x v="2"/>
    <x v="2"/>
    <x v="1"/>
    <s v="FUR-CH-10000665"/>
    <s v="Furniture"/>
    <x v="1"/>
    <s v="Global Airflow Leather Mesh Back Chair, Black"/>
    <n v="362.35199999999998"/>
    <n v="3"/>
    <n v="0.2"/>
    <n v="45.293999999999997"/>
    <n v="15.097999999999999"/>
    <n v="0.125"/>
    <n v="1"/>
    <x v="6"/>
    <x v="3"/>
    <s v="Jul"/>
  </r>
  <r>
    <n v="8305"/>
    <s v="CA-2017-135419"/>
    <x v="54"/>
    <d v="2017-11-09T00:00:00"/>
    <x v="1"/>
    <s v="BG-11740"/>
    <s v="Bruce Geld"/>
    <s v="Consumer"/>
    <s v="United States"/>
    <x v="175"/>
    <x v="2"/>
    <x v="1"/>
    <s v="FUR-TA-10001086"/>
    <s v="Furniture"/>
    <x v="2"/>
    <s v="SAFCO PlanMaster Boards, 60w x 37-1/2d, White Melamine"/>
    <n v="486.36799999999999"/>
    <n v="4"/>
    <n v="0.2"/>
    <n v="36.477600000000002"/>
    <n v="9.1194000000000006"/>
    <n v="7.5000000000000011E-2"/>
    <n v="1"/>
    <x v="6"/>
    <x v="3"/>
    <s v="Nov"/>
  </r>
  <r>
    <n v="8311"/>
    <s v="CA-2014-168312"/>
    <x v="29"/>
    <d v="2014-03-07T00:00:00"/>
    <x v="1"/>
    <s v="GW-14605"/>
    <s v="Giulietta Weimer"/>
    <s v="Consumer"/>
    <s v="United States"/>
    <x v="6"/>
    <x v="5"/>
    <x v="3"/>
    <s v="FUR-TA-10001866"/>
    <s v="Furniture"/>
    <x v="2"/>
    <s v="Bevis Round Conference Room Tables and Bases"/>
    <n v="376.50900000000001"/>
    <n v="3"/>
    <n v="0.3"/>
    <n v="-43.029600000000002"/>
    <n v="-14.343200000000001"/>
    <n v="-0.11428571428571428"/>
    <n v="1"/>
    <x v="6"/>
    <x v="2"/>
    <s v="Mar"/>
  </r>
  <r>
    <n v="8312"/>
    <s v="US-2017-105935"/>
    <x v="810"/>
    <d v="2017-01-31T00:00:00"/>
    <x v="1"/>
    <s v="BD-11500"/>
    <s v="Bradley Drucker"/>
    <s v="Consumer"/>
    <s v="United States"/>
    <x v="29"/>
    <x v="24"/>
    <x v="0"/>
    <s v="FUR-FU-10002157"/>
    <s v="Furniture"/>
    <x v="3"/>
    <s v="Artistic Insta-Plaque"/>
    <n v="62.72"/>
    <n v="4"/>
    <n v="0"/>
    <n v="24.460799999999999"/>
    <n v="6.1151999999999997"/>
    <n v="0.39"/>
    <n v="0"/>
    <x v="2"/>
    <x v="3"/>
    <s v="Jan"/>
  </r>
  <r>
    <n v="8314"/>
    <s v="CA-2014-161508"/>
    <x v="56"/>
    <d v="2014-07-16T00:00:00"/>
    <x v="1"/>
    <s v="PV-18985"/>
    <s v="Paul Van Hugh"/>
    <s v="Home Office"/>
    <s v="United States"/>
    <x v="256"/>
    <x v="5"/>
    <x v="3"/>
    <s v="FUR-CH-10002126"/>
    <s v="Furniture"/>
    <x v="1"/>
    <s v="Hon Deluxe Fabric Upholstered Stacking Chairs"/>
    <n v="512.35799999999995"/>
    <n v="3"/>
    <n v="0.3"/>
    <n v="-14.6388"/>
    <n v="-4.8795999999999999"/>
    <n v="-2.8571428571428574E-2"/>
    <n v="1"/>
    <x v="4"/>
    <x v="2"/>
    <s v="Jul"/>
  </r>
  <r>
    <n v="8333"/>
    <s v="CA-2016-153269"/>
    <x v="811"/>
    <d v="2016-03-12T00:00:00"/>
    <x v="2"/>
    <s v="PS-18760"/>
    <s v="Pamela Stobb"/>
    <s v="Consumer"/>
    <s v="United States"/>
    <x v="341"/>
    <x v="20"/>
    <x v="2"/>
    <s v="FUR-CH-10002647"/>
    <s v="Furniture"/>
    <x v="1"/>
    <s v="Situations Contoured Folding Chairs, 4/Set"/>
    <n v="354.9"/>
    <n v="5"/>
    <n v="0"/>
    <n v="88.724999999999994"/>
    <n v="17.744999999999997"/>
    <n v="0.25"/>
    <n v="0"/>
    <x v="0"/>
    <x v="0"/>
    <s v="Mar"/>
  </r>
  <r>
    <n v="8340"/>
    <s v="CA-2017-135076"/>
    <x v="812"/>
    <d v="2017-04-17T00:00:00"/>
    <x v="1"/>
    <s v="YS-21880"/>
    <s v="Yana Sorensen"/>
    <s v="Corporate"/>
    <s v="United States"/>
    <x v="170"/>
    <x v="2"/>
    <x v="1"/>
    <s v="FUR-CH-10003774"/>
    <s v="Furniture"/>
    <x v="1"/>
    <s v="Global Wood Trimmed Manager's Task Chair, Khaki"/>
    <n v="436.70400000000001"/>
    <n v="6"/>
    <n v="0.2"/>
    <n v="-38.211599999999997"/>
    <n v="-6.3685999999999998"/>
    <n v="-8.7499999999999994E-2"/>
    <n v="1"/>
    <x v="4"/>
    <x v="3"/>
    <s v="Apr"/>
  </r>
  <r>
    <n v="8345"/>
    <s v="US-2014-155544"/>
    <x v="813"/>
    <d v="2014-03-25T00:00:00"/>
    <x v="1"/>
    <s v="GM-14440"/>
    <s v="Gary McGarr"/>
    <s v="Consumer"/>
    <s v="United States"/>
    <x v="270"/>
    <x v="9"/>
    <x v="0"/>
    <s v="FUR-FU-10001473"/>
    <s v="Furniture"/>
    <x v="3"/>
    <s v="DAX Wood Document Frame"/>
    <n v="32.951999999999998"/>
    <n v="3"/>
    <n v="0.2"/>
    <n v="6.5903999999999998"/>
    <n v="2.1968000000000001"/>
    <n v="0.2"/>
    <n v="1"/>
    <x v="4"/>
    <x v="2"/>
    <s v="Mar"/>
  </r>
  <r>
    <n v="8346"/>
    <s v="US-2014-155544"/>
    <x v="813"/>
    <d v="2014-03-25T00:00:00"/>
    <x v="1"/>
    <s v="GM-14440"/>
    <s v="Gary McGarr"/>
    <s v="Consumer"/>
    <s v="United States"/>
    <x v="270"/>
    <x v="9"/>
    <x v="0"/>
    <s v="FUR-CH-10000422"/>
    <s v="Furniture"/>
    <x v="1"/>
    <s v="Global Highback Leather Tilter in Burgundy"/>
    <n v="218.376"/>
    <n v="3"/>
    <n v="0.2"/>
    <n v="-10.918799999999999"/>
    <n v="-3.6395999999999997"/>
    <n v="-4.9999999999999996E-2"/>
    <n v="1"/>
    <x v="4"/>
    <x v="2"/>
    <s v="Mar"/>
  </r>
  <r>
    <n v="8347"/>
    <s v="US-2015-115238"/>
    <x v="11"/>
    <d v="2015-05-04T00:00:00"/>
    <x v="1"/>
    <s v="JW-15220"/>
    <s v="Jane Waco"/>
    <s v="Corporate"/>
    <s v="United States"/>
    <x v="37"/>
    <x v="20"/>
    <x v="2"/>
    <s v="FUR-FU-10002960"/>
    <s v="Furniture"/>
    <x v="3"/>
    <s v="Eldon 200 Class Desk Accessories, Burgundy"/>
    <n v="31.4"/>
    <n v="5"/>
    <n v="0"/>
    <n v="13.188000000000001"/>
    <n v="2.6375999999999999"/>
    <n v="0.42000000000000004"/>
    <n v="0"/>
    <x v="4"/>
    <x v="1"/>
    <s v="Apr"/>
  </r>
  <r>
    <n v="8348"/>
    <s v="US-2015-115238"/>
    <x v="11"/>
    <d v="2015-05-04T00:00:00"/>
    <x v="1"/>
    <s v="JW-15220"/>
    <s v="Jane Waco"/>
    <s v="Corporate"/>
    <s v="United States"/>
    <x v="37"/>
    <x v="20"/>
    <x v="2"/>
    <s v="FUR-FU-10002445"/>
    <s v="Furniture"/>
    <x v="3"/>
    <s v="DAX Two-Tone Rosewood/Black Document Frame, Desktop, 5 x 7"/>
    <n v="9.48"/>
    <n v="1"/>
    <n v="0"/>
    <n v="3.7919999999999998"/>
    <n v="3.7919999999999998"/>
    <n v="0.39999999999999997"/>
    <n v="0"/>
    <x v="4"/>
    <x v="1"/>
    <s v="Apr"/>
  </r>
  <r>
    <n v="8350"/>
    <s v="US-2015-115238"/>
    <x v="11"/>
    <d v="2015-05-04T00:00:00"/>
    <x v="1"/>
    <s v="JW-15220"/>
    <s v="Jane Waco"/>
    <s v="Corporate"/>
    <s v="United States"/>
    <x v="37"/>
    <x v="20"/>
    <x v="2"/>
    <s v="FUR-FU-10001025"/>
    <s v="Furniture"/>
    <x v="3"/>
    <s v="Eldon Imˆge Series Desk Accessories, Clear"/>
    <n v="24.3"/>
    <n v="5"/>
    <n v="0"/>
    <n v="10.449"/>
    <n v="2.0897999999999999"/>
    <n v="0.43"/>
    <n v="0"/>
    <x v="4"/>
    <x v="1"/>
    <s v="Apr"/>
  </r>
  <r>
    <n v="8352"/>
    <s v="CA-2017-132199"/>
    <x v="814"/>
    <d v="2017-05-08T00:00:00"/>
    <x v="1"/>
    <s v="BO-11350"/>
    <s v="Bill Overfelt"/>
    <s v="Corporate"/>
    <s v="United States"/>
    <x v="3"/>
    <x v="3"/>
    <x v="2"/>
    <s v="FUR-FU-10004245"/>
    <s v="Furniture"/>
    <x v="3"/>
    <s v="Career Cubicle Clock, 8 1/4&quot;, Black"/>
    <n v="32.448"/>
    <n v="2"/>
    <n v="0.2"/>
    <n v="7.3007999999999997"/>
    <n v="3.6503999999999999"/>
    <n v="0.22499999999999998"/>
    <n v="1"/>
    <x v="2"/>
    <x v="3"/>
    <s v="May"/>
  </r>
  <r>
    <n v="8354"/>
    <s v="CA-2017-132199"/>
    <x v="814"/>
    <d v="2017-05-08T00:00:00"/>
    <x v="1"/>
    <s v="BO-11350"/>
    <s v="Bill Overfelt"/>
    <s v="Corporate"/>
    <s v="United States"/>
    <x v="3"/>
    <x v="3"/>
    <x v="2"/>
    <s v="FUR-TA-10003748"/>
    <s v="Furniture"/>
    <x v="2"/>
    <s v="Bevis 36 x 72 Conference Tables"/>
    <n v="373.47"/>
    <n v="5"/>
    <n v="0.4"/>
    <n v="-112.041"/>
    <n v="-22.408200000000001"/>
    <n v="-0.3"/>
    <n v="1"/>
    <x v="2"/>
    <x v="3"/>
    <s v="May"/>
  </r>
  <r>
    <n v="8357"/>
    <s v="CA-2016-163174"/>
    <x v="238"/>
    <d v="2016-08-30T00:00:00"/>
    <x v="1"/>
    <s v="XP-21865"/>
    <s v="Xylona Preis"/>
    <s v="Consumer"/>
    <s v="United States"/>
    <x v="342"/>
    <x v="24"/>
    <x v="0"/>
    <s v="FUR-FU-10000308"/>
    <s v="Furniture"/>
    <x v="3"/>
    <s v="Deflect-o Glass Clear Studded Chair Mats"/>
    <n v="186.54"/>
    <n v="3"/>
    <n v="0"/>
    <n v="41.038800000000002"/>
    <n v="13.679600000000001"/>
    <n v="0.22000000000000003"/>
    <n v="0"/>
    <x v="4"/>
    <x v="0"/>
    <s v="Aug"/>
  </r>
  <r>
    <n v="8363"/>
    <s v="CA-2017-147207"/>
    <x v="815"/>
    <d v="2017-01-04T00:00:00"/>
    <x v="0"/>
    <s v="TS-21655"/>
    <s v="Trudy Schmidt"/>
    <s v="Consumer"/>
    <s v="United States"/>
    <x v="116"/>
    <x v="5"/>
    <x v="3"/>
    <s v="FUR-TA-10002958"/>
    <s v="Furniture"/>
    <x v="2"/>
    <s v="Bevis Oval Conference Table, Walnut"/>
    <n v="913.43"/>
    <n v="5"/>
    <n v="0.3"/>
    <n v="-169.637"/>
    <n v="-33.927399999999999"/>
    <n v="-0.18571428571428572"/>
    <n v="1"/>
    <x v="3"/>
    <x v="3"/>
    <s v="Jan"/>
  </r>
  <r>
    <n v="8370"/>
    <s v="CA-2016-118745"/>
    <x v="354"/>
    <d v="2016-06-16T00:00:00"/>
    <x v="1"/>
    <s v="SV-20365"/>
    <s v="Seth Vernon"/>
    <s v="Consumer"/>
    <s v="United States"/>
    <x v="2"/>
    <x v="2"/>
    <x v="1"/>
    <s v="FUR-TA-10003473"/>
    <s v="Furniture"/>
    <x v="2"/>
    <s v="Bretford Rectangular Conference Table Tops"/>
    <n v="902.71199999999999"/>
    <n v="3"/>
    <n v="0.2"/>
    <n v="33.851700000000001"/>
    <n v="11.283900000000001"/>
    <n v="3.7499999999999999E-2"/>
    <n v="1"/>
    <x v="2"/>
    <x v="0"/>
    <s v="Jun"/>
  </r>
  <r>
    <n v="8371"/>
    <s v="CA-2016-163972"/>
    <x v="816"/>
    <d v="2016-10-21T00:00:00"/>
    <x v="1"/>
    <s v="MG-17890"/>
    <s v="Michael Granlund"/>
    <s v="Home Office"/>
    <s v="United States"/>
    <x v="99"/>
    <x v="2"/>
    <x v="1"/>
    <s v="FUR-BO-10003894"/>
    <s v="Furniture"/>
    <x v="0"/>
    <s v="Safco Value Mate Steel Bookcase, Baked Enamel Finish on Steel, Black"/>
    <n v="120.666"/>
    <n v="2"/>
    <n v="0.15"/>
    <n v="21.294"/>
    <n v="10.647"/>
    <n v="0.17647058823529413"/>
    <n v="0"/>
    <x v="4"/>
    <x v="0"/>
    <s v="Oct"/>
  </r>
  <r>
    <n v="8373"/>
    <s v="CA-2016-113726"/>
    <x v="243"/>
    <d v="2016-12-01T00:00:00"/>
    <x v="1"/>
    <s v="SC-20680"/>
    <s v="Steve Carroll"/>
    <s v="Home Office"/>
    <s v="United States"/>
    <x v="15"/>
    <x v="13"/>
    <x v="1"/>
    <s v="FUR-FU-10003535"/>
    <s v="Furniture"/>
    <x v="3"/>
    <s v="Howard Miller Distant Time Traveler Alarm Clock"/>
    <n v="82.26"/>
    <n v="3"/>
    <n v="0"/>
    <n v="33.726599999999998"/>
    <n v="11.242199999999999"/>
    <n v="0.40999999999999992"/>
    <n v="0"/>
    <x v="7"/>
    <x v="0"/>
    <s v="Nov"/>
  </r>
  <r>
    <n v="8383"/>
    <s v="CA-2016-163048"/>
    <x v="817"/>
    <d v="2016-02-15T00:00:00"/>
    <x v="1"/>
    <s v="MH-17440"/>
    <s v="Mark Haberlin"/>
    <s v="Corporate"/>
    <s v="United States"/>
    <x v="6"/>
    <x v="5"/>
    <x v="3"/>
    <s v="FUR-CH-10001270"/>
    <s v="Furniture"/>
    <x v="1"/>
    <s v="Harbour Creations Steel Folding Chair"/>
    <n v="241.5"/>
    <n v="4"/>
    <n v="0.3"/>
    <n v="0"/>
    <n v="0"/>
    <n v="0"/>
    <n v="1"/>
    <x v="7"/>
    <x v="0"/>
    <s v="Feb"/>
  </r>
  <r>
    <n v="8392"/>
    <s v="CA-2017-110625"/>
    <x v="340"/>
    <d v="2017-12-30T00:00:00"/>
    <x v="1"/>
    <s v="JB-16045"/>
    <s v="Julia Barnett"/>
    <s v="Home Office"/>
    <s v="United States"/>
    <x v="343"/>
    <x v="19"/>
    <x v="2"/>
    <s v="FUR-FU-10001473"/>
    <s v="Furniture"/>
    <x v="3"/>
    <s v="DAX Wood Document Frame"/>
    <n v="27.46"/>
    <n v="2"/>
    <n v="0"/>
    <n v="9.8856000000000002"/>
    <n v="4.9428000000000001"/>
    <n v="0.36"/>
    <n v="0"/>
    <x v="7"/>
    <x v="3"/>
    <s v="Dec"/>
  </r>
  <r>
    <n v="8394"/>
    <s v="CA-2016-142594"/>
    <x v="193"/>
    <d v="2016-12-06T00:00:00"/>
    <x v="0"/>
    <s v="EJ-14155"/>
    <s v="Eva Jacobs"/>
    <s v="Consumer"/>
    <s v="United States"/>
    <x v="20"/>
    <x v="20"/>
    <x v="2"/>
    <s v="FUR-FU-10002045"/>
    <s v="Furniture"/>
    <x v="3"/>
    <s v="Executive Impressions 14&quot;"/>
    <n v="111.15"/>
    <n v="5"/>
    <n v="0"/>
    <n v="48.905999999999999"/>
    <n v="9.7812000000000001"/>
    <n v="0.43999999999999995"/>
    <n v="0"/>
    <x v="2"/>
    <x v="0"/>
    <s v="Dec"/>
  </r>
  <r>
    <n v="8396"/>
    <s v="CA-2016-142594"/>
    <x v="193"/>
    <d v="2016-12-06T00:00:00"/>
    <x v="0"/>
    <s v="EJ-14155"/>
    <s v="Eva Jacobs"/>
    <s v="Consumer"/>
    <s v="United States"/>
    <x v="20"/>
    <x v="20"/>
    <x v="2"/>
    <s v="FUR-TA-10001095"/>
    <s v="Furniture"/>
    <x v="2"/>
    <s v="Chromcraft Round Conference Tables"/>
    <n v="366.00900000000001"/>
    <n v="3"/>
    <n v="0.3"/>
    <n v="-47.058300000000003"/>
    <n v="-15.686100000000001"/>
    <n v="-0.12857142857142859"/>
    <n v="1"/>
    <x v="2"/>
    <x v="0"/>
    <s v="Dec"/>
  </r>
  <r>
    <n v="8399"/>
    <s v="CA-2017-120061"/>
    <x v="575"/>
    <d v="2017-11-07T00:00:00"/>
    <x v="0"/>
    <s v="SR-20425"/>
    <s v="Sharelle Roach"/>
    <s v="Home Office"/>
    <s v="United States"/>
    <x v="76"/>
    <x v="15"/>
    <x v="2"/>
    <s v="FUR-CH-10001973"/>
    <s v="Furniture"/>
    <x v="1"/>
    <s v="Office Star Flex Back Scooter Chair with White Frame"/>
    <n v="155.37200000000001"/>
    <n v="2"/>
    <n v="0.3"/>
    <n v="-35.513599999999997"/>
    <n v="-17.756799999999998"/>
    <n v="-0.22857142857142854"/>
    <n v="1"/>
    <x v="2"/>
    <x v="3"/>
    <s v="Nov"/>
  </r>
  <r>
    <n v="8402"/>
    <s v="CA-2015-110814"/>
    <x v="482"/>
    <d v="2015-12-09T00:00:00"/>
    <x v="0"/>
    <s v="BD-11635"/>
    <s v="Brian Derr"/>
    <s v="Consumer"/>
    <s v="United States"/>
    <x v="13"/>
    <x v="7"/>
    <x v="2"/>
    <s v="FUR-CH-10003535"/>
    <s v="Furniture"/>
    <x v="1"/>
    <s v="Global Armless Task Chair, Royal Blue"/>
    <n v="164.64599999999999"/>
    <n v="3"/>
    <n v="0.1"/>
    <n v="12.8058"/>
    <n v="4.2686000000000002"/>
    <n v="7.7777777777777779E-2"/>
    <n v="0"/>
    <x v="4"/>
    <x v="1"/>
    <s v="Dec"/>
  </r>
  <r>
    <n v="8405"/>
    <s v="CA-2017-140480"/>
    <x v="220"/>
    <d v="2017-07-12T00:00:00"/>
    <x v="1"/>
    <s v="HE-14800"/>
    <s v="Harold Engle"/>
    <s v="Corporate"/>
    <s v="United States"/>
    <x v="19"/>
    <x v="14"/>
    <x v="2"/>
    <s v="FUR-FU-10003247"/>
    <s v="Furniture"/>
    <x v="3"/>
    <s v="36X48 HARDFLOOR CHAIRMAT"/>
    <n v="83.92"/>
    <n v="4"/>
    <n v="0"/>
    <n v="5.8743999999999996"/>
    <n v="1.4685999999999999"/>
    <n v="6.9999999999999993E-2"/>
    <n v="0"/>
    <x v="4"/>
    <x v="3"/>
    <s v="Jul"/>
  </r>
  <r>
    <n v="8407"/>
    <s v="CA-2017-140480"/>
    <x v="220"/>
    <d v="2017-07-12T00:00:00"/>
    <x v="1"/>
    <s v="HE-14800"/>
    <s v="Harold Engle"/>
    <s v="Corporate"/>
    <s v="United States"/>
    <x v="19"/>
    <x v="14"/>
    <x v="2"/>
    <s v="FUR-FU-10001057"/>
    <s v="Furniture"/>
    <x v="3"/>
    <s v="Tensor Track Tree Floor Lamp"/>
    <n v="39.979999999999997"/>
    <n v="2"/>
    <n v="0"/>
    <n v="9.1953999999999994"/>
    <n v="4.5976999999999997"/>
    <n v="0.23"/>
    <n v="0"/>
    <x v="4"/>
    <x v="3"/>
    <s v="Jul"/>
  </r>
  <r>
    <n v="8411"/>
    <s v="CA-2016-130820"/>
    <x v="818"/>
    <d v="2016-11-15T00:00:00"/>
    <x v="3"/>
    <s v="ON-18715"/>
    <s v="Odella Nelson"/>
    <s v="Corporate"/>
    <s v="United States"/>
    <x v="259"/>
    <x v="30"/>
    <x v="0"/>
    <s v="FUR-TA-10001768"/>
    <s v="Furniture"/>
    <x v="2"/>
    <s v="Hon Racetrack Conference Tables"/>
    <n v="630.024"/>
    <n v="4"/>
    <n v="0.4"/>
    <n v="-199.5076"/>
    <n v="-49.876899999999999"/>
    <n v="-0.31666666666666665"/>
    <n v="1"/>
    <x v="8"/>
    <x v="0"/>
    <s v="Nov"/>
  </r>
  <r>
    <n v="8413"/>
    <s v="CA-2017-132290"/>
    <x v="203"/>
    <d v="2017-03-14T00:00:00"/>
    <x v="1"/>
    <s v="MD-17350"/>
    <s v="Maribeth Dona"/>
    <s v="Consumer"/>
    <s v="United States"/>
    <x v="144"/>
    <x v="5"/>
    <x v="3"/>
    <s v="FUR-TA-10002228"/>
    <s v="Furniture"/>
    <x v="2"/>
    <s v="Bevis Traditional Conference Table Top, Plinth Base"/>
    <n v="933.40800000000002"/>
    <n v="4"/>
    <n v="0.3"/>
    <n v="-173.34719999999999"/>
    <n v="-43.336799999999997"/>
    <n v="-0.18571428571428569"/>
    <n v="1"/>
    <x v="4"/>
    <x v="3"/>
    <s v="Mar"/>
  </r>
  <r>
    <n v="8419"/>
    <s v="CA-2017-118199"/>
    <x v="808"/>
    <d v="2017-05-11T00:00:00"/>
    <x v="2"/>
    <s v="LB-16795"/>
    <s v="Laurel Beltran"/>
    <s v="Home Office"/>
    <s v="United States"/>
    <x v="15"/>
    <x v="13"/>
    <x v="1"/>
    <s v="FUR-TA-10004154"/>
    <s v="Furniture"/>
    <x v="2"/>
    <s v="Riverside Furniture Oval Coffee Table, Oval End Table, End Table with Drawer"/>
    <n v="286.85000000000002"/>
    <n v="1"/>
    <n v="0"/>
    <n v="63.106999999999999"/>
    <n v="63.106999999999999"/>
    <n v="0.21999999999999997"/>
    <n v="0"/>
    <x v="3"/>
    <x v="3"/>
    <s v="May"/>
  </r>
  <r>
    <n v="8424"/>
    <s v="CA-2017-150091"/>
    <x v="176"/>
    <d v="2017-10-16T00:00:00"/>
    <x v="1"/>
    <s v="NP-18670"/>
    <s v="Nora Paige"/>
    <s v="Consumer"/>
    <s v="United States"/>
    <x v="174"/>
    <x v="18"/>
    <x v="2"/>
    <s v="FUR-FU-10004053"/>
    <s v="Furniture"/>
    <x v="3"/>
    <s v="DAX Two-Tone Silver Metal Document Frame"/>
    <n v="40.479999999999997"/>
    <n v="2"/>
    <n v="0"/>
    <n v="17.406400000000001"/>
    <n v="8.7032000000000007"/>
    <n v="0.43000000000000005"/>
    <n v="0"/>
    <x v="4"/>
    <x v="3"/>
    <s v="Oct"/>
  </r>
  <r>
    <n v="8425"/>
    <s v="CA-2017-150091"/>
    <x v="176"/>
    <d v="2017-10-16T00:00:00"/>
    <x v="1"/>
    <s v="NP-18670"/>
    <s v="Nora Paige"/>
    <s v="Consumer"/>
    <s v="United States"/>
    <x v="174"/>
    <x v="18"/>
    <x v="2"/>
    <s v="FUR-BO-10003404"/>
    <s v="Furniture"/>
    <x v="0"/>
    <s v="Global Adaptabilites Bookcase, Cherry/Storm Gray Finish"/>
    <n v="2154.9"/>
    <n v="5"/>
    <n v="0"/>
    <n v="129.29400000000001"/>
    <n v="25.858800000000002"/>
    <n v="6.0000000000000005E-2"/>
    <n v="0"/>
    <x v="4"/>
    <x v="3"/>
    <s v="Oct"/>
  </r>
  <r>
    <n v="8430"/>
    <s v="CA-2016-118129"/>
    <x v="645"/>
    <d v="2016-12-21T00:00:00"/>
    <x v="0"/>
    <s v="CL-12565"/>
    <s v="Clay Ludtke"/>
    <s v="Consumer"/>
    <s v="United States"/>
    <x v="288"/>
    <x v="3"/>
    <x v="2"/>
    <s v="FUR-FU-10004904"/>
    <s v="Furniture"/>
    <x v="3"/>
    <s v="Eldon &quot;L&quot; Workstation Diamond Chairmat"/>
    <n v="303.92"/>
    <n v="5"/>
    <n v="0.2"/>
    <n v="-30.391999999999999"/>
    <n v="-6.0784000000000002"/>
    <n v="-9.9999999999999992E-2"/>
    <n v="1"/>
    <x v="3"/>
    <x v="0"/>
    <s v="Dec"/>
  </r>
  <r>
    <n v="8432"/>
    <s v="CA-2017-155621"/>
    <x v="819"/>
    <d v="2017-11-13T00:00:00"/>
    <x v="1"/>
    <s v="KN-16450"/>
    <s v="Kean Nguyen"/>
    <s v="Corporate"/>
    <s v="United States"/>
    <x v="237"/>
    <x v="32"/>
    <x v="2"/>
    <s v="FUR-FU-10003535"/>
    <s v="Furniture"/>
    <x v="3"/>
    <s v="Howard Miller Distant Time Traveler Alarm Clock"/>
    <n v="274.2"/>
    <n v="10"/>
    <n v="0"/>
    <n v="112.422"/>
    <n v="11.2422"/>
    <n v="0.41000000000000003"/>
    <n v="0"/>
    <x v="2"/>
    <x v="3"/>
    <s v="Nov"/>
  </r>
  <r>
    <n v="8435"/>
    <s v="US-2014-127635"/>
    <x v="94"/>
    <d v="2014-09-18T00:00:00"/>
    <x v="0"/>
    <s v="SC-20260"/>
    <s v="Scott Cohen"/>
    <s v="Corporate"/>
    <s v="United States"/>
    <x v="177"/>
    <x v="5"/>
    <x v="3"/>
    <s v="FUR-FU-10000550"/>
    <s v="Furniture"/>
    <x v="3"/>
    <s v="Stacking Trays by OIC"/>
    <n v="9.9600000000000009"/>
    <n v="5"/>
    <n v="0.6"/>
    <n v="-6.7229999999999999"/>
    <n v="-1.3446"/>
    <n v="-0.67499999999999993"/>
    <n v="1"/>
    <x v="4"/>
    <x v="2"/>
    <s v="Sep"/>
  </r>
  <r>
    <n v="8446"/>
    <s v="CA-2017-125451"/>
    <x v="409"/>
    <d v="2017-10-24T00:00:00"/>
    <x v="2"/>
    <s v="AH-10075"/>
    <s v="Adam Hart"/>
    <s v="Corporate"/>
    <s v="United States"/>
    <x v="236"/>
    <x v="38"/>
    <x v="2"/>
    <s v="FUR-TA-10001039"/>
    <s v="Furniture"/>
    <x v="2"/>
    <s v="KI Adjustable-Height Table"/>
    <n v="240.744"/>
    <n v="4"/>
    <n v="0.3"/>
    <n v="-13.7568"/>
    <n v="-3.4392"/>
    <n v="-5.7142857142857141E-2"/>
    <n v="1"/>
    <x v="5"/>
    <x v="3"/>
    <s v="Oct"/>
  </r>
  <r>
    <n v="8447"/>
    <s v="CA-2017-125451"/>
    <x v="409"/>
    <d v="2017-10-24T00:00:00"/>
    <x v="2"/>
    <s v="AH-10075"/>
    <s v="Adam Hart"/>
    <s v="Corporate"/>
    <s v="United States"/>
    <x v="236"/>
    <x v="38"/>
    <x v="2"/>
    <s v="FUR-FU-10004963"/>
    <s v="Furniture"/>
    <x v="3"/>
    <s v="Eldon 400 Class Desk Accessories, Black Carbon"/>
    <n v="35"/>
    <n v="4"/>
    <n v="0"/>
    <n v="14.7"/>
    <n v="3.6749999999999998"/>
    <n v="0.42"/>
    <n v="0"/>
    <x v="5"/>
    <x v="3"/>
    <s v="Oct"/>
  </r>
  <r>
    <n v="8448"/>
    <s v="CA-2017-125451"/>
    <x v="409"/>
    <d v="2017-10-24T00:00:00"/>
    <x v="2"/>
    <s v="AH-10075"/>
    <s v="Adam Hart"/>
    <s v="Corporate"/>
    <s v="United States"/>
    <x v="236"/>
    <x v="38"/>
    <x v="2"/>
    <s v="FUR-FU-10000277"/>
    <s v="Furniture"/>
    <x v="3"/>
    <s v="Deflect-o DuraMat Antistatic Studded Beveled Mat for Medium Pile Carpeting"/>
    <n v="210.68"/>
    <n v="2"/>
    <n v="0"/>
    <n v="50.563200000000002"/>
    <n v="25.281600000000001"/>
    <n v="0.24"/>
    <n v="0"/>
    <x v="5"/>
    <x v="3"/>
    <s v="Oct"/>
  </r>
  <r>
    <n v="8449"/>
    <s v="CA-2017-125451"/>
    <x v="409"/>
    <d v="2017-10-24T00:00:00"/>
    <x v="2"/>
    <s v="AH-10075"/>
    <s v="Adam Hart"/>
    <s v="Corporate"/>
    <s v="United States"/>
    <x v="236"/>
    <x v="38"/>
    <x v="2"/>
    <s v="FUR-TA-10004915"/>
    <s v="Furniture"/>
    <x v="2"/>
    <s v="Office Impressions End Table, 20-1/2&quot;H x 24&quot;W x 20&quot;D"/>
    <n v="637.89599999999996"/>
    <n v="3"/>
    <n v="0.3"/>
    <n v="-127.5792"/>
    <n v="-42.526400000000002"/>
    <n v="-0.2"/>
    <n v="1"/>
    <x v="5"/>
    <x v="3"/>
    <s v="Oct"/>
  </r>
  <r>
    <n v="8453"/>
    <s v="CA-2016-125087"/>
    <x v="820"/>
    <d v="2016-04-23T00:00:00"/>
    <x v="1"/>
    <s v="TH-21115"/>
    <s v="Thea Hudgings"/>
    <s v="Corporate"/>
    <s v="United States"/>
    <x v="6"/>
    <x v="5"/>
    <x v="3"/>
    <s v="FUR-CH-10002880"/>
    <s v="Furniture"/>
    <x v="1"/>
    <s v="Global High-Back Leather Tilter, Burgundy"/>
    <n v="344.37200000000001"/>
    <n v="4"/>
    <n v="0.3"/>
    <n v="-93.472399999999993"/>
    <n v="-23.368099999999998"/>
    <n v="-0.27142857142857141"/>
    <n v="1"/>
    <x v="2"/>
    <x v="0"/>
    <s v="Apr"/>
  </r>
  <r>
    <n v="8455"/>
    <s v="CA-2016-125087"/>
    <x v="820"/>
    <d v="2016-04-23T00:00:00"/>
    <x v="1"/>
    <s v="TH-21115"/>
    <s v="Thea Hudgings"/>
    <s v="Corporate"/>
    <s v="United States"/>
    <x v="6"/>
    <x v="5"/>
    <x v="3"/>
    <s v="FUR-FU-10004748"/>
    <s v="Furniture"/>
    <x v="3"/>
    <s v="Howard Miller 16&quot; Diameter Gallery Wall Clock"/>
    <n v="127.88"/>
    <n v="5"/>
    <n v="0.6"/>
    <n v="-67.137"/>
    <n v="-13.4274"/>
    <n v="-0.52500000000000002"/>
    <n v="1"/>
    <x v="2"/>
    <x v="0"/>
    <s v="Apr"/>
  </r>
  <r>
    <n v="8457"/>
    <s v="US-2017-118556"/>
    <x v="15"/>
    <d v="2017-06-02T00:00:00"/>
    <x v="0"/>
    <s v="TH-21235"/>
    <s v="Tiffany House"/>
    <s v="Corporate"/>
    <s v="United States"/>
    <x v="9"/>
    <x v="8"/>
    <x v="3"/>
    <s v="FUR-CH-10001146"/>
    <s v="Furniture"/>
    <x v="1"/>
    <s v="Global Task Chair, Black"/>
    <n v="106.869"/>
    <n v="3"/>
    <n v="0.3"/>
    <n v="-29.007300000000001"/>
    <n v="-9.6691000000000003"/>
    <n v="-0.27142857142857146"/>
    <n v="1"/>
    <x v="2"/>
    <x v="3"/>
    <s v="May"/>
  </r>
  <r>
    <n v="8469"/>
    <s v="US-2016-164196"/>
    <x v="367"/>
    <d v="2016-11-17T00:00:00"/>
    <x v="1"/>
    <s v="AS-10285"/>
    <s v="Alejandro Savely"/>
    <s v="Corporate"/>
    <s v="United States"/>
    <x v="344"/>
    <x v="6"/>
    <x v="3"/>
    <s v="FUR-TA-10001950"/>
    <s v="Furniture"/>
    <x v="2"/>
    <s v="Balt Solid Wood Round Tables"/>
    <n v="2678.94"/>
    <n v="6"/>
    <n v="0"/>
    <n v="241.1046"/>
    <n v="40.184100000000001"/>
    <n v="0.09"/>
    <n v="0"/>
    <x v="6"/>
    <x v="0"/>
    <s v="Nov"/>
  </r>
  <r>
    <n v="8470"/>
    <s v="US-2017-132031"/>
    <x v="748"/>
    <d v="2017-04-27T00:00:00"/>
    <x v="1"/>
    <s v="PN-18775"/>
    <s v="Parhena Norris"/>
    <s v="Home Office"/>
    <s v="United States"/>
    <x v="345"/>
    <x v="9"/>
    <x v="0"/>
    <s v="FUR-BO-10001972"/>
    <s v="Furniture"/>
    <x v="0"/>
    <s v="O'Sullivan 4-Shelf Bookcase in Odessa Pine"/>
    <n v="387.13600000000002"/>
    <n v="4"/>
    <n v="0.2"/>
    <n v="-14.5176"/>
    <n v="-3.6294"/>
    <n v="-3.7499999999999999E-2"/>
    <n v="1"/>
    <x v="4"/>
    <x v="3"/>
    <s v="Apr"/>
  </r>
  <r>
    <n v="8472"/>
    <s v="US-2017-132031"/>
    <x v="748"/>
    <d v="2017-04-27T00:00:00"/>
    <x v="1"/>
    <s v="PN-18775"/>
    <s v="Parhena Norris"/>
    <s v="Home Office"/>
    <s v="United States"/>
    <x v="345"/>
    <x v="9"/>
    <x v="0"/>
    <s v="FUR-FU-10000193"/>
    <s v="Furniture"/>
    <x v="3"/>
    <s v="Tenex Chairmats For Use with Hard Floors"/>
    <n v="77.951999999999998"/>
    <n v="3"/>
    <n v="0.2"/>
    <n v="-11.6928"/>
    <n v="-3.8976000000000002"/>
    <n v="-0.15"/>
    <n v="1"/>
    <x v="4"/>
    <x v="3"/>
    <s v="Apr"/>
  </r>
  <r>
    <n v="8485"/>
    <s v="CA-2017-142391"/>
    <x v="118"/>
    <d v="2017-09-24T00:00:00"/>
    <x v="3"/>
    <s v="PB-19150"/>
    <s v="Philip Brown"/>
    <s v="Consumer"/>
    <s v="United States"/>
    <x v="15"/>
    <x v="13"/>
    <x v="1"/>
    <s v="FUR-FU-10002759"/>
    <s v="Furniture"/>
    <x v="3"/>
    <s v="12-1/2 Diameter Round Wall Clock"/>
    <n v="199.8"/>
    <n v="10"/>
    <n v="0"/>
    <n v="71.927999999999997"/>
    <n v="7.1928000000000001"/>
    <n v="0.36"/>
    <n v="0"/>
    <x v="8"/>
    <x v="3"/>
    <s v="Sep"/>
  </r>
  <r>
    <n v="8491"/>
    <s v="CA-2016-158841"/>
    <x v="821"/>
    <d v="2016-02-04T00:00:00"/>
    <x v="0"/>
    <s v="SE-20110"/>
    <s v="Sanjit Engle"/>
    <s v="Consumer"/>
    <s v="United States"/>
    <x v="58"/>
    <x v="25"/>
    <x v="0"/>
    <s v="FUR-FU-10001731"/>
    <s v="Furniture"/>
    <x v="3"/>
    <s v="Acrylic Self-Standing Desk Frames"/>
    <n v="18.690000000000001"/>
    <n v="7"/>
    <n v="0"/>
    <n v="7.1021999999999998"/>
    <n v="1.0145999999999999"/>
    <n v="0.37999999999999995"/>
    <n v="0"/>
    <x v="3"/>
    <x v="0"/>
    <s v="Feb"/>
  </r>
  <r>
    <n v="8503"/>
    <s v="CA-2015-102316"/>
    <x v="822"/>
    <d v="2015-03-03T00:00:00"/>
    <x v="0"/>
    <s v="DH-13075"/>
    <s v="Dave Hallsten"/>
    <s v="Corporate"/>
    <s v="United States"/>
    <x v="2"/>
    <x v="2"/>
    <x v="1"/>
    <s v="FUR-CH-10003396"/>
    <s v="Furniture"/>
    <x v="1"/>
    <s v="Global Deluxe Steno Chair"/>
    <n v="184.75200000000001"/>
    <n v="3"/>
    <n v="0.2"/>
    <n v="-20.784600000000001"/>
    <n v="-6.9282000000000004"/>
    <n v="-0.1125"/>
    <n v="1"/>
    <x v="3"/>
    <x v="1"/>
    <s v="Mar"/>
  </r>
  <r>
    <n v="8505"/>
    <s v="CA-2016-109400"/>
    <x v="630"/>
    <d v="2016-05-06T00:00:00"/>
    <x v="1"/>
    <s v="NR-18550"/>
    <s v="Nick Radford"/>
    <s v="Consumer"/>
    <s v="United States"/>
    <x v="45"/>
    <x v="5"/>
    <x v="3"/>
    <s v="FUR-CH-10003298"/>
    <s v="Furniture"/>
    <x v="1"/>
    <s v="Office Star - Contemporary Task Swivel chair with Loop Arms, Charcoal"/>
    <n v="366.74400000000003"/>
    <n v="4"/>
    <n v="0.3"/>
    <n v="-110.0232"/>
    <n v="-27.505800000000001"/>
    <n v="-0.3"/>
    <n v="1"/>
    <x v="4"/>
    <x v="0"/>
    <s v="May"/>
  </r>
  <r>
    <n v="8513"/>
    <s v="CA-2016-144645"/>
    <x v="821"/>
    <d v="2016-02-08T00:00:00"/>
    <x v="1"/>
    <s v="NS-18640"/>
    <s v="Noel Staavos"/>
    <s v="Corporate"/>
    <s v="United States"/>
    <x v="6"/>
    <x v="5"/>
    <x v="3"/>
    <s v="FUR-FU-10003601"/>
    <s v="Furniture"/>
    <x v="3"/>
    <s v="Deflect-o RollaMat Studded, Beveled Mat for Medium Pile Carpeting"/>
    <n v="73.784000000000006"/>
    <n v="2"/>
    <n v="0.6"/>
    <n v="-77.473200000000006"/>
    <n v="-38.736600000000003"/>
    <n v="-1.05"/>
    <n v="1"/>
    <x v="6"/>
    <x v="0"/>
    <s v="Feb"/>
  </r>
  <r>
    <n v="8518"/>
    <s v="CA-2017-149720"/>
    <x v="182"/>
    <d v="2017-06-07T00:00:00"/>
    <x v="0"/>
    <s v="EM-14065"/>
    <s v="Erin Mull"/>
    <s v="Consumer"/>
    <s v="United States"/>
    <x v="346"/>
    <x v="5"/>
    <x v="3"/>
    <s v="FUR-FU-10002501"/>
    <s v="Furniture"/>
    <x v="3"/>
    <s v="Nu-Dell Executive Frame"/>
    <n v="30.335999999999999"/>
    <n v="6"/>
    <n v="0.6"/>
    <n v="-17.443200000000001"/>
    <n v="-2.9072"/>
    <n v="-0.57500000000000007"/>
    <n v="1"/>
    <x v="0"/>
    <x v="3"/>
    <s v="Jun"/>
  </r>
  <r>
    <n v="8519"/>
    <s v="CA-2017-118003"/>
    <x v="423"/>
    <d v="2017-12-10T00:00:00"/>
    <x v="1"/>
    <s v="DO-13645"/>
    <s v="Doug O'Connell"/>
    <s v="Consumer"/>
    <s v="United States"/>
    <x v="309"/>
    <x v="18"/>
    <x v="2"/>
    <s v="FUR-FU-10002506"/>
    <s v="Furniture"/>
    <x v="3"/>
    <s v="Tensor &quot;Hersey Kiss&quot; Styled Floor Lamp"/>
    <n v="12.99"/>
    <n v="1"/>
    <n v="0"/>
    <n v="1.5588"/>
    <n v="1.5588"/>
    <n v="0.12"/>
    <n v="0"/>
    <x v="6"/>
    <x v="3"/>
    <s v="Dec"/>
  </r>
  <r>
    <n v="8520"/>
    <s v="CA-2017-118003"/>
    <x v="423"/>
    <d v="2017-12-10T00:00:00"/>
    <x v="1"/>
    <s v="DO-13645"/>
    <s v="Doug O'Connell"/>
    <s v="Consumer"/>
    <s v="United States"/>
    <x v="309"/>
    <x v="18"/>
    <x v="2"/>
    <s v="FUR-CH-10003817"/>
    <s v="Furniture"/>
    <x v="1"/>
    <s v="Global Value Steno Chair, Gray"/>
    <n v="182.22"/>
    <n v="3"/>
    <n v="0"/>
    <n v="45.555"/>
    <n v="15.185"/>
    <n v="0.25"/>
    <n v="0"/>
    <x v="6"/>
    <x v="3"/>
    <s v="Dec"/>
  </r>
  <r>
    <n v="8521"/>
    <s v="CA-2017-118003"/>
    <x v="423"/>
    <d v="2017-12-10T00:00:00"/>
    <x v="1"/>
    <s v="DO-13645"/>
    <s v="Doug O'Connell"/>
    <s v="Consumer"/>
    <s v="United States"/>
    <x v="309"/>
    <x v="18"/>
    <x v="2"/>
    <s v="FUR-CH-10004860"/>
    <s v="Furniture"/>
    <x v="1"/>
    <s v="Global Low Back Tilter Chair"/>
    <n v="302.94"/>
    <n v="3"/>
    <n v="0"/>
    <n v="18.176400000000001"/>
    <n v="6.0588000000000006"/>
    <n v="6.0000000000000005E-2"/>
    <n v="0"/>
    <x v="6"/>
    <x v="3"/>
    <s v="Dec"/>
  </r>
  <r>
    <n v="8522"/>
    <s v="CA-2016-141887"/>
    <x v="823"/>
    <d v="2016-01-15T00:00:00"/>
    <x v="1"/>
    <s v="MP-17470"/>
    <s v="Mark Packer"/>
    <s v="Home Office"/>
    <s v="United States"/>
    <x v="29"/>
    <x v="15"/>
    <x v="2"/>
    <s v="FUR-FU-10002268"/>
    <s v="Furniture"/>
    <x v="3"/>
    <s v="Ultra Door Push Plate"/>
    <n v="54.991999999999997"/>
    <n v="14"/>
    <n v="0.2"/>
    <n v="8.9361999999999995"/>
    <n v="0.63829999999999998"/>
    <n v="0.16250000000000001"/>
    <n v="1"/>
    <x v="4"/>
    <x v="0"/>
    <s v="Jan"/>
  </r>
  <r>
    <n v="8526"/>
    <s v="CA-2017-161172"/>
    <x v="824"/>
    <d v="2017-03-16T00:00:00"/>
    <x v="3"/>
    <s v="SP-20920"/>
    <s v="Susan Pistek"/>
    <s v="Consumer"/>
    <s v="United States"/>
    <x v="29"/>
    <x v="15"/>
    <x v="2"/>
    <s v="FUR-FU-10003424"/>
    <s v="Furniture"/>
    <x v="3"/>
    <s v="Nu-Dell Oak Frame"/>
    <n v="51.264000000000003"/>
    <n v="6"/>
    <n v="0.2"/>
    <n v="7.6896000000000004"/>
    <n v="1.2816000000000001"/>
    <n v="0.15"/>
    <n v="1"/>
    <x v="8"/>
    <x v="3"/>
    <s v="Mar"/>
  </r>
  <r>
    <n v="8530"/>
    <s v="CA-2017-137624"/>
    <x v="219"/>
    <d v="2017-11-17T00:00:00"/>
    <x v="1"/>
    <s v="ME-17320"/>
    <s v="Maria Etezadi"/>
    <s v="Home Office"/>
    <s v="United States"/>
    <x v="2"/>
    <x v="2"/>
    <x v="1"/>
    <s v="FUR-CH-10001714"/>
    <s v="Furniture"/>
    <x v="1"/>
    <s v="Global Leather &amp; Oak Executive Chair, Burgundy"/>
    <n v="241.42400000000001"/>
    <n v="2"/>
    <n v="0.2"/>
    <n v="-36.2136"/>
    <n v="-18.1068"/>
    <n v="-0.15"/>
    <n v="1"/>
    <x v="7"/>
    <x v="3"/>
    <s v="Nov"/>
  </r>
  <r>
    <n v="8534"/>
    <s v="CA-2016-156748"/>
    <x v="825"/>
    <d v="2016-12-06T00:00:00"/>
    <x v="1"/>
    <s v="BS-11755"/>
    <s v="Bruce Stewart"/>
    <s v="Consumer"/>
    <s v="United States"/>
    <x v="25"/>
    <x v="17"/>
    <x v="3"/>
    <s v="FUR-CH-10000513"/>
    <s v="Furniture"/>
    <x v="1"/>
    <s v="High-Back Leather Manager's Chair"/>
    <n v="389.97"/>
    <n v="3"/>
    <n v="0"/>
    <n v="35.097299999999997"/>
    <n v="11.6991"/>
    <n v="8.9999999999999983E-2"/>
    <n v="0"/>
    <x v="6"/>
    <x v="0"/>
    <s v="Nov"/>
  </r>
  <r>
    <n v="8543"/>
    <s v="CA-2015-157287"/>
    <x v="826"/>
    <d v="2015-12-23T00:00:00"/>
    <x v="2"/>
    <s v="HR-14830"/>
    <s v="Harold Ryan"/>
    <s v="Corporate"/>
    <s v="United States"/>
    <x v="3"/>
    <x v="3"/>
    <x v="2"/>
    <s v="FUR-CH-10001270"/>
    <s v="Furniture"/>
    <x v="1"/>
    <s v="Harbour Creations Steel Folding Chair"/>
    <n v="422.625"/>
    <n v="7"/>
    <n v="0.3"/>
    <n v="0"/>
    <n v="0"/>
    <n v="0"/>
    <n v="1"/>
    <x v="5"/>
    <x v="1"/>
    <s v="Dec"/>
  </r>
  <r>
    <n v="8545"/>
    <s v="CA-2016-119074"/>
    <x v="827"/>
    <d v="2016-03-31T00:00:00"/>
    <x v="1"/>
    <s v="DS-13180"/>
    <s v="David Smith"/>
    <s v="Corporate"/>
    <s v="United States"/>
    <x v="29"/>
    <x v="24"/>
    <x v="0"/>
    <s v="FUR-FU-10004053"/>
    <s v="Furniture"/>
    <x v="3"/>
    <s v="DAX Two-Tone Silver Metal Document Frame"/>
    <n v="20.239999999999998"/>
    <n v="1"/>
    <n v="0"/>
    <n v="8.7032000000000007"/>
    <n v="8.7032000000000007"/>
    <n v="0.43000000000000005"/>
    <n v="0"/>
    <x v="4"/>
    <x v="0"/>
    <s v="Mar"/>
  </r>
  <r>
    <n v="8546"/>
    <s v="CA-2016-119074"/>
    <x v="827"/>
    <d v="2016-03-31T00:00:00"/>
    <x v="1"/>
    <s v="DS-13180"/>
    <s v="David Smith"/>
    <s v="Corporate"/>
    <s v="United States"/>
    <x v="29"/>
    <x v="24"/>
    <x v="0"/>
    <s v="FUR-FU-10003731"/>
    <s v="Furniture"/>
    <x v="3"/>
    <s v="Eldon Expressions Wood and Plastic Desk Accessories, Oak"/>
    <n v="39.92"/>
    <n v="4"/>
    <n v="0"/>
    <n v="11.1776"/>
    <n v="2.7944"/>
    <n v="0.27999999999999997"/>
    <n v="0"/>
    <x v="4"/>
    <x v="0"/>
    <s v="Mar"/>
  </r>
  <r>
    <n v="8550"/>
    <s v="CA-2015-126186"/>
    <x v="795"/>
    <d v="2015-09-12T00:00:00"/>
    <x v="2"/>
    <s v="GB-14530"/>
    <s v="George Bell"/>
    <s v="Corporate"/>
    <s v="United States"/>
    <x v="14"/>
    <x v="12"/>
    <x v="1"/>
    <s v="FUR-FU-10000073"/>
    <s v="Furniture"/>
    <x v="3"/>
    <s v="Deflect-O Glasstique Clear Desk Accessories"/>
    <n v="24.64"/>
    <n v="4"/>
    <n v="0.2"/>
    <n v="4.0039999999999996"/>
    <n v="1.0009999999999999"/>
    <n v="0.16249999999999998"/>
    <n v="1"/>
    <x v="5"/>
    <x v="1"/>
    <s v="Sep"/>
  </r>
  <r>
    <n v="8555"/>
    <s v="CA-2016-102092"/>
    <x v="453"/>
    <d v="2016-12-11T00:00:00"/>
    <x v="2"/>
    <s v="PM-18940"/>
    <s v="Paul MacIntyre"/>
    <s v="Consumer"/>
    <s v="United States"/>
    <x v="76"/>
    <x v="25"/>
    <x v="0"/>
    <s v="FUR-TA-10002530"/>
    <s v="Furniture"/>
    <x v="2"/>
    <s v="Iceberg OfficeWorks 42&quot; Round Tables"/>
    <n v="1056.8599999999999"/>
    <n v="7"/>
    <n v="0"/>
    <n v="158.529"/>
    <n v="22.646999999999998"/>
    <n v="0.15000000000000002"/>
    <n v="0"/>
    <x v="3"/>
    <x v="0"/>
    <s v="Dec"/>
  </r>
  <r>
    <n v="8562"/>
    <s v="CA-2016-132829"/>
    <x v="207"/>
    <d v="2016-12-26T00:00:00"/>
    <x v="0"/>
    <s v="LA-16780"/>
    <s v="Laura Armstrong"/>
    <s v="Corporate"/>
    <s v="United States"/>
    <x v="6"/>
    <x v="5"/>
    <x v="3"/>
    <s v="FUR-FU-10000206"/>
    <s v="Furniture"/>
    <x v="3"/>
    <s v="GE General Purpose, Extra Long Life, Showcase &amp; Floodlight Incandescent Bulbs"/>
    <n v="2.3279999999999998"/>
    <n v="2"/>
    <n v="0.6"/>
    <n v="-0.75660000000000005"/>
    <n v="-0.37830000000000003"/>
    <n v="-0.32500000000000007"/>
    <n v="1"/>
    <x v="0"/>
    <x v="0"/>
    <s v="Dec"/>
  </r>
  <r>
    <n v="8563"/>
    <s v="CA-2016-123540"/>
    <x v="828"/>
    <d v="2016-04-06T00:00:00"/>
    <x v="0"/>
    <s v="DJ-13420"/>
    <s v="Denny Joy"/>
    <s v="Corporate"/>
    <s v="United States"/>
    <x v="79"/>
    <x v="16"/>
    <x v="3"/>
    <s v="FUR-CH-10000847"/>
    <s v="Furniture"/>
    <x v="1"/>
    <s v="Global Executive Mid-Back Manager's Chair"/>
    <n v="1454.9"/>
    <n v="5"/>
    <n v="0"/>
    <n v="378.274"/>
    <n v="75.654799999999994"/>
    <n v="0.26"/>
    <n v="0"/>
    <x v="4"/>
    <x v="0"/>
    <s v="Apr"/>
  </r>
  <r>
    <n v="8565"/>
    <s v="US-2017-108315"/>
    <x v="393"/>
    <d v="2017-05-04T00:00:00"/>
    <x v="1"/>
    <s v="MH-18115"/>
    <s v="Mick Hernandez"/>
    <s v="Home Office"/>
    <s v="United States"/>
    <x v="347"/>
    <x v="1"/>
    <x v="0"/>
    <s v="FUR-FU-10000747"/>
    <s v="Furniture"/>
    <x v="3"/>
    <s v="Tenex B1-RE Series Chair Mats for Low Pile Carpets"/>
    <n v="220.70400000000001"/>
    <n v="6"/>
    <n v="0.2"/>
    <n v="-8.2764000000000006"/>
    <n v="-1.3794000000000002"/>
    <n v="-3.7499999999999999E-2"/>
    <n v="1"/>
    <x v="4"/>
    <x v="3"/>
    <s v="Apr"/>
  </r>
  <r>
    <n v="8577"/>
    <s v="CA-2017-106747"/>
    <x v="209"/>
    <d v="2017-07-04T00:00:00"/>
    <x v="2"/>
    <s v="TS-21505"/>
    <s v="Tony Sayre"/>
    <s v="Consumer"/>
    <s v="United States"/>
    <x v="41"/>
    <x v="28"/>
    <x v="2"/>
    <s v="FUR-FU-10004188"/>
    <s v="Furniture"/>
    <x v="3"/>
    <s v="Luxo Professional Combination Clamp-On Lamps"/>
    <n v="102.3"/>
    <n v="1"/>
    <n v="0"/>
    <n v="26.597999999999999"/>
    <n v="26.597999999999999"/>
    <n v="0.26"/>
    <n v="0"/>
    <x v="5"/>
    <x v="3"/>
    <s v="Jul"/>
  </r>
  <r>
    <n v="8578"/>
    <s v="CA-2017-146164"/>
    <x v="313"/>
    <d v="2017-12-26T00:00:00"/>
    <x v="1"/>
    <s v="CM-12190"/>
    <s v="Charlotte Melton"/>
    <s v="Consumer"/>
    <s v="United States"/>
    <x v="77"/>
    <x v="11"/>
    <x v="3"/>
    <s v="FUR-TA-10004915"/>
    <s v="Furniture"/>
    <x v="2"/>
    <s v="Office Impressions End Table, 20-1/2&quot;H x 24&quot;W x 20&quot;D"/>
    <n v="607.52"/>
    <n v="2"/>
    <n v="0"/>
    <n v="97.203199999999995"/>
    <n v="48.601599999999998"/>
    <n v="0.16"/>
    <n v="0"/>
    <x v="4"/>
    <x v="3"/>
    <s v="Dec"/>
  </r>
  <r>
    <n v="8581"/>
    <s v="CA-2014-130673"/>
    <x v="321"/>
    <d v="2014-05-22T00:00:00"/>
    <x v="0"/>
    <s v="MC-17590"/>
    <s v="Matt Collister"/>
    <s v="Corporate"/>
    <s v="United States"/>
    <x v="348"/>
    <x v="5"/>
    <x v="3"/>
    <s v="FUR-FU-10003489"/>
    <s v="Furniture"/>
    <x v="3"/>
    <s v="Contemporary Borderless Frame"/>
    <n v="10.332000000000001"/>
    <n v="3"/>
    <n v="0.6"/>
    <n v="-5.9409000000000001"/>
    <n v="-1.9802999999999999"/>
    <n v="-0.57499999999999996"/>
    <n v="1"/>
    <x v="3"/>
    <x v="2"/>
    <s v="May"/>
  </r>
  <r>
    <n v="8593"/>
    <s v="CA-2017-101700"/>
    <x v="748"/>
    <d v="2017-04-26T00:00:00"/>
    <x v="2"/>
    <s v="SO-20335"/>
    <s v="Sean O'Donnell"/>
    <s v="Consumer"/>
    <s v="United States"/>
    <x v="349"/>
    <x v="12"/>
    <x v="1"/>
    <s v="FUR-FU-10001025"/>
    <s v="Furniture"/>
    <x v="3"/>
    <s v="Eldon Imˆge Series Desk Accessories, Clear"/>
    <n v="11.664"/>
    <n v="3"/>
    <n v="0.2"/>
    <n v="3.3534000000000002"/>
    <n v="1.1178000000000001"/>
    <n v="0.28750000000000003"/>
    <n v="1"/>
    <x v="0"/>
    <x v="3"/>
    <s v="Apr"/>
  </r>
  <r>
    <n v="8608"/>
    <s v="CA-2014-151946"/>
    <x v="829"/>
    <d v="2014-06-09T00:00:00"/>
    <x v="1"/>
    <s v="BT-11440"/>
    <s v="Bobby Trafton"/>
    <s v="Consumer"/>
    <s v="United States"/>
    <x v="13"/>
    <x v="7"/>
    <x v="2"/>
    <s v="FUR-FU-10002878"/>
    <s v="Furniture"/>
    <x v="3"/>
    <s v="Seth Thomas 14&quot; Day/Date Wall Clock"/>
    <n v="56.96"/>
    <n v="2"/>
    <n v="0"/>
    <n v="21.075199999999999"/>
    <n v="10.537599999999999"/>
    <n v="0.37"/>
    <n v="0"/>
    <x v="2"/>
    <x v="2"/>
    <s v="Jun"/>
  </r>
  <r>
    <n v="8610"/>
    <s v="CA-2014-151946"/>
    <x v="829"/>
    <d v="2014-06-09T00:00:00"/>
    <x v="1"/>
    <s v="BT-11440"/>
    <s v="Bobby Trafton"/>
    <s v="Consumer"/>
    <s v="United States"/>
    <x v="13"/>
    <x v="7"/>
    <x v="2"/>
    <s v="FUR-BO-10003272"/>
    <s v="Furniture"/>
    <x v="0"/>
    <s v="O'Sullivan Living Dimensions 5-Shelf Bookcases"/>
    <n v="353.56799999999998"/>
    <n v="2"/>
    <n v="0.2"/>
    <n v="-44.195999999999998"/>
    <n v="-22.097999999999999"/>
    <n v="-0.125"/>
    <n v="1"/>
    <x v="2"/>
    <x v="2"/>
    <s v="Jun"/>
  </r>
  <r>
    <n v="8611"/>
    <s v="CA-2014-151946"/>
    <x v="829"/>
    <d v="2014-06-09T00:00:00"/>
    <x v="1"/>
    <s v="BT-11440"/>
    <s v="Bobby Trafton"/>
    <s v="Consumer"/>
    <s v="United States"/>
    <x v="13"/>
    <x v="7"/>
    <x v="2"/>
    <s v="FUR-FU-10002191"/>
    <s v="Furniture"/>
    <x v="3"/>
    <s v="G.E. Halogen Desk Lamp Bulbs"/>
    <n v="13.96"/>
    <n v="2"/>
    <n v="0"/>
    <n v="6.7008000000000001"/>
    <n v="3.3504"/>
    <n v="0.48"/>
    <n v="0"/>
    <x v="2"/>
    <x v="2"/>
    <s v="Jun"/>
  </r>
  <r>
    <n v="8619"/>
    <s v="CA-2017-117513"/>
    <x v="470"/>
    <d v="2017-03-08T00:00:00"/>
    <x v="1"/>
    <s v="BT-11395"/>
    <s v="Bill Tyler"/>
    <s v="Corporate"/>
    <s v="United States"/>
    <x v="2"/>
    <x v="2"/>
    <x v="1"/>
    <s v="FUR-TA-10001520"/>
    <s v="Furniture"/>
    <x v="2"/>
    <s v="Lesro Sheffield Collection Coffee Table, End Table, Center Table, Corner Table"/>
    <n v="399.67200000000003"/>
    <n v="7"/>
    <n v="0.2"/>
    <n v="-14.9877"/>
    <n v="-2.1411000000000002"/>
    <n v="-3.7499999999999999E-2"/>
    <n v="1"/>
    <x v="2"/>
    <x v="3"/>
    <s v="Mar"/>
  </r>
  <r>
    <n v="8621"/>
    <s v="US-2017-119319"/>
    <x v="200"/>
    <d v="2017-11-09T00:00:00"/>
    <x v="0"/>
    <s v="LC-17050"/>
    <s v="Liz Carlisle"/>
    <s v="Consumer"/>
    <s v="United States"/>
    <x v="144"/>
    <x v="5"/>
    <x v="3"/>
    <s v="FUR-FU-10003878"/>
    <s v="Furniture"/>
    <x v="3"/>
    <s v="Linden 10&quot; Round Wall Clock, Black"/>
    <n v="30.56"/>
    <n v="5"/>
    <n v="0.6"/>
    <n v="-19.864000000000001"/>
    <n v="-3.9728000000000003"/>
    <n v="-0.65"/>
    <n v="1"/>
    <x v="0"/>
    <x v="3"/>
    <s v="Nov"/>
  </r>
  <r>
    <n v="8630"/>
    <s v="CA-2015-164084"/>
    <x v="395"/>
    <d v="2015-09-12T00:00:00"/>
    <x v="1"/>
    <s v="AG-10525"/>
    <s v="Andy Gerbode"/>
    <s v="Corporate"/>
    <s v="United States"/>
    <x v="13"/>
    <x v="7"/>
    <x v="2"/>
    <s v="FUR-TA-10003569"/>
    <s v="Furniture"/>
    <x v="2"/>
    <s v="Bretford CR8500 Series Meeting Room Furniture"/>
    <n v="481.17599999999999"/>
    <n v="2"/>
    <n v="0.4"/>
    <n v="-120.294"/>
    <n v="-60.146999999999998"/>
    <n v="-0.25"/>
    <n v="1"/>
    <x v="2"/>
    <x v="1"/>
    <s v="Sep"/>
  </r>
  <r>
    <n v="8632"/>
    <s v="CA-2016-107783"/>
    <x v="830"/>
    <d v="2016-07-29T00:00:00"/>
    <x v="2"/>
    <s v="OT-18730"/>
    <s v="Olvera Toch"/>
    <s v="Consumer"/>
    <s v="United States"/>
    <x v="268"/>
    <x v="3"/>
    <x v="2"/>
    <s v="FUR-BO-10004409"/>
    <s v="Furniture"/>
    <x v="0"/>
    <s v="Safco Value Mate Series Steel Bookcases, Baked Enamel Finish on Steel, Gray"/>
    <n v="177.45"/>
    <n v="5"/>
    <n v="0.5"/>
    <n v="-78.078000000000003"/>
    <n v="-15.615600000000001"/>
    <n v="-0.44000000000000006"/>
    <n v="1"/>
    <x v="5"/>
    <x v="0"/>
    <s v="Jul"/>
  </r>
  <r>
    <n v="8635"/>
    <s v="CA-2017-159793"/>
    <x v="831"/>
    <d v="2017-08-29T00:00:00"/>
    <x v="1"/>
    <s v="SV-20365"/>
    <s v="Seth Vernon"/>
    <s v="Consumer"/>
    <s v="United States"/>
    <x v="3"/>
    <x v="3"/>
    <x v="2"/>
    <s v="FUR-BO-10001798"/>
    <s v="Furniture"/>
    <x v="0"/>
    <s v="Bush Somerset Collection Bookcase"/>
    <n v="130.97999999999999"/>
    <n v="2"/>
    <n v="0.5"/>
    <n v="-89.066400000000002"/>
    <n v="-44.533200000000001"/>
    <n v="-0.68"/>
    <n v="1"/>
    <x v="4"/>
    <x v="3"/>
    <s v="Aug"/>
  </r>
  <r>
    <n v="8638"/>
    <s v="CA-2017-151281"/>
    <x v="437"/>
    <d v="2017-05-02T00:00:00"/>
    <x v="1"/>
    <s v="HM-14980"/>
    <s v="Henry MacAllister"/>
    <s v="Consumer"/>
    <s v="United States"/>
    <x v="15"/>
    <x v="13"/>
    <x v="1"/>
    <s v="FUR-FU-10000397"/>
    <s v="Furniture"/>
    <x v="3"/>
    <s v="Luxo Economy Swing Arm Lamp"/>
    <n v="139.58000000000001"/>
    <n v="7"/>
    <n v="0"/>
    <n v="39.0824"/>
    <n v="5.5831999999999997"/>
    <n v="0.27999999999999997"/>
    <n v="0"/>
    <x v="2"/>
    <x v="3"/>
    <s v="Apr"/>
  </r>
  <r>
    <n v="8646"/>
    <s v="CA-2015-108259"/>
    <x v="428"/>
    <d v="2015-11-15T00:00:00"/>
    <x v="1"/>
    <s v="NS-18640"/>
    <s v="Noel Staavos"/>
    <s v="Corporate"/>
    <s v="United States"/>
    <x v="51"/>
    <x v="30"/>
    <x v="0"/>
    <s v="FUR-FU-10000023"/>
    <s v="Furniture"/>
    <x v="3"/>
    <s v="Eldon Wave Desk Accessories"/>
    <n v="4.7119999999999997"/>
    <n v="1"/>
    <n v="0.2"/>
    <n v="1.4136"/>
    <n v="1.4136"/>
    <n v="0.3"/>
    <n v="1"/>
    <x v="7"/>
    <x v="1"/>
    <s v="Nov"/>
  </r>
  <r>
    <n v="8647"/>
    <s v="CA-2016-113341"/>
    <x v="778"/>
    <d v="2016-11-29T00:00:00"/>
    <x v="1"/>
    <s v="MH-17455"/>
    <s v="Mark Hamilton"/>
    <s v="Consumer"/>
    <s v="United States"/>
    <x v="2"/>
    <x v="2"/>
    <x v="1"/>
    <s v="FUR-CH-10004698"/>
    <s v="Furniture"/>
    <x v="1"/>
    <s v="Padded Folding Chairs, Black, 4/Carton"/>
    <n v="194.352"/>
    <n v="3"/>
    <n v="0.2"/>
    <n v="19.435199999999998"/>
    <n v="6.4783999999999997"/>
    <n v="9.9999999999999992E-2"/>
    <n v="1"/>
    <x v="4"/>
    <x v="0"/>
    <s v="Nov"/>
  </r>
  <r>
    <n v="8648"/>
    <s v="US-2015-131842"/>
    <x v="482"/>
    <d v="2015-12-08T00:00:00"/>
    <x v="2"/>
    <s v="RR-19525"/>
    <s v="Rick Reed"/>
    <s v="Corporate"/>
    <s v="United States"/>
    <x v="228"/>
    <x v="9"/>
    <x v="0"/>
    <s v="FUR-CH-10004477"/>
    <s v="Furniture"/>
    <x v="1"/>
    <s v="Global Push Button Manager's Chair, Indigo"/>
    <n v="97.424000000000007"/>
    <n v="2"/>
    <n v="0.2"/>
    <n v="10.9602"/>
    <n v="5.4801000000000002"/>
    <n v="0.1125"/>
    <n v="1"/>
    <x v="0"/>
    <x v="1"/>
    <s v="Dec"/>
  </r>
  <r>
    <n v="8652"/>
    <s v="CA-2014-142769"/>
    <x v="624"/>
    <d v="2014-09-13T00:00:00"/>
    <x v="3"/>
    <s v="RP-19390"/>
    <s v="Resi Pšlking"/>
    <s v="Consumer"/>
    <s v="United States"/>
    <x v="15"/>
    <x v="13"/>
    <x v="1"/>
    <s v="FUR-FU-10001918"/>
    <s v="Furniture"/>
    <x v="3"/>
    <s v="C-Line Cubicle Keepers Polyproplyene Holder With Velcro Backings"/>
    <n v="14.19"/>
    <n v="3"/>
    <n v="0"/>
    <n v="5.5340999999999996"/>
    <n v="1.8446999999999998"/>
    <n v="0.38999999999999996"/>
    <n v="0"/>
    <x v="8"/>
    <x v="2"/>
    <s v="Sep"/>
  </r>
  <r>
    <n v="8661"/>
    <s v="CA-2017-124765"/>
    <x v="608"/>
    <d v="2017-11-30T00:00:00"/>
    <x v="1"/>
    <s v="HZ-14950"/>
    <s v="Henia Zydlo"/>
    <s v="Consumer"/>
    <s v="United States"/>
    <x v="1"/>
    <x v="1"/>
    <x v="0"/>
    <s v="FUR-BO-10003965"/>
    <s v="Furniture"/>
    <x v="0"/>
    <s v="O'Sullivan Manor Hill 2-Door Library in Brianna Oak"/>
    <n v="723.92"/>
    <n v="5"/>
    <n v="0.2"/>
    <n v="-81.441000000000003"/>
    <n v="-16.2882"/>
    <n v="-0.11250000000000002"/>
    <n v="1"/>
    <x v="2"/>
    <x v="3"/>
    <s v="Nov"/>
  </r>
  <r>
    <n v="8662"/>
    <s v="CA-2015-131856"/>
    <x v="832"/>
    <d v="2015-05-17T00:00:00"/>
    <x v="1"/>
    <s v="JG-15160"/>
    <s v="James Galang"/>
    <s v="Consumer"/>
    <s v="United States"/>
    <x v="6"/>
    <x v="5"/>
    <x v="3"/>
    <s v="FUR-FU-10000175"/>
    <s v="Furniture"/>
    <x v="3"/>
    <s v="DAX Wood Document Frame."/>
    <n v="21.968"/>
    <n v="4"/>
    <n v="0.6"/>
    <n v="-15.9268"/>
    <n v="-3.9817"/>
    <n v="-0.72499999999999998"/>
    <n v="1"/>
    <x v="2"/>
    <x v="1"/>
    <s v="May"/>
  </r>
  <r>
    <n v="8665"/>
    <s v="CA-2017-126634"/>
    <x v="833"/>
    <d v="2017-04-01T00:00:00"/>
    <x v="0"/>
    <s v="AB-10165"/>
    <s v="Alan Barnes"/>
    <s v="Consumer"/>
    <s v="United States"/>
    <x v="174"/>
    <x v="2"/>
    <x v="1"/>
    <s v="FUR-FU-10004973"/>
    <s v="Furniture"/>
    <x v="3"/>
    <s v="Flat Face Poster Frame"/>
    <n v="94.2"/>
    <n v="5"/>
    <n v="0"/>
    <n v="39.564"/>
    <n v="7.9127999999999998"/>
    <n v="0.42"/>
    <n v="0"/>
    <x v="3"/>
    <x v="3"/>
    <s v="Mar"/>
  </r>
  <r>
    <n v="8671"/>
    <s v="US-2014-159611"/>
    <x v="421"/>
    <d v="2015-01-01T00:00:00"/>
    <x v="0"/>
    <s v="KB-16315"/>
    <s v="Karl Braun"/>
    <s v="Consumer"/>
    <s v="United States"/>
    <x v="59"/>
    <x v="15"/>
    <x v="2"/>
    <s v="FUR-FU-10004904"/>
    <s v="Furniture"/>
    <x v="3"/>
    <s v="Eldon &quot;L&quot; Workstation Diamond Chairmat"/>
    <n v="182.352"/>
    <n v="3"/>
    <n v="0.2"/>
    <n v="-18.235199999999999"/>
    <n v="-6.0783999999999994"/>
    <n v="-9.9999999999999992E-2"/>
    <n v="1"/>
    <x v="2"/>
    <x v="2"/>
    <s v="Dec"/>
  </r>
  <r>
    <n v="8674"/>
    <s v="CA-2017-163265"/>
    <x v="834"/>
    <d v="2017-02-21T00:00:00"/>
    <x v="1"/>
    <s v="JS-16030"/>
    <s v="Joy Smith"/>
    <s v="Consumer"/>
    <s v="United States"/>
    <x v="42"/>
    <x v="8"/>
    <x v="3"/>
    <s v="FUR-CH-10004063"/>
    <s v="Furniture"/>
    <x v="1"/>
    <s v="Global Deluxe High-Back Manager's Chair"/>
    <n v="600.55799999999999"/>
    <n v="3"/>
    <n v="0.3"/>
    <n v="-8.5793999999999997"/>
    <n v="-2.8597999999999999"/>
    <n v="-1.4285714285714285E-2"/>
    <n v="1"/>
    <x v="2"/>
    <x v="3"/>
    <s v="Feb"/>
  </r>
  <r>
    <n v="8677"/>
    <s v="CA-2017-163265"/>
    <x v="834"/>
    <d v="2017-02-21T00:00:00"/>
    <x v="1"/>
    <s v="JS-16030"/>
    <s v="Joy Smith"/>
    <s v="Consumer"/>
    <s v="United States"/>
    <x v="42"/>
    <x v="8"/>
    <x v="3"/>
    <s v="FUR-FU-10004270"/>
    <s v="Furniture"/>
    <x v="3"/>
    <s v="Executive Impressions 13&quot; Clairmont Wall Clock"/>
    <n v="7.6920000000000002"/>
    <n v="1"/>
    <n v="0.6"/>
    <n v="-3.6537000000000002"/>
    <n v="-3.6537000000000002"/>
    <n v="-0.47500000000000003"/>
    <n v="1"/>
    <x v="2"/>
    <x v="3"/>
    <s v="Feb"/>
  </r>
  <r>
    <n v="8678"/>
    <s v="CA-2017-141705"/>
    <x v="835"/>
    <d v="2017-10-26T00:00:00"/>
    <x v="2"/>
    <s v="PO-18850"/>
    <s v="Patrick O'Brill"/>
    <s v="Consumer"/>
    <s v="United States"/>
    <x v="350"/>
    <x v="5"/>
    <x v="3"/>
    <s v="FUR-TA-10004607"/>
    <s v="Furniture"/>
    <x v="2"/>
    <s v="Hon 2111 Invitation Series Straight Table"/>
    <n v="517.40499999999997"/>
    <n v="5"/>
    <n v="0.3"/>
    <n v="-81.3065"/>
    <n v="-16.261299999999999"/>
    <n v="-0.15714285714285714"/>
    <n v="1"/>
    <x v="3"/>
    <x v="3"/>
    <s v="Oct"/>
  </r>
  <r>
    <n v="8696"/>
    <s v="CA-2017-127096"/>
    <x v="102"/>
    <d v="2017-09-17T00:00:00"/>
    <x v="0"/>
    <s v="CS-12400"/>
    <s v="Christopher Schild"/>
    <s v="Home Office"/>
    <s v="United States"/>
    <x v="28"/>
    <x v="2"/>
    <x v="1"/>
    <s v="FUR-TA-10003473"/>
    <s v="Furniture"/>
    <x v="2"/>
    <s v="Bretford Rectangular Conference Table Tops"/>
    <n v="300.904"/>
    <n v="1"/>
    <n v="0.2"/>
    <n v="11.283899999999999"/>
    <n v="11.283899999999999"/>
    <n v="3.7499999999999999E-2"/>
    <n v="1"/>
    <x v="3"/>
    <x v="3"/>
    <s v="Sep"/>
  </r>
  <r>
    <n v="8698"/>
    <s v="CA-2017-119284"/>
    <x v="836"/>
    <d v="2017-06-20T00:00:00"/>
    <x v="1"/>
    <s v="TS-21205"/>
    <s v="Thomas Seio"/>
    <s v="Corporate"/>
    <s v="United States"/>
    <x v="228"/>
    <x v="9"/>
    <x v="0"/>
    <s v="FUR-FU-10004351"/>
    <s v="Furniture"/>
    <x v="3"/>
    <s v="Staple-based wall hangings"/>
    <n v="31.167999999999999"/>
    <n v="4"/>
    <n v="0.2"/>
    <n v="9.3504000000000005"/>
    <n v="2.3376000000000001"/>
    <n v="0.30000000000000004"/>
    <n v="1"/>
    <x v="2"/>
    <x v="3"/>
    <s v="Jun"/>
  </r>
  <r>
    <n v="8699"/>
    <s v="CA-2017-119284"/>
    <x v="836"/>
    <d v="2017-06-20T00:00:00"/>
    <x v="1"/>
    <s v="TS-21205"/>
    <s v="Thomas Seio"/>
    <s v="Corporate"/>
    <s v="United States"/>
    <x v="228"/>
    <x v="9"/>
    <x v="0"/>
    <s v="FUR-TA-10004152"/>
    <s v="Furniture"/>
    <x v="2"/>
    <s v="Barricks 18&quot; x 48&quot; Non-Folding Utility Table with Bottom Storage Shelf"/>
    <n v="120.96"/>
    <n v="2"/>
    <n v="0.4"/>
    <n v="-28.224"/>
    <n v="-14.112"/>
    <n v="-0.23333333333333334"/>
    <n v="1"/>
    <x v="2"/>
    <x v="3"/>
    <s v="Jun"/>
  </r>
  <r>
    <n v="8707"/>
    <s v="CA-2014-146815"/>
    <x v="30"/>
    <d v="2014-09-13T00:00:00"/>
    <x v="1"/>
    <s v="PP-18955"/>
    <s v="Paul Prost"/>
    <s v="Home Office"/>
    <s v="United States"/>
    <x v="13"/>
    <x v="7"/>
    <x v="2"/>
    <s v="FUR-CH-10004289"/>
    <s v="Furniture"/>
    <x v="1"/>
    <s v="Global Super Steno Chair"/>
    <n v="172.76400000000001"/>
    <n v="2"/>
    <n v="0.1"/>
    <n v="13.437200000000001"/>
    <n v="6.7186000000000003"/>
    <n v="7.7777777777777779E-2"/>
    <n v="0"/>
    <x v="2"/>
    <x v="2"/>
    <s v="Sep"/>
  </r>
  <r>
    <n v="8710"/>
    <s v="CA-2014-119144"/>
    <x v="627"/>
    <d v="2014-11-18T00:00:00"/>
    <x v="2"/>
    <s v="JD-16150"/>
    <s v="Justin Deggeller"/>
    <s v="Corporate"/>
    <s v="United States"/>
    <x v="2"/>
    <x v="2"/>
    <x v="1"/>
    <s v="FUR-BO-10004015"/>
    <s v="Furniture"/>
    <x v="0"/>
    <s v="Bush Andora Bookcase, Maple/Graphite Gray Finish"/>
    <n v="305.97449999999998"/>
    <n v="3"/>
    <n v="0.15"/>
    <n v="25.197900000000001"/>
    <n v="8.3993000000000002"/>
    <n v="8.2352941176470601E-2"/>
    <n v="0"/>
    <x v="3"/>
    <x v="2"/>
    <s v="Nov"/>
  </r>
  <r>
    <n v="8712"/>
    <s v="CA-2014-105648"/>
    <x v="749"/>
    <d v="2014-03-07T00:00:00"/>
    <x v="1"/>
    <s v="EJ-14155"/>
    <s v="Eva Jacobs"/>
    <s v="Consumer"/>
    <s v="United States"/>
    <x v="53"/>
    <x v="2"/>
    <x v="1"/>
    <s v="FUR-TA-10002958"/>
    <s v="Furniture"/>
    <x v="2"/>
    <s v="Bevis Oval Conference Table, Walnut"/>
    <n v="626.35199999999998"/>
    <n v="3"/>
    <n v="0.2"/>
    <n v="-23.488199999999999"/>
    <n v="-7.8293999999999997"/>
    <n v="-3.7499999999999999E-2"/>
    <n v="1"/>
    <x v="4"/>
    <x v="2"/>
    <s v="Mar"/>
  </r>
  <r>
    <n v="8713"/>
    <s v="US-2015-145422"/>
    <x v="62"/>
    <d v="2015-12-07T00:00:00"/>
    <x v="1"/>
    <s v="PW-19240"/>
    <s v="Pierre Wener"/>
    <s v="Consumer"/>
    <s v="United States"/>
    <x v="28"/>
    <x v="2"/>
    <x v="1"/>
    <s v="FUR-BO-10002213"/>
    <s v="Furniture"/>
    <x v="0"/>
    <s v="Sauder Forest Hills Library, Woodland Oak Finish"/>
    <n v="359.49900000000002"/>
    <n v="3"/>
    <n v="0.15"/>
    <n v="-29.605799999999999"/>
    <n v="-9.8685999999999989"/>
    <n v="-8.2352941176470573E-2"/>
    <n v="0"/>
    <x v="4"/>
    <x v="1"/>
    <s v="Dec"/>
  </r>
  <r>
    <n v="8718"/>
    <s v="CA-2016-120824"/>
    <x v="21"/>
    <d v="2016-06-16T00:00:00"/>
    <x v="0"/>
    <s v="AW-10930"/>
    <s v="Arthur Wiediger"/>
    <s v="Home Office"/>
    <s v="United States"/>
    <x v="6"/>
    <x v="5"/>
    <x v="3"/>
    <s v="FUR-FU-10001424"/>
    <s v="Furniture"/>
    <x v="3"/>
    <s v="Dax Clear Box Frame"/>
    <n v="6.984"/>
    <n v="2"/>
    <n v="0.6"/>
    <n v="-4.5396000000000001"/>
    <n v="-2.2698"/>
    <n v="-0.65"/>
    <n v="1"/>
    <x v="4"/>
    <x v="0"/>
    <s v="Jun"/>
  </r>
  <r>
    <n v="8721"/>
    <s v="CA-2016-120824"/>
    <x v="21"/>
    <d v="2016-06-16T00:00:00"/>
    <x v="0"/>
    <s v="AW-10930"/>
    <s v="Arthur Wiediger"/>
    <s v="Home Office"/>
    <s v="United States"/>
    <x v="6"/>
    <x v="5"/>
    <x v="3"/>
    <s v="FUR-CH-10000229"/>
    <s v="Furniture"/>
    <x v="1"/>
    <s v="Global Enterprise Series Seating High-Back Swivel/Tilt Chairs"/>
    <n v="379.37200000000001"/>
    <n v="2"/>
    <n v="0.3"/>
    <n v="-119.2312"/>
    <n v="-59.615600000000001"/>
    <n v="-0.31428571428571428"/>
    <n v="1"/>
    <x v="4"/>
    <x v="0"/>
    <s v="Jun"/>
  </r>
  <r>
    <n v="8728"/>
    <s v="CA-2015-103870"/>
    <x v="7"/>
    <d v="2015-12-31T00:00:00"/>
    <x v="1"/>
    <s v="SP-20860"/>
    <s v="Sung Pak"/>
    <s v="Corporate"/>
    <s v="United States"/>
    <x v="34"/>
    <x v="9"/>
    <x v="0"/>
    <s v="FUR-FU-10002030"/>
    <s v="Furniture"/>
    <x v="3"/>
    <s v="Executive Impressions 14&quot; Contract Wall Clock with Quartz Movement"/>
    <n v="53.351999999999997"/>
    <n v="3"/>
    <n v="0.2"/>
    <n v="16.005600000000001"/>
    <n v="5.3352000000000004"/>
    <n v="0.30000000000000004"/>
    <n v="1"/>
    <x v="4"/>
    <x v="1"/>
    <s v="Dec"/>
  </r>
  <r>
    <n v="8729"/>
    <s v="CA-2015-103870"/>
    <x v="7"/>
    <d v="2015-12-31T00:00:00"/>
    <x v="1"/>
    <s v="SP-20860"/>
    <s v="Sung Pak"/>
    <s v="Corporate"/>
    <s v="United States"/>
    <x v="34"/>
    <x v="9"/>
    <x v="0"/>
    <s v="FUR-BO-10002853"/>
    <s v="Furniture"/>
    <x v="0"/>
    <s v="O'Sullivan 5-Shelf Heavy-Duty Bookcases"/>
    <n v="131.10400000000001"/>
    <n v="2"/>
    <n v="0.2"/>
    <n v="8.1940000000000008"/>
    <n v="4.0970000000000004"/>
    <n v="6.25E-2"/>
    <n v="1"/>
    <x v="4"/>
    <x v="1"/>
    <s v="Dec"/>
  </r>
  <r>
    <n v="8734"/>
    <s v="CA-2017-116988"/>
    <x v="419"/>
    <d v="2017-06-29T00:00:00"/>
    <x v="0"/>
    <s v="PW-19030"/>
    <s v="Pauline Webber"/>
    <s v="Corporate"/>
    <s v="United States"/>
    <x v="15"/>
    <x v="13"/>
    <x v="1"/>
    <s v="FUR-FU-10001290"/>
    <s v="Furniture"/>
    <x v="3"/>
    <s v="Executive Impressions Supervisor Wall Clock"/>
    <n v="126.3"/>
    <n v="3"/>
    <n v="0"/>
    <n v="40.415999999999997"/>
    <n v="13.472"/>
    <n v="0.32"/>
    <n v="0"/>
    <x v="3"/>
    <x v="3"/>
    <s v="Jun"/>
  </r>
  <r>
    <n v="8743"/>
    <s v="US-2015-144771"/>
    <x v="837"/>
    <d v="2015-10-04T00:00:00"/>
    <x v="2"/>
    <s v="CK-12205"/>
    <s v="Chloris Kastensmidt"/>
    <s v="Consumer"/>
    <s v="United States"/>
    <x v="351"/>
    <x v="36"/>
    <x v="1"/>
    <s v="FUR-FU-10000629"/>
    <s v="Furniture"/>
    <x v="3"/>
    <s v="9-3/4 Diameter Round Wall Clock"/>
    <n v="11.032"/>
    <n v="1"/>
    <n v="0.2"/>
    <n v="3.0337999999999998"/>
    <n v="3.0337999999999998"/>
    <n v="0.27499999999999997"/>
    <n v="1"/>
    <x v="3"/>
    <x v="1"/>
    <s v="Oct"/>
  </r>
  <r>
    <n v="8747"/>
    <s v="CA-2017-128076"/>
    <x v="611"/>
    <d v="2017-02-07T00:00:00"/>
    <x v="1"/>
    <s v="BO-11350"/>
    <s v="Bill Overfelt"/>
    <s v="Corporate"/>
    <s v="United States"/>
    <x v="53"/>
    <x v="2"/>
    <x v="1"/>
    <s v="FUR-FU-10000293"/>
    <s v="Furniture"/>
    <x v="3"/>
    <s v="Eldon Antistatic Chair Mats for Low to Medium Pile Carpets"/>
    <n v="210.58"/>
    <n v="2"/>
    <n v="0"/>
    <n v="12.6348"/>
    <n v="6.3174000000000001"/>
    <n v="0.06"/>
    <n v="0"/>
    <x v="2"/>
    <x v="3"/>
    <s v="Feb"/>
  </r>
  <r>
    <n v="8759"/>
    <s v="CA-2016-114307"/>
    <x v="249"/>
    <d v="2016-07-26T00:00:00"/>
    <x v="1"/>
    <s v="MF-17665"/>
    <s v="Maureen Fritzler"/>
    <s v="Corporate"/>
    <s v="United States"/>
    <x v="11"/>
    <x v="32"/>
    <x v="2"/>
    <s v="FUR-FU-10000794"/>
    <s v="Furniture"/>
    <x v="3"/>
    <s v="Eldon Stackable Tray, Side-Load, Legal, Smoke"/>
    <n v="27.42"/>
    <n v="3"/>
    <n v="0"/>
    <n v="9.3228000000000009"/>
    <n v="3.1076000000000001"/>
    <n v="0.34"/>
    <n v="0"/>
    <x v="4"/>
    <x v="0"/>
    <s v="Jul"/>
  </r>
  <r>
    <n v="8771"/>
    <s v="CA-2016-151148"/>
    <x v="51"/>
    <d v="2016-09-13T00:00:00"/>
    <x v="3"/>
    <s v="PO-19180"/>
    <s v="Philisse Overcash"/>
    <s v="Home Office"/>
    <s v="United States"/>
    <x v="74"/>
    <x v="12"/>
    <x v="1"/>
    <s v="FUR-CH-10002304"/>
    <s v="Furniture"/>
    <x v="1"/>
    <s v="Global Stack Chair without Arms, Black"/>
    <n v="83.135999999999996"/>
    <n v="4"/>
    <n v="0.2"/>
    <n v="5.1959999999999997"/>
    <n v="1.2989999999999999"/>
    <n v="6.25E-2"/>
    <n v="1"/>
    <x v="5"/>
    <x v="0"/>
    <s v="Sep"/>
  </r>
  <r>
    <n v="8777"/>
    <s v="CA-2016-102813"/>
    <x v="192"/>
    <d v="2016-07-03T00:00:00"/>
    <x v="2"/>
    <s v="EA-14035"/>
    <s v="Erin Ashbrook"/>
    <s v="Corporate"/>
    <s v="United States"/>
    <x v="156"/>
    <x v="5"/>
    <x v="3"/>
    <s v="FUR-CH-10000665"/>
    <s v="Furniture"/>
    <x v="1"/>
    <s v="Global Airflow Leather Mesh Back Chair, Black"/>
    <n v="528.42999999999995"/>
    <n v="5"/>
    <n v="0.3"/>
    <n v="0"/>
    <n v="0"/>
    <n v="0"/>
    <n v="1"/>
    <x v="5"/>
    <x v="0"/>
    <s v="Jul"/>
  </r>
  <r>
    <n v="8779"/>
    <s v="CA-2017-135377"/>
    <x v="838"/>
    <d v="2017-12-18T00:00:00"/>
    <x v="1"/>
    <s v="BP-11095"/>
    <s v="Bart Pistole"/>
    <s v="Corporate"/>
    <s v="United States"/>
    <x v="13"/>
    <x v="7"/>
    <x v="2"/>
    <s v="FUR-BO-10004015"/>
    <s v="Furniture"/>
    <x v="0"/>
    <s v="Bush Andora Bookcase, Maple/Graphite Gray Finish"/>
    <n v="287.976"/>
    <n v="3"/>
    <n v="0.2"/>
    <n v="7.1993999999999998"/>
    <n v="2.3997999999999999"/>
    <n v="2.4999999999999998E-2"/>
    <n v="1"/>
    <x v="2"/>
    <x v="3"/>
    <s v="Dec"/>
  </r>
  <r>
    <n v="8782"/>
    <s v="CA-2015-133585"/>
    <x v="822"/>
    <d v="2015-03-04T00:00:00"/>
    <x v="2"/>
    <s v="CM-12715"/>
    <s v="Craig Molinari"/>
    <s v="Corporate"/>
    <s v="United States"/>
    <x v="6"/>
    <x v="5"/>
    <x v="3"/>
    <s v="FUR-BO-10001811"/>
    <s v="Furniture"/>
    <x v="0"/>
    <s v="Atlantic Metals Mobile 5-Shelf Bookcases, Custom Colors"/>
    <n v="1227.9983999999999"/>
    <n v="6"/>
    <n v="0.32"/>
    <n v="-36.117600000000003"/>
    <n v="-6.0196000000000005"/>
    <n v="-2.9411764705882356E-2"/>
    <n v="1"/>
    <x v="0"/>
    <x v="1"/>
    <s v="Mar"/>
  </r>
  <r>
    <n v="8784"/>
    <s v="CA-2016-116911"/>
    <x v="839"/>
    <d v="2016-09-20T00:00:00"/>
    <x v="1"/>
    <s v="JD-16150"/>
    <s v="Justin Deggeller"/>
    <s v="Corporate"/>
    <s v="United States"/>
    <x v="352"/>
    <x v="42"/>
    <x v="1"/>
    <s v="FUR-TA-10003473"/>
    <s v="Furniture"/>
    <x v="2"/>
    <s v="Bretford Rectangular Conference Table Tops"/>
    <n v="1128.3900000000001"/>
    <n v="3"/>
    <n v="0"/>
    <n v="259.52969999999999"/>
    <n v="86.509900000000002"/>
    <n v="0.22999999999999998"/>
    <n v="0"/>
    <x v="2"/>
    <x v="0"/>
    <s v="Sep"/>
  </r>
  <r>
    <n v="8789"/>
    <s v="CA-2017-126914"/>
    <x v="836"/>
    <d v="2017-06-19T00:00:00"/>
    <x v="1"/>
    <s v="JE-15715"/>
    <s v="Joe Elijah"/>
    <s v="Consumer"/>
    <s v="United States"/>
    <x v="91"/>
    <x v="30"/>
    <x v="0"/>
    <s v="FUR-CH-10000847"/>
    <s v="Furniture"/>
    <x v="1"/>
    <s v="Global Executive Mid-Back Manager's Chair"/>
    <n v="698.35199999999998"/>
    <n v="3"/>
    <n v="0.2"/>
    <n v="52.376399999999997"/>
    <n v="17.4588"/>
    <n v="7.4999999999999997E-2"/>
    <n v="1"/>
    <x v="4"/>
    <x v="3"/>
    <s v="Jun"/>
  </r>
  <r>
    <n v="8790"/>
    <s v="CA-2017-126914"/>
    <x v="836"/>
    <d v="2017-06-19T00:00:00"/>
    <x v="1"/>
    <s v="JE-15715"/>
    <s v="Joe Elijah"/>
    <s v="Consumer"/>
    <s v="United States"/>
    <x v="91"/>
    <x v="30"/>
    <x v="0"/>
    <s v="FUR-BO-10000468"/>
    <s v="Furniture"/>
    <x v="0"/>
    <s v="O'Sullivan 2-Shelf Heavy-Duty Bookcases"/>
    <n v="77.727999999999994"/>
    <n v="2"/>
    <n v="0.2"/>
    <n v="-3.8864000000000001"/>
    <n v="-1.9432"/>
    <n v="-0.05"/>
    <n v="1"/>
    <x v="4"/>
    <x v="3"/>
    <s v="Jun"/>
  </r>
  <r>
    <n v="8803"/>
    <s v="CA-2016-140935"/>
    <x v="480"/>
    <d v="2016-11-12T00:00:00"/>
    <x v="2"/>
    <s v="AB-10015"/>
    <s v="Aaron Bergman"/>
    <s v="Consumer"/>
    <s v="United States"/>
    <x v="258"/>
    <x v="37"/>
    <x v="3"/>
    <s v="FUR-BO-10003966"/>
    <s v="Furniture"/>
    <x v="0"/>
    <s v="Sauder Facets Collection Library, Sky Alder Finish"/>
    <n v="341.96"/>
    <n v="2"/>
    <n v="0"/>
    <n v="54.7136"/>
    <n v="27.3568"/>
    <n v="0.16"/>
    <n v="0"/>
    <x v="3"/>
    <x v="0"/>
    <s v="Nov"/>
  </r>
  <r>
    <n v="8807"/>
    <s v="CA-2016-113082"/>
    <x v="51"/>
    <d v="2016-09-16T00:00:00"/>
    <x v="1"/>
    <s v="MC-17590"/>
    <s v="Matt Collister"/>
    <s v="Corporate"/>
    <s v="United States"/>
    <x v="353"/>
    <x v="7"/>
    <x v="2"/>
    <s v="FUR-FU-10002813"/>
    <s v="Furniture"/>
    <x v="3"/>
    <s v="DAX Contemporary Wood Frame with Silver Metal Mat, Desktop, 11 x 14 Size"/>
    <n v="40.479999999999997"/>
    <n v="2"/>
    <n v="0"/>
    <n v="14.572800000000001"/>
    <n v="7.2864000000000004"/>
    <n v="0.36000000000000004"/>
    <n v="0"/>
    <x v="4"/>
    <x v="0"/>
    <s v="Sep"/>
  </r>
  <r>
    <n v="8814"/>
    <s v="CA-2015-127754"/>
    <x v="155"/>
    <d v="2015-07-31T00:00:00"/>
    <x v="1"/>
    <s v="CK-12760"/>
    <s v="Cyma Kinney"/>
    <s v="Corporate"/>
    <s v="United States"/>
    <x v="110"/>
    <x v="22"/>
    <x v="1"/>
    <s v="FUR-CH-10003199"/>
    <s v="Furniture"/>
    <x v="1"/>
    <s v="Office Star - Contemporary Task Swivel Chair"/>
    <n v="266.35199999999998"/>
    <n v="3"/>
    <n v="0.2"/>
    <n v="13.317600000000001"/>
    <n v="4.4392000000000005"/>
    <n v="5.000000000000001E-2"/>
    <n v="1"/>
    <x v="2"/>
    <x v="1"/>
    <s v="Jul"/>
  </r>
  <r>
    <n v="8832"/>
    <s v="CA-2015-145324"/>
    <x v="840"/>
    <d v="2015-11-19T00:00:00"/>
    <x v="1"/>
    <s v="DH-13675"/>
    <s v="Duane Huffman"/>
    <s v="Home Office"/>
    <s v="United States"/>
    <x v="95"/>
    <x v="25"/>
    <x v="0"/>
    <s v="FUR-FU-10002759"/>
    <s v="Furniture"/>
    <x v="3"/>
    <s v="12-1/2 Diameter Round Wall Clock"/>
    <n v="39.96"/>
    <n v="2"/>
    <n v="0"/>
    <n v="14.3856"/>
    <n v="7.1928000000000001"/>
    <n v="0.36"/>
    <n v="0"/>
    <x v="4"/>
    <x v="1"/>
    <s v="Nov"/>
  </r>
  <r>
    <n v="8850"/>
    <s v="CA-2015-140718"/>
    <x v="473"/>
    <d v="2015-07-04T00:00:00"/>
    <x v="2"/>
    <s v="FA-14230"/>
    <s v="Frank Atkinson"/>
    <s v="Corporate"/>
    <s v="United States"/>
    <x v="168"/>
    <x v="30"/>
    <x v="0"/>
    <s v="FUR-FU-10000076"/>
    <s v="Furniture"/>
    <x v="3"/>
    <s v="24-Hour Round Wall Clock"/>
    <n v="159.84"/>
    <n v="10"/>
    <n v="0.2"/>
    <n v="45.954000000000001"/>
    <n v="4.5953999999999997"/>
    <n v="0.28749999999999998"/>
    <n v="1"/>
    <x v="3"/>
    <x v="1"/>
    <s v="Jul"/>
  </r>
  <r>
    <n v="8862"/>
    <s v="CA-2015-125934"/>
    <x v="795"/>
    <d v="2015-09-18T00:00:00"/>
    <x v="1"/>
    <s v="SN-20560"/>
    <s v="Skye Norling"/>
    <s v="Home Office"/>
    <s v="United States"/>
    <x v="309"/>
    <x v="18"/>
    <x v="2"/>
    <s v="FUR-FU-10002107"/>
    <s v="Furniture"/>
    <x v="3"/>
    <s v="Eldon Pizzaz Desk Accessories"/>
    <n v="8.92"/>
    <n v="4"/>
    <n v="0"/>
    <n v="3.9247999999999998"/>
    <n v="0.98119999999999996"/>
    <n v="0.44"/>
    <n v="0"/>
    <x v="7"/>
    <x v="1"/>
    <s v="Sep"/>
  </r>
  <r>
    <n v="8867"/>
    <s v="CA-2014-120411"/>
    <x v="23"/>
    <d v="2014-09-23T00:00:00"/>
    <x v="2"/>
    <s v="SB-20185"/>
    <s v="Sarah Brown"/>
    <s v="Consumer"/>
    <s v="United States"/>
    <x v="9"/>
    <x v="8"/>
    <x v="3"/>
    <s v="FUR-BO-10004218"/>
    <s v="Furniture"/>
    <x v="0"/>
    <s v="Bush Heritage Pine Collection 5-Shelf Bookcase, Albany Pine Finish, *Special Order"/>
    <n v="493.43"/>
    <n v="5"/>
    <n v="0.3"/>
    <n v="-70.489999999999995"/>
    <n v="-14.097999999999999"/>
    <n v="-0.14285714285714285"/>
    <n v="1"/>
    <x v="0"/>
    <x v="2"/>
    <s v="Sep"/>
  </r>
  <r>
    <n v="8871"/>
    <s v="CA-2017-101805"/>
    <x v="451"/>
    <d v="2017-12-06T00:00:00"/>
    <x v="1"/>
    <s v="SH-19975"/>
    <s v="Sally Hughsby"/>
    <s v="Corporate"/>
    <s v="United States"/>
    <x v="15"/>
    <x v="13"/>
    <x v="1"/>
    <s v="FUR-FU-10000023"/>
    <s v="Furniture"/>
    <x v="3"/>
    <s v="Eldon Wave Desk Accessories"/>
    <n v="70.680000000000007"/>
    <n v="12"/>
    <n v="0"/>
    <n v="31.0992"/>
    <n v="2.5916000000000001"/>
    <n v="0.43999999999999995"/>
    <n v="0"/>
    <x v="2"/>
    <x v="3"/>
    <s v="Dec"/>
  </r>
  <r>
    <n v="8889"/>
    <s v="CA-2017-103968"/>
    <x v="451"/>
    <d v="2017-12-07T00:00:00"/>
    <x v="1"/>
    <s v="ML-17755"/>
    <s v="Max Ludwig"/>
    <s v="Home Office"/>
    <s v="United States"/>
    <x v="354"/>
    <x v="2"/>
    <x v="1"/>
    <s v="FUR-FU-10003394"/>
    <s v="Furniture"/>
    <x v="3"/>
    <s v="Tenex &quot;The Solids&quot; Textured Chair Mats"/>
    <n v="629.64"/>
    <n v="9"/>
    <n v="0"/>
    <n v="107.03879999999999"/>
    <n v="11.8932"/>
    <n v="0.16999999999999998"/>
    <n v="0"/>
    <x v="6"/>
    <x v="3"/>
    <s v="Dec"/>
  </r>
  <r>
    <n v="8892"/>
    <s v="CA-2016-162159"/>
    <x v="751"/>
    <d v="2016-09-18T00:00:00"/>
    <x v="2"/>
    <s v="CR-12625"/>
    <s v="Corey Roper"/>
    <s v="Home Office"/>
    <s v="United States"/>
    <x v="29"/>
    <x v="24"/>
    <x v="0"/>
    <s v="FUR-CH-10001146"/>
    <s v="Furniture"/>
    <x v="1"/>
    <s v="Global Value Mid-Back Manager's Chair, Gray"/>
    <n v="121.78"/>
    <n v="2"/>
    <n v="0"/>
    <n v="30.445"/>
    <n v="15.2225"/>
    <n v="0.25"/>
    <n v="0"/>
    <x v="3"/>
    <x v="0"/>
    <s v="Sep"/>
  </r>
  <r>
    <n v="8893"/>
    <s v="CA-2015-111038"/>
    <x v="239"/>
    <d v="2015-12-06T00:00:00"/>
    <x v="1"/>
    <s v="LC-16960"/>
    <s v="Lindsay Castell"/>
    <s v="Home Office"/>
    <s v="United States"/>
    <x v="53"/>
    <x v="2"/>
    <x v="1"/>
    <s v="FUR-CH-10003973"/>
    <s v="Furniture"/>
    <x v="1"/>
    <s v="GuestStacker Chair with Chrome Finish Legs"/>
    <n v="2676.672"/>
    <n v="9"/>
    <n v="0.2"/>
    <n v="267.66719999999998"/>
    <n v="29.740799999999997"/>
    <n v="9.9999999999999992E-2"/>
    <n v="1"/>
    <x v="2"/>
    <x v="1"/>
    <s v="Dec"/>
  </r>
  <r>
    <n v="8894"/>
    <s v="CA-2014-124723"/>
    <x v="31"/>
    <d v="2014-08-12T00:00:00"/>
    <x v="1"/>
    <s v="GZ-14470"/>
    <s v="Gary Zandusky"/>
    <s v="Consumer"/>
    <s v="United States"/>
    <x v="303"/>
    <x v="5"/>
    <x v="3"/>
    <s v="FUR-TA-10001307"/>
    <s v="Furniture"/>
    <x v="2"/>
    <s v="SAFCO PlanMaster Heigh-Adjustable Drafting Table Base, 43w x 30d x 30-37h, Black"/>
    <n v="489.23"/>
    <n v="2"/>
    <n v="0.3"/>
    <n v="41.933999999999997"/>
    <n v="20.966999999999999"/>
    <n v="8.5714285714285701E-2"/>
    <n v="1"/>
    <x v="7"/>
    <x v="2"/>
    <s v="Aug"/>
  </r>
  <r>
    <n v="8895"/>
    <s v="CA-2016-167241"/>
    <x v="404"/>
    <d v="2016-08-22T00:00:00"/>
    <x v="1"/>
    <s v="BD-11320"/>
    <s v="Bill Donatelli"/>
    <s v="Consumer"/>
    <s v="United States"/>
    <x v="2"/>
    <x v="2"/>
    <x v="1"/>
    <s v="FUR-FU-10004071"/>
    <s v="Furniture"/>
    <x v="3"/>
    <s v="Luxo Professional Magnifying Clamp-On Fluorescent Lamps"/>
    <n v="312.02999999999997"/>
    <n v="3"/>
    <n v="0"/>
    <n v="43.684199999999997"/>
    <n v="14.561399999999999"/>
    <n v="0.14000000000000001"/>
    <n v="0"/>
    <x v="7"/>
    <x v="0"/>
    <s v="Aug"/>
  </r>
  <r>
    <n v="8901"/>
    <s v="CA-2016-150483"/>
    <x v="841"/>
    <d v="2016-06-04T00:00:00"/>
    <x v="1"/>
    <s v="BP-11290"/>
    <s v="Beth Paige"/>
    <s v="Consumer"/>
    <s v="United States"/>
    <x v="42"/>
    <x v="8"/>
    <x v="3"/>
    <s v="FUR-FU-10001379"/>
    <s v="Furniture"/>
    <x v="3"/>
    <s v="Executive Impressions 16-1/2&quot; Circular Wall Clock"/>
    <n v="32.064"/>
    <n v="3"/>
    <n v="0.6"/>
    <n v="-12.8256"/>
    <n v="-4.2751999999999999"/>
    <n v="-0.39999999999999997"/>
    <n v="1"/>
    <x v="4"/>
    <x v="0"/>
    <s v="May"/>
  </r>
  <r>
    <n v="8903"/>
    <s v="CA-2016-150483"/>
    <x v="841"/>
    <d v="2016-06-04T00:00:00"/>
    <x v="1"/>
    <s v="BP-11290"/>
    <s v="Beth Paige"/>
    <s v="Consumer"/>
    <s v="United States"/>
    <x v="42"/>
    <x v="8"/>
    <x v="3"/>
    <s v="FUR-CH-10000422"/>
    <s v="Furniture"/>
    <x v="1"/>
    <s v="Global Highback Leather Tilter in Burgundy"/>
    <n v="191.07900000000001"/>
    <n v="3"/>
    <n v="0.3"/>
    <n v="-38.215800000000002"/>
    <n v="-12.7386"/>
    <n v="-0.2"/>
    <n v="1"/>
    <x v="4"/>
    <x v="0"/>
    <s v="May"/>
  </r>
  <r>
    <n v="8920"/>
    <s v="CA-2014-160276"/>
    <x v="842"/>
    <d v="2014-04-08T00:00:00"/>
    <x v="1"/>
    <s v="AH-10690"/>
    <s v="Anna HŠberlin"/>
    <s v="Corporate"/>
    <s v="United States"/>
    <x v="304"/>
    <x v="25"/>
    <x v="0"/>
    <s v="FUR-FU-10003192"/>
    <s v="Furniture"/>
    <x v="3"/>
    <s v="Luxo Adjustable Task Clamp Lamp"/>
    <n v="177.68"/>
    <n v="2"/>
    <n v="0"/>
    <n v="46.196800000000003"/>
    <n v="23.098400000000002"/>
    <n v="0.26"/>
    <n v="0"/>
    <x v="6"/>
    <x v="2"/>
    <s v="Apr"/>
  </r>
  <r>
    <n v="8923"/>
    <s v="CA-2016-145709"/>
    <x v="803"/>
    <d v="2016-10-08T00:00:00"/>
    <x v="1"/>
    <s v="AH-10690"/>
    <s v="Anna HŠberlin"/>
    <s v="Corporate"/>
    <s v="United States"/>
    <x v="355"/>
    <x v="1"/>
    <x v="0"/>
    <s v="FUR-FU-10002885"/>
    <s v="Furniture"/>
    <x v="3"/>
    <s v="Magna Visual Magnetic Picture Hangers"/>
    <n v="11.568"/>
    <n v="3"/>
    <n v="0.2"/>
    <n v="2.6027999999999998"/>
    <n v="0.86759999999999993"/>
    <n v="0.22499999999999998"/>
    <n v="1"/>
    <x v="4"/>
    <x v="0"/>
    <s v="Oct"/>
  </r>
  <r>
    <n v="8927"/>
    <s v="CA-2016-168032"/>
    <x v="772"/>
    <d v="2016-02-03T00:00:00"/>
    <x v="1"/>
    <s v="DF-13135"/>
    <s v="David Flashing"/>
    <s v="Consumer"/>
    <s v="United States"/>
    <x v="88"/>
    <x v="8"/>
    <x v="3"/>
    <s v="FUR-TA-10004256"/>
    <s v="Furniture"/>
    <x v="2"/>
    <s v="Bretford ÒJust In TimeÓ Height-Adjustable Multi-Task Work Tables"/>
    <n v="626.1"/>
    <n v="3"/>
    <n v="0.5"/>
    <n v="-538.44600000000003"/>
    <n v="-179.482"/>
    <n v="-0.86"/>
    <n v="1"/>
    <x v="4"/>
    <x v="0"/>
    <s v="Jan"/>
  </r>
  <r>
    <n v="8929"/>
    <s v="US-2015-168704"/>
    <x v="315"/>
    <d v="2015-04-17T00:00:00"/>
    <x v="1"/>
    <s v="FP-14320"/>
    <s v="Frank Preis"/>
    <s v="Consumer"/>
    <s v="United States"/>
    <x v="156"/>
    <x v="5"/>
    <x v="3"/>
    <s v="FUR-TA-10000688"/>
    <s v="Furniture"/>
    <x v="2"/>
    <s v="Chromcraft Bull-Nose Wood Round Conference Table Top, Wood Base"/>
    <n v="609.98"/>
    <n v="4"/>
    <n v="0.3"/>
    <n v="-113.282"/>
    <n v="-28.320499999999999"/>
    <n v="-0.18571428571428569"/>
    <n v="1"/>
    <x v="4"/>
    <x v="1"/>
    <s v="Apr"/>
  </r>
  <r>
    <n v="8930"/>
    <s v="US-2015-168704"/>
    <x v="315"/>
    <d v="2015-04-17T00:00:00"/>
    <x v="1"/>
    <s v="FP-14320"/>
    <s v="Frank Preis"/>
    <s v="Consumer"/>
    <s v="United States"/>
    <x v="156"/>
    <x v="5"/>
    <x v="3"/>
    <s v="FUR-TA-10002530"/>
    <s v="Furniture"/>
    <x v="2"/>
    <s v="Iceberg OfficeWorks 42&quot; Round Tables"/>
    <n v="211.37200000000001"/>
    <n v="2"/>
    <n v="0.3"/>
    <n v="-45.293999999999997"/>
    <n v="-22.646999999999998"/>
    <n v="-0.21428571428571425"/>
    <n v="1"/>
    <x v="4"/>
    <x v="1"/>
    <s v="Apr"/>
  </r>
  <r>
    <n v="8932"/>
    <s v="CA-2017-143252"/>
    <x v="186"/>
    <d v="2017-12-24T00:00:00"/>
    <x v="1"/>
    <s v="HE-14800"/>
    <s v="Harold Engle"/>
    <s v="Corporate"/>
    <s v="United States"/>
    <x v="79"/>
    <x v="16"/>
    <x v="3"/>
    <s v="FUR-FU-10001057"/>
    <s v="Furniture"/>
    <x v="3"/>
    <s v="Tensor Track Tree Floor Lamp"/>
    <n v="99.95"/>
    <n v="5"/>
    <n v="0"/>
    <n v="22.988499999999998"/>
    <n v="4.5976999999999997"/>
    <n v="0.22999999999999998"/>
    <n v="0"/>
    <x v="6"/>
    <x v="3"/>
    <s v="Dec"/>
  </r>
  <r>
    <n v="8934"/>
    <s v="CA-2016-102134"/>
    <x v="269"/>
    <d v="2016-03-19T00:00:00"/>
    <x v="1"/>
    <s v="SP-20545"/>
    <s v="Sibella Parks"/>
    <s v="Corporate"/>
    <s v="United States"/>
    <x v="356"/>
    <x v="16"/>
    <x v="3"/>
    <s v="FUR-FU-10003724"/>
    <s v="Furniture"/>
    <x v="3"/>
    <s v="Westinghouse Clip-On Gooseneck Lamps"/>
    <n v="16.739999999999998"/>
    <n v="2"/>
    <n v="0"/>
    <n v="4.3524000000000003"/>
    <n v="2.1762000000000001"/>
    <n v="0.26000000000000006"/>
    <n v="0"/>
    <x v="2"/>
    <x v="0"/>
    <s v="Mar"/>
  </r>
  <r>
    <n v="8944"/>
    <s v="CA-2017-111717"/>
    <x v="843"/>
    <d v="2017-10-16T00:00:00"/>
    <x v="1"/>
    <s v="SW-20245"/>
    <s v="Scot Wooten"/>
    <s v="Consumer"/>
    <s v="United States"/>
    <x v="14"/>
    <x v="8"/>
    <x v="3"/>
    <s v="FUR-CH-10001545"/>
    <s v="Furniture"/>
    <x v="1"/>
    <s v="Hon Comfortask Task/Swivel Chairs"/>
    <n v="239.358"/>
    <n v="3"/>
    <n v="0.3"/>
    <n v="-47.871600000000001"/>
    <n v="-15.9572"/>
    <n v="-0.2"/>
    <n v="1"/>
    <x v="6"/>
    <x v="3"/>
    <s v="Oct"/>
  </r>
  <r>
    <n v="8950"/>
    <s v="CA-2017-150910"/>
    <x v="313"/>
    <d v="2017-12-28T00:00:00"/>
    <x v="1"/>
    <s v="JL-15130"/>
    <s v="Jack Lebron"/>
    <s v="Consumer"/>
    <s v="United States"/>
    <x v="38"/>
    <x v="9"/>
    <x v="0"/>
    <s v="FUR-TA-10002903"/>
    <s v="Furniture"/>
    <x v="2"/>
    <s v="Bevis Round Bullnose 29&quot; High Table Top"/>
    <n v="934.95600000000002"/>
    <n v="6"/>
    <n v="0.4"/>
    <n v="-249.32159999999999"/>
    <n v="-41.553599999999996"/>
    <n v="-0.26666666666666666"/>
    <n v="1"/>
    <x v="6"/>
    <x v="3"/>
    <s v="Dec"/>
  </r>
  <r>
    <n v="8955"/>
    <s v="CA-2014-156790"/>
    <x v="98"/>
    <d v="2014-08-10T00:00:00"/>
    <x v="0"/>
    <s v="VG-21790"/>
    <s v="Vivek Gonzalez"/>
    <s v="Consumer"/>
    <s v="United States"/>
    <x v="51"/>
    <x v="1"/>
    <x v="0"/>
    <s v="FUR-BO-10000468"/>
    <s v="Furniture"/>
    <x v="0"/>
    <s v="O'Sullivan 2-Shelf Heavy-Duty Bookcases"/>
    <n v="155.45599999999999"/>
    <n v="4"/>
    <n v="0.2"/>
    <n v="-7.7728000000000002"/>
    <n v="-1.9432"/>
    <n v="-0.05"/>
    <n v="1"/>
    <x v="3"/>
    <x v="2"/>
    <s v="Aug"/>
  </r>
  <r>
    <n v="8957"/>
    <s v="CA-2017-105620"/>
    <x v="19"/>
    <d v="2017-12-28T00:00:00"/>
    <x v="2"/>
    <s v="JH-15430"/>
    <s v="Jennifer Halladay"/>
    <s v="Consumer"/>
    <s v="United States"/>
    <x v="173"/>
    <x v="1"/>
    <x v="0"/>
    <s v="FUR-FU-10004963"/>
    <s v="Furniture"/>
    <x v="3"/>
    <s v="Eldon 400 Class Desk Accessories, Black Carbon"/>
    <n v="21"/>
    <n v="3"/>
    <n v="0.2"/>
    <n v="5.7750000000000004"/>
    <n v="1.925"/>
    <n v="0.27500000000000002"/>
    <n v="1"/>
    <x v="0"/>
    <x v="3"/>
    <s v="Dec"/>
  </r>
  <r>
    <n v="8961"/>
    <s v="CA-2017-150266"/>
    <x v="608"/>
    <d v="2017-11-30T00:00:00"/>
    <x v="1"/>
    <s v="RO-19780"/>
    <s v="Rose O'Brian"/>
    <s v="Consumer"/>
    <s v="United States"/>
    <x v="6"/>
    <x v="5"/>
    <x v="3"/>
    <s v="FUR-CH-10002126"/>
    <s v="Furniture"/>
    <x v="1"/>
    <s v="Hon Deluxe Fabric Upholstered Stacking Chairs"/>
    <n v="853.93"/>
    <n v="5"/>
    <n v="0.3"/>
    <n v="-24.398"/>
    <n v="-4.8795999999999999"/>
    <n v="-2.8571428571428574E-2"/>
    <n v="1"/>
    <x v="2"/>
    <x v="3"/>
    <s v="Nov"/>
  </r>
  <r>
    <n v="8963"/>
    <s v="CA-2016-157280"/>
    <x v="541"/>
    <d v="2016-11-07T00:00:00"/>
    <x v="2"/>
    <s v="LW-17125"/>
    <s v="Liz Willingham"/>
    <s v="Consumer"/>
    <s v="United States"/>
    <x v="304"/>
    <x v="25"/>
    <x v="0"/>
    <s v="FUR-FU-10004665"/>
    <s v="Furniture"/>
    <x v="3"/>
    <s v="3M Polarizing Task Lamp with Clamp Arm, Light Gray"/>
    <n v="273.95999999999998"/>
    <n v="2"/>
    <n v="0"/>
    <n v="71.229600000000005"/>
    <n v="35.614800000000002"/>
    <n v="0.26000000000000006"/>
    <n v="0"/>
    <x v="3"/>
    <x v="0"/>
    <s v="Nov"/>
  </r>
  <r>
    <n v="8965"/>
    <s v="CA-2016-157280"/>
    <x v="541"/>
    <d v="2016-11-07T00:00:00"/>
    <x v="2"/>
    <s v="LW-17125"/>
    <s v="Liz Willingham"/>
    <s v="Consumer"/>
    <s v="United States"/>
    <x v="304"/>
    <x v="25"/>
    <x v="0"/>
    <s v="FUR-FU-10003806"/>
    <s v="Furniture"/>
    <x v="3"/>
    <s v="Tenex Chairmat w/ Average Lip, 45&quot; x 53&quot;"/>
    <n v="756.8"/>
    <n v="5"/>
    <n v="0"/>
    <n v="75.680000000000007"/>
    <n v="15.136000000000001"/>
    <n v="0.10000000000000002"/>
    <n v="0"/>
    <x v="3"/>
    <x v="0"/>
    <s v="Nov"/>
  </r>
  <r>
    <n v="8968"/>
    <s v="CA-2016-134180"/>
    <x v="361"/>
    <d v="2016-11-07T00:00:00"/>
    <x v="1"/>
    <s v="JP-16135"/>
    <s v="Julie Prescott"/>
    <s v="Home Office"/>
    <s v="United States"/>
    <x v="3"/>
    <x v="3"/>
    <x v="2"/>
    <s v="FUR-CH-10004886"/>
    <s v="Furniture"/>
    <x v="1"/>
    <s v="Bevis Steel Folding Chairs"/>
    <n v="470.15499999999997"/>
    <n v="7"/>
    <n v="0.3"/>
    <n v="-13.433"/>
    <n v="-1.919"/>
    <n v="-2.8571428571428574E-2"/>
    <n v="1"/>
    <x v="4"/>
    <x v="0"/>
    <s v="Nov"/>
  </r>
  <r>
    <n v="8972"/>
    <s v="CA-2017-122308"/>
    <x v="781"/>
    <d v="2017-03-28T00:00:00"/>
    <x v="1"/>
    <s v="MV-17485"/>
    <s v="Mark Van Huff"/>
    <s v="Consumer"/>
    <s v="United States"/>
    <x v="13"/>
    <x v="7"/>
    <x v="2"/>
    <s v="FUR-CH-10000665"/>
    <s v="Furniture"/>
    <x v="1"/>
    <s v="Global Airflow Leather Mesh Back Chair, Black"/>
    <n v="271.76400000000001"/>
    <n v="2"/>
    <n v="0.1"/>
    <n v="60.392000000000003"/>
    <n v="30.196000000000002"/>
    <n v="0.22222222222222224"/>
    <n v="0"/>
    <x v="4"/>
    <x v="3"/>
    <s v="Mar"/>
  </r>
  <r>
    <n v="8974"/>
    <s v="CA-2017-159226"/>
    <x v="844"/>
    <d v="2017-04-27T00:00:00"/>
    <x v="0"/>
    <s v="RL-19615"/>
    <s v="Rob Lucas"/>
    <s v="Consumer"/>
    <s v="United States"/>
    <x v="2"/>
    <x v="2"/>
    <x v="1"/>
    <s v="FUR-BO-10004709"/>
    <s v="Furniture"/>
    <x v="0"/>
    <s v="Bush Westfield Collection Bookcases, Medium Cherry Finish"/>
    <n v="344.98099999999999"/>
    <n v="7"/>
    <n v="0.15"/>
    <n v="28.4102"/>
    <n v="4.0586000000000002"/>
    <n v="8.2352941176470587E-2"/>
    <n v="0"/>
    <x v="3"/>
    <x v="3"/>
    <s v="Apr"/>
  </r>
  <r>
    <n v="8977"/>
    <s v="CA-2017-156622"/>
    <x v="68"/>
    <d v="2017-11-26T00:00:00"/>
    <x v="2"/>
    <s v="JP-15460"/>
    <s v="Jennifer Patt"/>
    <s v="Corporate"/>
    <s v="United States"/>
    <x v="144"/>
    <x v="5"/>
    <x v="3"/>
    <s v="FUR-TA-10003008"/>
    <s v="Furniture"/>
    <x v="2"/>
    <s v="Lesro Round Back Collection Coffee Table, End Table"/>
    <n v="127.785"/>
    <n v="1"/>
    <n v="0.3"/>
    <n v="-31.0335"/>
    <n v="-31.0335"/>
    <n v="-0.24285714285714285"/>
    <n v="1"/>
    <x v="0"/>
    <x v="3"/>
    <s v="Nov"/>
  </r>
  <r>
    <n v="8984"/>
    <s v="CA-2016-110898"/>
    <x v="845"/>
    <d v="2016-03-12T00:00:00"/>
    <x v="1"/>
    <s v="LC-16870"/>
    <s v="Lena Cacioppo"/>
    <s v="Consumer"/>
    <s v="United States"/>
    <x v="9"/>
    <x v="8"/>
    <x v="3"/>
    <s v="FUR-FU-10003773"/>
    <s v="Furniture"/>
    <x v="3"/>
    <s v="Eldon Cleatmat Plus Chair Mats for High Pile Carpets"/>
    <n v="159.04"/>
    <n v="5"/>
    <n v="0.6"/>
    <n v="-194.82400000000001"/>
    <n v="-38.964800000000004"/>
    <n v="-1.2250000000000001"/>
    <n v="1"/>
    <x v="6"/>
    <x v="0"/>
    <s v="Mar"/>
  </r>
  <r>
    <n v="8985"/>
    <s v="CA-2016-110898"/>
    <x v="845"/>
    <d v="2016-03-12T00:00:00"/>
    <x v="1"/>
    <s v="LC-16870"/>
    <s v="Lena Cacioppo"/>
    <s v="Consumer"/>
    <s v="United States"/>
    <x v="9"/>
    <x v="8"/>
    <x v="3"/>
    <s v="FUR-TA-10000849"/>
    <s v="Furniture"/>
    <x v="2"/>
    <s v="Bevis Rectangular Conference Tables"/>
    <n v="145.97999999999999"/>
    <n v="2"/>
    <n v="0.5"/>
    <n v="-99.266400000000004"/>
    <n v="-49.633200000000002"/>
    <n v="-0.68"/>
    <n v="1"/>
    <x v="6"/>
    <x v="0"/>
    <s v="Mar"/>
  </r>
  <r>
    <n v="8986"/>
    <s v="CA-2015-123092"/>
    <x v="62"/>
    <d v="2015-12-07T00:00:00"/>
    <x v="1"/>
    <s v="JG-15115"/>
    <s v="Jack Garza"/>
    <s v="Consumer"/>
    <s v="United States"/>
    <x v="51"/>
    <x v="30"/>
    <x v="0"/>
    <s v="FUR-FU-10000222"/>
    <s v="Furniture"/>
    <x v="3"/>
    <s v="Seth Thomas 16&quot; Steel Case Clock"/>
    <n v="77.951999999999998"/>
    <n v="3"/>
    <n v="0.2"/>
    <n v="12.667199999999999"/>
    <n v="4.2223999999999995"/>
    <n v="0.16250000000000001"/>
    <n v="1"/>
    <x v="4"/>
    <x v="1"/>
    <s v="Dec"/>
  </r>
  <r>
    <n v="8990"/>
    <s v="US-2015-128587"/>
    <x v="37"/>
    <d v="2015-12-30T00:00:00"/>
    <x v="1"/>
    <s v="HM-14860"/>
    <s v="Harry Marie"/>
    <s v="Corporate"/>
    <s v="United States"/>
    <x v="76"/>
    <x v="23"/>
    <x v="3"/>
    <s v="FUR-FU-10003026"/>
    <s v="Furniture"/>
    <x v="3"/>
    <s v="Eldon Regeneration Recycled Desk Accessories, Black"/>
    <n v="9.68"/>
    <n v="2"/>
    <n v="0"/>
    <n v="3.7751999999999999"/>
    <n v="1.8875999999999999"/>
    <n v="0.39"/>
    <n v="0"/>
    <x v="6"/>
    <x v="1"/>
    <s v="Dec"/>
  </r>
  <r>
    <n v="8994"/>
    <s v="CA-2017-159100"/>
    <x v="259"/>
    <d v="2017-10-21T00:00:00"/>
    <x v="1"/>
    <s v="VP-21760"/>
    <s v="Victoria Pisteka"/>
    <s v="Corporate"/>
    <s v="United States"/>
    <x v="11"/>
    <x v="9"/>
    <x v="0"/>
    <s v="FUR-TA-10001950"/>
    <s v="Furniture"/>
    <x v="2"/>
    <s v="Balt Solid Wood Round Tables"/>
    <n v="1875.258"/>
    <n v="7"/>
    <n v="0.4"/>
    <n v="-968.88329999999996"/>
    <n v="-138.4119"/>
    <n v="-0.51666666666666661"/>
    <n v="1"/>
    <x v="2"/>
    <x v="3"/>
    <s v="Oct"/>
  </r>
  <r>
    <n v="9000"/>
    <s v="CA-2017-137785"/>
    <x v="846"/>
    <d v="2017-05-17T00:00:00"/>
    <x v="1"/>
    <s v="MH-18115"/>
    <s v="Mick Hernandez"/>
    <s v="Home Office"/>
    <s v="United States"/>
    <x v="3"/>
    <x v="3"/>
    <x v="2"/>
    <s v="FUR-CH-10001482"/>
    <s v="Furniture"/>
    <x v="1"/>
    <s v="Office Star - Mesh Screen back chair with Vinyl seat"/>
    <n v="458.43"/>
    <n v="5"/>
    <n v="0.3"/>
    <n v="-124.431"/>
    <n v="-24.886199999999999"/>
    <n v="-0.27142857142857141"/>
    <n v="1"/>
    <x v="4"/>
    <x v="3"/>
    <s v="May"/>
  </r>
  <r>
    <n v="9009"/>
    <s v="CA-2017-107825"/>
    <x v="414"/>
    <d v="2017-11-18T00:00:00"/>
    <x v="3"/>
    <s v="NB-18655"/>
    <s v="Nona Balk"/>
    <s v="Corporate"/>
    <s v="United States"/>
    <x v="79"/>
    <x v="16"/>
    <x v="3"/>
    <s v="FUR-FU-10000206"/>
    <s v="Furniture"/>
    <x v="3"/>
    <s v="GE General Purpose, Extra Long Life, Showcase &amp; Floodlight Incandescent Bulbs"/>
    <n v="5.82"/>
    <n v="2"/>
    <n v="0"/>
    <n v="2.7353999999999998"/>
    <n v="1.3676999999999999"/>
    <n v="0.47"/>
    <n v="0"/>
    <x v="8"/>
    <x v="3"/>
    <s v="Nov"/>
  </r>
  <r>
    <n v="9013"/>
    <s v="CA-2016-121447"/>
    <x v="629"/>
    <d v="2016-02-22T00:00:00"/>
    <x v="2"/>
    <s v="EA-14035"/>
    <s v="Erin Ashbrook"/>
    <s v="Corporate"/>
    <s v="United States"/>
    <x v="13"/>
    <x v="7"/>
    <x v="2"/>
    <s v="FUR-FU-10001861"/>
    <s v="Furniture"/>
    <x v="3"/>
    <s v="Floodlight Indoor Halogen Bulbs, 1 Bulb per Pack, 60 Watts"/>
    <n v="135.80000000000001"/>
    <n v="7"/>
    <n v="0"/>
    <n v="66.542000000000002"/>
    <n v="9.5060000000000002"/>
    <n v="0.49"/>
    <n v="0"/>
    <x v="5"/>
    <x v="0"/>
    <s v="Feb"/>
  </r>
  <r>
    <n v="9021"/>
    <s v="CA-2014-100706"/>
    <x v="439"/>
    <d v="2014-12-18T00:00:00"/>
    <x v="0"/>
    <s v="LE-16810"/>
    <s v="Laurel Elliston"/>
    <s v="Consumer"/>
    <s v="United States"/>
    <x v="76"/>
    <x v="25"/>
    <x v="0"/>
    <s v="FUR-FU-10002268"/>
    <s v="Furniture"/>
    <x v="3"/>
    <s v="Ultra Door Push Plate"/>
    <n v="29.46"/>
    <n v="6"/>
    <n v="0"/>
    <n v="9.7218"/>
    <n v="1.6203000000000001"/>
    <n v="0.33"/>
    <n v="0"/>
    <x v="3"/>
    <x v="2"/>
    <s v="Dec"/>
  </r>
  <r>
    <n v="9023"/>
    <s v="US-2016-141880"/>
    <x v="847"/>
    <d v="2016-08-23T00:00:00"/>
    <x v="2"/>
    <s v="TC-21475"/>
    <s v="Tony Chapman"/>
    <s v="Home Office"/>
    <s v="United States"/>
    <x v="200"/>
    <x v="12"/>
    <x v="1"/>
    <s v="FUR-FU-10001979"/>
    <s v="Furniture"/>
    <x v="3"/>
    <s v="Dana Halogen Swing-Arm Architect Lamp"/>
    <n v="98.328000000000003"/>
    <n v="3"/>
    <n v="0.2"/>
    <n v="9.8328000000000007"/>
    <n v="3.2776000000000001"/>
    <n v="0.1"/>
    <n v="1"/>
    <x v="5"/>
    <x v="0"/>
    <s v="Aug"/>
  </r>
  <r>
    <n v="9024"/>
    <s v="CA-2015-165799"/>
    <x v="330"/>
    <d v="2015-07-02T00:00:00"/>
    <x v="2"/>
    <s v="SG-20470"/>
    <s v="Sheri Gordon"/>
    <s v="Consumer"/>
    <s v="United States"/>
    <x v="13"/>
    <x v="7"/>
    <x v="2"/>
    <s v="FUR-CH-10001482"/>
    <s v="Furniture"/>
    <x v="1"/>
    <s v="Office Star - Mesh Screen back chair with Vinyl seat"/>
    <n v="117.88200000000001"/>
    <n v="1"/>
    <n v="0.1"/>
    <n v="1.3098000000000001"/>
    <n v="1.3098000000000001"/>
    <n v="1.1111111111111112E-2"/>
    <n v="0"/>
    <x v="0"/>
    <x v="1"/>
    <s v="Jun"/>
  </r>
  <r>
    <n v="9027"/>
    <s v="CA-2016-102127"/>
    <x v="517"/>
    <d v="2016-07-02T00:00:00"/>
    <x v="1"/>
    <s v="VP-21760"/>
    <s v="Victoria Pisteka"/>
    <s v="Corporate"/>
    <s v="United States"/>
    <x v="13"/>
    <x v="7"/>
    <x v="2"/>
    <s v="FUR-FU-10003976"/>
    <s v="Furniture"/>
    <x v="3"/>
    <s v="DAX Executive Solid Wood Document Frame, Desktop or Hang, Mahogany, 5 x 7"/>
    <n v="37.74"/>
    <n v="3"/>
    <n v="0"/>
    <n v="12.8316"/>
    <n v="4.2771999999999997"/>
    <n v="0.33999999999999997"/>
    <n v="0"/>
    <x v="6"/>
    <x v="0"/>
    <s v="Jun"/>
  </r>
  <r>
    <n v="9028"/>
    <s v="US-2016-152415"/>
    <x v="334"/>
    <d v="2016-09-22T00:00:00"/>
    <x v="1"/>
    <s v="PO-18865"/>
    <s v="Patrick O'Donnell"/>
    <s v="Consumer"/>
    <s v="United States"/>
    <x v="357"/>
    <x v="20"/>
    <x v="2"/>
    <s v="FUR-FU-10002597"/>
    <s v="Furniture"/>
    <x v="3"/>
    <s v="C-Line Magnetic Cubicle Keepers, Clear Polypropylene"/>
    <n v="14.82"/>
    <n v="3"/>
    <n v="0"/>
    <n v="6.2244000000000002"/>
    <n v="2.0748000000000002"/>
    <n v="0.42"/>
    <n v="0"/>
    <x v="2"/>
    <x v="0"/>
    <s v="Sep"/>
  </r>
  <r>
    <n v="9029"/>
    <s v="US-2016-152415"/>
    <x v="334"/>
    <d v="2016-09-22T00:00:00"/>
    <x v="1"/>
    <s v="PO-18865"/>
    <s v="Patrick O'Donnell"/>
    <s v="Consumer"/>
    <s v="United States"/>
    <x v="357"/>
    <x v="20"/>
    <x v="2"/>
    <s v="FUR-FU-10004864"/>
    <s v="Furniture"/>
    <x v="3"/>
    <s v="Howard Miller 14-1/2&quot; Diameter Chrome Round Wall Clock"/>
    <n v="191.82"/>
    <n v="3"/>
    <n v="0"/>
    <n v="61.382399999999997"/>
    <n v="20.460799999999999"/>
    <n v="0.32"/>
    <n v="0"/>
    <x v="2"/>
    <x v="0"/>
    <s v="Sep"/>
  </r>
  <r>
    <n v="9032"/>
    <s v="CA-2017-128041"/>
    <x v="449"/>
    <d v="2017-09-01T00:00:00"/>
    <x v="3"/>
    <s v="RW-19540"/>
    <s v="Rick Wilson"/>
    <s v="Corporate"/>
    <s v="United States"/>
    <x v="15"/>
    <x v="13"/>
    <x v="1"/>
    <s v="FUR-TA-10002607"/>
    <s v="Furniture"/>
    <x v="2"/>
    <s v="KI Conference Tables"/>
    <n v="283.56"/>
    <n v="4"/>
    <n v="0"/>
    <n v="45.369599999999998"/>
    <n v="11.3424"/>
    <n v="0.16"/>
    <n v="0"/>
    <x v="8"/>
    <x v="3"/>
    <s v="Sep"/>
  </r>
  <r>
    <n v="9033"/>
    <s v="CA-2017-105823"/>
    <x v="848"/>
    <d v="2017-06-26T00:00:00"/>
    <x v="1"/>
    <s v="RB-19465"/>
    <s v="Rick Bensley"/>
    <s v="Home Office"/>
    <s v="United States"/>
    <x v="25"/>
    <x v="17"/>
    <x v="3"/>
    <s v="FUR-CH-10000454"/>
    <s v="Furniture"/>
    <x v="1"/>
    <s v="Hon Deluxe Fabric Upholstered Stacking Chairs, Rounded Back"/>
    <n v="487.96"/>
    <n v="2"/>
    <n v="0"/>
    <n v="146.38800000000001"/>
    <n v="73.194000000000003"/>
    <n v="0.30000000000000004"/>
    <n v="0"/>
    <x v="4"/>
    <x v="3"/>
    <s v="Jun"/>
  </r>
  <r>
    <n v="9041"/>
    <s v="CA-2014-138177"/>
    <x v="539"/>
    <d v="2014-09-24T00:00:00"/>
    <x v="1"/>
    <s v="ND-18460"/>
    <s v="Neil Ducich"/>
    <s v="Corporate"/>
    <s v="United States"/>
    <x v="262"/>
    <x v="22"/>
    <x v="1"/>
    <s v="FUR-TA-10004607"/>
    <s v="Furniture"/>
    <x v="2"/>
    <s v="Hon 2111 Invitation Series Straight Table"/>
    <n v="73.915000000000006"/>
    <n v="1"/>
    <n v="0.5"/>
    <n v="-45.827300000000001"/>
    <n v="-45.827300000000001"/>
    <n v="-0.62"/>
    <n v="1"/>
    <x v="2"/>
    <x v="2"/>
    <s v="Sep"/>
  </r>
  <r>
    <n v="9042"/>
    <s v="CA-2014-114335"/>
    <x v="849"/>
    <d v="2014-10-03T00:00:00"/>
    <x v="1"/>
    <s v="XP-21865"/>
    <s v="Xylona Preis"/>
    <s v="Consumer"/>
    <s v="United States"/>
    <x v="358"/>
    <x v="1"/>
    <x v="0"/>
    <s v="FUR-FU-10000277"/>
    <s v="Furniture"/>
    <x v="3"/>
    <s v="Deflect-o DuraMat Antistatic Studded Beveled Mat for Medium Pile Carpeting"/>
    <n v="337.08800000000002"/>
    <n v="4"/>
    <n v="0.2"/>
    <n v="16.854399999999998"/>
    <n v="4.2135999999999996"/>
    <n v="4.9999999999999989E-2"/>
    <n v="1"/>
    <x v="2"/>
    <x v="2"/>
    <s v="Sep"/>
  </r>
  <r>
    <n v="9057"/>
    <s v="CA-2015-160227"/>
    <x v="46"/>
    <d v="2015-11-04T00:00:00"/>
    <x v="2"/>
    <s v="ED-13885"/>
    <s v="Emily Ducich"/>
    <s v="Home Office"/>
    <s v="United States"/>
    <x v="13"/>
    <x v="7"/>
    <x v="2"/>
    <s v="FUR-CH-10002073"/>
    <s v="Furniture"/>
    <x v="1"/>
    <s v="Hon Olson Stacker Chairs"/>
    <n v="2621.3220000000001"/>
    <n v="11"/>
    <n v="0.1"/>
    <n v="553.39020000000005"/>
    <n v="50.308200000000006"/>
    <n v="0.21111111111111111"/>
    <n v="0"/>
    <x v="3"/>
    <x v="1"/>
    <s v="Nov"/>
  </r>
  <r>
    <n v="9058"/>
    <s v="CA-2015-149097"/>
    <x v="798"/>
    <d v="2015-10-24T00:00:00"/>
    <x v="1"/>
    <s v="SV-20785"/>
    <s v="Stewart Visinsky"/>
    <s v="Consumer"/>
    <s v="United States"/>
    <x v="2"/>
    <x v="2"/>
    <x v="1"/>
    <s v="FUR-FU-10003424"/>
    <s v="Furniture"/>
    <x v="3"/>
    <s v="Nu-Dell Oak Frame"/>
    <n v="74.760000000000005"/>
    <n v="7"/>
    <n v="0"/>
    <n v="23.923200000000001"/>
    <n v="3.4176000000000002"/>
    <n v="0.32"/>
    <n v="0"/>
    <x v="4"/>
    <x v="1"/>
    <s v="Oct"/>
  </r>
  <r>
    <n v="9059"/>
    <s v="CA-2015-149097"/>
    <x v="798"/>
    <d v="2015-10-24T00:00:00"/>
    <x v="1"/>
    <s v="SV-20785"/>
    <s v="Stewart Visinsky"/>
    <s v="Consumer"/>
    <s v="United States"/>
    <x v="2"/>
    <x v="2"/>
    <x v="1"/>
    <s v="FUR-TA-10001086"/>
    <s v="Furniture"/>
    <x v="2"/>
    <s v="SAFCO PlanMaster Boards, 60w x 37-1/2d, White Melamine"/>
    <n v="364.77600000000001"/>
    <n v="3"/>
    <n v="0.2"/>
    <n v="27.3582"/>
    <n v="9.1194000000000006"/>
    <n v="7.4999999999999997E-2"/>
    <n v="1"/>
    <x v="4"/>
    <x v="1"/>
    <s v="Oct"/>
  </r>
  <r>
    <n v="9060"/>
    <s v="CA-2016-132304"/>
    <x v="184"/>
    <d v="2016-06-18T00:00:00"/>
    <x v="1"/>
    <s v="AR-10825"/>
    <s v="Anthony Rawles"/>
    <s v="Corporate"/>
    <s v="United States"/>
    <x v="15"/>
    <x v="13"/>
    <x v="1"/>
    <s v="FUR-TA-10004619"/>
    <s v="Furniture"/>
    <x v="2"/>
    <s v="Hon Non-Folding Utility Tables"/>
    <n v="1115.17"/>
    <n v="7"/>
    <n v="0"/>
    <n v="334.55099999999999"/>
    <n v="47.792999999999999"/>
    <n v="0.3"/>
    <n v="0"/>
    <x v="4"/>
    <x v="0"/>
    <s v="Jun"/>
  </r>
  <r>
    <n v="9069"/>
    <s v="CA-2016-106278"/>
    <x v="227"/>
    <d v="2016-09-05T00:00:00"/>
    <x v="0"/>
    <s v="BM-11140"/>
    <s v="Becky Martin"/>
    <s v="Consumer"/>
    <s v="United States"/>
    <x v="67"/>
    <x v="13"/>
    <x v="1"/>
    <s v="FUR-CH-10003061"/>
    <s v="Furniture"/>
    <x v="1"/>
    <s v="Global Leather Task Chair, Black"/>
    <n v="215.976"/>
    <n v="3"/>
    <n v="0.2"/>
    <n v="-2.6997"/>
    <n v="-0.89990000000000003"/>
    <n v="-1.2500000000000001E-2"/>
    <n v="1"/>
    <x v="0"/>
    <x v="0"/>
    <s v="Sep"/>
  </r>
  <r>
    <n v="9071"/>
    <s v="CA-2017-147550"/>
    <x v="423"/>
    <d v="2017-12-05T00:00:00"/>
    <x v="2"/>
    <s v="KE-16420"/>
    <s v="Katrina Edelman"/>
    <s v="Corporate"/>
    <s v="United States"/>
    <x v="3"/>
    <x v="3"/>
    <x v="2"/>
    <s v="FUR-FU-10001918"/>
    <s v="Furniture"/>
    <x v="3"/>
    <s v="C-Line Cubicle Keepers Polyproplyene Holder With Velcro Backings"/>
    <n v="11.352"/>
    <n v="3"/>
    <n v="0.2"/>
    <n v="2.6960999999999999"/>
    <n v="0.89869999999999994"/>
    <n v="0.23749999999999999"/>
    <n v="1"/>
    <x v="5"/>
    <x v="3"/>
    <s v="Dec"/>
  </r>
  <r>
    <n v="9079"/>
    <s v="CA-2016-108105"/>
    <x v="285"/>
    <d v="2016-02-23T00:00:00"/>
    <x v="1"/>
    <s v="GW-14605"/>
    <s v="Giulietta Weimer"/>
    <s v="Consumer"/>
    <s v="United States"/>
    <x v="0"/>
    <x v="0"/>
    <x v="0"/>
    <s v="FUR-FU-10003773"/>
    <s v="Furniture"/>
    <x v="3"/>
    <s v="Eldon Cleatmat Plus Chair Mats for High Pile Carpets"/>
    <n v="318.08"/>
    <n v="4"/>
    <n v="0"/>
    <n v="34.988799999999998"/>
    <n v="8.7471999999999994"/>
    <n v="0.11"/>
    <n v="0"/>
    <x v="7"/>
    <x v="0"/>
    <s v="Feb"/>
  </r>
  <r>
    <n v="9088"/>
    <s v="CA-2016-143406"/>
    <x v="73"/>
    <d v="2016-09-30T00:00:00"/>
    <x v="1"/>
    <s v="LR-17035"/>
    <s v="Lisa Ryan"/>
    <s v="Corporate"/>
    <s v="United States"/>
    <x v="6"/>
    <x v="5"/>
    <x v="3"/>
    <s v="FUR-CH-10000513"/>
    <s v="Furniture"/>
    <x v="1"/>
    <s v="High-Back Leather Manager's Chair"/>
    <n v="454.96499999999997"/>
    <n v="5"/>
    <n v="0.3"/>
    <n v="-136.48949999999999"/>
    <n v="-27.297899999999998"/>
    <n v="-0.3"/>
    <n v="1"/>
    <x v="4"/>
    <x v="0"/>
    <s v="Sep"/>
  </r>
  <r>
    <n v="9093"/>
    <s v="CA-2015-162950"/>
    <x v="741"/>
    <d v="2015-07-03T00:00:00"/>
    <x v="0"/>
    <s v="DW-13585"/>
    <s v="Dorothy Wardle"/>
    <s v="Corporate"/>
    <s v="United States"/>
    <x v="8"/>
    <x v="15"/>
    <x v="2"/>
    <s v="FUR-BO-10001918"/>
    <s v="Furniture"/>
    <x v="0"/>
    <s v="Sauder Forest Hills Library with Doors, Woodland Oak Finish"/>
    <n v="482.94"/>
    <n v="6"/>
    <n v="0.5"/>
    <n v="-376.69319999999999"/>
    <n v="-62.782199999999996"/>
    <n v="-0.78"/>
    <n v="1"/>
    <x v="2"/>
    <x v="1"/>
    <s v="Jun"/>
  </r>
  <r>
    <n v="9104"/>
    <s v="CA-2015-163181"/>
    <x v="86"/>
    <d v="2015-11-12T00:00:00"/>
    <x v="1"/>
    <s v="AB-10105"/>
    <s v="Adrian Barton"/>
    <s v="Consumer"/>
    <s v="United States"/>
    <x v="6"/>
    <x v="5"/>
    <x v="3"/>
    <s v="FUR-FU-10000193"/>
    <s v="Furniture"/>
    <x v="3"/>
    <s v="Tenex Chairmats For Use with Hard Floors"/>
    <n v="64.959999999999994"/>
    <n v="5"/>
    <n v="0.6"/>
    <n v="-84.447999999999993"/>
    <n v="-16.889599999999998"/>
    <n v="-1.3"/>
    <n v="1"/>
    <x v="2"/>
    <x v="1"/>
    <s v="Nov"/>
  </r>
  <r>
    <n v="9117"/>
    <s v="CA-2017-153045"/>
    <x v="850"/>
    <d v="2017-01-24T00:00:00"/>
    <x v="0"/>
    <s v="NS-18505"/>
    <s v="Neola Schneider"/>
    <s v="Consumer"/>
    <s v="United States"/>
    <x v="3"/>
    <x v="3"/>
    <x v="2"/>
    <s v="FUR-FU-10002759"/>
    <s v="Furniture"/>
    <x v="3"/>
    <s v="12-1/2 Diameter Round Wall Clock"/>
    <n v="31.968"/>
    <n v="2"/>
    <n v="0.2"/>
    <n v="6.3936000000000002"/>
    <n v="3.1968000000000001"/>
    <n v="0.2"/>
    <n v="1"/>
    <x v="2"/>
    <x v="3"/>
    <s v="Jan"/>
  </r>
  <r>
    <n v="9118"/>
    <s v="CA-2017-153045"/>
    <x v="850"/>
    <d v="2017-01-24T00:00:00"/>
    <x v="0"/>
    <s v="NS-18505"/>
    <s v="Neola Schneider"/>
    <s v="Consumer"/>
    <s v="United States"/>
    <x v="3"/>
    <x v="3"/>
    <x v="2"/>
    <s v="FUR-CH-10000309"/>
    <s v="Furniture"/>
    <x v="1"/>
    <s v="Global Comet Stacking Arm Chair"/>
    <n v="887.27099999999996"/>
    <n v="3"/>
    <n v="0.3"/>
    <n v="-63.3765"/>
    <n v="-21.125499999999999"/>
    <n v="-7.1428571428571438E-2"/>
    <n v="1"/>
    <x v="2"/>
    <x v="3"/>
    <s v="Jan"/>
  </r>
  <r>
    <n v="9125"/>
    <s v="CA-2016-128916"/>
    <x v="851"/>
    <d v="2016-08-20T00:00:00"/>
    <x v="0"/>
    <s v="MA-17560"/>
    <s v="Matt Abelman"/>
    <s v="Home Office"/>
    <s v="United States"/>
    <x v="6"/>
    <x v="5"/>
    <x v="3"/>
    <s v="FUR-FU-10001940"/>
    <s v="Furniture"/>
    <x v="3"/>
    <s v="Staple-based wall hangings"/>
    <n v="9.5519999999999996"/>
    <n v="3"/>
    <n v="0.6"/>
    <n v="-3.8208000000000002"/>
    <n v="-1.2736000000000001"/>
    <n v="-0.4"/>
    <n v="1"/>
    <x v="3"/>
    <x v="0"/>
    <s v="Aug"/>
  </r>
  <r>
    <n v="9126"/>
    <s v="CA-2016-128916"/>
    <x v="851"/>
    <d v="2016-08-20T00:00:00"/>
    <x v="0"/>
    <s v="MA-17560"/>
    <s v="Matt Abelman"/>
    <s v="Home Office"/>
    <s v="United States"/>
    <x v="6"/>
    <x v="5"/>
    <x v="3"/>
    <s v="FUR-FU-10000320"/>
    <s v="Furniture"/>
    <x v="3"/>
    <s v="OIC Stacking Trays"/>
    <n v="5.3440000000000003"/>
    <n v="4"/>
    <n v="0.6"/>
    <n v="-2.1375999999999999"/>
    <n v="-0.53439999999999999"/>
    <n v="-0.39999999999999997"/>
    <n v="1"/>
    <x v="3"/>
    <x v="0"/>
    <s v="Aug"/>
  </r>
  <r>
    <n v="9130"/>
    <s v="CA-2016-130911"/>
    <x v="852"/>
    <d v="2016-03-26T00:00:00"/>
    <x v="0"/>
    <s v="DC-12850"/>
    <s v="Dan Campbell"/>
    <s v="Consumer"/>
    <s v="United States"/>
    <x v="59"/>
    <x v="15"/>
    <x v="2"/>
    <s v="FUR-BO-10004357"/>
    <s v="Furniture"/>
    <x v="0"/>
    <s v="O'Sullivan Living Dimensions 3-Shelf Bookcases"/>
    <n v="301.47000000000003"/>
    <n v="3"/>
    <n v="0.5"/>
    <n v="-241.17599999999999"/>
    <n v="-80.391999999999996"/>
    <n v="-0.79999999999999993"/>
    <n v="1"/>
    <x v="3"/>
    <x v="0"/>
    <s v="Mar"/>
  </r>
  <r>
    <n v="9132"/>
    <s v="CA-2017-100055"/>
    <x v="15"/>
    <d v="2017-06-01T00:00:00"/>
    <x v="1"/>
    <s v="MD-17860"/>
    <s v="Michael Dominguez"/>
    <s v="Corporate"/>
    <s v="United States"/>
    <x v="359"/>
    <x v="32"/>
    <x v="2"/>
    <s v="FUR-FU-10001473"/>
    <s v="Furniture"/>
    <x v="3"/>
    <s v="DAX Wood Document Frame"/>
    <n v="27.46"/>
    <n v="2"/>
    <n v="0"/>
    <n v="9.8856000000000002"/>
    <n v="4.9428000000000001"/>
    <n v="0.36"/>
    <n v="0"/>
    <x v="4"/>
    <x v="3"/>
    <s v="May"/>
  </r>
  <r>
    <n v="9155"/>
    <s v="CA-2016-132990"/>
    <x v="853"/>
    <d v="2016-08-03T00:00:00"/>
    <x v="0"/>
    <s v="KM-16660"/>
    <s v="Khloe Miller"/>
    <s v="Consumer"/>
    <s v="United States"/>
    <x v="3"/>
    <x v="3"/>
    <x v="2"/>
    <s v="FUR-FU-10004864"/>
    <s v="Furniture"/>
    <x v="3"/>
    <s v="Eldon 500 Class Desk Accessories"/>
    <n v="19.312000000000001"/>
    <n v="2"/>
    <n v="0.2"/>
    <n v="3.1381999999999999"/>
    <n v="1.5690999999999999"/>
    <n v="0.16249999999999998"/>
    <n v="1"/>
    <x v="3"/>
    <x v="0"/>
    <s v="Aug"/>
  </r>
  <r>
    <n v="9162"/>
    <s v="CA-2016-160108"/>
    <x v="6"/>
    <d v="2016-12-12T00:00:00"/>
    <x v="1"/>
    <s v="AG-10900"/>
    <s v="Arthur Gainer"/>
    <s v="Consumer"/>
    <s v="United States"/>
    <x v="360"/>
    <x v="16"/>
    <x v="3"/>
    <s v="FUR-BO-10003450"/>
    <s v="Furniture"/>
    <x v="0"/>
    <s v="Bush Westfield Collection Bookcases, Dark Cherry Finish"/>
    <n v="405.86"/>
    <n v="7"/>
    <n v="0"/>
    <n v="32.468800000000002"/>
    <n v="4.6383999999999999"/>
    <n v="0.08"/>
    <n v="0"/>
    <x v="4"/>
    <x v="0"/>
    <s v="Dec"/>
  </r>
  <r>
    <n v="9163"/>
    <s v="CA-2016-160108"/>
    <x v="6"/>
    <d v="2016-12-12T00:00:00"/>
    <x v="1"/>
    <s v="AG-10900"/>
    <s v="Arthur Gainer"/>
    <s v="Consumer"/>
    <s v="United States"/>
    <x v="360"/>
    <x v="16"/>
    <x v="3"/>
    <s v="FUR-CH-10002335"/>
    <s v="Furniture"/>
    <x v="1"/>
    <s v="Hon GuestStacker Chair"/>
    <n v="680.01"/>
    <n v="3"/>
    <n v="0"/>
    <n v="176.80260000000001"/>
    <n v="58.934200000000004"/>
    <n v="0.26"/>
    <n v="0"/>
    <x v="4"/>
    <x v="0"/>
    <s v="Dec"/>
  </r>
  <r>
    <n v="9171"/>
    <s v="US-2016-155768"/>
    <x v="193"/>
    <d v="2016-12-01T00:00:00"/>
    <x v="3"/>
    <s v="LB-16795"/>
    <s v="Laurel Beltran"/>
    <s v="Home Office"/>
    <s v="United States"/>
    <x v="299"/>
    <x v="2"/>
    <x v="1"/>
    <s v="FUR-FU-10000448"/>
    <s v="Furniture"/>
    <x v="3"/>
    <s v="Tenex Chairmats For Use With Carpeted Floors"/>
    <n v="31.96"/>
    <n v="2"/>
    <n v="0"/>
    <n v="1.5980000000000001"/>
    <n v="0.79900000000000004"/>
    <n v="0.05"/>
    <n v="0"/>
    <x v="8"/>
    <x v="0"/>
    <s v="Dec"/>
  </r>
  <r>
    <n v="9185"/>
    <s v="CA-2017-156776"/>
    <x v="854"/>
    <d v="2017-08-11T00:00:00"/>
    <x v="1"/>
    <s v="JL-15505"/>
    <s v="Jeremy Lonsdale"/>
    <s v="Consumer"/>
    <s v="United States"/>
    <x v="327"/>
    <x v="2"/>
    <x v="1"/>
    <s v="FUR-FU-10004848"/>
    <s v="Furniture"/>
    <x v="3"/>
    <s v="Howard Miller 13-3/4&quot; Diameter Brushed Chrome Round Wall Clock"/>
    <n v="51.75"/>
    <n v="1"/>
    <n v="0"/>
    <n v="15.525"/>
    <n v="15.525"/>
    <n v="0.3"/>
    <n v="0"/>
    <x v="4"/>
    <x v="3"/>
    <s v="Aug"/>
  </r>
  <r>
    <n v="9186"/>
    <s v="CA-2017-156776"/>
    <x v="854"/>
    <d v="2017-08-11T00:00:00"/>
    <x v="1"/>
    <s v="JL-15505"/>
    <s v="Jeremy Lonsdale"/>
    <s v="Consumer"/>
    <s v="United States"/>
    <x v="327"/>
    <x v="2"/>
    <x v="1"/>
    <s v="FUR-CH-10002317"/>
    <s v="Furniture"/>
    <x v="1"/>
    <s v="Global Enterprise Series Seating Low-Back Swivel/Tilt Chairs"/>
    <n v="207.184"/>
    <n v="1"/>
    <n v="0.2"/>
    <n v="25.898"/>
    <n v="25.898"/>
    <n v="0.125"/>
    <n v="1"/>
    <x v="4"/>
    <x v="3"/>
    <s v="Aug"/>
  </r>
  <r>
    <n v="9200"/>
    <s v="CA-2014-103310"/>
    <x v="769"/>
    <d v="2014-05-15T00:00:00"/>
    <x v="1"/>
    <s v="GM-14680"/>
    <s v="Greg Matthias"/>
    <s v="Consumer"/>
    <s v="United States"/>
    <x v="124"/>
    <x v="2"/>
    <x v="1"/>
    <s v="FUR-CH-10002320"/>
    <s v="Furniture"/>
    <x v="1"/>
    <s v="Hon Pagoda Stacking Chairs"/>
    <n v="256.78399999999999"/>
    <n v="1"/>
    <n v="0.2"/>
    <n v="32.097999999999999"/>
    <n v="32.097999999999999"/>
    <n v="0.125"/>
    <n v="1"/>
    <x v="2"/>
    <x v="2"/>
    <s v="May"/>
  </r>
  <r>
    <n v="9201"/>
    <s v="CA-2016-152688"/>
    <x v="816"/>
    <d v="2016-10-20T00:00:00"/>
    <x v="2"/>
    <s v="NR-18550"/>
    <s v="Nick Radford"/>
    <s v="Consumer"/>
    <s v="United States"/>
    <x v="361"/>
    <x v="18"/>
    <x v="2"/>
    <s v="FUR-BO-10001337"/>
    <s v="Furniture"/>
    <x v="0"/>
    <s v="O'Sullivan Living Dimensions 2-Shelf Bookcases"/>
    <n v="120.98"/>
    <n v="1"/>
    <n v="0"/>
    <n v="12.098000000000001"/>
    <n v="12.098000000000001"/>
    <n v="0.1"/>
    <n v="0"/>
    <x v="0"/>
    <x v="0"/>
    <s v="Oct"/>
  </r>
  <r>
    <n v="9213"/>
    <s v="CA-2014-144071"/>
    <x v="489"/>
    <d v="2014-12-15T00:00:00"/>
    <x v="1"/>
    <s v="DJ-13420"/>
    <s v="Denny Joy"/>
    <s v="Corporate"/>
    <s v="United States"/>
    <x v="28"/>
    <x v="2"/>
    <x v="1"/>
    <s v="FUR-FU-10000397"/>
    <s v="Furniture"/>
    <x v="3"/>
    <s v="Luxo Economy Swing Arm Lamp"/>
    <n v="39.880000000000003"/>
    <n v="2"/>
    <n v="0"/>
    <n v="11.166399999999999"/>
    <n v="5.5831999999999997"/>
    <n v="0.27999999999999997"/>
    <n v="0"/>
    <x v="7"/>
    <x v="2"/>
    <s v="Dec"/>
  </r>
  <r>
    <n v="9214"/>
    <s v="CA-2014-144071"/>
    <x v="489"/>
    <d v="2014-12-15T00:00:00"/>
    <x v="1"/>
    <s v="DJ-13420"/>
    <s v="Denny Joy"/>
    <s v="Corporate"/>
    <s v="United States"/>
    <x v="28"/>
    <x v="2"/>
    <x v="1"/>
    <s v="FUR-FU-10000758"/>
    <s v="Furniture"/>
    <x v="3"/>
    <s v="DAX Natural Wood-Tone Poster Frame"/>
    <n v="79.44"/>
    <n v="3"/>
    <n v="0"/>
    <n v="28.598400000000002"/>
    <n v="9.5327999999999999"/>
    <n v="0.36000000000000004"/>
    <n v="0"/>
    <x v="7"/>
    <x v="2"/>
    <s v="Dec"/>
  </r>
  <r>
    <n v="9220"/>
    <s v="US-2015-164238"/>
    <x v="793"/>
    <d v="2015-08-20T00:00:00"/>
    <x v="1"/>
    <s v="JW-15955"/>
    <s v="Joni Wasserman"/>
    <s v="Consumer"/>
    <s v="United States"/>
    <x v="3"/>
    <x v="3"/>
    <x v="2"/>
    <s v="FUR-BO-10000780"/>
    <s v="Furniture"/>
    <x v="0"/>
    <s v="O'Sullivan Plantations 2-Door Library in Landvery Oak"/>
    <n v="301.47000000000003"/>
    <n v="3"/>
    <n v="0.5"/>
    <n v="-204.99959999999999"/>
    <n v="-68.333199999999991"/>
    <n v="-0.67999999999999994"/>
    <n v="1"/>
    <x v="4"/>
    <x v="1"/>
    <s v="Aug"/>
  </r>
  <r>
    <n v="9222"/>
    <s v="CA-2017-103212"/>
    <x v="540"/>
    <d v="2017-10-14T00:00:00"/>
    <x v="2"/>
    <s v="MH-18025"/>
    <s v="Michelle Huthwaite"/>
    <s v="Consumer"/>
    <s v="United States"/>
    <x v="120"/>
    <x v="35"/>
    <x v="0"/>
    <s v="FUR-TA-10003473"/>
    <s v="Furniture"/>
    <x v="2"/>
    <s v="Bretford Rectangular Conference Table Tops"/>
    <n v="1504.52"/>
    <n v="4"/>
    <n v="0"/>
    <n v="346.03960000000001"/>
    <n v="86.509900000000002"/>
    <n v="0.23"/>
    <n v="0"/>
    <x v="5"/>
    <x v="3"/>
    <s v="Oct"/>
  </r>
  <r>
    <n v="9233"/>
    <s v="CA-2016-126732"/>
    <x v="227"/>
    <d v="2016-09-06T00:00:00"/>
    <x v="1"/>
    <s v="LR-16915"/>
    <s v="Lena Radford"/>
    <s v="Consumer"/>
    <s v="United States"/>
    <x v="2"/>
    <x v="2"/>
    <x v="1"/>
    <s v="FUR-FU-10001889"/>
    <s v="Furniture"/>
    <x v="3"/>
    <s v="Ultra Door Pull Handle"/>
    <n v="94.68"/>
    <n v="9"/>
    <n v="0"/>
    <n v="31.244399999999999"/>
    <n v="3.4716"/>
    <n v="0.32999999999999996"/>
    <n v="0"/>
    <x v="4"/>
    <x v="0"/>
    <s v="Sep"/>
  </r>
  <r>
    <n v="9237"/>
    <s v="CA-2016-126732"/>
    <x v="227"/>
    <d v="2016-09-06T00:00:00"/>
    <x v="1"/>
    <s v="LR-16915"/>
    <s v="Lena Radford"/>
    <s v="Consumer"/>
    <s v="United States"/>
    <x v="2"/>
    <x v="2"/>
    <x v="1"/>
    <s v="FUR-TA-10001539"/>
    <s v="Furniture"/>
    <x v="2"/>
    <s v="Chromcraft Rectangular Conference Tables"/>
    <n v="568.72799999999995"/>
    <n v="3"/>
    <n v="0.2"/>
    <n v="28.436399999999999"/>
    <n v="9.4787999999999997"/>
    <n v="0.05"/>
    <n v="1"/>
    <x v="4"/>
    <x v="0"/>
    <s v="Sep"/>
  </r>
  <r>
    <n v="9239"/>
    <s v="CA-2017-138156"/>
    <x v="441"/>
    <d v="2017-02-14T00:00:00"/>
    <x v="2"/>
    <s v="MM-17260"/>
    <s v="Magdelene Morse"/>
    <s v="Consumer"/>
    <s v="United States"/>
    <x v="29"/>
    <x v="15"/>
    <x v="2"/>
    <s v="FUR-FU-10003601"/>
    <s v="Furniture"/>
    <x v="3"/>
    <s v="Deflect-o RollaMat Studded, Beveled Mat for Medium Pile Carpeting"/>
    <n v="147.56800000000001"/>
    <n v="2"/>
    <n v="0.2"/>
    <n v="-3.6892"/>
    <n v="-1.8446"/>
    <n v="-2.4999999999999998E-2"/>
    <n v="1"/>
    <x v="0"/>
    <x v="3"/>
    <s v="Feb"/>
  </r>
  <r>
    <n v="9244"/>
    <s v="CA-2014-113271"/>
    <x v="855"/>
    <d v="2014-07-14T00:00:00"/>
    <x v="1"/>
    <s v="DS-13030"/>
    <s v="Darrin Sayre"/>
    <s v="Home Office"/>
    <s v="United States"/>
    <x v="28"/>
    <x v="2"/>
    <x v="1"/>
    <s v="FUR-BO-10004218"/>
    <s v="Furniture"/>
    <x v="0"/>
    <s v="Bush Heritage Pine Collection 5-Shelf Bookcase, Albany Pine Finish, *Special Order"/>
    <n v="119.833"/>
    <n v="1"/>
    <n v="0.15"/>
    <n v="7.0490000000000004"/>
    <n v="7.0490000000000004"/>
    <n v="5.8823529411764712E-2"/>
    <n v="0"/>
    <x v="2"/>
    <x v="2"/>
    <s v="Jul"/>
  </r>
  <r>
    <n v="9255"/>
    <s v="CA-2014-168368"/>
    <x v="651"/>
    <d v="2014-02-15T00:00:00"/>
    <x v="0"/>
    <s v="GA-14725"/>
    <s v="Guy Armstrong"/>
    <s v="Consumer"/>
    <s v="United States"/>
    <x v="11"/>
    <x v="23"/>
    <x v="3"/>
    <s v="FUR-CH-10001146"/>
    <s v="Furniture"/>
    <x v="1"/>
    <s v="Global Value Mid-Back Manager's Chair, Gray"/>
    <n v="60.89"/>
    <n v="1"/>
    <n v="0"/>
    <n v="15.2225"/>
    <n v="15.2225"/>
    <n v="0.25"/>
    <n v="0"/>
    <x v="4"/>
    <x v="2"/>
    <s v="Feb"/>
  </r>
  <r>
    <n v="9258"/>
    <s v="CA-2014-168368"/>
    <x v="651"/>
    <d v="2014-02-15T00:00:00"/>
    <x v="0"/>
    <s v="GA-14725"/>
    <s v="Guy Armstrong"/>
    <s v="Consumer"/>
    <s v="United States"/>
    <x v="11"/>
    <x v="23"/>
    <x v="3"/>
    <s v="FUR-FU-10002298"/>
    <s v="Furniture"/>
    <x v="3"/>
    <s v="Rubbermaid ClusterMat Chairmats, Mat Size- 66&quot; x 60&quot;, Lip 20&quot; x 11&quot; -90 Degree Angle"/>
    <n v="332.94"/>
    <n v="3"/>
    <n v="0"/>
    <n v="53.270400000000002"/>
    <n v="17.756800000000002"/>
    <n v="0.16"/>
    <n v="0"/>
    <x v="4"/>
    <x v="2"/>
    <s v="Feb"/>
  </r>
  <r>
    <n v="9262"/>
    <s v="CA-2017-111388"/>
    <x v="113"/>
    <d v="2017-09-02T00:00:00"/>
    <x v="3"/>
    <s v="SU-20665"/>
    <s v="Stephanie Ulpright"/>
    <s v="Home Office"/>
    <s v="United States"/>
    <x v="15"/>
    <x v="13"/>
    <x v="1"/>
    <s v="FUR-CH-10003061"/>
    <s v="Furniture"/>
    <x v="1"/>
    <s v="Global Leather Task Chair, Black"/>
    <n v="215.976"/>
    <n v="3"/>
    <n v="0.2"/>
    <n v="-2.6997"/>
    <n v="-0.89990000000000003"/>
    <n v="-1.2500000000000001E-2"/>
    <n v="1"/>
    <x v="8"/>
    <x v="3"/>
    <s v="Sep"/>
  </r>
  <r>
    <n v="9263"/>
    <s v="CA-2015-124499"/>
    <x v="856"/>
    <d v="2015-10-13T00:00:00"/>
    <x v="1"/>
    <s v="FM-14380"/>
    <s v="Fred McMath"/>
    <s v="Consumer"/>
    <s v="United States"/>
    <x v="25"/>
    <x v="17"/>
    <x v="3"/>
    <s v="FUR-CH-10000513"/>
    <s v="Furniture"/>
    <x v="1"/>
    <s v="High-Back Leather Manager's Chair"/>
    <n v="389.97"/>
    <n v="3"/>
    <n v="0"/>
    <n v="35.097299999999997"/>
    <n v="11.6991"/>
    <n v="8.9999999999999983E-2"/>
    <n v="0"/>
    <x v="4"/>
    <x v="1"/>
    <s v="Oct"/>
  </r>
  <r>
    <n v="9267"/>
    <s v="CA-2014-125759"/>
    <x v="857"/>
    <d v="2014-02-09T00:00:00"/>
    <x v="2"/>
    <s v="NM-18445"/>
    <s v="Nathan Mautz"/>
    <s v="Home Office"/>
    <s v="United States"/>
    <x v="111"/>
    <x v="34"/>
    <x v="1"/>
    <s v="FUR-FU-10002111"/>
    <s v="Furniture"/>
    <x v="3"/>
    <s v="Master Caster Door Stop, Large Brown"/>
    <n v="14.56"/>
    <n v="2"/>
    <n v="0"/>
    <n v="5.5327999999999999"/>
    <n v="2.7664"/>
    <n v="0.38"/>
    <n v="0"/>
    <x v="5"/>
    <x v="2"/>
    <s v="Feb"/>
  </r>
  <r>
    <n v="9268"/>
    <s v="CA-2015-151869"/>
    <x v="4"/>
    <d v="2015-09-25T00:00:00"/>
    <x v="3"/>
    <s v="CS-11950"/>
    <s v="Carlos Soltero"/>
    <s v="Consumer"/>
    <s v="United States"/>
    <x v="234"/>
    <x v="7"/>
    <x v="2"/>
    <s v="FUR-CH-10001545"/>
    <s v="Furniture"/>
    <x v="1"/>
    <s v="Hon Comfortask Task/Swivel Chairs"/>
    <n v="102.58199999999999"/>
    <n v="1"/>
    <n v="0.1"/>
    <n v="6.8388"/>
    <n v="6.8388"/>
    <n v="6.6666666666666666E-2"/>
    <n v="0"/>
    <x v="8"/>
    <x v="1"/>
    <s v="Sep"/>
  </r>
  <r>
    <n v="9272"/>
    <s v="CA-2016-100510"/>
    <x v="858"/>
    <d v="2016-05-17T00:00:00"/>
    <x v="1"/>
    <s v="HM-14860"/>
    <s v="Harry Marie"/>
    <s v="Corporate"/>
    <s v="United States"/>
    <x v="13"/>
    <x v="7"/>
    <x v="2"/>
    <s v="FUR-FU-10000320"/>
    <s v="Furniture"/>
    <x v="3"/>
    <s v="OIC Stacking Trays"/>
    <n v="10.02"/>
    <n v="3"/>
    <n v="0"/>
    <n v="4.4088000000000003"/>
    <n v="1.4696"/>
    <n v="0.44000000000000006"/>
    <n v="0"/>
    <x v="2"/>
    <x v="0"/>
    <s v="May"/>
  </r>
  <r>
    <n v="9280"/>
    <s v="CA-2017-122539"/>
    <x v="451"/>
    <d v="2017-12-05T00:00:00"/>
    <x v="1"/>
    <s v="SC-20305"/>
    <s v="Sean Christensen"/>
    <s v="Consumer"/>
    <s v="United States"/>
    <x v="3"/>
    <x v="3"/>
    <x v="2"/>
    <s v="FUR-CH-10003379"/>
    <s v="Furniture"/>
    <x v="1"/>
    <s v="Global Commerce Series High-Back Swivel/Tilt Chairs"/>
    <n v="398.97199999999998"/>
    <n v="2"/>
    <n v="0.3"/>
    <n v="-28.498000000000001"/>
    <n v="-14.249000000000001"/>
    <n v="-7.1428571428571438E-2"/>
    <n v="1"/>
    <x v="4"/>
    <x v="3"/>
    <s v="Dec"/>
  </r>
  <r>
    <n v="9281"/>
    <s v="CA-2016-166772"/>
    <x v="649"/>
    <d v="2016-09-24T00:00:00"/>
    <x v="1"/>
    <s v="HJ-14875"/>
    <s v="Heather Jas"/>
    <s v="Home Office"/>
    <s v="United States"/>
    <x v="15"/>
    <x v="13"/>
    <x v="1"/>
    <s v="FUR-BO-10002853"/>
    <s v="Furniture"/>
    <x v="0"/>
    <s v="O'Sullivan 5-Shelf Heavy-Duty Bookcases"/>
    <n v="163.88"/>
    <n v="2"/>
    <n v="0"/>
    <n v="40.97"/>
    <n v="20.484999999999999"/>
    <n v="0.25"/>
    <n v="0"/>
    <x v="4"/>
    <x v="0"/>
    <s v="Sep"/>
  </r>
  <r>
    <n v="9285"/>
    <s v="CA-2014-161032"/>
    <x v="356"/>
    <d v="2014-11-23T00:00:00"/>
    <x v="1"/>
    <s v="MK-17905"/>
    <s v="Michael Kennedy"/>
    <s v="Corporate"/>
    <s v="United States"/>
    <x v="20"/>
    <x v="16"/>
    <x v="3"/>
    <s v="FUR-CH-10001482"/>
    <s v="Furniture"/>
    <x v="1"/>
    <s v="Office Star - Mesh Screen back chair with Vinyl seat"/>
    <n v="392.94"/>
    <n v="3"/>
    <n v="0"/>
    <n v="43.223399999999998"/>
    <n v="14.4078"/>
    <n v="0.11"/>
    <n v="0"/>
    <x v="2"/>
    <x v="2"/>
    <s v="Nov"/>
  </r>
  <r>
    <n v="9286"/>
    <s v="CA-2015-102778"/>
    <x v="32"/>
    <d v="2015-11-24T00:00:00"/>
    <x v="2"/>
    <s v="JH-15820"/>
    <s v="John Huston"/>
    <s v="Consumer"/>
    <s v="United States"/>
    <x v="91"/>
    <x v="30"/>
    <x v="0"/>
    <s v="FUR-FU-10000087"/>
    <s v="Furniture"/>
    <x v="3"/>
    <s v="Executive Impressions 14&quot; Two-Color Numerals Wall Clock"/>
    <n v="18.175999999999998"/>
    <n v="1"/>
    <n v="0.2"/>
    <n v="4.7712000000000003"/>
    <n v="4.7712000000000003"/>
    <n v="0.26250000000000007"/>
    <n v="1"/>
    <x v="0"/>
    <x v="1"/>
    <s v="Nov"/>
  </r>
  <r>
    <n v="9288"/>
    <s v="CA-2017-154011"/>
    <x v="744"/>
    <d v="2017-06-26T00:00:00"/>
    <x v="1"/>
    <s v="DB-13270"/>
    <s v="Deborah Brumfield"/>
    <s v="Home Office"/>
    <s v="United States"/>
    <x v="144"/>
    <x v="5"/>
    <x v="3"/>
    <s v="FUR-TA-10000688"/>
    <s v="Furniture"/>
    <x v="2"/>
    <s v="Chromcraft Bull-Nose Wood Round Conference Table Top, Wood Base"/>
    <n v="457.48500000000001"/>
    <n v="3"/>
    <n v="0.3"/>
    <n v="-84.961500000000001"/>
    <n v="-28.320499999999999"/>
    <n v="-0.18571428571428572"/>
    <n v="1"/>
    <x v="7"/>
    <x v="3"/>
    <s v="Jun"/>
  </r>
  <r>
    <n v="9289"/>
    <s v="US-2017-165456"/>
    <x v="147"/>
    <d v="2017-12-03T00:00:00"/>
    <x v="2"/>
    <s v="TB-21625"/>
    <s v="Trudy Brown"/>
    <s v="Consumer"/>
    <s v="United States"/>
    <x v="3"/>
    <x v="3"/>
    <x v="2"/>
    <s v="FUR-CH-10003981"/>
    <s v="Furniture"/>
    <x v="1"/>
    <s v="Global Commerce Series Low-Back Swivel/Tilt Chairs"/>
    <n v="1079.316"/>
    <n v="6"/>
    <n v="0.3"/>
    <n v="-15.418799999999999"/>
    <n v="-2.5697999999999999"/>
    <n v="-1.4285714285714285E-2"/>
    <n v="1"/>
    <x v="0"/>
    <x v="3"/>
    <s v="Nov"/>
  </r>
  <r>
    <n v="9296"/>
    <s v="CA-2017-161340"/>
    <x v="15"/>
    <d v="2017-06-01T00:00:00"/>
    <x v="1"/>
    <s v="AM-10360"/>
    <s v="Alice McCarthy"/>
    <s v="Corporate"/>
    <s v="United States"/>
    <x v="59"/>
    <x v="15"/>
    <x v="2"/>
    <s v="FUR-BO-10004709"/>
    <s v="Furniture"/>
    <x v="0"/>
    <s v="Bush Westfield Collection Bookcases, Medium Cherry Finish"/>
    <n v="115.96"/>
    <n v="4"/>
    <n v="0.5"/>
    <n v="-64.937600000000003"/>
    <n v="-16.234400000000001"/>
    <n v="-0.56000000000000005"/>
    <n v="1"/>
    <x v="4"/>
    <x v="3"/>
    <s v="May"/>
  </r>
  <r>
    <n v="9301"/>
    <s v="US-2015-163433"/>
    <x v="8"/>
    <d v="2015-04-22T00:00:00"/>
    <x v="0"/>
    <s v="MP-17965"/>
    <s v="Michael Paige"/>
    <s v="Corporate"/>
    <s v="United States"/>
    <x v="362"/>
    <x v="5"/>
    <x v="3"/>
    <s v="FUR-CH-10000225"/>
    <s v="Furniture"/>
    <x v="1"/>
    <s v="Global Geo Office Task Chair, Gray"/>
    <n v="56.686"/>
    <n v="1"/>
    <n v="0.3"/>
    <n v="-20.245000000000001"/>
    <n v="-20.245000000000001"/>
    <n v="-0.35714285714285715"/>
    <n v="1"/>
    <x v="4"/>
    <x v="1"/>
    <s v="Apr"/>
  </r>
  <r>
    <n v="9320"/>
    <s v="US-2017-108343"/>
    <x v="96"/>
    <d v="2017-07-25T00:00:00"/>
    <x v="1"/>
    <s v="AR-10825"/>
    <s v="Anthony Rawles"/>
    <s v="Corporate"/>
    <s v="United States"/>
    <x v="13"/>
    <x v="7"/>
    <x v="2"/>
    <s v="FUR-CH-10002780"/>
    <s v="Furniture"/>
    <x v="1"/>
    <s v="Office Star - Task Chair with Contemporary Loop Arms"/>
    <n v="163.76400000000001"/>
    <n v="2"/>
    <n v="0.1"/>
    <n v="25.474399999999999"/>
    <n v="12.7372"/>
    <n v="0.15555555555555553"/>
    <n v="0"/>
    <x v="2"/>
    <x v="3"/>
    <s v="Jul"/>
  </r>
  <r>
    <n v="9321"/>
    <s v="US-2017-108343"/>
    <x v="96"/>
    <d v="2017-07-25T00:00:00"/>
    <x v="1"/>
    <s v="AR-10825"/>
    <s v="Anthony Rawles"/>
    <s v="Corporate"/>
    <s v="United States"/>
    <x v="13"/>
    <x v="7"/>
    <x v="2"/>
    <s v="FUR-FU-10000747"/>
    <s v="Furniture"/>
    <x v="3"/>
    <s v="Tenex B1-RE Series Chair Mats for Low Pile Carpets"/>
    <n v="183.92"/>
    <n v="4"/>
    <n v="0"/>
    <n v="31.266400000000001"/>
    <n v="7.8166000000000002"/>
    <n v="0.17"/>
    <n v="0"/>
    <x v="2"/>
    <x v="3"/>
    <s v="Jul"/>
  </r>
  <r>
    <n v="9322"/>
    <s v="US-2016-111563"/>
    <x v="114"/>
    <d v="2016-11-08T00:00:00"/>
    <x v="1"/>
    <s v="SM-20005"/>
    <s v="Sally Matthias"/>
    <s v="Consumer"/>
    <s v="United States"/>
    <x v="6"/>
    <x v="5"/>
    <x v="3"/>
    <s v="FUR-FU-10002445"/>
    <s v="Furniture"/>
    <x v="3"/>
    <s v="DAX Two-Tone Rosewood/Black Document Frame, Desktop, 5 x 7"/>
    <n v="11.375999999999999"/>
    <n v="3"/>
    <n v="0.6"/>
    <n v="-5.6879999999999997"/>
    <n v="-1.8959999999999999"/>
    <n v="-0.5"/>
    <n v="1"/>
    <x v="4"/>
    <x v="0"/>
    <s v="Nov"/>
  </r>
  <r>
    <n v="9323"/>
    <s v="US-2016-111563"/>
    <x v="114"/>
    <d v="2016-11-08T00:00:00"/>
    <x v="1"/>
    <s v="SM-20005"/>
    <s v="Sally Matthias"/>
    <s v="Consumer"/>
    <s v="United States"/>
    <x v="6"/>
    <x v="5"/>
    <x v="3"/>
    <s v="FUR-FU-10000723"/>
    <s v="Furniture"/>
    <x v="3"/>
    <s v="Deflect-o EconoMat Studded, No Bevel Mat for Low Pile Carpeting"/>
    <n v="66.111999999999995"/>
    <n v="4"/>
    <n v="0.6"/>
    <n v="-84.2928"/>
    <n v="-21.0732"/>
    <n v="-1.2750000000000001"/>
    <n v="1"/>
    <x v="4"/>
    <x v="0"/>
    <s v="Nov"/>
  </r>
  <r>
    <n v="9325"/>
    <s v="CA-2017-121853"/>
    <x v="204"/>
    <d v="2017-09-29T00:00:00"/>
    <x v="1"/>
    <s v="DB-13660"/>
    <s v="Duane Benoit"/>
    <s v="Consumer"/>
    <s v="United States"/>
    <x v="2"/>
    <x v="2"/>
    <x v="1"/>
    <s v="FUR-CH-10003973"/>
    <s v="Furniture"/>
    <x v="1"/>
    <s v="GuestStacker Chair with Chrome Finish Legs"/>
    <n v="594.81600000000003"/>
    <n v="2"/>
    <n v="0.2"/>
    <n v="59.4816"/>
    <n v="29.7408"/>
    <n v="9.9999999999999992E-2"/>
    <n v="1"/>
    <x v="6"/>
    <x v="3"/>
    <s v="Sep"/>
  </r>
  <r>
    <n v="9327"/>
    <s v="US-2017-130687"/>
    <x v="87"/>
    <d v="2017-09-10T00:00:00"/>
    <x v="2"/>
    <s v="PF-19225"/>
    <s v="Phillip Flathmann"/>
    <s v="Consumer"/>
    <s v="United States"/>
    <x v="71"/>
    <x v="13"/>
    <x v="1"/>
    <s v="FUR-FU-10004053"/>
    <s v="Furniture"/>
    <x v="3"/>
    <s v="DAX Two-Tone Silver Metal Document Frame"/>
    <n v="80.959999999999994"/>
    <n v="4"/>
    <n v="0"/>
    <n v="34.812800000000003"/>
    <n v="8.7032000000000007"/>
    <n v="0.43000000000000005"/>
    <n v="0"/>
    <x v="0"/>
    <x v="3"/>
    <s v="Sep"/>
  </r>
  <r>
    <n v="9335"/>
    <s v="CA-2017-110198"/>
    <x v="806"/>
    <d v="2017-05-02T00:00:00"/>
    <x v="2"/>
    <s v="AG-10900"/>
    <s v="Arthur Gainer"/>
    <s v="Consumer"/>
    <s v="United States"/>
    <x v="97"/>
    <x v="1"/>
    <x v="0"/>
    <s v="FUR-BO-10001798"/>
    <s v="Furniture"/>
    <x v="0"/>
    <s v="Bush Somerset Collection Bookcase"/>
    <n v="314.35199999999998"/>
    <n v="3"/>
    <n v="0.2"/>
    <n v="-15.717599999999999"/>
    <n v="-5.2391999999999994"/>
    <n v="-0.05"/>
    <n v="1"/>
    <x v="5"/>
    <x v="3"/>
    <s v="May"/>
  </r>
  <r>
    <n v="9344"/>
    <s v="CA-2017-109085"/>
    <x v="506"/>
    <d v="2017-02-20T00:00:00"/>
    <x v="2"/>
    <s v="CK-12325"/>
    <s v="Christine Kargatis"/>
    <s v="Home Office"/>
    <s v="United States"/>
    <x v="8"/>
    <x v="15"/>
    <x v="2"/>
    <s v="FUR-TA-10001086"/>
    <s v="Furniture"/>
    <x v="2"/>
    <s v="SAFCO PlanMaster Boards, 60w x 37-1/2d, White Melamine"/>
    <n v="455.97"/>
    <n v="5"/>
    <n v="0.4"/>
    <n v="-106.393"/>
    <n v="-21.278600000000001"/>
    <n v="-0.23333333333333331"/>
    <n v="1"/>
    <x v="0"/>
    <x v="3"/>
    <s v="Feb"/>
  </r>
  <r>
    <n v="9347"/>
    <s v="CA-2017-109085"/>
    <x v="506"/>
    <d v="2017-02-20T00:00:00"/>
    <x v="2"/>
    <s v="CK-12325"/>
    <s v="Christine Kargatis"/>
    <s v="Home Office"/>
    <s v="United States"/>
    <x v="8"/>
    <x v="15"/>
    <x v="2"/>
    <s v="FUR-FU-10004973"/>
    <s v="Furniture"/>
    <x v="3"/>
    <s v="Flat Face Poster Frame"/>
    <n v="30.143999999999998"/>
    <n v="2"/>
    <n v="0.2"/>
    <n v="8.2896000000000001"/>
    <n v="4.1448"/>
    <n v="0.27500000000000002"/>
    <n v="1"/>
    <x v="0"/>
    <x v="3"/>
    <s v="Feb"/>
  </r>
  <r>
    <n v="9348"/>
    <s v="CA-2017-109085"/>
    <x v="506"/>
    <d v="2017-02-20T00:00:00"/>
    <x v="2"/>
    <s v="CK-12325"/>
    <s v="Christine Kargatis"/>
    <s v="Home Office"/>
    <s v="United States"/>
    <x v="8"/>
    <x v="15"/>
    <x v="2"/>
    <s v="FUR-CH-10003981"/>
    <s v="Furniture"/>
    <x v="1"/>
    <s v="Global Commerce Series Low-Back Swivel/Tilt Chairs"/>
    <n v="899.43"/>
    <n v="5"/>
    <n v="0.3"/>
    <n v="-12.849"/>
    <n v="-2.5697999999999999"/>
    <n v="-1.4285714285714287E-2"/>
    <n v="1"/>
    <x v="0"/>
    <x v="3"/>
    <s v="Feb"/>
  </r>
  <r>
    <n v="9349"/>
    <s v="CA-2016-114860"/>
    <x v="286"/>
    <d v="2016-12-28T00:00:00"/>
    <x v="1"/>
    <s v="DN-13690"/>
    <s v="Duane Noonan"/>
    <s v="Consumer"/>
    <s v="United States"/>
    <x v="363"/>
    <x v="2"/>
    <x v="1"/>
    <s v="FUR-FU-10000277"/>
    <s v="Furniture"/>
    <x v="3"/>
    <s v="Deflect-o DuraMat Antistatic Studded Beveled Mat for Medium Pile Carpeting"/>
    <n v="842.72"/>
    <n v="8"/>
    <n v="0"/>
    <n v="202.25280000000001"/>
    <n v="25.281600000000001"/>
    <n v="0.24"/>
    <n v="0"/>
    <x v="6"/>
    <x v="0"/>
    <s v="Dec"/>
  </r>
  <r>
    <n v="9350"/>
    <s v="CA-2016-114860"/>
    <x v="286"/>
    <d v="2016-12-28T00:00:00"/>
    <x v="1"/>
    <s v="DN-13690"/>
    <s v="Duane Noonan"/>
    <s v="Consumer"/>
    <s v="United States"/>
    <x v="363"/>
    <x v="2"/>
    <x v="1"/>
    <s v="FUR-FU-10001934"/>
    <s v="Furniture"/>
    <x v="3"/>
    <s v="Magnifier Swing Arm Lamp"/>
    <n v="41.96"/>
    <n v="2"/>
    <n v="0"/>
    <n v="10.909599999999999"/>
    <n v="5.4547999999999996"/>
    <n v="0.25999999999999995"/>
    <n v="0"/>
    <x v="6"/>
    <x v="0"/>
    <s v="Dec"/>
  </r>
  <r>
    <n v="9352"/>
    <s v="CA-2016-159009"/>
    <x v="348"/>
    <d v="2016-09-27T00:00:00"/>
    <x v="1"/>
    <s v="DP-13105"/>
    <s v="Dave Poirier"/>
    <s v="Corporate"/>
    <s v="United States"/>
    <x v="15"/>
    <x v="13"/>
    <x v="1"/>
    <s v="FUR-CH-10003396"/>
    <s v="Furniture"/>
    <x v="1"/>
    <s v="Global Deluxe Steno Chair"/>
    <n v="184.75200000000001"/>
    <n v="3"/>
    <n v="0.2"/>
    <n v="-20.784600000000001"/>
    <n v="-6.9282000000000004"/>
    <n v="-0.1125"/>
    <n v="1"/>
    <x v="4"/>
    <x v="0"/>
    <s v="Sep"/>
  </r>
  <r>
    <n v="9353"/>
    <s v="CA-2017-148411"/>
    <x v="118"/>
    <d v="2017-09-26T00:00:00"/>
    <x v="2"/>
    <s v="RO-19780"/>
    <s v="Rose O'Brian"/>
    <s v="Consumer"/>
    <s v="United States"/>
    <x v="9"/>
    <x v="8"/>
    <x v="3"/>
    <s v="FUR-CH-10003973"/>
    <s v="Furniture"/>
    <x v="1"/>
    <s v="GuestStacker Chair with Chrome Finish Legs"/>
    <n v="520.46400000000006"/>
    <n v="2"/>
    <n v="0.3"/>
    <n v="-14.8704"/>
    <n v="-7.4352"/>
    <n v="-2.8571428571428567E-2"/>
    <n v="1"/>
    <x v="3"/>
    <x v="3"/>
    <s v="Sep"/>
  </r>
  <r>
    <n v="9359"/>
    <s v="CA-2016-168046"/>
    <x v="859"/>
    <d v="2016-01-28T00:00:00"/>
    <x v="0"/>
    <s v="JD-15895"/>
    <s v="Jonathan Doherty"/>
    <s v="Corporate"/>
    <s v="United States"/>
    <x v="13"/>
    <x v="7"/>
    <x v="2"/>
    <s v="FUR-TA-10001095"/>
    <s v="Furniture"/>
    <x v="2"/>
    <s v="Chromcraft Round Conference Tables"/>
    <n v="313.72199999999998"/>
    <n v="3"/>
    <n v="0.4"/>
    <n v="-99.345299999999995"/>
    <n v="-33.115099999999998"/>
    <n v="-0.31666666666666665"/>
    <n v="1"/>
    <x v="0"/>
    <x v="0"/>
    <s v="Jan"/>
  </r>
  <r>
    <n v="9360"/>
    <s v="CA-2016-168046"/>
    <x v="859"/>
    <d v="2016-01-28T00:00:00"/>
    <x v="0"/>
    <s v="JD-15895"/>
    <s v="Jonathan Doherty"/>
    <s v="Corporate"/>
    <s v="United States"/>
    <x v="13"/>
    <x v="7"/>
    <x v="2"/>
    <s v="FUR-FU-10000747"/>
    <s v="Furniture"/>
    <x v="3"/>
    <s v="Tenex B1-RE Series Chair Mats for Low Pile Carpets"/>
    <n v="45.98"/>
    <n v="1"/>
    <n v="0"/>
    <n v="7.8166000000000002"/>
    <n v="7.8166000000000002"/>
    <n v="0.17"/>
    <n v="0"/>
    <x v="0"/>
    <x v="0"/>
    <s v="Jan"/>
  </r>
  <r>
    <n v="9364"/>
    <s v="CA-2017-111591"/>
    <x v="555"/>
    <d v="2017-03-25T00:00:00"/>
    <x v="1"/>
    <s v="PS-18970"/>
    <s v="Paul Stevenson"/>
    <s v="Home Office"/>
    <s v="United States"/>
    <x v="15"/>
    <x v="13"/>
    <x v="1"/>
    <s v="FUR-FU-10002364"/>
    <s v="Furniture"/>
    <x v="3"/>
    <s v="Eldon Expressions Wood Desk Accessories, Oak"/>
    <n v="22.14"/>
    <n v="3"/>
    <n v="0"/>
    <n v="6.4206000000000003"/>
    <n v="2.1402000000000001"/>
    <n v="0.28999999999999998"/>
    <n v="0"/>
    <x v="4"/>
    <x v="3"/>
    <s v="Mar"/>
  </r>
  <r>
    <n v="9370"/>
    <s v="CA-2017-113460"/>
    <x v="388"/>
    <d v="2017-11-09T00:00:00"/>
    <x v="0"/>
    <s v="KN-16390"/>
    <s v="Katherine Nockton"/>
    <s v="Corporate"/>
    <s v="United States"/>
    <x v="218"/>
    <x v="32"/>
    <x v="2"/>
    <s v="FUR-CH-10000422"/>
    <s v="Furniture"/>
    <x v="1"/>
    <s v="Global Highback Leather Tilter in Burgundy"/>
    <n v="272.97000000000003"/>
    <n v="3"/>
    <n v="0"/>
    <n v="43.675199999999997"/>
    <n v="14.558399999999999"/>
    <n v="0.15999999999999998"/>
    <n v="0"/>
    <x v="3"/>
    <x v="3"/>
    <s v="Nov"/>
  </r>
  <r>
    <n v="9371"/>
    <s v="CA-2015-111339"/>
    <x v="860"/>
    <d v="2015-05-31T00:00:00"/>
    <x v="2"/>
    <s v="VP-21760"/>
    <s v="Victoria Pisteka"/>
    <s v="Corporate"/>
    <s v="United States"/>
    <x v="29"/>
    <x v="15"/>
    <x v="2"/>
    <s v="FUR-FU-10002506"/>
    <s v="Furniture"/>
    <x v="3"/>
    <s v="Tensor &quot;Hersey Kiss&quot; Styled Floor Lamp"/>
    <n v="41.567999999999998"/>
    <n v="4"/>
    <n v="0.2"/>
    <n v="-4.1567999999999996"/>
    <n v="-1.0391999999999999"/>
    <n v="-9.9999999999999992E-2"/>
    <n v="1"/>
    <x v="3"/>
    <x v="1"/>
    <s v="May"/>
  </r>
  <r>
    <n v="9372"/>
    <s v="CA-2015-111339"/>
    <x v="860"/>
    <d v="2015-05-31T00:00:00"/>
    <x v="2"/>
    <s v="VP-21760"/>
    <s v="Victoria Pisteka"/>
    <s v="Corporate"/>
    <s v="United States"/>
    <x v="29"/>
    <x v="15"/>
    <x v="2"/>
    <s v="FUR-CH-10000863"/>
    <s v="Furniture"/>
    <x v="1"/>
    <s v="Novimex Swivel Fabric Task Chair"/>
    <n v="317.05799999999999"/>
    <n v="3"/>
    <n v="0.3"/>
    <n v="-86.058599999999998"/>
    <n v="-28.686199999999999"/>
    <n v="-0.27142857142857141"/>
    <n v="1"/>
    <x v="3"/>
    <x v="1"/>
    <s v="May"/>
  </r>
  <r>
    <n v="9381"/>
    <s v="CA-2014-154158"/>
    <x v="520"/>
    <d v="2014-12-27T00:00:00"/>
    <x v="0"/>
    <s v="CC-12670"/>
    <s v="Craig Carreira"/>
    <s v="Consumer"/>
    <s v="United States"/>
    <x v="26"/>
    <x v="1"/>
    <x v="0"/>
    <s v="FUR-CH-10004698"/>
    <s v="Furniture"/>
    <x v="1"/>
    <s v="Padded Folding Chairs, Black, 4/Carton"/>
    <n v="64.784000000000006"/>
    <n v="1"/>
    <n v="0.2"/>
    <n v="6.4783999999999997"/>
    <n v="6.4783999999999997"/>
    <n v="9.9999999999999992E-2"/>
    <n v="1"/>
    <x v="4"/>
    <x v="2"/>
    <s v="Dec"/>
  </r>
  <r>
    <n v="9386"/>
    <s v="CA-2017-163097"/>
    <x v="60"/>
    <d v="2017-08-31T00:00:00"/>
    <x v="1"/>
    <s v="SF-20200"/>
    <s v="Sarah Foster"/>
    <s v="Consumer"/>
    <s v="United States"/>
    <x v="81"/>
    <x v="22"/>
    <x v="1"/>
    <s v="FUR-FU-10004973"/>
    <s v="Furniture"/>
    <x v="3"/>
    <s v="Flat Face Poster Frame"/>
    <n v="120.57599999999999"/>
    <n v="8"/>
    <n v="0.2"/>
    <n v="33.1584"/>
    <n v="4.1448"/>
    <n v="0.27500000000000002"/>
    <n v="1"/>
    <x v="4"/>
    <x v="3"/>
    <s v="Aug"/>
  </r>
  <r>
    <n v="9393"/>
    <s v="CA-2015-130848"/>
    <x v="551"/>
    <d v="2015-10-25T00:00:00"/>
    <x v="3"/>
    <s v="DG-13300"/>
    <s v="Deirdre Greer"/>
    <s v="Corporate"/>
    <s v="United States"/>
    <x v="22"/>
    <x v="12"/>
    <x v="1"/>
    <s v="FUR-CH-10000422"/>
    <s v="Furniture"/>
    <x v="1"/>
    <s v="Global Highback Leather Tilter in Burgundy"/>
    <n v="582.33600000000001"/>
    <n v="8"/>
    <n v="0.2"/>
    <n v="-29.116800000000001"/>
    <n v="-3.6396000000000002"/>
    <n v="-0.05"/>
    <n v="1"/>
    <x v="8"/>
    <x v="1"/>
    <s v="Oct"/>
  </r>
  <r>
    <n v="9395"/>
    <s v="CA-2014-125997"/>
    <x v="23"/>
    <d v="2014-09-23T00:00:00"/>
    <x v="2"/>
    <s v="MW-18220"/>
    <s v="Mitch Webber"/>
    <s v="Consumer"/>
    <s v="United States"/>
    <x v="13"/>
    <x v="7"/>
    <x v="2"/>
    <s v="FUR-CH-10001394"/>
    <s v="Furniture"/>
    <x v="1"/>
    <s v="Global Leather Executive Chair"/>
    <n v="631.78200000000004"/>
    <n v="2"/>
    <n v="0.1"/>
    <n v="140.39599999999999"/>
    <n v="70.197999999999993"/>
    <n v="0.22222222222222218"/>
    <n v="0"/>
    <x v="0"/>
    <x v="2"/>
    <s v="Sep"/>
  </r>
  <r>
    <n v="9396"/>
    <s v="CA-2014-125997"/>
    <x v="23"/>
    <d v="2014-09-23T00:00:00"/>
    <x v="2"/>
    <s v="MW-18220"/>
    <s v="Mitch Webber"/>
    <s v="Consumer"/>
    <s v="United States"/>
    <x v="13"/>
    <x v="7"/>
    <x v="2"/>
    <s v="FUR-BO-10002213"/>
    <s v="Furniture"/>
    <x v="0"/>
    <s v="DMI Eclipse Executive Suite Bookcases"/>
    <n v="801.56799999999998"/>
    <n v="2"/>
    <n v="0.2"/>
    <n v="-10.019600000000001"/>
    <n v="-5.0098000000000003"/>
    <n v="-1.2500000000000001E-2"/>
    <n v="1"/>
    <x v="0"/>
    <x v="2"/>
    <s v="Sep"/>
  </r>
  <r>
    <n v="9402"/>
    <s v="CA-2014-159814"/>
    <x v="861"/>
    <d v="2014-06-28T00:00:00"/>
    <x v="1"/>
    <s v="LP-17080"/>
    <s v="Liz Pelletier"/>
    <s v="Consumer"/>
    <s v="United States"/>
    <x v="104"/>
    <x v="22"/>
    <x v="1"/>
    <s v="FUR-FU-10001731"/>
    <s v="Furniture"/>
    <x v="3"/>
    <s v="Acrylic Self-Standing Desk Frames"/>
    <n v="4.2720000000000002"/>
    <n v="2"/>
    <n v="0.2"/>
    <n v="0.96120000000000005"/>
    <n v="0.48060000000000003"/>
    <n v="0.22500000000000001"/>
    <n v="1"/>
    <x v="4"/>
    <x v="2"/>
    <s v="Jun"/>
  </r>
  <r>
    <n v="9403"/>
    <s v="CA-2016-105459"/>
    <x v="577"/>
    <d v="2016-08-17T00:00:00"/>
    <x v="0"/>
    <s v="NP-18700"/>
    <s v="Nora Preis"/>
    <s v="Consumer"/>
    <s v="United States"/>
    <x v="13"/>
    <x v="7"/>
    <x v="2"/>
    <s v="FUR-TA-10001095"/>
    <s v="Furniture"/>
    <x v="2"/>
    <s v="Chromcraft Round Conference Tables"/>
    <n v="209.148"/>
    <n v="2"/>
    <n v="0.4"/>
    <n v="-66.230199999999996"/>
    <n v="-33.115099999999998"/>
    <n v="-0.31666666666666665"/>
    <n v="1"/>
    <x v="2"/>
    <x v="0"/>
    <s v="Aug"/>
  </r>
  <r>
    <n v="9409"/>
    <s v="CA-2017-162789"/>
    <x v="320"/>
    <d v="2017-09-24T00:00:00"/>
    <x v="0"/>
    <s v="LC-17140"/>
    <s v="Logan Currie"/>
    <s v="Consumer"/>
    <s v="United States"/>
    <x v="13"/>
    <x v="7"/>
    <x v="2"/>
    <s v="FUR-FU-10004864"/>
    <s v="Furniture"/>
    <x v="3"/>
    <s v="Eldon 500 Class Desk Accessories"/>
    <n v="12.07"/>
    <n v="1"/>
    <n v="0"/>
    <n v="3.9830999999999999"/>
    <n v="3.9830999999999999"/>
    <n v="0.32999999999999996"/>
    <n v="0"/>
    <x v="3"/>
    <x v="3"/>
    <s v="Sep"/>
  </r>
  <r>
    <n v="9411"/>
    <s v="US-2017-110149"/>
    <x v="247"/>
    <d v="2017-12-13T00:00:00"/>
    <x v="2"/>
    <s v="WB-21850"/>
    <s v="William Brown"/>
    <s v="Consumer"/>
    <s v="United States"/>
    <x v="3"/>
    <x v="3"/>
    <x v="2"/>
    <s v="FUR-FU-10001475"/>
    <s v="Furniture"/>
    <x v="3"/>
    <s v="Contract Clock, 14&quot;, Brown"/>
    <n v="87.92"/>
    <n v="5"/>
    <n v="0.2"/>
    <n v="15.385999999999999"/>
    <n v="3.0771999999999999"/>
    <n v="0.17499999999999999"/>
    <n v="1"/>
    <x v="0"/>
    <x v="3"/>
    <s v="Dec"/>
  </r>
  <r>
    <n v="9413"/>
    <s v="CA-2015-164777"/>
    <x v="369"/>
    <d v="2015-01-29T00:00:00"/>
    <x v="2"/>
    <s v="SC-20305"/>
    <s v="Sean Christensen"/>
    <s v="Consumer"/>
    <s v="United States"/>
    <x v="2"/>
    <x v="2"/>
    <x v="1"/>
    <s v="FUR-CH-10002024"/>
    <s v="Furniture"/>
    <x v="1"/>
    <s v="HON 5400 Series Task Chairs for Big and Tall"/>
    <n v="2803.92"/>
    <n v="5"/>
    <n v="0.2"/>
    <n v="0"/>
    <n v="0"/>
    <n v="0"/>
    <n v="1"/>
    <x v="3"/>
    <x v="1"/>
    <s v="Jan"/>
  </r>
  <r>
    <n v="9417"/>
    <s v="CA-2015-127824"/>
    <x v="862"/>
    <d v="2015-10-22T00:00:00"/>
    <x v="1"/>
    <s v="JC-15775"/>
    <s v="John Castell"/>
    <s v="Consumer"/>
    <s v="United States"/>
    <x v="15"/>
    <x v="13"/>
    <x v="1"/>
    <s v="FUR-FU-10002505"/>
    <s v="Furniture"/>
    <x v="3"/>
    <s v="Eldon 100 Class Desk Accessories"/>
    <n v="10.11"/>
    <n v="3"/>
    <n v="0"/>
    <n v="3.2351999999999999"/>
    <n v="1.0784"/>
    <n v="0.32"/>
    <n v="0"/>
    <x v="4"/>
    <x v="1"/>
    <s v="Oct"/>
  </r>
  <r>
    <n v="9426"/>
    <s v="CA-2014-116246"/>
    <x v="639"/>
    <d v="2014-09-17T00:00:00"/>
    <x v="0"/>
    <s v="LW-17215"/>
    <s v="Luke Weiss"/>
    <s v="Consumer"/>
    <s v="United States"/>
    <x v="13"/>
    <x v="7"/>
    <x v="2"/>
    <s v="FUR-CH-10002024"/>
    <s v="Furniture"/>
    <x v="1"/>
    <s v="HON 5400 Series Task Chairs for Big and Tall"/>
    <n v="3785.2919999999999"/>
    <n v="6"/>
    <n v="0.1"/>
    <n v="420.58800000000002"/>
    <n v="70.097999999999999"/>
    <n v="0.11111111111111112"/>
    <n v="0"/>
    <x v="2"/>
    <x v="2"/>
    <s v="Sep"/>
  </r>
  <r>
    <n v="9428"/>
    <s v="CA-2014-167486"/>
    <x v="863"/>
    <d v="2014-12-01T00:00:00"/>
    <x v="1"/>
    <s v="JO-15145"/>
    <s v="Jack O'Briant"/>
    <s v="Corporate"/>
    <s v="United States"/>
    <x v="252"/>
    <x v="7"/>
    <x v="2"/>
    <s v="FUR-FU-10003268"/>
    <s v="Furniture"/>
    <x v="3"/>
    <s v="Eldon Radial Chair Mat for Low to Medium Pile Carpets"/>
    <n v="199.9"/>
    <n v="5"/>
    <n v="0"/>
    <n v="39.979999999999997"/>
    <n v="7.9959999999999996"/>
    <n v="0.19999999999999998"/>
    <n v="0"/>
    <x v="4"/>
    <x v="2"/>
    <s v="Nov"/>
  </r>
  <r>
    <n v="9429"/>
    <s v="CA-2014-152100"/>
    <x v="89"/>
    <d v="2014-05-16T00:00:00"/>
    <x v="1"/>
    <s v="VW-21775"/>
    <s v="Victoria Wilson"/>
    <s v="Corporate"/>
    <s v="United States"/>
    <x v="156"/>
    <x v="5"/>
    <x v="3"/>
    <s v="FUR-CH-10000015"/>
    <s v="Furniture"/>
    <x v="1"/>
    <s v="Hon Multipurpose Stacking Arm Chairs"/>
    <n v="1212.96"/>
    <n v="8"/>
    <n v="0.3"/>
    <n v="-69.311999999999998"/>
    <n v="-8.6639999999999997"/>
    <n v="-5.7142857142857141E-2"/>
    <n v="1"/>
    <x v="2"/>
    <x v="2"/>
    <s v="May"/>
  </r>
  <r>
    <n v="9431"/>
    <s v="CA-2015-166219"/>
    <x v="797"/>
    <d v="2015-09-01T00:00:00"/>
    <x v="1"/>
    <s v="BP-11185"/>
    <s v="Ben Peterman"/>
    <s v="Corporate"/>
    <s v="United States"/>
    <x v="144"/>
    <x v="5"/>
    <x v="3"/>
    <s v="FUR-TA-10004607"/>
    <s v="Furniture"/>
    <x v="2"/>
    <s v="Hon 2111 Invitation Series Straight Table"/>
    <n v="103.48099999999999"/>
    <n v="1"/>
    <n v="0.3"/>
    <n v="-16.261299999999999"/>
    <n v="-16.261299999999999"/>
    <n v="-0.15714285714285714"/>
    <n v="1"/>
    <x v="4"/>
    <x v="1"/>
    <s v="Aug"/>
  </r>
  <r>
    <n v="9448"/>
    <s v="CA-2017-136882"/>
    <x v="706"/>
    <d v="2017-06-03T00:00:00"/>
    <x v="1"/>
    <s v="DN-13690"/>
    <s v="Duane Noonan"/>
    <s v="Consumer"/>
    <s v="United States"/>
    <x v="169"/>
    <x v="37"/>
    <x v="3"/>
    <s v="FUR-FU-10003664"/>
    <s v="Furniture"/>
    <x v="3"/>
    <s v="Electrix Architect's Clamp-On Swing Arm Lamp, Black"/>
    <n v="477.3"/>
    <n v="5"/>
    <n v="0"/>
    <n v="138.417"/>
    <n v="27.683399999999999"/>
    <n v="0.28999999999999998"/>
    <n v="0"/>
    <x v="7"/>
    <x v="3"/>
    <s v="May"/>
  </r>
  <r>
    <n v="9463"/>
    <s v="US-2017-109610"/>
    <x v="608"/>
    <d v="2017-11-30T00:00:00"/>
    <x v="0"/>
    <s v="BS-11590"/>
    <s v="Brendan Sweed"/>
    <s v="Corporate"/>
    <s v="United States"/>
    <x v="74"/>
    <x v="0"/>
    <x v="0"/>
    <s v="FUR-CH-10001854"/>
    <s v="Furniture"/>
    <x v="1"/>
    <s v="Office Star - Professional Matrix Back Chair with 2-to-1 Synchro Tilt and Mesh Fabric Seat"/>
    <n v="701.96"/>
    <n v="2"/>
    <n v="0"/>
    <n v="168.47040000000001"/>
    <n v="84.235200000000006"/>
    <n v="0.24"/>
    <n v="0"/>
    <x v="2"/>
    <x v="3"/>
    <s v="Nov"/>
  </r>
  <r>
    <n v="9466"/>
    <s v="CA-2016-126858"/>
    <x v="185"/>
    <d v="2016-11-23T00:00:00"/>
    <x v="1"/>
    <s v="JM-15265"/>
    <s v="Janet Molinari"/>
    <s v="Corporate"/>
    <s v="United States"/>
    <x v="15"/>
    <x v="13"/>
    <x v="1"/>
    <s v="FUR-FU-10000448"/>
    <s v="Furniture"/>
    <x v="3"/>
    <s v="Tenex Chairmats For Use With Carpeted Floors"/>
    <n v="31.96"/>
    <n v="2"/>
    <n v="0"/>
    <n v="1.5980000000000001"/>
    <n v="0.79900000000000004"/>
    <n v="0.05"/>
    <n v="0"/>
    <x v="4"/>
    <x v="0"/>
    <s v="Nov"/>
  </r>
  <r>
    <n v="9468"/>
    <s v="CA-2017-102925"/>
    <x v="864"/>
    <d v="2017-11-10T00:00:00"/>
    <x v="0"/>
    <s v="CD-12280"/>
    <s v="Christina DeMoss"/>
    <s v="Consumer"/>
    <s v="United States"/>
    <x v="13"/>
    <x v="7"/>
    <x v="2"/>
    <s v="FUR-TA-10003469"/>
    <s v="Furniture"/>
    <x v="2"/>
    <s v="Balt Split Level Computer Training Table"/>
    <n v="166.5"/>
    <n v="2"/>
    <n v="0.4"/>
    <n v="-66.599999999999994"/>
    <n v="-33.299999999999997"/>
    <n v="-0.39999999999999997"/>
    <n v="1"/>
    <x v="2"/>
    <x v="3"/>
    <s v="Nov"/>
  </r>
  <r>
    <n v="9473"/>
    <s v="CA-2017-102925"/>
    <x v="864"/>
    <d v="2017-11-10T00:00:00"/>
    <x v="0"/>
    <s v="CD-12280"/>
    <s v="Christina DeMoss"/>
    <s v="Consumer"/>
    <s v="United States"/>
    <x v="13"/>
    <x v="7"/>
    <x v="2"/>
    <s v="FUR-CH-10004875"/>
    <s v="Furniture"/>
    <x v="1"/>
    <s v="Harbour Creations 67200 Series Stacking Chairs"/>
    <n v="128.124"/>
    <n v="2"/>
    <n v="0.1"/>
    <n v="24.2012"/>
    <n v="12.1006"/>
    <n v="0.18888888888888888"/>
    <n v="0"/>
    <x v="2"/>
    <x v="3"/>
    <s v="Nov"/>
  </r>
  <r>
    <n v="9474"/>
    <s v="CA-2017-102925"/>
    <x v="864"/>
    <d v="2017-11-10T00:00:00"/>
    <x v="0"/>
    <s v="CD-12280"/>
    <s v="Christina DeMoss"/>
    <s v="Consumer"/>
    <s v="United States"/>
    <x v="13"/>
    <x v="7"/>
    <x v="2"/>
    <s v="FUR-FU-10004245"/>
    <s v="Furniture"/>
    <x v="3"/>
    <s v="Career Cubicle Clock, 8 1/4&quot;, Black"/>
    <n v="101.4"/>
    <n v="5"/>
    <n v="0"/>
    <n v="38.531999999999996"/>
    <n v="7.7063999999999995"/>
    <n v="0.37999999999999995"/>
    <n v="0"/>
    <x v="2"/>
    <x v="3"/>
    <s v="Nov"/>
  </r>
  <r>
    <n v="9477"/>
    <s v="CA-2015-100818"/>
    <x v="151"/>
    <d v="2015-06-05T00:00:00"/>
    <x v="0"/>
    <s v="JM-15265"/>
    <s v="Janet Molinari"/>
    <s v="Corporate"/>
    <s v="United States"/>
    <x v="9"/>
    <x v="8"/>
    <x v="3"/>
    <s v="FUR-FU-10002703"/>
    <s v="Furniture"/>
    <x v="3"/>
    <s v="Tenex Traditional Chairmats for Hard Floors, Average Lip, 36&quot; x 48&quot;"/>
    <n v="51.56"/>
    <n v="2"/>
    <n v="0.6"/>
    <n v="-61.872"/>
    <n v="-30.936"/>
    <n v="-1.2"/>
    <n v="1"/>
    <x v="2"/>
    <x v="1"/>
    <s v="May"/>
  </r>
  <r>
    <n v="9485"/>
    <s v="CA-2016-164770"/>
    <x v="674"/>
    <d v="2016-12-04T00:00:00"/>
    <x v="0"/>
    <s v="MY-18295"/>
    <s v="Muhammed Yedwab"/>
    <s v="Corporate"/>
    <s v="United States"/>
    <x v="6"/>
    <x v="5"/>
    <x v="3"/>
    <s v="FUR-BO-10003893"/>
    <s v="Furniture"/>
    <x v="0"/>
    <s v="Sauder Camden County Collection Library"/>
    <n v="781.86400000000003"/>
    <n v="10"/>
    <n v="0.32"/>
    <n v="-137.976"/>
    <n v="-13.797599999999999"/>
    <n v="-0.1764705882352941"/>
    <n v="1"/>
    <x v="3"/>
    <x v="0"/>
    <s v="Dec"/>
  </r>
  <r>
    <n v="9487"/>
    <s v="CA-2017-130505"/>
    <x v="176"/>
    <d v="2017-10-12T00:00:00"/>
    <x v="3"/>
    <s v="NF-18385"/>
    <s v="Natalie Fritzler"/>
    <s v="Consumer"/>
    <s v="United States"/>
    <x v="167"/>
    <x v="47"/>
    <x v="2"/>
    <s v="FUR-TA-10001932"/>
    <s v="Furniture"/>
    <x v="2"/>
    <s v="Chromcraft 48&quot; x 96&quot; Racetrack Double Pedestal Table"/>
    <n v="673.34400000000005"/>
    <n v="3"/>
    <n v="0.3"/>
    <n v="-76.953599999999994"/>
    <n v="-25.651199999999999"/>
    <n v="-0.11428571428571427"/>
    <n v="1"/>
    <x v="8"/>
    <x v="3"/>
    <s v="Oct"/>
  </r>
  <r>
    <n v="9494"/>
    <s v="CA-2016-105207"/>
    <x v="865"/>
    <d v="2016-01-08T00:00:00"/>
    <x v="1"/>
    <s v="BO-11350"/>
    <s v="Bill Overfelt"/>
    <s v="Corporate"/>
    <s v="United States"/>
    <x v="364"/>
    <x v="37"/>
    <x v="3"/>
    <s v="FUR-TA-10000617"/>
    <s v="Furniture"/>
    <x v="2"/>
    <s v="Hon Practical Foundations 30 x 60 Training Table, Light Gray/Charcoal"/>
    <n v="1592.85"/>
    <n v="7"/>
    <n v="0"/>
    <n v="350.42700000000002"/>
    <n v="50.061"/>
    <n v="0.22000000000000003"/>
    <n v="0"/>
    <x v="2"/>
    <x v="0"/>
    <s v="Jan"/>
  </r>
  <r>
    <n v="9501"/>
    <s v="CA-2016-149237"/>
    <x v="205"/>
    <d v="2016-05-30T00:00:00"/>
    <x v="1"/>
    <s v="CM-12235"/>
    <s v="Chris McAfee"/>
    <s v="Consumer"/>
    <s v="United States"/>
    <x v="79"/>
    <x v="16"/>
    <x v="3"/>
    <s v="FUR-FU-10002088"/>
    <s v="Furniture"/>
    <x v="3"/>
    <s v="Nu-Dell Float Frame 11 x 14 1/2"/>
    <n v="26.94"/>
    <n v="3"/>
    <n v="0"/>
    <n v="11.3148"/>
    <n v="3.7715999999999998"/>
    <n v="0.42"/>
    <n v="0"/>
    <x v="4"/>
    <x v="0"/>
    <s v="May"/>
  </r>
  <r>
    <n v="9502"/>
    <s v="US-2015-158589"/>
    <x v="141"/>
    <d v="2015-11-24T00:00:00"/>
    <x v="1"/>
    <s v="KW-16570"/>
    <s v="Kelly Williams"/>
    <s v="Consumer"/>
    <s v="United States"/>
    <x v="28"/>
    <x v="2"/>
    <x v="1"/>
    <s v="FUR-FU-10001546"/>
    <s v="Furniture"/>
    <x v="3"/>
    <s v="Dana Swing-Arm Lamps"/>
    <n v="32.04"/>
    <n v="3"/>
    <n v="0"/>
    <n v="8.01"/>
    <n v="2.67"/>
    <n v="0.25"/>
    <n v="0"/>
    <x v="4"/>
    <x v="1"/>
    <s v="Nov"/>
  </r>
  <r>
    <n v="9513"/>
    <s v="CA-2017-142461"/>
    <x v="703"/>
    <d v="2017-06-03T00:00:00"/>
    <x v="0"/>
    <s v="KT-16480"/>
    <s v="Kean Thornton"/>
    <s v="Consumer"/>
    <s v="United States"/>
    <x v="144"/>
    <x v="5"/>
    <x v="3"/>
    <s v="FUR-BO-10001811"/>
    <s v="Furniture"/>
    <x v="0"/>
    <s v="Atlantic Metals Mobile 5-Shelf Bookcases, Custom Colors"/>
    <n v="204.66640000000001"/>
    <n v="1"/>
    <n v="0.32"/>
    <n v="-6.0195999999999996"/>
    <n v="-6.0195999999999996"/>
    <n v="-2.9411764705882349E-2"/>
    <n v="1"/>
    <x v="4"/>
    <x v="3"/>
    <s v="May"/>
  </r>
  <r>
    <n v="9526"/>
    <s v="CA-2017-156958"/>
    <x v="446"/>
    <d v="2017-12-06T00:00:00"/>
    <x v="2"/>
    <s v="PB-18805"/>
    <s v="Patrick Bzostek"/>
    <s v="Home Office"/>
    <s v="United States"/>
    <x v="15"/>
    <x v="13"/>
    <x v="1"/>
    <s v="FUR-FU-10003268"/>
    <s v="Furniture"/>
    <x v="3"/>
    <s v="Eldon Radial Chair Mat for Low to Medium Pile Carpets"/>
    <n v="199.9"/>
    <n v="5"/>
    <n v="0"/>
    <n v="39.979999999999997"/>
    <n v="7.9959999999999996"/>
    <n v="0.19999999999999998"/>
    <n v="0"/>
    <x v="5"/>
    <x v="3"/>
    <s v="Dec"/>
  </r>
  <r>
    <n v="9533"/>
    <s v="CA-2016-116596"/>
    <x v="78"/>
    <d v="2016-10-31T00:00:00"/>
    <x v="1"/>
    <s v="BW-11200"/>
    <s v="Ben Wallace"/>
    <s v="Consumer"/>
    <s v="United States"/>
    <x v="13"/>
    <x v="7"/>
    <x v="2"/>
    <s v="FUR-CH-10000553"/>
    <s v="Furniture"/>
    <x v="1"/>
    <s v="Metal Folding Chairs, Beige, 4/Carton"/>
    <n v="427.64400000000001"/>
    <n v="14"/>
    <n v="0.1"/>
    <n v="80.777199999999993"/>
    <n v="5.7697999999999992"/>
    <n v="0.18888888888888888"/>
    <n v="0"/>
    <x v="4"/>
    <x v="0"/>
    <s v="Oct"/>
  </r>
  <r>
    <n v="9537"/>
    <s v="CA-2017-124191"/>
    <x v="235"/>
    <d v="2017-06-14T00:00:00"/>
    <x v="0"/>
    <s v="TS-21610"/>
    <s v="Troy Staebel"/>
    <s v="Consumer"/>
    <s v="United States"/>
    <x v="9"/>
    <x v="8"/>
    <x v="3"/>
    <s v="FUR-FU-10002364"/>
    <s v="Furniture"/>
    <x v="3"/>
    <s v="Eldon Expressions Wood Desk Accessories, Oak"/>
    <n v="8.8559999999999999"/>
    <n v="3"/>
    <n v="0.6"/>
    <n v="-6.8634000000000004"/>
    <n v="-2.2878000000000003"/>
    <n v="-0.77500000000000002"/>
    <n v="1"/>
    <x v="3"/>
    <x v="3"/>
    <s v="Jun"/>
  </r>
  <r>
    <n v="9538"/>
    <s v="CA-2016-148747"/>
    <x v="228"/>
    <d v="2016-09-27T00:00:00"/>
    <x v="2"/>
    <s v="AS-10045"/>
    <s v="Aaron Smayling"/>
    <s v="Corporate"/>
    <s v="United States"/>
    <x v="28"/>
    <x v="2"/>
    <x v="1"/>
    <s v="FUR-BO-10002613"/>
    <s v="Furniture"/>
    <x v="0"/>
    <s v="Atlantic Metals Mobile 4-Shelf Bookcases, Custom Colors"/>
    <n v="477.666"/>
    <n v="2"/>
    <n v="0.15"/>
    <n v="84.293999999999997"/>
    <n v="42.146999999999998"/>
    <n v="0.1764705882352941"/>
    <n v="0"/>
    <x v="3"/>
    <x v="0"/>
    <s v="Sep"/>
  </r>
  <r>
    <n v="9541"/>
    <s v="CA-2015-135727"/>
    <x v="866"/>
    <d v="2015-05-16T00:00:00"/>
    <x v="0"/>
    <s v="PS-18970"/>
    <s v="Paul Stevenson"/>
    <s v="Home Office"/>
    <s v="United States"/>
    <x v="43"/>
    <x v="22"/>
    <x v="1"/>
    <s v="FUR-CH-10004540"/>
    <s v="Furniture"/>
    <x v="1"/>
    <s v="Global Chrome Stack Chair"/>
    <n v="191.96799999999999"/>
    <n v="7"/>
    <n v="0.2"/>
    <n v="16.7972"/>
    <n v="2.3996"/>
    <n v="8.7500000000000008E-2"/>
    <n v="1"/>
    <x v="2"/>
    <x v="1"/>
    <s v="May"/>
  </r>
  <r>
    <n v="9545"/>
    <s v="CA-2015-135251"/>
    <x v="867"/>
    <d v="2015-08-10T00:00:00"/>
    <x v="1"/>
    <s v="RP-19270"/>
    <s v="Rachel Payne"/>
    <s v="Corporate"/>
    <s v="United States"/>
    <x v="6"/>
    <x v="5"/>
    <x v="3"/>
    <s v="FUR-BO-10003965"/>
    <s v="Furniture"/>
    <x v="0"/>
    <s v="O'Sullivan Manor Hill 2-Door Library in Brianna Oak"/>
    <n v="369.19920000000002"/>
    <n v="3"/>
    <n v="0.32"/>
    <n v="-114.01739999999999"/>
    <n v="-38.005800000000001"/>
    <n v="-0.30882352941176466"/>
    <n v="1"/>
    <x v="4"/>
    <x v="1"/>
    <s v="Aug"/>
  </r>
  <r>
    <n v="9554"/>
    <s v="CA-2016-125724"/>
    <x v="710"/>
    <d v="2016-09-27T00:00:00"/>
    <x v="1"/>
    <s v="SM-20950"/>
    <s v="Suzanne McNair"/>
    <s v="Corporate"/>
    <s v="United States"/>
    <x v="131"/>
    <x v="12"/>
    <x v="1"/>
    <s v="FUR-FU-10000246"/>
    <s v="Furniture"/>
    <x v="3"/>
    <s v="Aluminum Document Frame"/>
    <n v="68.432000000000002"/>
    <n v="7"/>
    <n v="0.2"/>
    <n v="8.5540000000000003"/>
    <n v="1.222"/>
    <n v="0.125"/>
    <n v="1"/>
    <x v="2"/>
    <x v="0"/>
    <s v="Sep"/>
  </r>
  <r>
    <n v="9555"/>
    <s v="CA-2015-111612"/>
    <x v="44"/>
    <d v="2015-12-02T00:00:00"/>
    <x v="1"/>
    <s v="EB-14110"/>
    <s v="Eugene Barchas"/>
    <s v="Consumer"/>
    <s v="United States"/>
    <x v="29"/>
    <x v="15"/>
    <x v="2"/>
    <s v="FUR-FU-10003799"/>
    <s v="Furniture"/>
    <x v="3"/>
    <s v="Seth Thomas 13 1/2&quot; Wall Clock"/>
    <n v="71.12"/>
    <n v="5"/>
    <n v="0.2"/>
    <n v="9.7789999999999999"/>
    <n v="1.9558"/>
    <n v="0.13749999999999998"/>
    <n v="1"/>
    <x v="4"/>
    <x v="1"/>
    <s v="Nov"/>
  </r>
  <r>
    <n v="9558"/>
    <s v="CA-2014-103086"/>
    <x v="868"/>
    <d v="2014-10-19T00:00:00"/>
    <x v="0"/>
    <s v="EB-14170"/>
    <s v="Evan Bailliet"/>
    <s v="Consumer"/>
    <s v="United States"/>
    <x v="6"/>
    <x v="5"/>
    <x v="3"/>
    <s v="FUR-FU-10004586"/>
    <s v="Furniture"/>
    <x v="3"/>
    <s v="G.E. Longer-Life Indoor Recessed Floodlight Bulbs"/>
    <n v="5.3120000000000003"/>
    <n v="2"/>
    <n v="0.6"/>
    <n v="-1.5935999999999999"/>
    <n v="-0.79679999999999995"/>
    <n v="-0.3"/>
    <n v="1"/>
    <x v="3"/>
    <x v="2"/>
    <s v="Oct"/>
  </r>
  <r>
    <n v="9561"/>
    <s v="CA-2016-129280"/>
    <x v="869"/>
    <d v="2016-05-05T00:00:00"/>
    <x v="2"/>
    <s v="SM-20905"/>
    <s v="Susan MacKendrick"/>
    <s v="Consumer"/>
    <s v="United States"/>
    <x v="19"/>
    <x v="15"/>
    <x v="2"/>
    <s v="FUR-FU-10001876"/>
    <s v="Furniture"/>
    <x v="3"/>
    <s v="Computer Room Manger, 14&quot;"/>
    <n v="51.968000000000004"/>
    <n v="2"/>
    <n v="0.2"/>
    <n v="10.393599999999999"/>
    <n v="5.1967999999999996"/>
    <n v="0.19999999999999998"/>
    <n v="1"/>
    <x v="3"/>
    <x v="0"/>
    <s v="May"/>
  </r>
  <r>
    <n v="9566"/>
    <s v="CA-2014-130428"/>
    <x v="870"/>
    <d v="2014-03-31T00:00:00"/>
    <x v="3"/>
    <s v="TG-21640"/>
    <s v="Trudy Glocke"/>
    <s v="Consumer"/>
    <s v="United States"/>
    <x v="26"/>
    <x v="1"/>
    <x v="0"/>
    <s v="FUR-CH-10002965"/>
    <s v="Furniture"/>
    <x v="1"/>
    <s v="Global Leather Highback Executive Chair with Pneumatic Height Adjustment, Black"/>
    <n v="1125.4880000000001"/>
    <n v="7"/>
    <n v="0.2"/>
    <n v="98.480199999999996"/>
    <n v="14.0686"/>
    <n v="8.7499999999999994E-2"/>
    <n v="1"/>
    <x v="8"/>
    <x v="2"/>
    <s v="Mar"/>
  </r>
  <r>
    <n v="9575"/>
    <s v="CA-2015-148495"/>
    <x v="871"/>
    <d v="2015-08-13T00:00:00"/>
    <x v="3"/>
    <s v="SF-20065"/>
    <s v="Sandra Flanagan"/>
    <s v="Consumer"/>
    <s v="United States"/>
    <x v="135"/>
    <x v="2"/>
    <x v="1"/>
    <s v="FUR-FU-10001889"/>
    <s v="Furniture"/>
    <x v="3"/>
    <s v="Ultra Door Pull Handle"/>
    <n v="31.56"/>
    <n v="3"/>
    <n v="0"/>
    <n v="10.4148"/>
    <n v="3.4716"/>
    <n v="0.33"/>
    <n v="0"/>
    <x v="8"/>
    <x v="1"/>
    <s v="Aug"/>
  </r>
  <r>
    <n v="9576"/>
    <s v="CA-2015-143147"/>
    <x v="753"/>
    <d v="2015-05-28T00:00:00"/>
    <x v="0"/>
    <s v="PS-18760"/>
    <s v="Pamela Stobb"/>
    <s v="Consumer"/>
    <s v="United States"/>
    <x v="21"/>
    <x v="5"/>
    <x v="3"/>
    <s v="FUR-CH-10000863"/>
    <s v="Furniture"/>
    <x v="1"/>
    <s v="Novimex Swivel Fabric Task Chair"/>
    <n v="105.68600000000001"/>
    <n v="1"/>
    <n v="0.3"/>
    <n v="-28.686199999999999"/>
    <n v="-28.686199999999999"/>
    <n v="-0.27142857142857141"/>
    <n v="1"/>
    <x v="3"/>
    <x v="1"/>
    <s v="May"/>
  </r>
  <r>
    <n v="9578"/>
    <s v="CA-2015-143147"/>
    <x v="753"/>
    <d v="2015-05-28T00:00:00"/>
    <x v="0"/>
    <s v="PS-18760"/>
    <s v="Pamela Stobb"/>
    <s v="Consumer"/>
    <s v="United States"/>
    <x v="21"/>
    <x v="5"/>
    <x v="3"/>
    <s v="FUR-CH-10004754"/>
    <s v="Furniture"/>
    <x v="1"/>
    <s v="Global Stack Chair with Arms, Black"/>
    <n v="104.93"/>
    <n v="5"/>
    <n v="0.3"/>
    <n v="-4.4969999999999999"/>
    <n v="-0.89939999999999998"/>
    <n v="-4.2857142857142851E-2"/>
    <n v="1"/>
    <x v="3"/>
    <x v="1"/>
    <s v="May"/>
  </r>
  <r>
    <n v="9582"/>
    <s v="CA-2017-152975"/>
    <x v="732"/>
    <d v="2017-09-16T00:00:00"/>
    <x v="2"/>
    <s v="RB-19705"/>
    <s v="Roger Barcio"/>
    <s v="Home Office"/>
    <s v="United States"/>
    <x v="13"/>
    <x v="7"/>
    <x v="2"/>
    <s v="FUR-CH-10003298"/>
    <s v="Furniture"/>
    <x v="1"/>
    <s v="Office Star - Contemporary Task Swivel chair with Loop Arms, Charcoal"/>
    <n v="589.41"/>
    <n v="5"/>
    <n v="0.1"/>
    <n v="-6.5490000000000004"/>
    <n v="-1.3098000000000001"/>
    <n v="-1.1111111111111112E-2"/>
    <n v="0"/>
    <x v="3"/>
    <x v="3"/>
    <s v="Sep"/>
  </r>
  <r>
    <n v="9584"/>
    <s v="CA-2017-116127"/>
    <x v="542"/>
    <d v="2017-06-27T00:00:00"/>
    <x v="0"/>
    <s v="SB-20185"/>
    <s v="Sarah Brown"/>
    <s v="Consumer"/>
    <s v="United States"/>
    <x v="13"/>
    <x v="7"/>
    <x v="2"/>
    <s v="FUR-BO-10002213"/>
    <s v="Furniture"/>
    <x v="0"/>
    <s v="DMI Eclipse Executive Suite Bookcases"/>
    <n v="400.78399999999999"/>
    <n v="1"/>
    <n v="0.2"/>
    <n v="-5.0098000000000003"/>
    <n v="-5.0098000000000003"/>
    <n v="-1.2500000000000001E-2"/>
    <n v="1"/>
    <x v="3"/>
    <x v="3"/>
    <s v="Jun"/>
  </r>
  <r>
    <n v="9592"/>
    <s v="US-2016-105452"/>
    <x v="830"/>
    <d v="2016-08-01T00:00:00"/>
    <x v="1"/>
    <s v="BF-11005"/>
    <s v="Barry Franz"/>
    <s v="Home Office"/>
    <s v="United States"/>
    <x v="102"/>
    <x v="5"/>
    <x v="3"/>
    <s v="FUR-FU-10003691"/>
    <s v="Furniture"/>
    <x v="3"/>
    <s v="Eldon Image Series Desk Accessories, Ebony"/>
    <n v="24.7"/>
    <n v="5"/>
    <n v="0.6"/>
    <n v="-9.8800000000000008"/>
    <n v="-1.9760000000000002"/>
    <n v="-0.4"/>
    <n v="1"/>
    <x v="4"/>
    <x v="0"/>
    <s v="Jul"/>
  </r>
  <r>
    <n v="9593"/>
    <s v="US-2016-105452"/>
    <x v="830"/>
    <d v="2016-08-01T00:00:00"/>
    <x v="1"/>
    <s v="BF-11005"/>
    <s v="Barry Franz"/>
    <s v="Home Office"/>
    <s v="United States"/>
    <x v="102"/>
    <x v="5"/>
    <x v="3"/>
    <s v="FUR-FU-10003806"/>
    <s v="Furniture"/>
    <x v="3"/>
    <s v="Tenex Chairmat w/ Average Lip, 45&quot; x 53&quot;"/>
    <n v="302.72000000000003"/>
    <n v="5"/>
    <n v="0.6"/>
    <n v="-378.4"/>
    <n v="-75.679999999999993"/>
    <n v="-1.2499999999999998"/>
    <n v="1"/>
    <x v="4"/>
    <x v="0"/>
    <s v="Jul"/>
  </r>
  <r>
    <n v="9599"/>
    <s v="CA-2015-149517"/>
    <x v="208"/>
    <d v="2015-09-23T00:00:00"/>
    <x v="1"/>
    <s v="FC-14245"/>
    <s v="Frank Carlisle"/>
    <s v="Home Office"/>
    <s v="United States"/>
    <x v="155"/>
    <x v="2"/>
    <x v="1"/>
    <s v="FUR-FU-10003464"/>
    <s v="Furniture"/>
    <x v="3"/>
    <s v="Seth Thomas 8 1/2&quot; Cubicle Clock"/>
    <n v="60.84"/>
    <n v="3"/>
    <n v="0"/>
    <n v="19.468800000000002"/>
    <n v="6.4896000000000003"/>
    <n v="0.32"/>
    <n v="0"/>
    <x v="4"/>
    <x v="1"/>
    <s v="Sep"/>
  </r>
  <r>
    <n v="9604"/>
    <s v="CA-2016-129861"/>
    <x v="9"/>
    <d v="2016-06-23T00:00:00"/>
    <x v="1"/>
    <s v="DM-13345"/>
    <s v="Denise Monton"/>
    <s v="Corporate"/>
    <s v="United States"/>
    <x v="77"/>
    <x v="7"/>
    <x v="2"/>
    <s v="FUR-TA-10003715"/>
    <s v="Furniture"/>
    <x v="2"/>
    <s v="Hon 2111 Invitation Series Corner Table"/>
    <n v="376.86599999999999"/>
    <n v="3"/>
    <n v="0.4"/>
    <n v="-213.5574"/>
    <n v="-71.1858"/>
    <n v="-0.56666666666666665"/>
    <n v="1"/>
    <x v="6"/>
    <x v="0"/>
    <s v="Jun"/>
  </r>
  <r>
    <n v="9610"/>
    <s v="CA-2016-130638"/>
    <x v="872"/>
    <d v="2016-05-19T00:00:00"/>
    <x v="0"/>
    <s v="SC-20095"/>
    <s v="Sanjit Chand"/>
    <s v="Consumer"/>
    <s v="United States"/>
    <x v="2"/>
    <x v="2"/>
    <x v="1"/>
    <s v="FUR-FU-10002116"/>
    <s v="Furniture"/>
    <x v="3"/>
    <s v="Tenex Carpeted, Granite-Look or Clear Contemporary Contour Shape Chair Mats"/>
    <n v="282.83999999999997"/>
    <n v="4"/>
    <n v="0"/>
    <n v="19.7988"/>
    <n v="4.9497"/>
    <n v="7.0000000000000007E-2"/>
    <n v="0"/>
    <x v="0"/>
    <x v="0"/>
    <s v="May"/>
  </r>
  <r>
    <n v="9625"/>
    <s v="CA-2017-137449"/>
    <x v="656"/>
    <d v="2017-06-30T00:00:00"/>
    <x v="2"/>
    <s v="ME-17725"/>
    <s v="Max Engle"/>
    <s v="Consumer"/>
    <s v="United States"/>
    <x v="144"/>
    <x v="5"/>
    <x v="3"/>
    <s v="FUR-TA-10002855"/>
    <s v="Furniture"/>
    <x v="2"/>
    <s v="Bevis Round Conference Table Top &amp; Single Column Base"/>
    <n v="307.31400000000002"/>
    <n v="3"/>
    <n v="0.3"/>
    <n v="-39.511800000000001"/>
    <n v="-13.1706"/>
    <n v="-0.12857142857142856"/>
    <n v="1"/>
    <x v="5"/>
    <x v="3"/>
    <s v="Jun"/>
  </r>
  <r>
    <n v="9626"/>
    <s v="CA-2017-137449"/>
    <x v="656"/>
    <d v="2017-06-30T00:00:00"/>
    <x v="2"/>
    <s v="ME-17725"/>
    <s v="Max Engle"/>
    <s v="Consumer"/>
    <s v="United States"/>
    <x v="144"/>
    <x v="5"/>
    <x v="3"/>
    <s v="FUR-BO-10000780"/>
    <s v="Furniture"/>
    <x v="0"/>
    <s v="O'Sullivan Plantations 2-Door Library in Landvery Oak"/>
    <n v="409.99919999999997"/>
    <n v="3"/>
    <n v="0.32"/>
    <n v="-96.470399999999998"/>
    <n v="-32.156799999999997"/>
    <n v="-0.23529411764705882"/>
    <n v="1"/>
    <x v="5"/>
    <x v="3"/>
    <s v="Jun"/>
  </r>
  <r>
    <n v="9636"/>
    <s v="CA-2014-151330"/>
    <x v="873"/>
    <d v="2014-10-17T00:00:00"/>
    <x v="2"/>
    <s v="TC-21295"/>
    <s v="Toby Carlisle"/>
    <s v="Consumer"/>
    <s v="United States"/>
    <x v="114"/>
    <x v="20"/>
    <x v="2"/>
    <s v="FUR-CH-10000749"/>
    <s v="Furniture"/>
    <x v="1"/>
    <s v="Office Star - Ergonomic Mid Back Chair with 2-Way Adjustable Arms"/>
    <n v="1628.82"/>
    <n v="9"/>
    <n v="0"/>
    <n v="260.6112"/>
    <n v="28.956800000000001"/>
    <n v="0.16"/>
    <n v="0"/>
    <x v="0"/>
    <x v="2"/>
    <s v="Oct"/>
  </r>
  <r>
    <n v="9637"/>
    <s v="CA-2014-124702"/>
    <x v="356"/>
    <d v="2014-11-25T00:00:00"/>
    <x v="1"/>
    <s v="MH-17785"/>
    <s v="Maya Herman"/>
    <s v="Corporate"/>
    <s v="United States"/>
    <x v="15"/>
    <x v="13"/>
    <x v="1"/>
    <s v="FUR-FU-10003553"/>
    <s v="Furniture"/>
    <x v="3"/>
    <s v="Howard Miller 13-1/2&quot; Diameter Rosebrook Wall Clock"/>
    <n v="137.54"/>
    <n v="2"/>
    <n v="0"/>
    <n v="55.015999999999998"/>
    <n v="27.507999999999999"/>
    <n v="0.4"/>
    <n v="0"/>
    <x v="7"/>
    <x v="2"/>
    <s v="Nov"/>
  </r>
  <r>
    <n v="9638"/>
    <s v="CA-2014-124702"/>
    <x v="356"/>
    <d v="2014-11-25T00:00:00"/>
    <x v="1"/>
    <s v="MH-17785"/>
    <s v="Maya Herman"/>
    <s v="Corporate"/>
    <s v="United States"/>
    <x v="15"/>
    <x v="13"/>
    <x v="1"/>
    <s v="FUR-TA-10003008"/>
    <s v="Furniture"/>
    <x v="2"/>
    <s v="Lesro Round Back Collection Coffee Table, End Table"/>
    <n v="730.2"/>
    <n v="4"/>
    <n v="0"/>
    <n v="94.926000000000002"/>
    <n v="23.7315"/>
    <n v="0.13"/>
    <n v="0"/>
    <x v="7"/>
    <x v="2"/>
    <s v="Nov"/>
  </r>
  <r>
    <n v="9640"/>
    <s v="CA-2015-116638"/>
    <x v="874"/>
    <d v="2015-01-31T00:00:00"/>
    <x v="0"/>
    <s v="JH-15985"/>
    <s v="Joseph Holt"/>
    <s v="Consumer"/>
    <s v="United States"/>
    <x v="41"/>
    <x v="30"/>
    <x v="0"/>
    <s v="FUR-TA-10000198"/>
    <s v="Furniture"/>
    <x v="2"/>
    <s v="Chromcraft Bull-Nose Wood Oval Conference Tables &amp; Bases"/>
    <n v="4297.6440000000002"/>
    <n v="13"/>
    <n v="0.4"/>
    <n v="-1862.3124"/>
    <n v="-143.25479999999999"/>
    <n v="-0.43333333333333329"/>
    <n v="1"/>
    <x v="0"/>
    <x v="1"/>
    <s v="Jan"/>
  </r>
  <r>
    <n v="9643"/>
    <s v="CA-2014-104563"/>
    <x v="600"/>
    <d v="2014-03-12T00:00:00"/>
    <x v="1"/>
    <s v="CM-12715"/>
    <s v="Craig Molinari"/>
    <s v="Corporate"/>
    <s v="United States"/>
    <x v="15"/>
    <x v="13"/>
    <x v="1"/>
    <s v="FUR-CH-10002780"/>
    <s v="Furniture"/>
    <x v="1"/>
    <s v="Office Star - Task Chair with Contemporary Loop Arms"/>
    <n v="436.70400000000001"/>
    <n v="6"/>
    <n v="0.2"/>
    <n v="21.8352"/>
    <n v="3.6392000000000002"/>
    <n v="0.05"/>
    <n v="1"/>
    <x v="2"/>
    <x v="2"/>
    <s v="Mar"/>
  </r>
  <r>
    <n v="9644"/>
    <s v="CA-2014-104563"/>
    <x v="600"/>
    <d v="2014-03-12T00:00:00"/>
    <x v="1"/>
    <s v="CM-12715"/>
    <s v="Craig Molinari"/>
    <s v="Corporate"/>
    <s v="United States"/>
    <x v="15"/>
    <x v="13"/>
    <x v="1"/>
    <s v="FUR-CH-10004495"/>
    <s v="Furniture"/>
    <x v="1"/>
    <s v="Global Leather and Oak Executive Chair, Black"/>
    <n v="481.56799999999998"/>
    <n v="2"/>
    <n v="0.2"/>
    <n v="54.176400000000001"/>
    <n v="27.088200000000001"/>
    <n v="0.1125"/>
    <n v="1"/>
    <x v="2"/>
    <x v="2"/>
    <s v="Mar"/>
  </r>
  <r>
    <n v="9650"/>
    <s v="CA-2016-107104"/>
    <x v="675"/>
    <d v="2016-11-30T00:00:00"/>
    <x v="1"/>
    <s v="MS-17365"/>
    <s v="Maribeth Schnelling"/>
    <s v="Consumer"/>
    <s v="United States"/>
    <x v="2"/>
    <x v="2"/>
    <x v="1"/>
    <s v="FUR-BO-10002213"/>
    <s v="Furniture"/>
    <x v="0"/>
    <s v="DMI Eclipse Executive Suite Bookcases"/>
    <n v="3406.6640000000002"/>
    <n v="8"/>
    <n v="0.15"/>
    <n v="160.31360000000001"/>
    <n v="20.039200000000001"/>
    <n v="4.7058823529411764E-2"/>
    <n v="0"/>
    <x v="4"/>
    <x v="0"/>
    <s v="Nov"/>
  </r>
  <r>
    <n v="9653"/>
    <s v="CA-2016-107104"/>
    <x v="675"/>
    <d v="2016-11-30T00:00:00"/>
    <x v="1"/>
    <s v="MS-17365"/>
    <s v="Maribeth Schnelling"/>
    <s v="Consumer"/>
    <s v="United States"/>
    <x v="2"/>
    <x v="2"/>
    <x v="1"/>
    <s v="FUR-FU-10002937"/>
    <s v="Furniture"/>
    <x v="3"/>
    <s v="GE 48&quot; Fluorescent Tube, Cool White Energy Saver, 34 Watts, 30/Box"/>
    <n v="595.38"/>
    <n v="6"/>
    <n v="0"/>
    <n v="297.69"/>
    <n v="49.615000000000002"/>
    <n v="0.5"/>
    <n v="0"/>
    <x v="4"/>
    <x v="0"/>
    <s v="Nov"/>
  </r>
  <r>
    <n v="9656"/>
    <s v="CA-2014-156160"/>
    <x v="875"/>
    <d v="2014-09-29T00:00:00"/>
    <x v="1"/>
    <s v="AS-10090"/>
    <s v="Adam Shillingsburg"/>
    <s v="Consumer"/>
    <s v="United States"/>
    <x v="13"/>
    <x v="7"/>
    <x v="2"/>
    <s v="FUR-FU-10001876"/>
    <s v="Furniture"/>
    <x v="3"/>
    <s v="Computer Room Manger, 14&quot;"/>
    <n v="97.44"/>
    <n v="3"/>
    <n v="0"/>
    <n v="35.078400000000002"/>
    <n v="11.6928"/>
    <n v="0.36000000000000004"/>
    <n v="0"/>
    <x v="7"/>
    <x v="2"/>
    <s v="Sep"/>
  </r>
  <r>
    <n v="9659"/>
    <s v="CA-2014-156160"/>
    <x v="875"/>
    <d v="2014-09-29T00:00:00"/>
    <x v="1"/>
    <s v="AS-10090"/>
    <s v="Adam Shillingsburg"/>
    <s v="Consumer"/>
    <s v="United States"/>
    <x v="13"/>
    <x v="7"/>
    <x v="2"/>
    <s v="FUR-CH-10004983"/>
    <s v="Furniture"/>
    <x v="1"/>
    <s v="Office Star - Mid Back Dual function Ergonomic High Back Chair with 2-Way Adjustable Arms"/>
    <n v="579.52800000000002"/>
    <n v="4"/>
    <n v="0.1"/>
    <n v="83.709599999999995"/>
    <n v="20.927399999999999"/>
    <n v="0.14444444444444443"/>
    <n v="0"/>
    <x v="7"/>
    <x v="2"/>
    <s v="Sep"/>
  </r>
  <r>
    <n v="9666"/>
    <s v="CA-2017-157448"/>
    <x v="716"/>
    <d v="2017-11-20T00:00:00"/>
    <x v="1"/>
    <s v="LC-16885"/>
    <s v="Lena Creighton"/>
    <s v="Consumer"/>
    <s v="United States"/>
    <x v="2"/>
    <x v="2"/>
    <x v="1"/>
    <s v="FUR-FU-10003268"/>
    <s v="Furniture"/>
    <x v="3"/>
    <s v="Eldon Radial Chair Mat for Low to Medium Pile Carpets"/>
    <n v="119.94"/>
    <n v="3"/>
    <n v="0"/>
    <n v="23.988"/>
    <n v="7.9959999999999996"/>
    <n v="0.2"/>
    <n v="0"/>
    <x v="4"/>
    <x v="3"/>
    <s v="Nov"/>
  </r>
  <r>
    <n v="9667"/>
    <s v="CA-2017-157448"/>
    <x v="716"/>
    <d v="2017-11-20T00:00:00"/>
    <x v="1"/>
    <s v="LC-16885"/>
    <s v="Lena Creighton"/>
    <s v="Consumer"/>
    <s v="United States"/>
    <x v="2"/>
    <x v="2"/>
    <x v="1"/>
    <s v="FUR-FU-10001847"/>
    <s v="Furniture"/>
    <x v="3"/>
    <s v="Eldon Image Series Black Desk Accessories"/>
    <n v="12.42"/>
    <n v="3"/>
    <n v="0"/>
    <n v="4.4711999999999996"/>
    <n v="1.4903999999999999"/>
    <n v="0.36"/>
    <n v="0"/>
    <x v="4"/>
    <x v="3"/>
    <s v="Nov"/>
  </r>
  <r>
    <n v="9676"/>
    <s v="CA-2016-137393"/>
    <x v="349"/>
    <d v="2016-05-10T00:00:00"/>
    <x v="1"/>
    <s v="GM-14500"/>
    <s v="Gene McClure"/>
    <s v="Consumer"/>
    <s v="United States"/>
    <x v="175"/>
    <x v="2"/>
    <x v="1"/>
    <s v="FUR-FU-10001617"/>
    <s v="Furniture"/>
    <x v="3"/>
    <s v="Executive Impressions 8-1/2&quot; Career Panel/Partition Cubicle Clock"/>
    <n v="41.6"/>
    <n v="4"/>
    <n v="0"/>
    <n v="14.144"/>
    <n v="3.536"/>
    <n v="0.33999999999999997"/>
    <n v="0"/>
    <x v="4"/>
    <x v="0"/>
    <s v="May"/>
  </r>
  <r>
    <n v="9684"/>
    <s v="CA-2017-122770"/>
    <x v="838"/>
    <d v="2017-12-18T00:00:00"/>
    <x v="1"/>
    <s v="EP-13915"/>
    <s v="Emily Phan"/>
    <s v="Consumer"/>
    <s v="United States"/>
    <x v="28"/>
    <x v="2"/>
    <x v="1"/>
    <s v="FUR-FU-10001473"/>
    <s v="Furniture"/>
    <x v="3"/>
    <s v="Eldon Executive Woodline II Desk Accessories, Mahogany"/>
    <n v="201.04"/>
    <n v="8"/>
    <n v="0"/>
    <n v="54.280799999999999"/>
    <n v="6.7850999999999999"/>
    <n v="0.27"/>
    <n v="0"/>
    <x v="2"/>
    <x v="3"/>
    <s v="Dec"/>
  </r>
  <r>
    <n v="9692"/>
    <s v="CA-2015-130183"/>
    <x v="18"/>
    <d v="2015-11-17T00:00:00"/>
    <x v="1"/>
    <s v="PO-18850"/>
    <s v="Patrick O'Brill"/>
    <s v="Consumer"/>
    <s v="United States"/>
    <x v="6"/>
    <x v="5"/>
    <x v="3"/>
    <s v="FUR-BO-10001811"/>
    <s v="Furniture"/>
    <x v="0"/>
    <s v="Atlantic Metals Mobile 5-Shelf Bookcases, Custom Colors"/>
    <n v="613.99919999999997"/>
    <n v="3"/>
    <n v="0.32"/>
    <n v="-18.058800000000002"/>
    <n v="-6.0196000000000005"/>
    <n v="-2.9411764705882356E-2"/>
    <n v="1"/>
    <x v="4"/>
    <x v="1"/>
    <s v="Nov"/>
  </r>
  <r>
    <n v="9698"/>
    <s v="CA-2016-122511"/>
    <x v="237"/>
    <d v="2016-03-11T00:00:00"/>
    <x v="3"/>
    <s v="BT-11485"/>
    <s v="Brad Thomas"/>
    <s v="Home Office"/>
    <s v="United States"/>
    <x v="3"/>
    <x v="3"/>
    <x v="2"/>
    <s v="FUR-FU-10001037"/>
    <s v="Furniture"/>
    <x v="3"/>
    <s v="DAX Charcoal/Nickel-Tone Document Frame, 5 x 7"/>
    <n v="30.335999999999999"/>
    <n v="4"/>
    <n v="0.2"/>
    <n v="9.48"/>
    <n v="2.37"/>
    <n v="0.31250000000000006"/>
    <n v="1"/>
    <x v="8"/>
    <x v="0"/>
    <s v="Mar"/>
  </r>
  <r>
    <n v="9707"/>
    <s v="CA-2016-161746"/>
    <x v="59"/>
    <d v="2016-10-27T00:00:00"/>
    <x v="1"/>
    <s v="CS-11950"/>
    <s v="Carlos Soltero"/>
    <s v="Consumer"/>
    <s v="United States"/>
    <x v="2"/>
    <x v="2"/>
    <x v="1"/>
    <s v="FUR-CH-10004626"/>
    <s v="Furniture"/>
    <x v="1"/>
    <s v="Office Star Flex Back Scooter Chair with Aluminum Finish Frame"/>
    <n v="242.136"/>
    <n v="3"/>
    <n v="0.2"/>
    <n v="12.1068"/>
    <n v="4.0355999999999996"/>
    <n v="0.05"/>
    <n v="1"/>
    <x v="6"/>
    <x v="0"/>
    <s v="Oct"/>
  </r>
  <r>
    <n v="9709"/>
    <s v="CA-2016-161746"/>
    <x v="59"/>
    <d v="2016-10-27T00:00:00"/>
    <x v="1"/>
    <s v="CS-11950"/>
    <s v="Carlos Soltero"/>
    <s v="Consumer"/>
    <s v="United States"/>
    <x v="2"/>
    <x v="2"/>
    <x v="1"/>
    <s v="FUR-FU-10003731"/>
    <s v="Furniture"/>
    <x v="3"/>
    <s v="Eldon Expressions Wood and Plastic Desk Accessories, Oak"/>
    <n v="19.96"/>
    <n v="2"/>
    <n v="0"/>
    <n v="5.5888"/>
    <n v="2.7944"/>
    <n v="0.27999999999999997"/>
    <n v="0"/>
    <x v="6"/>
    <x v="0"/>
    <s v="Oct"/>
  </r>
  <r>
    <n v="9711"/>
    <s v="CA-2014-114251"/>
    <x v="726"/>
    <d v="2014-11-10T00:00:00"/>
    <x v="1"/>
    <s v="MD-17350"/>
    <s v="Maribeth Dona"/>
    <s v="Consumer"/>
    <s v="United States"/>
    <x v="3"/>
    <x v="3"/>
    <x v="2"/>
    <s v="FUR-FU-10001468"/>
    <s v="Furniture"/>
    <x v="3"/>
    <s v="Tenex Antistatic Computer Chair Mats"/>
    <n v="273.56799999999998"/>
    <n v="2"/>
    <n v="0.2"/>
    <n v="-34.195999999999998"/>
    <n v="-17.097999999999999"/>
    <n v="-0.125"/>
    <n v="1"/>
    <x v="2"/>
    <x v="2"/>
    <s v="Nov"/>
  </r>
  <r>
    <n v="9721"/>
    <s v="CA-2016-119641"/>
    <x v="710"/>
    <d v="2016-09-26T00:00:00"/>
    <x v="1"/>
    <s v="CS-12250"/>
    <s v="Chris Selesnick"/>
    <s v="Corporate"/>
    <s v="United States"/>
    <x v="356"/>
    <x v="16"/>
    <x v="3"/>
    <s v="FUR-FU-10002445"/>
    <s v="Furniture"/>
    <x v="3"/>
    <s v="DAX Two-Tone Rosewood/Black Document Frame, Desktop, 5 x 7"/>
    <n v="18.96"/>
    <n v="2"/>
    <n v="0"/>
    <n v="7.5839999999999996"/>
    <n v="3.7919999999999998"/>
    <n v="0.39999999999999997"/>
    <n v="0"/>
    <x v="4"/>
    <x v="0"/>
    <s v="Sep"/>
  </r>
  <r>
    <n v="9722"/>
    <s v="CA-2016-105781"/>
    <x v="285"/>
    <d v="2016-02-20T00:00:00"/>
    <x v="1"/>
    <s v="JF-15565"/>
    <s v="Jill Fjeld"/>
    <s v="Consumer"/>
    <s v="United States"/>
    <x v="13"/>
    <x v="7"/>
    <x v="2"/>
    <s v="FUR-CH-10001802"/>
    <s v="Furniture"/>
    <x v="1"/>
    <s v="Hon Every-Day Chair Series Swivel Task Chairs"/>
    <n v="326.64600000000002"/>
    <n v="3"/>
    <n v="0.1"/>
    <n v="39.923400000000001"/>
    <n v="13.3078"/>
    <n v="0.12222222222222222"/>
    <n v="0"/>
    <x v="4"/>
    <x v="0"/>
    <s v="Feb"/>
  </r>
  <r>
    <n v="9733"/>
    <s v="CA-2014-114321"/>
    <x v="663"/>
    <d v="2014-08-25T00:00:00"/>
    <x v="1"/>
    <s v="NC-18535"/>
    <s v="Nick Crebassa"/>
    <s v="Corporate"/>
    <s v="United States"/>
    <x v="247"/>
    <x v="25"/>
    <x v="0"/>
    <s v="FUR-CH-10001797"/>
    <s v="Furniture"/>
    <x v="1"/>
    <s v="Safco Chair Connectors, 6/Carton"/>
    <n v="500.24"/>
    <n v="13"/>
    <n v="0"/>
    <n v="145.06960000000001"/>
    <n v="11.1592"/>
    <n v="0.29000000000000004"/>
    <n v="0"/>
    <x v="2"/>
    <x v="2"/>
    <s v="Aug"/>
  </r>
  <r>
    <n v="9742"/>
    <s v="CA-2015-117086"/>
    <x v="428"/>
    <d v="2015-11-12T00:00:00"/>
    <x v="1"/>
    <s v="QJ-19255"/>
    <s v="Quincy Jones"/>
    <s v="Corporate"/>
    <s v="United States"/>
    <x v="259"/>
    <x v="43"/>
    <x v="2"/>
    <s v="FUR-BO-10004834"/>
    <s v="Furniture"/>
    <x v="0"/>
    <s v="Riverside Palais Royal Lawyers Bookcase, Royale Cherry Finish"/>
    <n v="4404.8999999999996"/>
    <n v="5"/>
    <n v="0"/>
    <n v="1013.127"/>
    <n v="202.62539999999998"/>
    <n v="0.23"/>
    <n v="0"/>
    <x v="4"/>
    <x v="1"/>
    <s v="Nov"/>
  </r>
  <r>
    <n v="9746"/>
    <s v="CA-2017-137505"/>
    <x v="241"/>
    <d v="2017-11-24T00:00:00"/>
    <x v="3"/>
    <s v="BP-11290"/>
    <s v="Beth Paige"/>
    <s v="Consumer"/>
    <s v="United States"/>
    <x v="2"/>
    <x v="2"/>
    <x v="1"/>
    <s v="FUR-TA-10000617"/>
    <s v="Furniture"/>
    <x v="2"/>
    <s v="Hon Practical Foundations 30 x 60 Training Table, Light Gray/Charcoal"/>
    <n v="364.08"/>
    <n v="2"/>
    <n v="0.2"/>
    <n v="9.1020000000000003"/>
    <n v="4.5510000000000002"/>
    <n v="2.5000000000000001E-2"/>
    <n v="1"/>
    <x v="8"/>
    <x v="3"/>
    <s v="Nov"/>
  </r>
  <r>
    <n v="9747"/>
    <s v="CA-2017-137505"/>
    <x v="241"/>
    <d v="2017-11-24T00:00:00"/>
    <x v="3"/>
    <s v="BP-11290"/>
    <s v="Beth Paige"/>
    <s v="Consumer"/>
    <s v="United States"/>
    <x v="2"/>
    <x v="2"/>
    <x v="1"/>
    <s v="FUR-TA-10001676"/>
    <s v="Furniture"/>
    <x v="2"/>
    <s v="Hon 61000 Series Interactive Training Tables"/>
    <n v="71.087999999999994"/>
    <n v="2"/>
    <n v="0.2"/>
    <n v="-1.7771999999999999"/>
    <n v="-0.88859999999999995"/>
    <n v="-2.5000000000000001E-2"/>
    <n v="1"/>
    <x v="8"/>
    <x v="3"/>
    <s v="Nov"/>
  </r>
  <r>
    <n v="9748"/>
    <s v="US-2014-140914"/>
    <x v="163"/>
    <d v="2014-11-15T00:00:00"/>
    <x v="1"/>
    <s v="BH-11710"/>
    <s v="Brosina Hoffman"/>
    <s v="Consumer"/>
    <s v="United States"/>
    <x v="9"/>
    <x v="8"/>
    <x v="3"/>
    <s v="FUR-FU-10000175"/>
    <s v="Furniture"/>
    <x v="3"/>
    <s v="DAX Wood Document Frame."/>
    <n v="10.984"/>
    <n v="2"/>
    <n v="0.6"/>
    <n v="-7.9634"/>
    <n v="-3.9817"/>
    <n v="-0.72499999999999998"/>
    <n v="1"/>
    <x v="4"/>
    <x v="2"/>
    <s v="Nov"/>
  </r>
  <r>
    <n v="9749"/>
    <s v="US-2014-140914"/>
    <x v="163"/>
    <d v="2014-11-15T00:00:00"/>
    <x v="1"/>
    <s v="BH-11710"/>
    <s v="Brosina Hoffman"/>
    <s v="Consumer"/>
    <s v="United States"/>
    <x v="9"/>
    <x v="8"/>
    <x v="3"/>
    <s v="FUR-CH-10003379"/>
    <s v="Furniture"/>
    <x v="1"/>
    <s v="Global Commerce Series High-Back Swivel/Tilt Chairs"/>
    <n v="797.94399999999996"/>
    <n v="4"/>
    <n v="0.3"/>
    <n v="-56.996000000000002"/>
    <n v="-14.249000000000001"/>
    <n v="-7.1428571428571438E-2"/>
    <n v="1"/>
    <x v="4"/>
    <x v="2"/>
    <s v="Nov"/>
  </r>
  <r>
    <n v="9757"/>
    <s v="CA-2017-113705"/>
    <x v="582"/>
    <d v="2017-03-29T00:00:00"/>
    <x v="0"/>
    <s v="LC-16870"/>
    <s v="Lena Cacioppo"/>
    <s v="Consumer"/>
    <s v="United States"/>
    <x v="52"/>
    <x v="25"/>
    <x v="0"/>
    <s v="FUR-TA-10002533"/>
    <s v="Furniture"/>
    <x v="2"/>
    <s v="BPI Conference Tables"/>
    <n v="292.10000000000002"/>
    <n v="2"/>
    <n v="0"/>
    <n v="58.42"/>
    <n v="29.21"/>
    <n v="0.19999999999999998"/>
    <n v="0"/>
    <x v="3"/>
    <x v="3"/>
    <s v="Mar"/>
  </r>
  <r>
    <n v="9760"/>
    <s v="CA-2016-146913"/>
    <x v="359"/>
    <d v="2016-11-05T00:00:00"/>
    <x v="1"/>
    <s v="SF-20965"/>
    <s v="Sylvia Foulston"/>
    <s v="Corporate"/>
    <s v="United States"/>
    <x v="28"/>
    <x v="2"/>
    <x v="1"/>
    <s v="FUR-CH-10001854"/>
    <s v="Furniture"/>
    <x v="1"/>
    <s v="Office Star - Professional Matrix Back Chair with 2-to-1 Synchro Tilt and Mesh Fabric Seat"/>
    <n v="1403.92"/>
    <n v="5"/>
    <n v="0.2"/>
    <n v="70.195999999999998"/>
    <n v="14.039199999999999"/>
    <n v="4.9999999999999996E-2"/>
    <n v="1"/>
    <x v="2"/>
    <x v="0"/>
    <s v="Oct"/>
  </r>
  <r>
    <n v="9770"/>
    <s v="CA-2016-123533"/>
    <x v="243"/>
    <d v="2016-11-30T00:00:00"/>
    <x v="1"/>
    <s v="SC-20050"/>
    <s v="Sample Company A"/>
    <s v="Home Office"/>
    <s v="United States"/>
    <x v="173"/>
    <x v="1"/>
    <x v="0"/>
    <s v="FUR-BO-10001619"/>
    <s v="Furniture"/>
    <x v="0"/>
    <s v="O'Sullivan Cherrywood Estates Traditional Bookcase"/>
    <n v="339.92"/>
    <n v="5"/>
    <n v="0.2"/>
    <n v="8.4979999999999993"/>
    <n v="1.6995999999999998"/>
    <n v="2.4999999999999998E-2"/>
    <n v="1"/>
    <x v="6"/>
    <x v="0"/>
    <s v="Nov"/>
  </r>
  <r>
    <n v="9776"/>
    <s v="CA-2014-169019"/>
    <x v="503"/>
    <d v="2014-07-30T00:00:00"/>
    <x v="1"/>
    <s v="LF-17185"/>
    <s v="Luke Foster"/>
    <s v="Consumer"/>
    <s v="United States"/>
    <x v="21"/>
    <x v="5"/>
    <x v="3"/>
    <s v="FUR-FU-10004666"/>
    <s v="Furniture"/>
    <x v="3"/>
    <s v="DAX Clear Channel Poster Frame"/>
    <n v="17.495999999999999"/>
    <n v="3"/>
    <n v="0.6"/>
    <n v="-10.0602"/>
    <n v="-3.3534000000000002"/>
    <n v="-0.57500000000000007"/>
    <n v="1"/>
    <x v="4"/>
    <x v="2"/>
    <s v="Jul"/>
  </r>
  <r>
    <n v="9785"/>
    <s v="CA-2015-149748"/>
    <x v="151"/>
    <d v="2015-06-02T00:00:00"/>
    <x v="0"/>
    <s v="EM-13825"/>
    <s v="Elizabeth Moffitt"/>
    <s v="Corporate"/>
    <s v="United States"/>
    <x v="309"/>
    <x v="18"/>
    <x v="2"/>
    <s v="FUR-FU-10001847"/>
    <s v="Furniture"/>
    <x v="3"/>
    <s v="Eldon Image Series Black Desk Accessories"/>
    <n v="8.2799999999999994"/>
    <n v="2"/>
    <n v="0"/>
    <n v="2.9807999999999999"/>
    <n v="1.4903999999999999"/>
    <n v="0.36000000000000004"/>
    <n v="0"/>
    <x v="3"/>
    <x v="1"/>
    <s v="May"/>
  </r>
  <r>
    <n v="9787"/>
    <s v="US-2014-114377"/>
    <x v="726"/>
    <d v="2014-11-05T00:00:00"/>
    <x v="3"/>
    <s v="BG-11035"/>
    <s v="Barry Gonzalez"/>
    <s v="Consumer"/>
    <s v="United States"/>
    <x v="247"/>
    <x v="25"/>
    <x v="0"/>
    <s v="FUR-CH-10004754"/>
    <s v="Furniture"/>
    <x v="1"/>
    <s v="Global Stack Chair with Arms, Black"/>
    <n v="149.9"/>
    <n v="5"/>
    <n v="0"/>
    <n v="40.472999999999999"/>
    <n v="8.0945999999999998"/>
    <n v="0.26999999999999996"/>
    <n v="0"/>
    <x v="8"/>
    <x v="2"/>
    <s v="Nov"/>
  </r>
  <r>
    <n v="9788"/>
    <s v="CA-2017-144491"/>
    <x v="582"/>
    <d v="2017-04-01T00:00:00"/>
    <x v="1"/>
    <s v="CJ-12010"/>
    <s v="Caroline Jumper"/>
    <s v="Consumer"/>
    <s v="United States"/>
    <x v="6"/>
    <x v="5"/>
    <x v="3"/>
    <s v="FUR-BO-10001811"/>
    <s v="Furniture"/>
    <x v="0"/>
    <s v="Atlantic Metals Mobile 5-Shelf Bookcases, Custom Colors"/>
    <n v="1023.332"/>
    <n v="5"/>
    <n v="0.32"/>
    <n v="-30.097999999999999"/>
    <n v="-6.0195999999999996"/>
    <n v="-2.9411764705882353E-2"/>
    <n v="1"/>
    <x v="2"/>
    <x v="3"/>
    <s v="Mar"/>
  </r>
  <r>
    <n v="9789"/>
    <s v="CA-2017-144491"/>
    <x v="582"/>
    <d v="2017-04-01T00:00:00"/>
    <x v="1"/>
    <s v="CJ-12010"/>
    <s v="Caroline Jumper"/>
    <s v="Consumer"/>
    <s v="United States"/>
    <x v="6"/>
    <x v="5"/>
    <x v="3"/>
    <s v="FUR-CH-10004063"/>
    <s v="Furniture"/>
    <x v="1"/>
    <s v="Global Deluxe High-Back Manager's Chair"/>
    <n v="600.55799999999999"/>
    <n v="3"/>
    <n v="0.3"/>
    <n v="-8.5793999999999997"/>
    <n v="-2.8597999999999999"/>
    <n v="-1.4285714285714285E-2"/>
    <n v="1"/>
    <x v="2"/>
    <x v="3"/>
    <s v="Mar"/>
  </r>
  <r>
    <n v="9791"/>
    <s v="CA-2017-144491"/>
    <x v="582"/>
    <d v="2017-04-01T00:00:00"/>
    <x v="1"/>
    <s v="CJ-12010"/>
    <s v="Caroline Jumper"/>
    <s v="Consumer"/>
    <s v="United States"/>
    <x v="6"/>
    <x v="5"/>
    <x v="3"/>
    <s v="FUR-CH-10001714"/>
    <s v="Furniture"/>
    <x v="1"/>
    <s v="Global Leather &amp; Oak Executive Chair, Burgundy"/>
    <n v="211.24600000000001"/>
    <n v="2"/>
    <n v="0.3"/>
    <n v="-66.391599999999997"/>
    <n v="-33.195799999999998"/>
    <n v="-0.31428571428571428"/>
    <n v="1"/>
    <x v="2"/>
    <x v="3"/>
    <s v="Mar"/>
  </r>
  <r>
    <n v="9793"/>
    <s v="CA-2014-127166"/>
    <x v="876"/>
    <d v="2014-05-23T00:00:00"/>
    <x v="0"/>
    <s v="KH-16360"/>
    <s v="Katherine Hughes"/>
    <s v="Consumer"/>
    <s v="United States"/>
    <x v="6"/>
    <x v="5"/>
    <x v="3"/>
    <s v="FUR-CH-10003396"/>
    <s v="Furniture"/>
    <x v="1"/>
    <s v="Global Deluxe Steno Chair"/>
    <n v="107.77200000000001"/>
    <n v="2"/>
    <n v="0.3"/>
    <n v="-29.252400000000002"/>
    <n v="-14.626200000000001"/>
    <n v="-0.27142857142857141"/>
    <n v="1"/>
    <x v="3"/>
    <x v="2"/>
    <s v="May"/>
  </r>
  <r>
    <n v="9805"/>
    <s v="CA-2015-122973"/>
    <x v="877"/>
    <d v="2015-07-20T00:00:00"/>
    <x v="0"/>
    <s v="PJ-19015"/>
    <s v="Pauline Johnson"/>
    <s v="Consumer"/>
    <s v="United States"/>
    <x v="13"/>
    <x v="7"/>
    <x v="2"/>
    <s v="FUR-FU-10002364"/>
    <s v="Furniture"/>
    <x v="3"/>
    <s v="Eldon Expressions Wood Desk Accessories, Oak"/>
    <n v="7.38"/>
    <n v="1"/>
    <n v="0"/>
    <n v="2.1402000000000001"/>
    <n v="2.1402000000000001"/>
    <n v="0.29000000000000004"/>
    <n v="0"/>
    <x v="3"/>
    <x v="1"/>
    <s v="Jul"/>
  </r>
  <r>
    <n v="9806"/>
    <s v="CA-2016-136322"/>
    <x v="59"/>
    <d v="2016-10-26T00:00:00"/>
    <x v="1"/>
    <s v="AP-10720"/>
    <s v="Anne Pryor"/>
    <s v="Home Office"/>
    <s v="United States"/>
    <x v="1"/>
    <x v="1"/>
    <x v="0"/>
    <s v="FUR-FU-10002878"/>
    <s v="Furniture"/>
    <x v="3"/>
    <s v="Seth Thomas 14&quot; Day/Date Wall Clock"/>
    <n v="45.567999999999998"/>
    <n v="2"/>
    <n v="0.2"/>
    <n v="9.6831999999999994"/>
    <n v="4.8415999999999997"/>
    <n v="0.21249999999999999"/>
    <n v="1"/>
    <x v="2"/>
    <x v="0"/>
    <s v="Oct"/>
  </r>
  <r>
    <n v="9808"/>
    <s v="CA-2017-107209"/>
    <x v="534"/>
    <d v="2017-08-01T00:00:00"/>
    <x v="0"/>
    <s v="JW-15955"/>
    <s v="Joni Wasserman"/>
    <s v="Consumer"/>
    <s v="United States"/>
    <x v="168"/>
    <x v="30"/>
    <x v="0"/>
    <s v="FUR-CH-10001146"/>
    <s v="Furniture"/>
    <x v="1"/>
    <s v="Global Value Mid-Back Manager's Chair, Gray"/>
    <n v="194.84800000000001"/>
    <n v="4"/>
    <n v="0.2"/>
    <n v="12.178000000000001"/>
    <n v="3.0445000000000002"/>
    <n v="6.25E-2"/>
    <n v="1"/>
    <x v="2"/>
    <x v="3"/>
    <s v="Jul"/>
  </r>
  <r>
    <n v="9818"/>
    <s v="CA-2015-162201"/>
    <x v="878"/>
    <d v="2015-06-12T00:00:00"/>
    <x v="1"/>
    <s v="AG-10495"/>
    <s v="Andrew Gjertsen"/>
    <s v="Corporate"/>
    <s v="United States"/>
    <x v="66"/>
    <x v="1"/>
    <x v="0"/>
    <s v="FUR-FU-10001185"/>
    <s v="Furniture"/>
    <x v="3"/>
    <s v="Advantus Employee of the Month Certificate Frame, 11 x 13-1/2"/>
    <n v="173.208"/>
    <n v="7"/>
    <n v="0.2"/>
    <n v="45.467100000000002"/>
    <n v="6.4953000000000003"/>
    <n v="0.26250000000000001"/>
    <n v="1"/>
    <x v="4"/>
    <x v="1"/>
    <s v="Jun"/>
  </r>
  <r>
    <n v="9827"/>
    <s v="US-2014-164406"/>
    <x v="879"/>
    <d v="2014-08-19T00:00:00"/>
    <x v="1"/>
    <s v="BD-11605"/>
    <s v="Brian Dahlen"/>
    <s v="Consumer"/>
    <s v="United States"/>
    <x v="28"/>
    <x v="2"/>
    <x v="1"/>
    <s v="FUR-CH-10003833"/>
    <s v="Furniture"/>
    <x v="1"/>
    <s v="Novimex Fabric Task Chair"/>
    <n v="195.136"/>
    <n v="4"/>
    <n v="0.2"/>
    <n v="-12.196"/>
    <n v="-3.0489999999999999"/>
    <n v="-6.25E-2"/>
    <n v="1"/>
    <x v="4"/>
    <x v="2"/>
    <s v="Aug"/>
  </r>
  <r>
    <n v="9830"/>
    <s v="US-2017-152842"/>
    <x v="3"/>
    <d v="2017-07-23T00:00:00"/>
    <x v="1"/>
    <s v="NF-18385"/>
    <s v="Natalie Fritzler"/>
    <s v="Consumer"/>
    <s v="United States"/>
    <x v="127"/>
    <x v="30"/>
    <x v="0"/>
    <s v="FUR-CH-10004218"/>
    <s v="Furniture"/>
    <x v="1"/>
    <s v="Global Fabric Manager's Chair, Dark Gray"/>
    <n v="242.352"/>
    <n v="3"/>
    <n v="0.2"/>
    <n v="15.147"/>
    <n v="5.0490000000000004"/>
    <n v="6.25E-2"/>
    <n v="1"/>
    <x v="7"/>
    <x v="3"/>
    <s v="Jul"/>
  </r>
  <r>
    <n v="9832"/>
    <s v="CA-2014-113257"/>
    <x v="439"/>
    <d v="2014-12-18T00:00:00"/>
    <x v="0"/>
    <s v="SC-20305"/>
    <s v="Sean Christensen"/>
    <s v="Consumer"/>
    <s v="United States"/>
    <x v="365"/>
    <x v="5"/>
    <x v="3"/>
    <s v="FUR-FU-10001706"/>
    <s v="Furniture"/>
    <x v="3"/>
    <s v="Longer-Life Soft White Bulbs"/>
    <n v="8.6240000000000006"/>
    <n v="7"/>
    <n v="0.6"/>
    <n v="-2.5872000000000002"/>
    <n v="-0.36960000000000004"/>
    <n v="-0.3"/>
    <n v="1"/>
    <x v="3"/>
    <x v="2"/>
    <s v="Dec"/>
  </r>
  <r>
    <n v="9835"/>
    <s v="CA-2016-126627"/>
    <x v="792"/>
    <d v="2016-10-12T00:00:00"/>
    <x v="2"/>
    <s v="WB-21850"/>
    <s v="William Brown"/>
    <s v="Consumer"/>
    <s v="United States"/>
    <x v="101"/>
    <x v="5"/>
    <x v="3"/>
    <s v="FUR-FU-10004963"/>
    <s v="Furniture"/>
    <x v="3"/>
    <s v="Eldon 400 Class Desk Accessories, Black Carbon"/>
    <n v="14"/>
    <n v="4"/>
    <n v="0.6"/>
    <n v="-6.3"/>
    <n v="-1.575"/>
    <n v="-0.45"/>
    <n v="1"/>
    <x v="3"/>
    <x v="0"/>
    <s v="Oct"/>
  </r>
  <r>
    <n v="9843"/>
    <s v="US-2016-125402"/>
    <x v="228"/>
    <d v="2016-10-01T00:00:00"/>
    <x v="1"/>
    <s v="DL-12865"/>
    <s v="Dan Lawera"/>
    <s v="Consumer"/>
    <s v="United States"/>
    <x v="62"/>
    <x v="2"/>
    <x v="1"/>
    <s v="FUR-CH-10000665"/>
    <s v="Furniture"/>
    <x v="1"/>
    <s v="Global Airflow Leather Mesh Back Chair, Black"/>
    <n v="483.13600000000002"/>
    <n v="4"/>
    <n v="0.2"/>
    <n v="60.392000000000003"/>
    <n v="15.098000000000001"/>
    <n v="0.125"/>
    <n v="1"/>
    <x v="6"/>
    <x v="0"/>
    <s v="Sep"/>
  </r>
  <r>
    <n v="9845"/>
    <s v="CA-2014-163867"/>
    <x v="270"/>
    <d v="2014-06-06T00:00:00"/>
    <x v="2"/>
    <s v="RE-19450"/>
    <s v="Richard Eichhorn"/>
    <s v="Consumer"/>
    <s v="United States"/>
    <x v="42"/>
    <x v="8"/>
    <x v="3"/>
    <s v="FUR-FU-10001475"/>
    <s v="Furniture"/>
    <x v="3"/>
    <s v="Contract Clock, 14&quot;, Brown"/>
    <n v="61.543999999999997"/>
    <n v="7"/>
    <n v="0.6"/>
    <n v="-40.003599999999999"/>
    <n v="-5.7147999999999994"/>
    <n v="-0.65"/>
    <n v="1"/>
    <x v="0"/>
    <x v="2"/>
    <s v="Jun"/>
  </r>
  <r>
    <n v="9848"/>
    <s v="CA-2017-169327"/>
    <x v="113"/>
    <d v="2017-09-04T00:00:00"/>
    <x v="0"/>
    <s v="MH-17290"/>
    <s v="Marc Harrigan"/>
    <s v="Home Office"/>
    <s v="United States"/>
    <x v="2"/>
    <x v="2"/>
    <x v="1"/>
    <s v="FUR-FU-10004188"/>
    <s v="Furniture"/>
    <x v="3"/>
    <s v="Luxo Professional Combination Clamp-On Lamps"/>
    <n v="511.5"/>
    <n v="5"/>
    <n v="0"/>
    <n v="132.99"/>
    <n v="26.598000000000003"/>
    <n v="0.26"/>
    <n v="0"/>
    <x v="3"/>
    <x v="3"/>
    <s v="Sep"/>
  </r>
  <r>
    <n v="9851"/>
    <s v="CA-2016-158155"/>
    <x v="630"/>
    <d v="2016-05-06T00:00:00"/>
    <x v="1"/>
    <s v="EH-13765"/>
    <s v="Edward Hooks"/>
    <s v="Corporate"/>
    <s v="United States"/>
    <x v="13"/>
    <x v="7"/>
    <x v="2"/>
    <s v="FUR-FU-10000732"/>
    <s v="Furniture"/>
    <x v="3"/>
    <s v="Eldon 200 Class Desk Accessories"/>
    <n v="12.56"/>
    <n v="2"/>
    <n v="0"/>
    <n v="4.0191999999999997"/>
    <n v="2.0095999999999998"/>
    <n v="0.31999999999999995"/>
    <n v="0"/>
    <x v="4"/>
    <x v="0"/>
    <s v="May"/>
  </r>
  <r>
    <n v="9854"/>
    <s v="CA-2016-158155"/>
    <x v="630"/>
    <d v="2016-05-06T00:00:00"/>
    <x v="1"/>
    <s v="EH-13765"/>
    <s v="Edward Hooks"/>
    <s v="Corporate"/>
    <s v="United States"/>
    <x v="13"/>
    <x v="7"/>
    <x v="2"/>
    <s v="FUR-FU-10002253"/>
    <s v="Furniture"/>
    <x v="3"/>
    <s v="Howard Miller 13&quot; Diameter Pewter Finish Round Wall Clock"/>
    <n v="214.7"/>
    <n v="5"/>
    <n v="0"/>
    <n v="83.733000000000004"/>
    <n v="16.746600000000001"/>
    <n v="0.39"/>
    <n v="0"/>
    <x v="4"/>
    <x v="0"/>
    <s v="May"/>
  </r>
  <r>
    <n v="9855"/>
    <s v="CA-2017-138870"/>
    <x v="744"/>
    <d v="2017-06-23T00:00:00"/>
    <x v="1"/>
    <s v="GA-14515"/>
    <s v="George Ashbrook"/>
    <s v="Consumer"/>
    <s v="United States"/>
    <x v="28"/>
    <x v="2"/>
    <x v="1"/>
    <s v="FUR-FU-10002396"/>
    <s v="Furniture"/>
    <x v="3"/>
    <s v="DAX Copper Panel Document Frame, 5 x 7 Size"/>
    <n v="50.32"/>
    <n v="4"/>
    <n v="0"/>
    <n v="21.134399999999999"/>
    <n v="5.2835999999999999"/>
    <n v="0.42"/>
    <n v="0"/>
    <x v="4"/>
    <x v="3"/>
    <s v="Jun"/>
  </r>
  <r>
    <n v="9858"/>
    <s v="CA-2015-164301"/>
    <x v="880"/>
    <d v="2015-03-30T00:00:00"/>
    <x v="1"/>
    <s v="EB-13840"/>
    <s v="Ellis Ballard"/>
    <s v="Corporate"/>
    <s v="United States"/>
    <x v="15"/>
    <x v="13"/>
    <x v="1"/>
    <s v="FUR-TA-10001889"/>
    <s v="Furniture"/>
    <x v="2"/>
    <s v="Bush Advantage Collection Racetrack Conference Table"/>
    <n v="3393.68"/>
    <n v="8"/>
    <n v="0"/>
    <n v="610.86239999999998"/>
    <n v="76.357799999999997"/>
    <n v="0.18"/>
    <n v="0"/>
    <x v="4"/>
    <x v="1"/>
    <s v="Mar"/>
  </r>
  <r>
    <n v="9866"/>
    <s v="CA-2017-113278"/>
    <x v="881"/>
    <d v="2017-01-20T00:00:00"/>
    <x v="1"/>
    <s v="HR-14770"/>
    <s v="Hallie Redmond"/>
    <s v="Home Office"/>
    <s v="United States"/>
    <x v="52"/>
    <x v="6"/>
    <x v="3"/>
    <s v="FUR-FU-10001037"/>
    <s v="Furniture"/>
    <x v="3"/>
    <s v="DAX Charcoal/Nickel-Tone Document Frame, 5 x 7"/>
    <n v="18.96"/>
    <n v="2"/>
    <n v="0"/>
    <n v="8.532"/>
    <n v="4.266"/>
    <n v="0.44999999999999996"/>
    <n v="0"/>
    <x v="6"/>
    <x v="3"/>
    <s v="Jan"/>
  </r>
  <r>
    <n v="9869"/>
    <s v="CA-2014-114195"/>
    <x v="770"/>
    <d v="2014-11-03T00:00:00"/>
    <x v="2"/>
    <s v="EA-14035"/>
    <s v="Erin Ashbrook"/>
    <s v="Corporate"/>
    <s v="United States"/>
    <x v="366"/>
    <x v="15"/>
    <x v="2"/>
    <s v="FUR-FU-10002253"/>
    <s v="Furniture"/>
    <x v="3"/>
    <s v="Howard Miller 13&quot; Diameter Pewter Finish Round Wall Clock"/>
    <n v="68.703999999999994"/>
    <n v="2"/>
    <n v="0.2"/>
    <n v="16.3172"/>
    <n v="8.1585999999999999"/>
    <n v="0.23750000000000002"/>
    <n v="1"/>
    <x v="3"/>
    <x v="2"/>
    <s v="Nov"/>
  </r>
  <r>
    <n v="9880"/>
    <s v="CA-2016-122581"/>
    <x v="650"/>
    <d v="2016-08-25T00:00:00"/>
    <x v="1"/>
    <s v="JK-15370"/>
    <s v="Jay Kimmel"/>
    <s v="Consumer"/>
    <s v="United States"/>
    <x v="13"/>
    <x v="7"/>
    <x v="2"/>
    <s v="FUR-CH-10002961"/>
    <s v="Furniture"/>
    <x v="1"/>
    <s v="Leather Task Chair, Black"/>
    <n v="573.17399999999998"/>
    <n v="7"/>
    <n v="0.1"/>
    <n v="63.686"/>
    <n v="9.0980000000000008"/>
    <n v="0.11111111111111112"/>
    <n v="0"/>
    <x v="4"/>
    <x v="0"/>
    <s v="Aug"/>
  </r>
  <r>
    <n v="9894"/>
    <s v="US-2016-115441"/>
    <x v="81"/>
    <d v="2016-07-28T00:00:00"/>
    <x v="0"/>
    <s v="SH-19975"/>
    <s v="Sally Hughsby"/>
    <s v="Corporate"/>
    <s v="United States"/>
    <x v="79"/>
    <x v="16"/>
    <x v="3"/>
    <s v="FUR-CH-10004626"/>
    <s v="Furniture"/>
    <x v="1"/>
    <s v="Office Star Flex Back Scooter Chair with Aluminum Finish Frame"/>
    <n v="403.56"/>
    <n v="4"/>
    <n v="0"/>
    <n v="96.854399999999998"/>
    <n v="24.2136"/>
    <n v="0.24"/>
    <n v="0"/>
    <x v="0"/>
    <x v="0"/>
    <s v="Jul"/>
  </r>
  <r>
    <n v="9895"/>
    <s v="US-2016-115441"/>
    <x v="81"/>
    <d v="2016-07-28T00:00:00"/>
    <x v="0"/>
    <s v="SH-19975"/>
    <s v="Sally Hughsby"/>
    <s v="Corporate"/>
    <s v="United States"/>
    <x v="79"/>
    <x v="16"/>
    <x v="3"/>
    <s v="FUR-FU-10001756"/>
    <s v="Furniture"/>
    <x v="3"/>
    <s v="Eldon Expressions Desk Accessory, Wood Photo Frame, Mahogany"/>
    <n v="95.2"/>
    <n v="5"/>
    <n v="0"/>
    <n v="27.608000000000001"/>
    <n v="5.5216000000000003"/>
    <n v="0.28999999999999998"/>
    <n v="0"/>
    <x v="0"/>
    <x v="0"/>
    <s v="Jul"/>
  </r>
  <r>
    <n v="9898"/>
    <s v="CA-2016-112830"/>
    <x v="882"/>
    <d v="2016-06-10T00:00:00"/>
    <x v="1"/>
    <s v="LP-17095"/>
    <s v="Liz Preis"/>
    <s v="Consumer"/>
    <s v="United States"/>
    <x v="130"/>
    <x v="15"/>
    <x v="2"/>
    <s v="FUR-FU-10004306"/>
    <s v="Furniture"/>
    <x v="3"/>
    <s v="Electrix Halogen Magnifier Lamp"/>
    <n v="466.32"/>
    <n v="3"/>
    <n v="0.2"/>
    <n v="34.973999999999997"/>
    <n v="11.657999999999999"/>
    <n v="7.4999999999999997E-2"/>
    <n v="1"/>
    <x v="4"/>
    <x v="0"/>
    <s v="Jun"/>
  </r>
  <r>
    <n v="9899"/>
    <s v="CA-2016-112830"/>
    <x v="882"/>
    <d v="2016-06-10T00:00:00"/>
    <x v="1"/>
    <s v="LP-17095"/>
    <s v="Liz Preis"/>
    <s v="Consumer"/>
    <s v="United States"/>
    <x v="130"/>
    <x v="15"/>
    <x v="2"/>
    <s v="FUR-FU-10004845"/>
    <s v="Furniture"/>
    <x v="3"/>
    <s v="Deflect-o EconoMat Nonstudded, No Bevel Mat"/>
    <n v="82.64"/>
    <n v="2"/>
    <n v="0.2"/>
    <n v="0"/>
    <n v="0"/>
    <n v="0"/>
    <n v="1"/>
    <x v="4"/>
    <x v="0"/>
    <s v="Jun"/>
  </r>
  <r>
    <n v="9900"/>
    <s v="US-2014-117380"/>
    <x v="786"/>
    <d v="2014-04-03T00:00:00"/>
    <x v="1"/>
    <s v="MP-18175"/>
    <s v="Mike Pelletier"/>
    <s v="Home Office"/>
    <s v="United States"/>
    <x v="76"/>
    <x v="15"/>
    <x v="2"/>
    <s v="FUR-TA-10000198"/>
    <s v="Furniture"/>
    <x v="2"/>
    <s v="Chromcraft Bull-Nose Wood Oval Conference Tables &amp; Bases"/>
    <n v="330.58800000000002"/>
    <n v="1"/>
    <n v="0.4"/>
    <n v="-143.25479999999999"/>
    <n v="-143.25479999999999"/>
    <n v="-0.43333333333333329"/>
    <n v="1"/>
    <x v="6"/>
    <x v="2"/>
    <s v="Mar"/>
  </r>
  <r>
    <n v="9902"/>
    <s v="CA-2017-117646"/>
    <x v="67"/>
    <d v="2017-08-25T00:00:00"/>
    <x v="1"/>
    <s v="SC-20845"/>
    <s v="Sung Chung"/>
    <s v="Consumer"/>
    <s v="United States"/>
    <x v="74"/>
    <x v="12"/>
    <x v="1"/>
    <s v="FUR-FU-10001037"/>
    <s v="Furniture"/>
    <x v="3"/>
    <s v="DAX Charcoal/Nickel-Tone Document Frame, 5 x 7"/>
    <n v="22.751999999999999"/>
    <n v="3"/>
    <n v="0.2"/>
    <n v="7.11"/>
    <n v="2.37"/>
    <n v="0.31250000000000006"/>
    <n v="1"/>
    <x v="4"/>
    <x v="3"/>
    <s v="Aug"/>
  </r>
  <r>
    <n v="9904"/>
    <s v="CA-2014-122609"/>
    <x v="352"/>
    <d v="2014-11-18T00:00:00"/>
    <x v="1"/>
    <s v="DP-13000"/>
    <s v="Darren Powers"/>
    <s v="Consumer"/>
    <s v="United States"/>
    <x v="118"/>
    <x v="5"/>
    <x v="3"/>
    <s v="FUR-FU-10004587"/>
    <s v="Furniture"/>
    <x v="3"/>
    <s v="GE General Use Halogen Bulbs, 100 Watts, 1 Bulb per Pack"/>
    <n v="25.128"/>
    <n v="3"/>
    <n v="0.6"/>
    <n v="-6.9101999999999997"/>
    <n v="-2.3033999999999999"/>
    <n v="-0.27499999999999997"/>
    <n v="1"/>
    <x v="6"/>
    <x v="2"/>
    <s v="Nov"/>
  </r>
  <r>
    <n v="9906"/>
    <s v="US-2015-129007"/>
    <x v="615"/>
    <d v="2015-09-15T00:00:00"/>
    <x v="2"/>
    <s v="KD-16615"/>
    <s v="Ken Dana"/>
    <s v="Corporate"/>
    <s v="United States"/>
    <x v="261"/>
    <x v="2"/>
    <x v="1"/>
    <s v="FUR-FU-10004973"/>
    <s v="Furniture"/>
    <x v="3"/>
    <s v="Flat Face Poster Frame"/>
    <n v="131.88"/>
    <n v="7"/>
    <n v="0"/>
    <n v="55.389600000000002"/>
    <n v="7.9127999999999998"/>
    <n v="0.42000000000000004"/>
    <n v="0"/>
    <x v="3"/>
    <x v="1"/>
    <s v="Sep"/>
  </r>
  <r>
    <n v="9908"/>
    <s v="US-2015-129007"/>
    <x v="615"/>
    <d v="2015-09-15T00:00:00"/>
    <x v="2"/>
    <s v="KD-16615"/>
    <s v="Ken Dana"/>
    <s v="Corporate"/>
    <s v="United States"/>
    <x v="261"/>
    <x v="2"/>
    <x v="1"/>
    <s v="FUR-CH-10000155"/>
    <s v="Furniture"/>
    <x v="1"/>
    <s v="Global Comet Stacking Armless Chair"/>
    <n v="717.72"/>
    <n v="3"/>
    <n v="0.2"/>
    <n v="71.772000000000006"/>
    <n v="23.924000000000003"/>
    <n v="0.1"/>
    <n v="1"/>
    <x v="3"/>
    <x v="1"/>
    <s v="Sep"/>
  </r>
  <r>
    <n v="9909"/>
    <s v="US-2015-129007"/>
    <x v="615"/>
    <d v="2015-09-15T00:00:00"/>
    <x v="2"/>
    <s v="KD-16615"/>
    <s v="Ken Dana"/>
    <s v="Corporate"/>
    <s v="United States"/>
    <x v="261"/>
    <x v="2"/>
    <x v="1"/>
    <s v="FUR-FU-10002379"/>
    <s v="Furniture"/>
    <x v="3"/>
    <s v="Eldon Econocleat Chair Mats for Low Pile Carpets"/>
    <n v="207.35"/>
    <n v="5"/>
    <n v="0"/>
    <n v="24.882000000000001"/>
    <n v="4.9763999999999999"/>
    <n v="0.12000000000000001"/>
    <n v="0"/>
    <x v="3"/>
    <x v="1"/>
    <s v="Sep"/>
  </r>
  <r>
    <n v="9910"/>
    <s v="US-2015-129007"/>
    <x v="615"/>
    <d v="2015-09-15T00:00:00"/>
    <x v="2"/>
    <s v="KD-16615"/>
    <s v="Ken Dana"/>
    <s v="Corporate"/>
    <s v="United States"/>
    <x v="261"/>
    <x v="2"/>
    <x v="1"/>
    <s v="FUR-FU-10004018"/>
    <s v="Furniture"/>
    <x v="3"/>
    <s v="Tensor Computer Mounted Lamp"/>
    <n v="44.67"/>
    <n v="3"/>
    <n v="0"/>
    <n v="12.0609"/>
    <n v="4.0202999999999998"/>
    <n v="0.27"/>
    <n v="0"/>
    <x v="3"/>
    <x v="1"/>
    <s v="Sep"/>
  </r>
  <r>
    <n v="9913"/>
    <s v="CA-2015-132388"/>
    <x v="883"/>
    <d v="2015-10-12T00:00:00"/>
    <x v="2"/>
    <s v="KN-16390"/>
    <s v="Katherine Nockton"/>
    <s v="Corporate"/>
    <s v="United States"/>
    <x v="367"/>
    <x v="2"/>
    <x v="1"/>
    <s v="FUR-CH-10001714"/>
    <s v="Furniture"/>
    <x v="1"/>
    <s v="Global Leather &amp; Oak Executive Chair, Burgundy"/>
    <n v="362.13600000000002"/>
    <n v="3"/>
    <n v="0.2"/>
    <n v="-54.320399999999999"/>
    <n v="-18.1068"/>
    <n v="-0.15"/>
    <n v="1"/>
    <x v="3"/>
    <x v="1"/>
    <s v="Oct"/>
  </r>
  <r>
    <n v="9918"/>
    <s v="CA-2017-160927"/>
    <x v="884"/>
    <d v="2017-01-31T00:00:00"/>
    <x v="0"/>
    <s v="TM-21010"/>
    <s v="Tamara Manning"/>
    <s v="Consumer"/>
    <s v="United States"/>
    <x v="149"/>
    <x v="26"/>
    <x v="3"/>
    <s v="FUR-FU-10000010"/>
    <s v="Furniture"/>
    <x v="3"/>
    <s v="DAX Value U-Channel Document Frames, Easel Back"/>
    <n v="14.91"/>
    <n v="3"/>
    <n v="0"/>
    <n v="4.6220999999999997"/>
    <n v="1.5407"/>
    <n v="0.31"/>
    <n v="0"/>
    <x v="3"/>
    <x v="3"/>
    <s v="Jan"/>
  </r>
  <r>
    <n v="9920"/>
    <s v="CA-2016-149272"/>
    <x v="775"/>
    <d v="2016-03-19T00:00:00"/>
    <x v="1"/>
    <s v="MY-18295"/>
    <s v="Muhammed Yedwab"/>
    <s v="Corporate"/>
    <s v="United States"/>
    <x v="368"/>
    <x v="5"/>
    <x v="3"/>
    <s v="FUR-CH-10000863"/>
    <s v="Furniture"/>
    <x v="1"/>
    <s v="Novimex Swivel Fabric Task Chair"/>
    <n v="528.42999999999995"/>
    <n v="5"/>
    <n v="0.3"/>
    <n v="-143.43100000000001"/>
    <n v="-28.686200000000003"/>
    <n v="-0.27142857142857146"/>
    <n v="1"/>
    <x v="4"/>
    <x v="0"/>
    <s v="Mar"/>
  </r>
  <r>
    <n v="9929"/>
    <s v="CA-2016-129630"/>
    <x v="631"/>
    <d v="2016-09-04T00:00:00"/>
    <x v="3"/>
    <s v="IM-15055"/>
    <s v="Ionia McGrath"/>
    <s v="Consumer"/>
    <s v="United States"/>
    <x v="28"/>
    <x v="2"/>
    <x v="1"/>
    <s v="FUR-FU-10000260"/>
    <s v="Furniture"/>
    <x v="3"/>
    <s v="6&quot; Cubicle Wall Clock, Black"/>
    <n v="24.27"/>
    <n v="3"/>
    <n v="0"/>
    <n v="8.7371999999999996"/>
    <n v="2.9123999999999999"/>
    <n v="0.36"/>
    <n v="0"/>
    <x v="8"/>
    <x v="0"/>
    <s v="Sep"/>
  </r>
  <r>
    <n v="9932"/>
    <s v="CA-2015-104948"/>
    <x v="18"/>
    <d v="2015-11-17T00:00:00"/>
    <x v="1"/>
    <s v="KH-16510"/>
    <s v="Keith Herrera"/>
    <s v="Consumer"/>
    <s v="United States"/>
    <x v="369"/>
    <x v="2"/>
    <x v="1"/>
    <s v="FUR-BO-10004357"/>
    <s v="Furniture"/>
    <x v="0"/>
    <s v="O'Sullivan Living Dimensions 3-Shelf Bookcases"/>
    <n v="683.33199999999999"/>
    <n v="4"/>
    <n v="0.15"/>
    <n v="-40.195999999999998"/>
    <n v="-10.048999999999999"/>
    <n v="-5.8823529411764705E-2"/>
    <n v="0"/>
    <x v="4"/>
    <x v="1"/>
    <s v="Nov"/>
  </r>
  <r>
    <n v="9938"/>
    <s v="CA-2016-164889"/>
    <x v="885"/>
    <d v="2016-06-06T00:00:00"/>
    <x v="0"/>
    <s v="CP-12340"/>
    <s v="Christine Phan"/>
    <s v="Corporate"/>
    <s v="United States"/>
    <x v="2"/>
    <x v="2"/>
    <x v="1"/>
    <s v="FUR-TA-10001676"/>
    <s v="Furniture"/>
    <x v="2"/>
    <s v="Hon 61000 Series Interactive Training Tables"/>
    <n v="71.087999999999994"/>
    <n v="2"/>
    <n v="0.2"/>
    <n v="-1.7771999999999999"/>
    <n v="-0.88859999999999995"/>
    <n v="-2.5000000000000001E-2"/>
    <n v="1"/>
    <x v="0"/>
    <x v="0"/>
    <s v="Jun"/>
  </r>
  <r>
    <n v="9939"/>
    <s v="CA-2016-169824"/>
    <x v="574"/>
    <d v="2016-12-17T00:00:00"/>
    <x v="1"/>
    <s v="NS-18640"/>
    <s v="Noel Staavos"/>
    <s v="Corporate"/>
    <s v="United States"/>
    <x v="13"/>
    <x v="7"/>
    <x v="2"/>
    <s v="FUR-FU-10004864"/>
    <s v="Furniture"/>
    <x v="3"/>
    <s v="Eldon 500 Class Desk Accessories"/>
    <n v="60.35"/>
    <n v="5"/>
    <n v="0"/>
    <n v="19.915500000000002"/>
    <n v="3.9831000000000003"/>
    <n v="0.33"/>
    <n v="0"/>
    <x v="2"/>
    <x v="0"/>
    <s v="Dec"/>
  </r>
  <r>
    <n v="9948"/>
    <s v="CA-2017-121559"/>
    <x v="886"/>
    <d v="2017-06-03T00:00:00"/>
    <x v="0"/>
    <s v="HW-14935"/>
    <s v="Helen Wasserman"/>
    <s v="Corporate"/>
    <s v="United States"/>
    <x v="370"/>
    <x v="6"/>
    <x v="3"/>
    <s v="FUR-CH-10003746"/>
    <s v="Furniture"/>
    <x v="1"/>
    <s v="Hon 4070 Series Pagoda Round Back Stacking Chairs"/>
    <n v="1925.88"/>
    <n v="6"/>
    <n v="0"/>
    <n v="539.24639999999999"/>
    <n v="89.874399999999994"/>
    <n v="0.27999999999999997"/>
    <n v="0"/>
    <x v="3"/>
    <x v="3"/>
    <s v="Jun"/>
  </r>
  <r>
    <n v="9956"/>
    <s v="CA-2015-141593"/>
    <x v="646"/>
    <d v="2015-12-16T00:00:00"/>
    <x v="0"/>
    <s v="DB-12970"/>
    <s v="Darren Budd"/>
    <s v="Corporate"/>
    <s v="United States"/>
    <x v="2"/>
    <x v="2"/>
    <x v="1"/>
    <s v="FUR-TA-10002622"/>
    <s v="Furniture"/>
    <x v="2"/>
    <s v="Bush Andora Conference Table, Maple/Graphite Gray Finish"/>
    <n v="273.56799999999998"/>
    <n v="2"/>
    <n v="0.2"/>
    <n v="10.258800000000001"/>
    <n v="5.1294000000000004"/>
    <n v="3.7500000000000006E-2"/>
    <n v="1"/>
    <x v="3"/>
    <x v="1"/>
    <s v="Dec"/>
  </r>
  <r>
    <n v="9963"/>
    <s v="CA-2015-168088"/>
    <x v="887"/>
    <d v="2015-03-22T00:00:00"/>
    <x v="2"/>
    <s v="CM-12655"/>
    <s v="Corinna Mitchell"/>
    <s v="Home Office"/>
    <s v="United States"/>
    <x v="6"/>
    <x v="5"/>
    <x v="3"/>
    <s v="FUR-BO-10004218"/>
    <s v="Furniture"/>
    <x v="0"/>
    <s v="Bush Heritage Pine Collection 5-Shelf Bookcase, Albany Pine Finish, *Special Order"/>
    <n v="383.46559999999999"/>
    <n v="4"/>
    <n v="0.32"/>
    <n v="-67.670400000000001"/>
    <n v="-16.9176"/>
    <n v="-0.17647058823529413"/>
    <n v="1"/>
    <x v="0"/>
    <x v="1"/>
    <s v="Mar"/>
  </r>
  <r>
    <n v="9965"/>
    <s v="CA-2016-146374"/>
    <x v="28"/>
    <d v="2016-12-10T00:00:00"/>
    <x v="0"/>
    <s v="HE-14800"/>
    <s v="Harold Engle"/>
    <s v="Corporate"/>
    <s v="United States"/>
    <x v="19"/>
    <x v="14"/>
    <x v="2"/>
    <s v="FUR-FU-10002671"/>
    <s v="Furniture"/>
    <x v="3"/>
    <s v="Electrix 20W Halogen Replacement Bulb for Zoom-In Desk Lamp"/>
    <n v="13.4"/>
    <n v="1"/>
    <n v="0"/>
    <n v="6.4320000000000004"/>
    <n v="6.4320000000000004"/>
    <n v="0.48000000000000004"/>
    <n v="0"/>
    <x v="2"/>
    <x v="0"/>
    <s v="Dec"/>
  </r>
  <r>
    <n v="9981"/>
    <s v="US-2015-151435"/>
    <x v="329"/>
    <d v="2015-09-09T00:00:00"/>
    <x v="0"/>
    <s v="SW-20455"/>
    <s v="Shaun Weien"/>
    <s v="Consumer"/>
    <s v="United States"/>
    <x v="120"/>
    <x v="35"/>
    <x v="0"/>
    <s v="FUR-TA-10001039"/>
    <s v="Furniture"/>
    <x v="2"/>
    <s v="KI Adjustable-Height Table"/>
    <n v="85.98"/>
    <n v="1"/>
    <n v="0"/>
    <n v="22.354800000000001"/>
    <n v="22.354800000000001"/>
    <n v="0.26"/>
    <n v="0"/>
    <x v="0"/>
    <x v="1"/>
    <s v="Sep"/>
  </r>
  <r>
    <n v="9990"/>
    <s v="CA-2014-110422"/>
    <x v="888"/>
    <d v="2014-01-23T00:00:00"/>
    <x v="0"/>
    <s v="TB-21400"/>
    <s v="Tom Boeckenhauer"/>
    <s v="Consumer"/>
    <s v="United States"/>
    <x v="89"/>
    <x v="1"/>
    <x v="0"/>
    <s v="FUR-FU-10001889"/>
    <s v="Furniture"/>
    <x v="3"/>
    <s v="Ultra Door Pull Handle"/>
    <n v="25.248000000000001"/>
    <n v="3"/>
    <n v="0.2"/>
    <n v="4.1028000000000002"/>
    <n v="1.3676000000000001"/>
    <n v="0.16250000000000001"/>
    <n v="1"/>
    <x v="3"/>
    <x v="2"/>
    <s v="Jan"/>
  </r>
  <r>
    <n v="9991"/>
    <s v="CA-2017-121258"/>
    <x v="194"/>
    <d v="2017-03-03T00:00:00"/>
    <x v="1"/>
    <s v="DB-13060"/>
    <s v="Dave Brooks"/>
    <s v="Consumer"/>
    <s v="United States"/>
    <x v="46"/>
    <x v="2"/>
    <x v="1"/>
    <s v="FUR-FU-10000747"/>
    <s v="Furniture"/>
    <x v="3"/>
    <s v="Tenex B1-RE Series Chair Mats for Low Pile Carpets"/>
    <n v="91.96"/>
    <n v="2"/>
    <n v="0"/>
    <n v="15.6332"/>
    <n v="7.8166000000000002"/>
    <n v="0.17"/>
    <n v="0"/>
    <x v="2"/>
    <x v="3"/>
    <s v="Feb"/>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566648-0F85-42F1-83DB-8EBB65057D3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H26"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axis="axisRow" showAll="0" measureFilter="1" sortType="de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autoSortScope>
        <pivotArea dataOnly="0" outline="0" fieldPosition="0">
          <references count="1">
            <reference field="4294967294" count="1" selected="0">
              <x v="0"/>
            </reference>
          </references>
        </pivotArea>
      </autoSortScope>
    </pivotField>
    <pivotField showAll="0" measureFilter="1"/>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232"/>
    </i>
    <i>
      <x v="184"/>
    </i>
    <i>
      <x v="316"/>
    </i>
    <i>
      <x v="264"/>
    </i>
    <i>
      <x v="307"/>
    </i>
    <i t="grand">
      <x/>
    </i>
  </rowItems>
  <colItems count="1">
    <i/>
  </colItems>
  <dataFields count="1">
    <dataField name="Sum of Sales" fld="16" baseField="0" baseItem="0" numFmtId="164"/>
  </dataFields>
  <formats count="2">
    <format dxfId="15">
      <pivotArea grandRow="1" outline="0" collapsedLevelsAreSubtotals="1" fieldPosition="0"/>
    </format>
    <format dxfId="14">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D7865F-4520-494D-BE8D-72CF35D14F4E}"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5:H80"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items count="5">
        <item x="2"/>
        <item x="3"/>
        <item x="0"/>
        <item x="1"/>
        <item t="default"/>
      </items>
    </pivotField>
    <pivotField showAll="0"/>
    <pivotField showAll="0"/>
    <pivotField showAll="0"/>
    <pivotField showAll="0"/>
    <pivotField showAll="0" measureFilter="1"/>
    <pivotField showAll="0" measureFilter="1"/>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Items count="1">
    <i/>
  </colItems>
  <dataFields count="1">
    <dataField name="Sum of Sales" fld="16" baseField="0" baseItem="0" numFmtId="164"/>
  </dataFields>
  <formats count="2">
    <format dxfId="17">
      <pivotArea grandRow="1" outline="0" collapsedLevelsAreSubtotals="1" fieldPosition="0"/>
    </format>
    <format dxfId="16">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845671-5418-4846-BBFD-AF26971B9DE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75:O88" firstHeaderRow="0"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dataField="1" numFmtId="9"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6"/>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Sales" fld="16" subtotal="count" baseField="26" baseItem="1"/>
    <dataField name="Sum of Profit Margin" fld="21" baseField="0" baseItem="0"/>
  </dataFields>
  <formats count="2">
    <format dxfId="19">
      <pivotArea grandRow="1" outline="0" collapsedLevelsAreSubtotals="1" fieldPosition="0"/>
    </format>
    <format dxfId="18">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AE40E4-B198-49F7-8158-27B6CCF7B84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B87"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6" baseField="0" baseItem="0" numFmtId="164"/>
  </dataFields>
  <formats count="2">
    <format dxfId="21">
      <pivotArea grandRow="1" outline="0" collapsedLevelsAreSubtotals="1" fieldPosition="0"/>
    </format>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91089E-9968-4E4A-A0C3-94970191CFD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numFmtId="166" showAll="0"/>
    <pivotField numFmtId="9"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6" baseField="0" baseItem="0"/>
    <dataField name="Sum of Quantity" fld="17" baseField="0" baseItem="0"/>
    <dataField name="Sum of Profit"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8357F9-55B2-4E8A-9290-94948800ADB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8:N43"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numFmtId="166" showAll="0"/>
    <pivotField numFmtId="9"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7"/>
  </rowFields>
  <rowItems count="5">
    <i>
      <x v="1"/>
    </i>
    <i>
      <x v="2"/>
    </i>
    <i>
      <x v="3"/>
    </i>
    <i>
      <x v="4"/>
    </i>
    <i t="grand">
      <x/>
    </i>
  </rowItems>
  <colItems count="1">
    <i/>
  </colItems>
  <dataFields count="1">
    <dataField name="Sum of Heavily  Discounted Order" fld="22" baseField="27" baseItem="1" numFmtId="1"/>
  </dataFields>
  <formats count="2">
    <format dxfId="23">
      <pivotArea grandRow="1" outline="0" collapsedLevelsAreSubtotals="1" fieldPosition="0"/>
    </format>
    <format dxfId="22">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4A1541-E017-4BD1-8006-621338BD42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hairs">
  <location ref="G65:H70"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pivotField showAll="0" measureFilter="1"/>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v="3"/>
    </i>
    <i>
      <x v="2"/>
    </i>
    <i>
      <x/>
    </i>
    <i>
      <x v="1"/>
    </i>
    <i t="grand">
      <x/>
    </i>
  </rowItems>
  <colItems count="1">
    <i/>
  </colItems>
  <dataFields count="1">
    <dataField name="Sum of Sales" fld="16" showDataAs="percentOfTotal" baseField="0" baseItem="0" numFmtId="9"/>
  </dataFields>
  <formats count="3">
    <format dxfId="26">
      <pivotArea grandRow="1" outline="0" collapsedLevelsAreSubtotals="1" fieldPosition="0"/>
    </format>
    <format dxfId="25">
      <pivotArea outline="0" fieldPosition="0">
        <references count="1">
          <reference field="4294967294" count="1">
            <x v="0"/>
          </reference>
        </references>
      </pivotArea>
    </format>
    <format dxfId="24">
      <pivotArea outline="0" collapsedLevelsAreSubtotals="1" fieldPosition="0"/>
    </format>
  </formats>
  <chartFormats count="10">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4" count="1" selected="0">
            <x v="3"/>
          </reference>
        </references>
      </pivotArea>
    </chartFormat>
    <chartFormat chart="4" format="18">
      <pivotArea type="data" outline="0" fieldPosition="0">
        <references count="2">
          <reference field="4294967294" count="1" selected="0">
            <x v="0"/>
          </reference>
          <reference field="4" count="1" selected="0">
            <x v="2"/>
          </reference>
        </references>
      </pivotArea>
    </chartFormat>
    <chartFormat chart="4" format="19">
      <pivotArea type="data" outline="0" fieldPosition="0">
        <references count="2">
          <reference field="4294967294" count="1" selected="0">
            <x v="0"/>
          </reference>
          <reference field="4" count="1" selected="0">
            <x v="0"/>
          </reference>
        </references>
      </pivotArea>
    </chartFormat>
    <chartFormat chart="4" format="20">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B37DF01-8B2B-4E8F-B372-DFF0F2783C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D14" firstHeaderRow="0" firstDataRow="1" firstDataCol="1"/>
  <pivotFields count="29">
    <pivotField showAll="0"/>
    <pivotField showAll="0"/>
    <pivotField axis="axisRow"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dataField="1" showAll="0"/>
    <pivotField showAll="0"/>
    <pivotField dataField="1" showAll="0"/>
    <pivotField numFmtId="166" showAll="0"/>
    <pivotField numFmtId="9"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8"/>
    <field x="27"/>
    <field x="26"/>
    <field x="2"/>
  </rowFields>
  <rowItems count="5">
    <i>
      <x v="1"/>
    </i>
    <i>
      <x v="2"/>
    </i>
    <i>
      <x v="3"/>
    </i>
    <i>
      <x v="4"/>
    </i>
    <i t="grand">
      <x/>
    </i>
  </rowItems>
  <colFields count="1">
    <field x="-2"/>
  </colFields>
  <colItems count="3">
    <i>
      <x/>
    </i>
    <i i="1">
      <x v="1"/>
    </i>
    <i i="2">
      <x v="2"/>
    </i>
  </colItems>
  <dataFields count="3">
    <dataField name="Sum of Sales" fld="16" baseField="0" baseItem="0"/>
    <dataField name="Sum of Quantity" fld="17" baseField="0" baseItem="0"/>
    <dataField name="Sum of Profit" fld="19" baseField="0" baseItem="0"/>
  </dataFields>
  <formats count="5">
    <format dxfId="31">
      <pivotArea collapsedLevelsAreSubtotals="1" fieldPosition="0">
        <references count="1">
          <reference field="28" count="1">
            <x v="1"/>
          </reference>
        </references>
      </pivotArea>
    </format>
    <format dxfId="30">
      <pivotArea collapsedLevelsAreSubtotals="1" fieldPosition="0">
        <references count="1">
          <reference field="28" count="1">
            <x v="2"/>
          </reference>
        </references>
      </pivotArea>
    </format>
    <format dxfId="29">
      <pivotArea collapsedLevelsAreSubtotals="1" fieldPosition="0">
        <references count="1">
          <reference field="28" count="1">
            <x v="3"/>
          </reference>
        </references>
      </pivotArea>
    </format>
    <format dxfId="28">
      <pivotArea collapsedLevelsAreSubtotals="1" fieldPosition="0">
        <references count="1">
          <reference field="28" count="1">
            <x v="4"/>
          </reference>
        </references>
      </pivotArea>
    </format>
    <format dxfId="2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EF9FF0-0913-468C-BBC3-BFA01B4DACF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te">
  <location ref="R38:S43" firstHeaderRow="1" firstDataRow="1" firstDataCol="1"/>
  <pivotFields count="29">
    <pivotField showAll="0"/>
    <pivotField showAll="0"/>
    <pivotField axis="axisRow"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items count="5">
        <item x="2"/>
        <item x="1"/>
        <item x="0"/>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8"/>
    <field x="2"/>
  </rowFields>
  <rowItems count="5">
    <i>
      <x v="1"/>
    </i>
    <i>
      <x v="2"/>
    </i>
    <i>
      <x v="3"/>
    </i>
    <i>
      <x v="4"/>
    </i>
    <i t="grand">
      <x/>
    </i>
  </rowItems>
  <colItems count="1">
    <i/>
  </colItems>
  <dataFields count="1">
    <dataField name="Sum of Sales" fld="16" baseField="0" baseItem="0" numFmtId="164"/>
  </dataFields>
  <formats count="3">
    <format dxfId="34">
      <pivotArea grandRow="1" outline="0" collapsedLevelsAreSubtotals="1" fieldPosition="0"/>
    </format>
    <format dxfId="33">
      <pivotArea outline="0" collapsedLevelsAreSubtotals="1" fieldPosition="0"/>
    </format>
    <format dxfId="32">
      <pivotArea dataOnly="0" labelOnly="1" fieldPosition="0">
        <references count="1">
          <reference field="28" count="4">
            <x v="1"/>
            <x v="2"/>
            <x v="3"/>
            <x v="4"/>
          </reference>
        </references>
      </pivotArea>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AEB3D92-A2B5-46B4-B23F-169BD376D66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0:B33"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Sales" fld="16" baseField="0" baseItem="0" numFmtId="164"/>
  </dataFields>
  <formats count="2">
    <format dxfId="36">
      <pivotArea grandRow="1" outline="0" collapsedLevelsAreSubtotals="1" fieldPosition="0"/>
    </format>
    <format dxfId="35">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6" count="1" selected="0">
            <x v="12"/>
          </reference>
        </references>
      </pivotArea>
    </chartFormat>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06A6429-19DC-43E1-8AB8-7302CDD25C3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R52:T65" firstHeaderRow="0"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dataField="1" showAll="0"/>
    <pivotField showAll="0"/>
    <pivotField numFmtId="166" showAll="0"/>
    <pivotField dataField="1" numFmtId="9"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6"/>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Profit Margin" fld="21" subtotal="average" baseField="25" baseItem="3" numFmtId="168"/>
    <dataField name="Average of Discount" fld="18" subtotal="average" baseField="26" baseItem="1"/>
  </dataFields>
  <formats count="3">
    <format dxfId="39">
      <pivotArea grandRow="1" outline="0" collapsedLevelsAreSubtotals="1" fieldPosition="0"/>
    </format>
    <format dxfId="38">
      <pivotArea outline="0" collapsedLevelsAreSubtotals="1" fieldPosition="0"/>
    </format>
    <format dxfId="37">
      <pivotArea outline="0" collapsedLevelsAreSubtotals="1" fieldPosition="0">
        <references count="1">
          <reference field="4294967294" count="1" selected="0">
            <x v="0"/>
          </reference>
        </references>
      </pivotArea>
    </format>
  </format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4B6A93F-F622-45FF-AF40-3D41AF80AE3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irs">
  <location ref="G54:H59"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measureFilter="1"/>
    <pivotField showAll="0" measureFilter="1"/>
    <pivotField showAll="0">
      <items count="5">
        <item x="3"/>
        <item x="2"/>
        <item x="0"/>
        <item x="1"/>
        <item t="default"/>
      </items>
    </pivotField>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5">
    <i>
      <x v="1"/>
    </i>
    <i>
      <x v="3"/>
    </i>
    <i>
      <x/>
    </i>
    <i>
      <x v="2"/>
    </i>
    <i t="grand">
      <x/>
    </i>
  </rowItems>
  <colItems count="1">
    <i/>
  </colItems>
  <dataFields count="1">
    <dataField name="Sum of Sales" fld="16" baseField="0" baseItem="0" numFmtId="164"/>
  </dataFields>
  <formats count="2">
    <format dxfId="41">
      <pivotArea grandRow="1" outline="0" collapsedLevelsAreSubtotals="1" fieldPosition="0"/>
    </format>
    <format dxfId="40">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DF219AC-1241-4C21-AC3B-7C721BE8031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8:H48" firstHeaderRow="1" firstDataRow="1" firstDataCol="1"/>
  <pivotFields count="29">
    <pivotField showAll="0"/>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numFmtId="166" showAll="0"/>
    <pivotField numFmtId="9" showAll="0"/>
    <pivotField showAll="0"/>
    <pivotField axis="axisRow" showAll="0">
      <items count="10">
        <item x="8"/>
        <item x="5"/>
        <item x="3"/>
        <item x="0"/>
        <item x="4"/>
        <item x="2"/>
        <item x="6"/>
        <item x="7"/>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3"/>
  </rowFields>
  <rowItems count="10">
    <i>
      <x/>
    </i>
    <i>
      <x v="1"/>
    </i>
    <i>
      <x v="2"/>
    </i>
    <i>
      <x v="3"/>
    </i>
    <i>
      <x v="4"/>
    </i>
    <i>
      <x v="5"/>
    </i>
    <i>
      <x v="6"/>
    </i>
    <i>
      <x v="7"/>
    </i>
    <i>
      <x v="8"/>
    </i>
    <i t="grand">
      <x/>
    </i>
  </rowItems>
  <colItems count="1">
    <i/>
  </colItems>
  <dataFields count="1">
    <dataField name="Count of Order ID" fld="1" subtotal="count" showDataAs="percentOfTotal" baseField="20" baseItem="0" numFmtId="9"/>
  </dataFields>
  <formats count="3">
    <format dxfId="44">
      <pivotArea grandRow="1" outline="0" collapsedLevelsAreSubtotals="1" fieldPosition="0"/>
    </format>
    <format dxfId="43">
      <pivotArea outline="0" fieldPosition="0">
        <references count="1">
          <reference field="4294967294" count="1">
            <x v="0"/>
          </reference>
        </references>
      </pivotArea>
    </format>
    <format dxfId="42">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337879-5451-47B4-A2A2-B8AA6745728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M52:O65" firstHeaderRow="0"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dataField="1" numFmtId="166" showAll="0"/>
    <pivotField dataField="1" numFmtId="9"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6"/>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Profit Margin" fld="21" subtotal="average" baseField="25" baseItem="3" numFmtId="168"/>
    <dataField name="Average of Profit Per Unit" fld="20" subtotal="average" baseField="26" baseItem="1" numFmtId="166"/>
  </dataFields>
  <formats count="8">
    <format dxfId="52">
      <pivotArea grandRow="1" outline="0" collapsedLevelsAreSubtotals="1" fieldPosition="0"/>
    </format>
    <format dxfId="51">
      <pivotArea collapsedLevelsAreSubtotals="1" fieldPosition="0">
        <references count="2">
          <reference field="4294967294" count="1" selected="0">
            <x v="1"/>
          </reference>
          <reference field="26" count="12">
            <x v="1"/>
            <x v="2"/>
            <x v="3"/>
            <x v="4"/>
            <x v="5"/>
            <x v="6"/>
            <x v="7"/>
            <x v="8"/>
            <x v="9"/>
            <x v="10"/>
            <x v="11"/>
            <x v="12"/>
          </reference>
        </references>
      </pivotArea>
    </format>
    <format dxfId="50">
      <pivotArea outline="0" collapsedLevelsAreSubtotals="1" fieldPosition="0">
        <references count="1">
          <reference field="4294967294" count="1" selected="0">
            <x v="1"/>
          </reference>
        </references>
      </pivotArea>
    </format>
    <format dxfId="49">
      <pivotArea outline="0" collapsedLevelsAreSubtotals="1" fieldPosition="0"/>
    </format>
    <format dxfId="48">
      <pivotArea collapsedLevelsAreSubtotals="1" fieldPosition="0">
        <references count="2">
          <reference field="4294967294" count="1" selected="0">
            <x v="1"/>
          </reference>
          <reference field="26" count="1">
            <x v="1"/>
          </reference>
        </references>
      </pivotArea>
    </format>
    <format dxfId="47">
      <pivotArea outline="0" collapsedLevelsAreSubtotals="1" fieldPosition="0">
        <references count="1">
          <reference field="4294967294" count="1" selected="0">
            <x v="0"/>
          </reference>
        </references>
      </pivotArea>
    </format>
    <format dxfId="46">
      <pivotArea collapsedLevelsAreSubtotals="1" fieldPosition="0">
        <references count="2">
          <reference field="4294967294" count="1" selected="0">
            <x v="1"/>
          </reference>
          <reference field="26" count="11">
            <x v="2"/>
            <x v="3"/>
            <x v="4"/>
            <x v="5"/>
            <x v="6"/>
            <x v="7"/>
            <x v="8"/>
            <x v="9"/>
            <x v="10"/>
            <x v="11"/>
            <x v="12"/>
          </reference>
        </references>
      </pivotArea>
    </format>
    <format dxfId="45">
      <pivotArea field="26" grandRow="1" outline="0" collapsedLevelsAreSubtotals="1" axis="axisRow" fieldPosition="0">
        <references count="1">
          <reference field="4294967294" count="1" selected="0">
            <x v="1"/>
          </reference>
        </references>
      </pivotArea>
    </format>
  </formats>
  <chartFormats count="2">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B7E8600-03FA-4B45-9CF7-7D2B7DFCD50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hairs">
  <location ref="A6:B11"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measureFilter="1"/>
    <pivotField showAll="0" measureFilter="1"/>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v="3"/>
    </i>
    <i>
      <x v="2"/>
    </i>
    <i>
      <x/>
    </i>
    <i>
      <x v="1"/>
    </i>
    <i t="grand">
      <x/>
    </i>
  </rowItems>
  <colItems count="1">
    <i/>
  </colItems>
  <dataFields count="1">
    <dataField name="Sum of Sales" fld="16" showDataAs="percentOfTotal" baseField="0" baseItem="0" numFmtId="9"/>
  </dataFields>
  <formats count="3">
    <format dxfId="13">
      <pivotArea grandRow="1" outline="0" collapsedLevelsAreSubtotals="1" fieldPosition="0"/>
    </format>
    <format dxfId="12">
      <pivotArea outline="0" fieldPosition="0">
        <references count="1">
          <reference field="4294967294" count="1">
            <x v="0"/>
          </reference>
        </references>
      </pivotArea>
    </format>
    <format dxfId="1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2C73CB0-D49A-4B4E-9B60-70CE403D8F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B14"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axis="axisRow" showAll="0" measureFilter="1" sortType="de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autoSortScope>
        <pivotArea dataOnly="0" outline="0" fieldPosition="0">
          <references count="1">
            <reference field="4294967294" count="1" selected="0">
              <x v="0"/>
            </reference>
          </references>
        </pivotArea>
      </autoSortScope>
    </pivotField>
    <pivotField showAll="0" measureFilter="1"/>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232"/>
    </i>
    <i>
      <x v="184"/>
    </i>
    <i>
      <x v="316"/>
    </i>
    <i>
      <x v="264"/>
    </i>
    <i>
      <x v="307"/>
    </i>
    <i t="grand">
      <x/>
    </i>
  </rowItems>
  <colItems count="1">
    <i/>
  </colItems>
  <dataFields count="1">
    <dataField name="Sum of Sales" fld="16" baseField="0" baseItem="0" numFmtId="164"/>
  </dataFields>
  <formats count="2">
    <format dxfId="10">
      <pivotArea grandRow="1" outline="0" collapsedLevelsAreSubtotals="1" fieldPosition="0"/>
    </format>
    <format dxfId="9">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2651FDB-2102-4D2E-A575-F09541258F8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B18" firstHeaderRow="1" firstDataRow="1" firstDataCol="1"/>
  <pivotFields count="29">
    <pivotField showAll="0"/>
    <pivotField dataField="1"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numFmtId="166" showAll="0"/>
    <pivotField numFmtId="9" showAll="0"/>
    <pivotField showAll="0"/>
    <pivotField axis="axisRow" showAll="0">
      <items count="10">
        <item x="8"/>
        <item x="5"/>
        <item x="3"/>
        <item x="0"/>
        <item x="4"/>
        <item x="2"/>
        <item x="6"/>
        <item x="7"/>
        <item x="1"/>
        <item t="default"/>
      </items>
    </pivotField>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3"/>
  </rowFields>
  <rowItems count="10">
    <i>
      <x/>
    </i>
    <i>
      <x v="1"/>
    </i>
    <i>
      <x v="2"/>
    </i>
    <i>
      <x v="3"/>
    </i>
    <i>
      <x v="4"/>
    </i>
    <i>
      <x v="5"/>
    </i>
    <i>
      <x v="6"/>
    </i>
    <i>
      <x v="7"/>
    </i>
    <i>
      <x v="8"/>
    </i>
    <i t="grand">
      <x/>
    </i>
  </rowItems>
  <colItems count="1">
    <i/>
  </colItems>
  <dataFields count="1">
    <dataField name="Count of Order ID" fld="1" subtotal="count" showDataAs="percentOfTotal" baseField="20" baseItem="0" numFmtId="9"/>
  </dataFields>
  <formats count="3">
    <format dxfId="8">
      <pivotArea grandRow="1" outline="0" collapsedLevelsAreSubtotals="1" fieldPosition="0"/>
    </format>
    <format dxfId="7">
      <pivotArea outline="0" fieldPosition="0">
        <references count="1">
          <reference field="4294967294" count="1">
            <x v="0"/>
          </reference>
        </references>
      </pivotArea>
    </format>
    <format dxfId="6">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0344C26-FD7E-4C5A-9789-A389A22E521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B56"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6" baseField="0" baseItem="0" numFmtId="164"/>
  </dataFields>
  <formats count="2">
    <format dxfId="5">
      <pivotArea grandRow="1"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F51014E-B7B6-4C10-BD9F-61996642AE6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hairs">
  <location ref="A7:B12"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measureFilter="1"/>
    <pivotField showAll="0" measureFilter="1"/>
    <pivotField showAll="0">
      <items count="5">
        <item x="3"/>
        <item x="2"/>
        <item x="0"/>
        <item x="1"/>
        <item t="default"/>
      </items>
    </pivotField>
    <pivotField showAll="0"/>
    <pivotField showAll="0"/>
    <pivotField axis="axisRow" showAll="0" sortType="descending">
      <items count="5">
        <item x="0"/>
        <item x="1"/>
        <item x="3"/>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numFmtId="166" showAll="0"/>
    <pivotField numFmtId="9"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5">
    <i>
      <x v="1"/>
    </i>
    <i>
      <x v="3"/>
    </i>
    <i>
      <x/>
    </i>
    <i>
      <x v="2"/>
    </i>
    <i t="grand">
      <x/>
    </i>
  </rowItems>
  <colItems count="1">
    <i/>
  </colItems>
  <dataFields count="1">
    <dataField name="Sum of Sales" fld="16" baseField="0" baseItem="0" numFmtId="164"/>
  </dataFields>
  <formats count="2">
    <format dxfId="3">
      <pivotArea grandRow="1" outline="0" collapsedLevelsAreSubtotals="1" fieldPosition="0"/>
    </format>
    <format dxfId="2">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5" filterVal="5"/>
        </filterColumn>
      </autoFilter>
    </filter>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BF81CCC6-5D39-4EE5-A942-A3B1C6D3E15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B20" firstHeaderRow="1" firstDataRow="1" firstDataCol="1"/>
  <pivotFields count="29">
    <pivotField showAll="0"/>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pivotField showAll="0"/>
    <pivotField dataField="1" showAll="0"/>
    <pivotField showAll="0"/>
    <pivotField showAll="0"/>
    <pivotField showAll="0"/>
    <pivotField numFmtId="166" showAll="0"/>
    <pivotField numFmtId="9"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6"/>
  </rowFields>
  <rowItems count="13">
    <i>
      <x v="1"/>
    </i>
    <i>
      <x v="2"/>
    </i>
    <i>
      <x v="3"/>
    </i>
    <i>
      <x v="4"/>
    </i>
    <i>
      <x v="5"/>
    </i>
    <i>
      <x v="6"/>
    </i>
    <i>
      <x v="7"/>
    </i>
    <i>
      <x v="8"/>
    </i>
    <i>
      <x v="9"/>
    </i>
    <i>
      <x v="10"/>
    </i>
    <i>
      <x v="11"/>
    </i>
    <i>
      <x v="12"/>
    </i>
    <i t="grand">
      <x/>
    </i>
  </rowItems>
  <colItems count="1">
    <i/>
  </colItems>
  <dataFields count="1">
    <dataField name="Sum of Sales" fld="16" baseField="0" baseItem="0" numFmtId="164"/>
  </dataFields>
  <formats count="2">
    <format dxfId="1">
      <pivotArea grandRow="1" outline="0" collapsedLevelsAreSubtotals="1" fieldPosition="0"/>
    </format>
    <format dxfId="0">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2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13269CA-14D5-4D1A-BDD9-87052E3C9E59}" autoFormatId="16" applyNumberFormats="0" applyBorderFormats="0" applyFontFormats="0" applyPatternFormats="0" applyAlignmentFormats="0" applyWidthHeightFormats="0">
  <queryTableRefresh nextId="27">
    <queryTableFields count="26">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4" dataBound="0" tableColumnId="24"/>
      <queryTableField id="25" dataBound="0" tableColumnId="26"/>
      <queryTableField id="26" dataBound="0" tableColumnId="27"/>
      <queryTableField id="21" name="Duration" tableColumnId="21"/>
      <queryTableField id="23" dataBound="0" tableColumnId="23"/>
      <queryTableField id="22" name="Month Nam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DC9AB38-F9AA-4E0A-8BA3-59D4902D594A}" sourceName="Region">
  <pivotTables>
    <pivotTable tabId="3" name="PivotTable7"/>
    <pivotTable tabId="3" name="PivotTable1"/>
    <pivotTable tabId="3" name="PivotTable11"/>
    <pivotTable tabId="3" name="PivotTable12"/>
    <pivotTable tabId="3" name="PivotTable2"/>
    <pivotTable tabId="3" name="PivotTable3"/>
    <pivotTable tabId="3" name="PivotTable4"/>
    <pivotTable tabId="3" name="PivotTable5"/>
    <pivotTable tabId="3" name="PivotTable6"/>
    <pivotTable tabId="9" name="PivotTable1"/>
    <pivotTable tabId="10" name="PivotTable2"/>
    <pivotTable tabId="11" name="PivotTable3"/>
    <pivotTable tabId="12" name="PivotTable4"/>
    <pivotTable tabId="13" name="PivotTable5"/>
    <pivotTable tabId="14" name="PivotTable6"/>
    <pivotTable tabId="3" name="PivotTable8"/>
    <pivotTable tabId="3" name="PivotTable9"/>
    <pivotTable tabId="3" name="PivotTable10"/>
    <pivotTable tabId="3" name="PivotTable13"/>
    <pivotTable tabId="3" name="PivotTable15"/>
  </pivotTables>
  <data>
    <tabular pivotCacheId="1045116684">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033EF17-2795-44C2-B193-8EA12171D537}" cache="Slicer_Region" caption="Region" columnCount="4" showCaption="0" style="DB medium"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E1BF199B-F2EB-4415-B3DD-5322F23EC641}" cache="Slicer_Region" caption="Region" columnCount="4" showCaption="0" style="DB mediu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4B1B67-56EF-4DE7-B030-FEC275788F5B}" name="SalesData" displayName="SalesData" ref="A1:Z2122" tableType="queryTable" totalsRowShown="0">
  <autoFilter ref="A1:Z2122" xr:uid="{B04B1B67-56EF-4DE7-B030-FEC275788F5B}"/>
  <tableColumns count="26">
    <tableColumn id="1" xr3:uid="{1183F542-7BF5-4B6B-9DFB-26BA41EF279A}" uniqueName="1" name="Row ID" queryTableFieldId="1"/>
    <tableColumn id="2" xr3:uid="{297D9729-995F-469D-BE69-71B45449A386}" uniqueName="2" name="Order ID" queryTableFieldId="2" dataDxfId="77"/>
    <tableColumn id="3" xr3:uid="{82122250-A7EB-4333-88BB-4369DD74F97B}" uniqueName="3" name="Order Date" queryTableFieldId="3" dataDxfId="76"/>
    <tableColumn id="4" xr3:uid="{4E290E0B-931C-410C-B253-AB154DE7FD85}" uniqueName="4" name="Ship Date" queryTableFieldId="4" dataDxfId="75"/>
    <tableColumn id="5" xr3:uid="{DCC35ECC-434D-49AF-86D7-2C196F7F5061}" uniqueName="5" name="Ship Mode" queryTableFieldId="5" dataDxfId="74"/>
    <tableColumn id="6" xr3:uid="{F5473F63-D239-4A27-ADFA-F2EAF0B49C17}" uniqueName="6" name="Customer ID" queryTableFieldId="6" dataDxfId="73"/>
    <tableColumn id="7" xr3:uid="{9FC38D18-6418-4816-AD42-0E2E8CB4951D}" uniqueName="7" name="Customer Name" queryTableFieldId="7" dataDxfId="72"/>
    <tableColumn id="8" xr3:uid="{4EC3512C-C78B-431A-A5C0-9D554C1054E9}" uniqueName="8" name="Segment" queryTableFieldId="8" dataDxfId="71"/>
    <tableColumn id="9" xr3:uid="{F2850FD5-40A1-4ECF-BB4F-143D72F921B2}" uniqueName="9" name="Country" queryTableFieldId="9" dataDxfId="70"/>
    <tableColumn id="10" xr3:uid="{C42767F8-71E6-4F73-B541-ABD9A21E1F3B}" uniqueName="10" name="City" queryTableFieldId="10" dataDxfId="69"/>
    <tableColumn id="11" xr3:uid="{C90D3F01-C040-4292-A07A-C0819B727631}" uniqueName="11" name="State" queryTableFieldId="11" dataDxfId="68"/>
    <tableColumn id="12" xr3:uid="{30894AD5-A390-4AD8-B592-76487C8B1CB6}" uniqueName="12" name="Region" queryTableFieldId="12" dataDxfId="67"/>
    <tableColumn id="13" xr3:uid="{98B33348-F962-4C60-8AE1-A8CF9246768A}" uniqueName="13" name="Product ID" queryTableFieldId="13" dataDxfId="66"/>
    <tableColumn id="14" xr3:uid="{77F44290-212A-4832-A44C-C7FE9D208E48}" uniqueName="14" name="Category" queryTableFieldId="14" dataDxfId="65"/>
    <tableColumn id="15" xr3:uid="{5D6ACD08-2163-46D1-BC41-F5BCD7EFBA87}" uniqueName="15" name="Sub-Category" queryTableFieldId="15" dataDxfId="64"/>
    <tableColumn id="16" xr3:uid="{FB9FA153-D067-4124-B499-61526ECF7DDE}" uniqueName="16" name="Product Name" queryTableFieldId="16" dataDxfId="63"/>
    <tableColumn id="17" xr3:uid="{BDE668D4-286F-4E64-B7A7-2D3FD92274FB}" uniqueName="17" name="Sales" queryTableFieldId="17"/>
    <tableColumn id="18" xr3:uid="{4A821833-A119-4974-8050-7C6D97BA5187}" uniqueName="18" name="Quantity" queryTableFieldId="18"/>
    <tableColumn id="19" xr3:uid="{60B5CEF4-992F-4B91-B5A6-2BE2DFF68B1F}" uniqueName="19" name="Discount" queryTableFieldId="19" dataDxfId="62" dataCellStyle="Percent"/>
    <tableColumn id="20" xr3:uid="{0D3D271E-19B2-4399-AC6E-804D19B6E6C3}" uniqueName="20" name="Profit" queryTableFieldId="20" dataDxfId="61"/>
    <tableColumn id="24" xr3:uid="{D8B2B5F0-1724-4FFA-B0E3-E64C3BB84C33}" uniqueName="24" name="Profit Per Unit" queryTableFieldId="24" dataDxfId="60">
      <calculatedColumnFormula>SalesData[[#This Row],[Profit]]/SalesData[[#This Row],[Quantity]]</calculatedColumnFormula>
    </tableColumn>
    <tableColumn id="26" xr3:uid="{435F550C-3239-46D1-958A-C9C140B05298}" uniqueName="26" name="Profit Margin" queryTableFieldId="25" dataDxfId="59" dataCellStyle="Percent">
      <calculatedColumnFormula>SalesData[[#This Row],[Profit]]/SalesData[[#This Row],[Sales]]</calculatedColumnFormula>
    </tableColumn>
    <tableColumn id="27" xr3:uid="{74114452-F1B4-4EF0-AE86-F4F1605DFD00}" uniqueName="27" name="Heavily  Discounted Order" queryTableFieldId="26" dataDxfId="58" dataCellStyle="Percent">
      <calculatedColumnFormula>IF(SalesData[[#This Row],[Discount]]&gt;=0.2,1,0)</calculatedColumnFormula>
    </tableColumn>
    <tableColumn id="21" xr3:uid="{7E8E1E57-82CA-42C8-962A-0D9090525E90}" uniqueName="21" name="Duration" queryTableFieldId="21" dataDxfId="57"/>
    <tableColumn id="23" xr3:uid="{D2E03CCC-51A5-403F-A7E5-EE29226B6C91}" uniqueName="23" name="Year" queryTableFieldId="23" dataDxfId="56">
      <calculatedColumnFormula>TEXT(SalesData[[#This Row],[Order Date]],"yyyy")</calculatedColumnFormula>
    </tableColumn>
    <tableColumn id="22" xr3:uid="{92D171D8-5E93-4C49-990B-53098DD37563}" uniqueName="22" name="Month Name" queryTableFieldId="22" dataDxfId="55"/>
  </tableColumns>
  <tableStyleInfo name="TableStyleMedium4"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A2E9EBA-AD6A-49A1-90B0-43B5EEC9E906}" name="Table2" displayName="Table2" ref="A1:V320" totalsRowShown="0">
  <autoFilter ref="A1:V320" xr:uid="{8A2E9EBA-AD6A-49A1-90B0-43B5EEC9E906}"/>
  <tableColumns count="22">
    <tableColumn id="1" xr3:uid="{F8812C0D-4F7F-4445-9231-16600C8C3ADC}" name="Row ID"/>
    <tableColumn id="2" xr3:uid="{6D16CE99-CFF5-43CC-819A-5F3FC020858B}" name="Order ID"/>
    <tableColumn id="3" xr3:uid="{27CEC704-1F57-4A42-BC3C-76C33C53ECF8}" name="Order Date" dataDxfId="54"/>
    <tableColumn id="4" xr3:uid="{48433A9C-FA2D-4061-A283-63D837496B8F}" name="Ship Date" dataDxfId="53"/>
    <tableColumn id="5" xr3:uid="{2E31514B-E894-49EC-ADD2-4D762CA1E510}" name="Ship Mode"/>
    <tableColumn id="6" xr3:uid="{F233F54C-50A4-4AB5-AB0E-9798E0903873}" name="Customer ID"/>
    <tableColumn id="7" xr3:uid="{0CEC9019-6404-424F-AF5D-BE28CEFCF762}" name="Customer Name"/>
    <tableColumn id="8" xr3:uid="{FD2BAC9E-031C-473F-B4CB-AE667922A951}" name="Segment"/>
    <tableColumn id="9" xr3:uid="{194CAED6-FC4E-4D9F-966D-887A8A26FB75}" name="Country"/>
    <tableColumn id="10" xr3:uid="{9ADC894A-709D-4C0D-99AF-41EB39E528B9}" name="City"/>
    <tableColumn id="11" xr3:uid="{C16DF855-EB06-48AB-BEA1-169DE5E64D66}" name="State"/>
    <tableColumn id="12" xr3:uid="{8C595298-670E-4353-A9E0-32319FE12957}" name="Region"/>
    <tableColumn id="13" xr3:uid="{E7CA46B5-418D-44CC-A4AE-D815373F2B88}" name="Product ID"/>
    <tableColumn id="14" xr3:uid="{01A32E9E-4F73-48B4-92B9-01A5833B361C}" name="Category"/>
    <tableColumn id="15" xr3:uid="{879BA3C2-0F9B-44AE-B458-AA6D138A63B9}" name="Sub-Category"/>
    <tableColumn id="16" xr3:uid="{37E23D3E-E33F-4614-9714-8242EEDC2C1F}" name="Product Name"/>
    <tableColumn id="17" xr3:uid="{891CDE96-9BDF-4CBF-A608-3610B437BB80}" name="Sales"/>
    <tableColumn id="18" xr3:uid="{6D453EF9-D78F-41A5-B590-1F1AE4B953FB}" name="Quantity"/>
    <tableColumn id="19" xr3:uid="{997EF1E8-2CA5-486B-9B7D-8E8E1F40F44B}" name="Discount"/>
    <tableColumn id="20" xr3:uid="{09C65689-9852-4CA5-82BF-33C667C85845}" name="Profit"/>
    <tableColumn id="21" xr3:uid="{A78F23F9-5780-4283-B929-6A322C59AC04}" name="Duration"/>
    <tableColumn id="22" xr3:uid="{6C93E84C-DFB8-468F-A21E-4EE29BC4E227}" name="Month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7.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5.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6.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7.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8.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43589-7B4B-457D-9000-7D09CD214212}">
  <dimension ref="A1:U2122"/>
  <sheetViews>
    <sheetView workbookViewId="0">
      <selection activeCell="E7" sqref="E7"/>
    </sheetView>
  </sheetViews>
  <sheetFormatPr defaultColWidth="10.6640625" defaultRowHeight="14.4" x14ac:dyDescent="0.3"/>
  <cols>
    <col min="1" max="8" width="10.6640625" style="12"/>
    <col min="9" max="9" width="12.44140625" style="12" customWidth="1"/>
    <col min="10" max="16384" width="10.6640625" style="12"/>
  </cols>
  <sheetData>
    <row r="1" spans="1:21" x14ac:dyDescent="0.3">
      <c r="A1" s="12" t="s">
        <v>0</v>
      </c>
      <c r="B1" s="12" t="s">
        <v>1</v>
      </c>
      <c r="C1" s="12" t="s">
        <v>2</v>
      </c>
      <c r="D1" s="12" t="s">
        <v>3</v>
      </c>
      <c r="E1" s="12" t="s">
        <v>4</v>
      </c>
      <c r="F1" s="12" t="s">
        <v>5</v>
      </c>
      <c r="G1" s="12" t="s">
        <v>6</v>
      </c>
      <c r="H1" s="12" t="s">
        <v>7</v>
      </c>
      <c r="I1" s="12" t="s">
        <v>8</v>
      </c>
      <c r="J1" s="12" t="s">
        <v>9</v>
      </c>
      <c r="K1" s="12" t="s">
        <v>10</v>
      </c>
      <c r="L1" s="12" t="s">
        <v>4434</v>
      </c>
      <c r="M1" s="12" t="s">
        <v>11</v>
      </c>
      <c r="N1" s="12" t="s">
        <v>12</v>
      </c>
      <c r="O1" s="12" t="s">
        <v>13</v>
      </c>
      <c r="P1" s="12" t="s">
        <v>14</v>
      </c>
      <c r="Q1" s="12" t="s">
        <v>15</v>
      </c>
      <c r="R1" s="12" t="s">
        <v>16</v>
      </c>
      <c r="S1" s="12" t="s">
        <v>17</v>
      </c>
      <c r="T1" s="12" t="s">
        <v>18</v>
      </c>
      <c r="U1" s="12" t="s">
        <v>19</v>
      </c>
    </row>
    <row r="2" spans="1:21" x14ac:dyDescent="0.3">
      <c r="A2" s="12">
        <v>1</v>
      </c>
      <c r="B2" s="12" t="s">
        <v>22</v>
      </c>
      <c r="C2" s="2">
        <v>42682</v>
      </c>
      <c r="D2" s="2">
        <v>42685</v>
      </c>
      <c r="E2" s="12" t="s">
        <v>23</v>
      </c>
      <c r="F2" s="12" t="s">
        <v>24</v>
      </c>
      <c r="G2" s="12" t="s">
        <v>25</v>
      </c>
      <c r="H2" s="12" t="s">
        <v>26</v>
      </c>
      <c r="I2" s="12" t="s">
        <v>27</v>
      </c>
      <c r="J2" s="12" t="s">
        <v>28</v>
      </c>
      <c r="K2" s="12" t="s">
        <v>29</v>
      </c>
      <c r="L2" s="12">
        <v>42420</v>
      </c>
      <c r="M2" s="12" t="s">
        <v>30</v>
      </c>
      <c r="N2" s="12" t="s">
        <v>31</v>
      </c>
      <c r="O2" s="12" t="s">
        <v>32</v>
      </c>
      <c r="P2" s="12" t="s">
        <v>33</v>
      </c>
      <c r="Q2" s="12" t="s">
        <v>34</v>
      </c>
      <c r="R2" s="12">
        <v>261.95999999999998</v>
      </c>
      <c r="S2" s="12">
        <v>2</v>
      </c>
      <c r="T2" s="12">
        <v>0</v>
      </c>
      <c r="U2" s="12">
        <v>41.913600000000002</v>
      </c>
    </row>
    <row r="3" spans="1:21" x14ac:dyDescent="0.3">
      <c r="A3" s="12">
        <v>2</v>
      </c>
      <c r="B3" s="12" t="s">
        <v>22</v>
      </c>
      <c r="C3" s="2">
        <v>42682</v>
      </c>
      <c r="D3" s="2">
        <v>42685</v>
      </c>
      <c r="E3" s="12" t="s">
        <v>23</v>
      </c>
      <c r="F3" s="12" t="s">
        <v>24</v>
      </c>
      <c r="G3" s="12" t="s">
        <v>25</v>
      </c>
      <c r="H3" s="12" t="s">
        <v>26</v>
      </c>
      <c r="I3" s="12" t="s">
        <v>27</v>
      </c>
      <c r="J3" s="12" t="s">
        <v>28</v>
      </c>
      <c r="K3" s="12" t="s">
        <v>29</v>
      </c>
      <c r="L3" s="12">
        <v>42420</v>
      </c>
      <c r="M3" s="12" t="s">
        <v>30</v>
      </c>
      <c r="N3" s="12" t="s">
        <v>37</v>
      </c>
      <c r="O3" s="12" t="s">
        <v>32</v>
      </c>
      <c r="P3" s="12" t="s">
        <v>38</v>
      </c>
      <c r="Q3" s="12" t="s">
        <v>39</v>
      </c>
      <c r="R3" s="12">
        <v>731.94</v>
      </c>
      <c r="S3" s="12">
        <v>3</v>
      </c>
      <c r="T3" s="12">
        <v>0</v>
      </c>
      <c r="U3" s="12">
        <v>219.58199999999999</v>
      </c>
    </row>
    <row r="4" spans="1:21" x14ac:dyDescent="0.3">
      <c r="A4" s="12">
        <v>4</v>
      </c>
      <c r="B4" s="12" t="s">
        <v>40</v>
      </c>
      <c r="C4" s="2">
        <v>42288</v>
      </c>
      <c r="D4" s="2">
        <v>42295</v>
      </c>
      <c r="E4" s="12" t="s">
        <v>41</v>
      </c>
      <c r="F4" s="12" t="s">
        <v>42</v>
      </c>
      <c r="G4" s="12" t="s">
        <v>43</v>
      </c>
      <c r="H4" s="12" t="s">
        <v>26</v>
      </c>
      <c r="I4" s="12" t="s">
        <v>27</v>
      </c>
      <c r="J4" s="12" t="s">
        <v>44</v>
      </c>
      <c r="K4" s="12" t="s">
        <v>45</v>
      </c>
      <c r="L4" s="12">
        <v>33311</v>
      </c>
      <c r="M4" s="12" t="s">
        <v>30</v>
      </c>
      <c r="N4" s="12" t="s">
        <v>46</v>
      </c>
      <c r="O4" s="12" t="s">
        <v>32</v>
      </c>
      <c r="P4" s="12" t="s">
        <v>47</v>
      </c>
      <c r="Q4" s="12" t="s">
        <v>48</v>
      </c>
      <c r="R4" s="12">
        <v>957.57749999999999</v>
      </c>
      <c r="S4" s="12">
        <v>5</v>
      </c>
      <c r="T4" s="12">
        <v>0.45</v>
      </c>
      <c r="U4" s="12">
        <v>-383.03100000000001</v>
      </c>
    </row>
    <row r="5" spans="1:21" x14ac:dyDescent="0.3">
      <c r="A5" s="12">
        <v>6</v>
      </c>
      <c r="B5" s="12" t="s">
        <v>51</v>
      </c>
      <c r="C5" s="2">
        <v>41799</v>
      </c>
      <c r="D5" s="2">
        <v>41804</v>
      </c>
      <c r="E5" s="12" t="s">
        <v>41</v>
      </c>
      <c r="F5" s="12" t="s">
        <v>52</v>
      </c>
      <c r="G5" s="12" t="s">
        <v>53</v>
      </c>
      <c r="H5" s="12" t="s">
        <v>26</v>
      </c>
      <c r="I5" s="12" t="s">
        <v>27</v>
      </c>
      <c r="J5" s="12" t="s">
        <v>54</v>
      </c>
      <c r="K5" s="12" t="s">
        <v>55</v>
      </c>
      <c r="L5" s="12">
        <v>90032</v>
      </c>
      <c r="M5" s="12" t="s">
        <v>56</v>
      </c>
      <c r="N5" s="12" t="s">
        <v>57</v>
      </c>
      <c r="O5" s="12" t="s">
        <v>32</v>
      </c>
      <c r="P5" s="12" t="s">
        <v>58</v>
      </c>
      <c r="Q5" s="12" t="s">
        <v>59</v>
      </c>
      <c r="R5" s="12">
        <v>48.86</v>
      </c>
      <c r="S5" s="12">
        <v>7</v>
      </c>
      <c r="T5" s="12">
        <v>0</v>
      </c>
      <c r="U5" s="12">
        <v>14.1694</v>
      </c>
    </row>
    <row r="6" spans="1:21" x14ac:dyDescent="0.3">
      <c r="A6" s="12">
        <v>11</v>
      </c>
      <c r="B6" s="12" t="s">
        <v>51</v>
      </c>
      <c r="C6" s="2">
        <v>41799</v>
      </c>
      <c r="D6" s="2">
        <v>41804</v>
      </c>
      <c r="E6" s="12" t="s">
        <v>41</v>
      </c>
      <c r="F6" s="12" t="s">
        <v>52</v>
      </c>
      <c r="G6" s="12" t="s">
        <v>53</v>
      </c>
      <c r="H6" s="12" t="s">
        <v>26</v>
      </c>
      <c r="I6" s="12" t="s">
        <v>27</v>
      </c>
      <c r="J6" s="12" t="s">
        <v>54</v>
      </c>
      <c r="K6" s="12" t="s">
        <v>55</v>
      </c>
      <c r="L6" s="12">
        <v>90032</v>
      </c>
      <c r="M6" s="12" t="s">
        <v>56</v>
      </c>
      <c r="N6" s="12" t="s">
        <v>62</v>
      </c>
      <c r="O6" s="12" t="s">
        <v>32</v>
      </c>
      <c r="P6" s="12" t="s">
        <v>47</v>
      </c>
      <c r="Q6" s="12" t="s">
        <v>63</v>
      </c>
      <c r="R6" s="12">
        <v>1706.184</v>
      </c>
      <c r="S6" s="12">
        <v>9</v>
      </c>
      <c r="T6" s="12">
        <v>0.2</v>
      </c>
      <c r="U6" s="12">
        <v>85.309200000000004</v>
      </c>
    </row>
    <row r="7" spans="1:21" x14ac:dyDescent="0.3">
      <c r="A7" s="12">
        <v>24</v>
      </c>
      <c r="B7" s="12" t="s">
        <v>64</v>
      </c>
      <c r="C7" s="2">
        <v>42932</v>
      </c>
      <c r="D7" s="2">
        <v>42934</v>
      </c>
      <c r="E7" s="12" t="s">
        <v>23</v>
      </c>
      <c r="F7" s="12" t="s">
        <v>65</v>
      </c>
      <c r="G7" s="12" t="s">
        <v>66</v>
      </c>
      <c r="H7" s="12" t="s">
        <v>26</v>
      </c>
      <c r="I7" s="12" t="s">
        <v>27</v>
      </c>
      <c r="J7" s="12" t="s">
        <v>67</v>
      </c>
      <c r="K7" s="12" t="s">
        <v>68</v>
      </c>
      <c r="L7" s="12">
        <v>19140</v>
      </c>
      <c r="M7" s="12" t="s">
        <v>69</v>
      </c>
      <c r="N7" s="12" t="s">
        <v>70</v>
      </c>
      <c r="O7" s="12" t="s">
        <v>32</v>
      </c>
      <c r="P7" s="12" t="s">
        <v>38</v>
      </c>
      <c r="Q7" s="12" t="s">
        <v>71</v>
      </c>
      <c r="R7" s="12">
        <v>71.372</v>
      </c>
      <c r="S7" s="12">
        <v>2</v>
      </c>
      <c r="T7" s="12">
        <v>0.3</v>
      </c>
      <c r="U7" s="12">
        <v>-1.0196000000000001</v>
      </c>
    </row>
    <row r="8" spans="1:21" x14ac:dyDescent="0.3">
      <c r="A8" s="12">
        <v>25</v>
      </c>
      <c r="B8" s="12" t="s">
        <v>74</v>
      </c>
      <c r="C8" s="2">
        <v>42272</v>
      </c>
      <c r="D8" s="2">
        <v>42277</v>
      </c>
      <c r="E8" s="12" t="s">
        <v>41</v>
      </c>
      <c r="F8" s="12" t="s">
        <v>75</v>
      </c>
      <c r="G8" s="12" t="s">
        <v>76</v>
      </c>
      <c r="H8" s="12" t="s">
        <v>26</v>
      </c>
      <c r="I8" s="12" t="s">
        <v>27</v>
      </c>
      <c r="J8" s="12" t="s">
        <v>77</v>
      </c>
      <c r="K8" s="12" t="s">
        <v>78</v>
      </c>
      <c r="L8" s="12">
        <v>84057</v>
      </c>
      <c r="M8" s="12" t="s">
        <v>56</v>
      </c>
      <c r="N8" s="12" t="s">
        <v>46</v>
      </c>
      <c r="O8" s="12" t="s">
        <v>32</v>
      </c>
      <c r="P8" s="12" t="s">
        <v>47</v>
      </c>
      <c r="Q8" s="12" t="s">
        <v>48</v>
      </c>
      <c r="R8" s="12">
        <v>1044.6300000000001</v>
      </c>
      <c r="S8" s="12">
        <v>3</v>
      </c>
      <c r="T8" s="12">
        <v>0</v>
      </c>
      <c r="U8" s="12">
        <v>240.26490000000001</v>
      </c>
    </row>
    <row r="9" spans="1:21" x14ac:dyDescent="0.3">
      <c r="A9" s="12">
        <v>28</v>
      </c>
      <c r="B9" s="12" t="s">
        <v>80</v>
      </c>
      <c r="C9" s="2">
        <v>42264</v>
      </c>
      <c r="D9" s="2">
        <v>42268</v>
      </c>
      <c r="E9" s="12" t="s">
        <v>41</v>
      </c>
      <c r="F9" s="12" t="s">
        <v>81</v>
      </c>
      <c r="G9" s="12" t="s">
        <v>82</v>
      </c>
      <c r="H9" s="12" t="s">
        <v>26</v>
      </c>
      <c r="I9" s="12" t="s">
        <v>27</v>
      </c>
      <c r="J9" s="12" t="s">
        <v>67</v>
      </c>
      <c r="K9" s="12" t="s">
        <v>68</v>
      </c>
      <c r="L9" s="12">
        <v>19140</v>
      </c>
      <c r="M9" s="12" t="s">
        <v>69</v>
      </c>
      <c r="N9" s="12" t="s">
        <v>83</v>
      </c>
      <c r="O9" s="12" t="s">
        <v>32</v>
      </c>
      <c r="P9" s="12" t="s">
        <v>33</v>
      </c>
      <c r="Q9" s="12" t="s">
        <v>84</v>
      </c>
      <c r="R9" s="12">
        <v>3083.43</v>
      </c>
      <c r="S9" s="12">
        <v>7</v>
      </c>
      <c r="T9" s="12">
        <v>0.5</v>
      </c>
      <c r="U9" s="12">
        <v>-1665.0522000000001</v>
      </c>
    </row>
    <row r="10" spans="1:21" x14ac:dyDescent="0.3">
      <c r="A10" s="12">
        <v>30</v>
      </c>
      <c r="B10" s="12" t="s">
        <v>80</v>
      </c>
      <c r="C10" s="2">
        <v>42264</v>
      </c>
      <c r="D10" s="2">
        <v>42268</v>
      </c>
      <c r="E10" s="12" t="s">
        <v>41</v>
      </c>
      <c r="F10" s="12" t="s">
        <v>81</v>
      </c>
      <c r="G10" s="12" t="s">
        <v>82</v>
      </c>
      <c r="H10" s="12" t="s">
        <v>26</v>
      </c>
      <c r="I10" s="12" t="s">
        <v>27</v>
      </c>
      <c r="J10" s="12" t="s">
        <v>67</v>
      </c>
      <c r="K10" s="12" t="s">
        <v>68</v>
      </c>
      <c r="L10" s="12">
        <v>19140</v>
      </c>
      <c r="M10" s="12" t="s">
        <v>69</v>
      </c>
      <c r="N10" s="12" t="s">
        <v>86</v>
      </c>
      <c r="O10" s="12" t="s">
        <v>32</v>
      </c>
      <c r="P10" s="12" t="s">
        <v>58</v>
      </c>
      <c r="Q10" s="12" t="s">
        <v>87</v>
      </c>
      <c r="R10" s="12">
        <v>124.2</v>
      </c>
      <c r="S10" s="12">
        <v>3</v>
      </c>
      <c r="T10" s="12">
        <v>0.2</v>
      </c>
      <c r="U10" s="12">
        <v>15.525</v>
      </c>
    </row>
    <row r="11" spans="1:21" x14ac:dyDescent="0.3">
      <c r="A11" s="12">
        <v>37</v>
      </c>
      <c r="B11" s="12" t="s">
        <v>88</v>
      </c>
      <c r="C11" s="2">
        <v>42712</v>
      </c>
      <c r="D11" s="2">
        <v>42714</v>
      </c>
      <c r="E11" s="12" t="s">
        <v>89</v>
      </c>
      <c r="F11" s="12" t="s">
        <v>90</v>
      </c>
      <c r="G11" s="12" t="s">
        <v>91</v>
      </c>
      <c r="H11" s="12" t="s">
        <v>92</v>
      </c>
      <c r="I11" s="12" t="s">
        <v>27</v>
      </c>
      <c r="J11" s="12" t="s">
        <v>93</v>
      </c>
      <c r="K11" s="12" t="s">
        <v>94</v>
      </c>
      <c r="L11" s="12">
        <v>75080</v>
      </c>
      <c r="M11" s="12" t="s">
        <v>95</v>
      </c>
      <c r="N11" s="12" t="s">
        <v>96</v>
      </c>
      <c r="O11" s="12" t="s">
        <v>32</v>
      </c>
      <c r="P11" s="12" t="s">
        <v>58</v>
      </c>
      <c r="Q11" s="12" t="s">
        <v>97</v>
      </c>
      <c r="R11" s="12">
        <v>190.92</v>
      </c>
      <c r="S11" s="12">
        <v>5</v>
      </c>
      <c r="T11" s="12">
        <v>0.6</v>
      </c>
      <c r="U11" s="12">
        <v>-147.96299999999999</v>
      </c>
    </row>
    <row r="12" spans="1:21" x14ac:dyDescent="0.3">
      <c r="A12" s="12">
        <v>39</v>
      </c>
      <c r="B12" s="12" t="s">
        <v>99</v>
      </c>
      <c r="C12" s="2">
        <v>42365</v>
      </c>
      <c r="D12" s="2">
        <v>42369</v>
      </c>
      <c r="E12" s="12" t="s">
        <v>41</v>
      </c>
      <c r="F12" s="12" t="s">
        <v>100</v>
      </c>
      <c r="G12" s="12" t="s">
        <v>101</v>
      </c>
      <c r="H12" s="12" t="s">
        <v>102</v>
      </c>
      <c r="I12" s="12" t="s">
        <v>27</v>
      </c>
      <c r="J12" s="12" t="s">
        <v>103</v>
      </c>
      <c r="K12" s="12" t="s">
        <v>94</v>
      </c>
      <c r="L12" s="12">
        <v>77041</v>
      </c>
      <c r="M12" s="12" t="s">
        <v>95</v>
      </c>
      <c r="N12" s="12" t="s">
        <v>104</v>
      </c>
      <c r="O12" s="12" t="s">
        <v>32</v>
      </c>
      <c r="P12" s="12" t="s">
        <v>33</v>
      </c>
      <c r="Q12" s="12" t="s">
        <v>105</v>
      </c>
      <c r="R12" s="12">
        <v>532.39919999999995</v>
      </c>
      <c r="S12" s="12">
        <v>3</v>
      </c>
      <c r="T12" s="12">
        <v>0.32</v>
      </c>
      <c r="U12" s="12">
        <v>-46.976399999999998</v>
      </c>
    </row>
    <row r="13" spans="1:21" x14ac:dyDescent="0.3">
      <c r="A13" s="12">
        <v>40</v>
      </c>
      <c r="B13" s="12" t="s">
        <v>99</v>
      </c>
      <c r="C13" s="2">
        <v>42365</v>
      </c>
      <c r="D13" s="2">
        <v>42369</v>
      </c>
      <c r="E13" s="12" t="s">
        <v>41</v>
      </c>
      <c r="F13" s="12" t="s">
        <v>100</v>
      </c>
      <c r="G13" s="12" t="s">
        <v>101</v>
      </c>
      <c r="H13" s="12" t="s">
        <v>102</v>
      </c>
      <c r="I13" s="12" t="s">
        <v>27</v>
      </c>
      <c r="J13" s="12" t="s">
        <v>103</v>
      </c>
      <c r="K13" s="12" t="s">
        <v>94</v>
      </c>
      <c r="L13" s="12">
        <v>77041</v>
      </c>
      <c r="M13" s="12" t="s">
        <v>95</v>
      </c>
      <c r="N13" s="12" t="s">
        <v>106</v>
      </c>
      <c r="O13" s="12" t="s">
        <v>32</v>
      </c>
      <c r="P13" s="12" t="s">
        <v>38</v>
      </c>
      <c r="Q13" s="12" t="s">
        <v>107</v>
      </c>
      <c r="R13" s="12">
        <v>212.05799999999999</v>
      </c>
      <c r="S13" s="12">
        <v>3</v>
      </c>
      <c r="T13" s="12">
        <v>0.3</v>
      </c>
      <c r="U13" s="12">
        <v>-15.147</v>
      </c>
    </row>
    <row r="14" spans="1:21" x14ac:dyDescent="0.3">
      <c r="A14" s="12">
        <v>52</v>
      </c>
      <c r="B14" s="12" t="s">
        <v>108</v>
      </c>
      <c r="C14" s="2">
        <v>42112</v>
      </c>
      <c r="D14" s="2">
        <v>42116</v>
      </c>
      <c r="E14" s="12" t="s">
        <v>41</v>
      </c>
      <c r="F14" s="12" t="s">
        <v>109</v>
      </c>
      <c r="G14" s="12" t="s">
        <v>110</v>
      </c>
      <c r="H14" s="12" t="s">
        <v>26</v>
      </c>
      <c r="I14" s="12" t="s">
        <v>27</v>
      </c>
      <c r="J14" s="12" t="s">
        <v>111</v>
      </c>
      <c r="K14" s="12" t="s">
        <v>112</v>
      </c>
      <c r="L14" s="12">
        <v>47150</v>
      </c>
      <c r="M14" s="12" t="s">
        <v>95</v>
      </c>
      <c r="N14" s="12" t="s">
        <v>113</v>
      </c>
      <c r="O14" s="12" t="s">
        <v>32</v>
      </c>
      <c r="P14" s="12" t="s">
        <v>58</v>
      </c>
      <c r="Q14" s="12" t="s">
        <v>114</v>
      </c>
      <c r="R14" s="12">
        <v>6.16</v>
      </c>
      <c r="S14" s="12">
        <v>2</v>
      </c>
      <c r="T14" s="12">
        <v>0</v>
      </c>
      <c r="U14" s="12">
        <v>2.9567999999999999</v>
      </c>
    </row>
    <row r="15" spans="1:21" x14ac:dyDescent="0.3">
      <c r="A15" s="12">
        <v>53</v>
      </c>
      <c r="B15" s="12" t="s">
        <v>108</v>
      </c>
      <c r="C15" s="2">
        <v>42112</v>
      </c>
      <c r="D15" s="2">
        <v>42116</v>
      </c>
      <c r="E15" s="12" t="s">
        <v>41</v>
      </c>
      <c r="F15" s="12" t="s">
        <v>109</v>
      </c>
      <c r="G15" s="12" t="s">
        <v>110</v>
      </c>
      <c r="H15" s="12" t="s">
        <v>26</v>
      </c>
      <c r="I15" s="12" t="s">
        <v>27</v>
      </c>
      <c r="J15" s="12" t="s">
        <v>111</v>
      </c>
      <c r="K15" s="12" t="s">
        <v>112</v>
      </c>
      <c r="L15" s="12">
        <v>47150</v>
      </c>
      <c r="M15" s="12" t="s">
        <v>95</v>
      </c>
      <c r="N15" s="12" t="s">
        <v>116</v>
      </c>
      <c r="O15" s="12" t="s">
        <v>32</v>
      </c>
      <c r="P15" s="12" t="s">
        <v>38</v>
      </c>
      <c r="Q15" s="12" t="s">
        <v>117</v>
      </c>
      <c r="R15" s="12">
        <v>89.99</v>
      </c>
      <c r="S15" s="12">
        <v>1</v>
      </c>
      <c r="T15" s="12">
        <v>0</v>
      </c>
      <c r="U15" s="12">
        <v>17.098099999999999</v>
      </c>
    </row>
    <row r="16" spans="1:21" x14ac:dyDescent="0.3">
      <c r="A16" s="12">
        <v>58</v>
      </c>
      <c r="B16" s="12" t="s">
        <v>118</v>
      </c>
      <c r="C16" s="2">
        <v>42538</v>
      </c>
      <c r="D16" s="2">
        <v>42539</v>
      </c>
      <c r="E16" s="12" t="s">
        <v>89</v>
      </c>
      <c r="F16" s="12" t="s">
        <v>119</v>
      </c>
      <c r="G16" s="12" t="s">
        <v>120</v>
      </c>
      <c r="H16" s="12" t="s">
        <v>26</v>
      </c>
      <c r="I16" s="12" t="s">
        <v>27</v>
      </c>
      <c r="J16" s="12" t="s">
        <v>121</v>
      </c>
      <c r="K16" s="12" t="s">
        <v>122</v>
      </c>
      <c r="L16" s="12">
        <v>12180</v>
      </c>
      <c r="M16" s="12" t="s">
        <v>69</v>
      </c>
      <c r="N16" s="12" t="s">
        <v>123</v>
      </c>
      <c r="O16" s="12" t="s">
        <v>32</v>
      </c>
      <c r="P16" s="12" t="s">
        <v>38</v>
      </c>
      <c r="Q16" s="12" t="s">
        <v>124</v>
      </c>
      <c r="R16" s="12">
        <v>319.41000000000003</v>
      </c>
      <c r="S16" s="12">
        <v>5</v>
      </c>
      <c r="T16" s="12">
        <v>0.1</v>
      </c>
      <c r="U16" s="12">
        <v>7.0979999999999999</v>
      </c>
    </row>
    <row r="17" spans="1:21" x14ac:dyDescent="0.3">
      <c r="A17" s="12">
        <v>66</v>
      </c>
      <c r="B17" s="12" t="s">
        <v>126</v>
      </c>
      <c r="C17" s="2">
        <v>42332</v>
      </c>
      <c r="D17" s="2">
        <v>42338</v>
      </c>
      <c r="E17" s="12" t="s">
        <v>41</v>
      </c>
      <c r="F17" s="12" t="s">
        <v>127</v>
      </c>
      <c r="G17" s="12" t="s">
        <v>128</v>
      </c>
      <c r="H17" s="12" t="s">
        <v>26</v>
      </c>
      <c r="I17" s="12" t="s">
        <v>27</v>
      </c>
      <c r="J17" s="12" t="s">
        <v>54</v>
      </c>
      <c r="K17" s="12" t="s">
        <v>55</v>
      </c>
      <c r="L17" s="12">
        <v>90004</v>
      </c>
      <c r="M17" s="12" t="s">
        <v>56</v>
      </c>
      <c r="N17" s="12" t="s">
        <v>129</v>
      </c>
      <c r="O17" s="12" t="s">
        <v>32</v>
      </c>
      <c r="P17" s="12" t="s">
        <v>58</v>
      </c>
      <c r="Q17" s="12" t="s">
        <v>130</v>
      </c>
      <c r="R17" s="12">
        <v>79.760000000000005</v>
      </c>
      <c r="S17" s="12">
        <v>4</v>
      </c>
      <c r="T17" s="12">
        <v>0</v>
      </c>
      <c r="U17" s="12">
        <v>22.332799999999999</v>
      </c>
    </row>
    <row r="18" spans="1:21" x14ac:dyDescent="0.3">
      <c r="A18" s="12">
        <v>67</v>
      </c>
      <c r="B18" s="12" t="s">
        <v>132</v>
      </c>
      <c r="C18" s="2">
        <v>42124</v>
      </c>
      <c r="D18" s="2">
        <v>42129</v>
      </c>
      <c r="E18" s="12" t="s">
        <v>41</v>
      </c>
      <c r="F18" s="12" t="s">
        <v>133</v>
      </c>
      <c r="G18" s="12" t="s">
        <v>134</v>
      </c>
      <c r="H18" s="12" t="s">
        <v>102</v>
      </c>
      <c r="I18" s="12" t="s">
        <v>27</v>
      </c>
      <c r="J18" s="12" t="s">
        <v>135</v>
      </c>
      <c r="K18" s="12" t="s">
        <v>136</v>
      </c>
      <c r="L18" s="12">
        <v>60610</v>
      </c>
      <c r="M18" s="12" t="s">
        <v>95</v>
      </c>
      <c r="N18" s="12" t="s">
        <v>137</v>
      </c>
      <c r="O18" s="12" t="s">
        <v>32</v>
      </c>
      <c r="P18" s="12" t="s">
        <v>38</v>
      </c>
      <c r="Q18" s="12" t="s">
        <v>138</v>
      </c>
      <c r="R18" s="12">
        <v>213.11500000000001</v>
      </c>
      <c r="S18" s="12">
        <v>5</v>
      </c>
      <c r="T18" s="12">
        <v>0.3</v>
      </c>
      <c r="U18" s="12">
        <v>-15.2225</v>
      </c>
    </row>
    <row r="19" spans="1:21" x14ac:dyDescent="0.3">
      <c r="A19" s="12">
        <v>73</v>
      </c>
      <c r="B19" s="12" t="s">
        <v>139</v>
      </c>
      <c r="C19" s="2">
        <v>42120</v>
      </c>
      <c r="D19" s="2">
        <v>42126</v>
      </c>
      <c r="E19" s="12" t="s">
        <v>41</v>
      </c>
      <c r="F19" s="12" t="s">
        <v>140</v>
      </c>
      <c r="G19" s="12" t="s">
        <v>141</v>
      </c>
      <c r="H19" s="12" t="s">
        <v>26</v>
      </c>
      <c r="I19" s="12" t="s">
        <v>27</v>
      </c>
      <c r="J19" s="12" t="s">
        <v>142</v>
      </c>
      <c r="K19" s="12" t="s">
        <v>143</v>
      </c>
      <c r="L19" s="12">
        <v>38109</v>
      </c>
      <c r="M19" s="12" t="s">
        <v>30</v>
      </c>
      <c r="N19" s="12" t="s">
        <v>144</v>
      </c>
      <c r="O19" s="12" t="s">
        <v>32</v>
      </c>
      <c r="P19" s="12" t="s">
        <v>38</v>
      </c>
      <c r="Q19" s="12" t="s">
        <v>145</v>
      </c>
      <c r="R19" s="12">
        <v>831.93600000000004</v>
      </c>
      <c r="S19" s="12">
        <v>8</v>
      </c>
      <c r="T19" s="12">
        <v>0.2</v>
      </c>
      <c r="U19" s="12">
        <v>-114.3912</v>
      </c>
    </row>
    <row r="20" spans="1:21" x14ac:dyDescent="0.3">
      <c r="A20" s="12">
        <v>74</v>
      </c>
      <c r="B20" s="12" t="s">
        <v>139</v>
      </c>
      <c r="C20" s="2">
        <v>42120</v>
      </c>
      <c r="D20" s="2">
        <v>42126</v>
      </c>
      <c r="E20" s="12" t="s">
        <v>41</v>
      </c>
      <c r="F20" s="12" t="s">
        <v>140</v>
      </c>
      <c r="G20" s="12" t="s">
        <v>141</v>
      </c>
      <c r="H20" s="12" t="s">
        <v>26</v>
      </c>
      <c r="I20" s="12" t="s">
        <v>27</v>
      </c>
      <c r="J20" s="12" t="s">
        <v>142</v>
      </c>
      <c r="K20" s="12" t="s">
        <v>143</v>
      </c>
      <c r="L20" s="12">
        <v>38109</v>
      </c>
      <c r="M20" s="12" t="s">
        <v>30</v>
      </c>
      <c r="N20" s="12" t="s">
        <v>146</v>
      </c>
      <c r="O20" s="12" t="s">
        <v>32</v>
      </c>
      <c r="P20" s="12" t="s">
        <v>58</v>
      </c>
      <c r="Q20" s="12" t="s">
        <v>147</v>
      </c>
      <c r="R20" s="12">
        <v>97.04</v>
      </c>
      <c r="S20" s="12">
        <v>2</v>
      </c>
      <c r="T20" s="12">
        <v>0.2</v>
      </c>
      <c r="U20" s="12">
        <v>1.2130000000000001</v>
      </c>
    </row>
    <row r="21" spans="1:21" x14ac:dyDescent="0.3">
      <c r="A21" s="12">
        <v>77</v>
      </c>
      <c r="B21" s="12" t="s">
        <v>148</v>
      </c>
      <c r="C21" s="2">
        <v>43078</v>
      </c>
      <c r="D21" s="2">
        <v>43080</v>
      </c>
      <c r="E21" s="12" t="s">
        <v>89</v>
      </c>
      <c r="F21" s="12" t="s">
        <v>149</v>
      </c>
      <c r="G21" s="12" t="s">
        <v>150</v>
      </c>
      <c r="H21" s="12" t="s">
        <v>92</v>
      </c>
      <c r="I21" s="12" t="s">
        <v>27</v>
      </c>
      <c r="J21" s="12" t="s">
        <v>103</v>
      </c>
      <c r="K21" s="12" t="s">
        <v>94</v>
      </c>
      <c r="L21" s="12">
        <v>77041</v>
      </c>
      <c r="M21" s="12" t="s">
        <v>95</v>
      </c>
      <c r="N21" s="12" t="s">
        <v>151</v>
      </c>
      <c r="O21" s="12" t="s">
        <v>32</v>
      </c>
      <c r="P21" s="12" t="s">
        <v>58</v>
      </c>
      <c r="Q21" s="12" t="s">
        <v>152</v>
      </c>
      <c r="R21" s="12">
        <v>9.7080000000000002</v>
      </c>
      <c r="S21" s="12">
        <v>3</v>
      </c>
      <c r="T21" s="12">
        <v>0.6</v>
      </c>
      <c r="U21" s="12">
        <v>-5.8247999999999998</v>
      </c>
    </row>
    <row r="22" spans="1:21" x14ac:dyDescent="0.3">
      <c r="A22" s="12">
        <v>79</v>
      </c>
      <c r="B22" s="12" t="s">
        <v>153</v>
      </c>
      <c r="C22" s="2">
        <v>41969</v>
      </c>
      <c r="D22" s="2">
        <v>41974</v>
      </c>
      <c r="E22" s="12" t="s">
        <v>23</v>
      </c>
      <c r="F22" s="12" t="s">
        <v>140</v>
      </c>
      <c r="G22" s="12" t="s">
        <v>141</v>
      </c>
      <c r="H22" s="12" t="s">
        <v>26</v>
      </c>
      <c r="I22" s="12" t="s">
        <v>27</v>
      </c>
      <c r="J22" s="12" t="s">
        <v>103</v>
      </c>
      <c r="K22" s="12" t="s">
        <v>94</v>
      </c>
      <c r="L22" s="12">
        <v>77070</v>
      </c>
      <c r="M22" s="12" t="s">
        <v>95</v>
      </c>
      <c r="N22" s="12" t="s">
        <v>154</v>
      </c>
      <c r="O22" s="12" t="s">
        <v>32</v>
      </c>
      <c r="P22" s="12" t="s">
        <v>58</v>
      </c>
      <c r="Q22" s="12" t="s">
        <v>155</v>
      </c>
      <c r="R22" s="12">
        <v>19.3</v>
      </c>
      <c r="S22" s="12">
        <v>5</v>
      </c>
      <c r="T22" s="12">
        <v>0.6</v>
      </c>
      <c r="U22" s="12">
        <v>-14.475</v>
      </c>
    </row>
    <row r="23" spans="1:21" x14ac:dyDescent="0.3">
      <c r="A23" s="12">
        <v>86</v>
      </c>
      <c r="B23" s="12" t="s">
        <v>156</v>
      </c>
      <c r="C23" s="2">
        <v>42883</v>
      </c>
      <c r="D23" s="2">
        <v>42885</v>
      </c>
      <c r="E23" s="12" t="s">
        <v>23</v>
      </c>
      <c r="F23" s="12" t="s">
        <v>157</v>
      </c>
      <c r="G23" s="12" t="s">
        <v>158</v>
      </c>
      <c r="H23" s="12" t="s">
        <v>26</v>
      </c>
      <c r="I23" s="12" t="s">
        <v>27</v>
      </c>
      <c r="J23" s="12" t="s">
        <v>159</v>
      </c>
      <c r="K23" s="12" t="s">
        <v>160</v>
      </c>
      <c r="L23" s="12">
        <v>29203</v>
      </c>
      <c r="M23" s="12" t="s">
        <v>30</v>
      </c>
      <c r="N23" s="12" t="s">
        <v>161</v>
      </c>
      <c r="O23" s="12" t="s">
        <v>32</v>
      </c>
      <c r="P23" s="12" t="s">
        <v>38</v>
      </c>
      <c r="Q23" s="12" t="s">
        <v>162</v>
      </c>
      <c r="R23" s="12">
        <v>301.95999999999998</v>
      </c>
      <c r="S23" s="12">
        <v>2</v>
      </c>
      <c r="T23" s="12">
        <v>0</v>
      </c>
      <c r="U23" s="12">
        <v>33.215600000000002</v>
      </c>
    </row>
    <row r="24" spans="1:21" x14ac:dyDescent="0.3">
      <c r="A24" s="12">
        <v>94</v>
      </c>
      <c r="B24" s="12" t="s">
        <v>164</v>
      </c>
      <c r="C24" s="2">
        <v>42035</v>
      </c>
      <c r="D24" s="2">
        <v>42040</v>
      </c>
      <c r="E24" s="12" t="s">
        <v>23</v>
      </c>
      <c r="F24" s="12" t="s">
        <v>165</v>
      </c>
      <c r="G24" s="12" t="s">
        <v>166</v>
      </c>
      <c r="H24" s="12" t="s">
        <v>26</v>
      </c>
      <c r="I24" s="12" t="s">
        <v>27</v>
      </c>
      <c r="J24" s="12" t="s">
        <v>167</v>
      </c>
      <c r="K24" s="12" t="s">
        <v>168</v>
      </c>
      <c r="L24" s="12">
        <v>55407</v>
      </c>
      <c r="M24" s="12" t="s">
        <v>95</v>
      </c>
      <c r="N24" s="12" t="s">
        <v>169</v>
      </c>
      <c r="O24" s="12" t="s">
        <v>32</v>
      </c>
      <c r="P24" s="12" t="s">
        <v>58</v>
      </c>
      <c r="Q24" s="12" t="s">
        <v>170</v>
      </c>
      <c r="R24" s="12">
        <v>53.34</v>
      </c>
      <c r="S24" s="12">
        <v>3</v>
      </c>
      <c r="T24" s="12">
        <v>0</v>
      </c>
      <c r="U24" s="12">
        <v>16.535399999999999</v>
      </c>
    </row>
    <row r="25" spans="1:21" x14ac:dyDescent="0.3">
      <c r="A25" s="12">
        <v>97</v>
      </c>
      <c r="B25" s="12" t="s">
        <v>172</v>
      </c>
      <c r="C25" s="2">
        <v>43048</v>
      </c>
      <c r="D25" s="2">
        <v>43050</v>
      </c>
      <c r="E25" s="12" t="s">
        <v>23</v>
      </c>
      <c r="F25" s="12" t="s">
        <v>173</v>
      </c>
      <c r="G25" s="12" t="s">
        <v>174</v>
      </c>
      <c r="H25" s="12" t="s">
        <v>102</v>
      </c>
      <c r="I25" s="12" t="s">
        <v>27</v>
      </c>
      <c r="J25" s="12" t="s">
        <v>175</v>
      </c>
      <c r="K25" s="12" t="s">
        <v>122</v>
      </c>
      <c r="L25" s="12">
        <v>10009</v>
      </c>
      <c r="M25" s="12" t="s">
        <v>69</v>
      </c>
      <c r="N25" s="12" t="s">
        <v>176</v>
      </c>
      <c r="O25" s="12" t="s">
        <v>32</v>
      </c>
      <c r="P25" s="12" t="s">
        <v>58</v>
      </c>
      <c r="Q25" s="12" t="s">
        <v>177</v>
      </c>
      <c r="R25" s="12">
        <v>96.53</v>
      </c>
      <c r="S25" s="12">
        <v>7</v>
      </c>
      <c r="T25" s="12">
        <v>0</v>
      </c>
      <c r="U25" s="12">
        <v>40.5426</v>
      </c>
    </row>
    <row r="26" spans="1:21" x14ac:dyDescent="0.3">
      <c r="A26" s="12">
        <v>105</v>
      </c>
      <c r="B26" s="12" t="s">
        <v>178</v>
      </c>
      <c r="C26" s="2">
        <v>42321</v>
      </c>
      <c r="D26" s="2">
        <v>42325</v>
      </c>
      <c r="E26" s="12" t="s">
        <v>41</v>
      </c>
      <c r="F26" s="12" t="s">
        <v>179</v>
      </c>
      <c r="G26" s="12" t="s">
        <v>180</v>
      </c>
      <c r="H26" s="12" t="s">
        <v>26</v>
      </c>
      <c r="I26" s="12" t="s">
        <v>27</v>
      </c>
      <c r="J26" s="12" t="s">
        <v>181</v>
      </c>
      <c r="K26" s="12" t="s">
        <v>182</v>
      </c>
      <c r="L26" s="12">
        <v>80013</v>
      </c>
      <c r="M26" s="12" t="s">
        <v>56</v>
      </c>
      <c r="N26" s="12" t="s">
        <v>183</v>
      </c>
      <c r="O26" s="12" t="s">
        <v>32</v>
      </c>
      <c r="P26" s="12" t="s">
        <v>58</v>
      </c>
      <c r="Q26" s="12" t="s">
        <v>184</v>
      </c>
      <c r="R26" s="12">
        <v>102.36</v>
      </c>
      <c r="S26" s="12">
        <v>3</v>
      </c>
      <c r="T26" s="12">
        <v>0.2</v>
      </c>
      <c r="U26" s="12">
        <v>-3.8384999999999998</v>
      </c>
    </row>
    <row r="27" spans="1:21" x14ac:dyDescent="0.3">
      <c r="A27" s="12">
        <v>111</v>
      </c>
      <c r="B27" s="12" t="s">
        <v>185</v>
      </c>
      <c r="C27" s="2">
        <v>43094</v>
      </c>
      <c r="D27" s="2">
        <v>43099</v>
      </c>
      <c r="E27" s="12" t="s">
        <v>41</v>
      </c>
      <c r="F27" s="12" t="s">
        <v>186</v>
      </c>
      <c r="G27" s="12" t="s">
        <v>187</v>
      </c>
      <c r="H27" s="12" t="s">
        <v>92</v>
      </c>
      <c r="I27" s="12" t="s">
        <v>27</v>
      </c>
      <c r="J27" s="12" t="s">
        <v>175</v>
      </c>
      <c r="K27" s="12" t="s">
        <v>122</v>
      </c>
      <c r="L27" s="12">
        <v>10035</v>
      </c>
      <c r="M27" s="12" t="s">
        <v>69</v>
      </c>
      <c r="N27" s="12" t="s">
        <v>188</v>
      </c>
      <c r="O27" s="12" t="s">
        <v>32</v>
      </c>
      <c r="P27" s="12" t="s">
        <v>58</v>
      </c>
      <c r="Q27" s="12" t="s">
        <v>189</v>
      </c>
      <c r="R27" s="12">
        <v>41.96</v>
      </c>
      <c r="S27" s="12">
        <v>2</v>
      </c>
      <c r="T27" s="12">
        <v>0</v>
      </c>
      <c r="U27" s="12">
        <v>10.909599999999999</v>
      </c>
    </row>
    <row r="28" spans="1:21" x14ac:dyDescent="0.3">
      <c r="A28" s="12">
        <v>118</v>
      </c>
      <c r="B28" s="12" t="s">
        <v>190</v>
      </c>
      <c r="C28" s="2">
        <v>42065</v>
      </c>
      <c r="D28" s="2">
        <v>42069</v>
      </c>
      <c r="E28" s="12" t="s">
        <v>41</v>
      </c>
      <c r="F28" s="12" t="s">
        <v>191</v>
      </c>
      <c r="G28" s="12" t="s">
        <v>192</v>
      </c>
      <c r="H28" s="12" t="s">
        <v>26</v>
      </c>
      <c r="I28" s="12" t="s">
        <v>27</v>
      </c>
      <c r="J28" s="12" t="s">
        <v>193</v>
      </c>
      <c r="K28" s="12" t="s">
        <v>194</v>
      </c>
      <c r="L28" s="12">
        <v>98103</v>
      </c>
      <c r="M28" s="12" t="s">
        <v>56</v>
      </c>
      <c r="N28" s="12" t="s">
        <v>195</v>
      </c>
      <c r="O28" s="12" t="s">
        <v>32</v>
      </c>
      <c r="P28" s="12" t="s">
        <v>47</v>
      </c>
      <c r="Q28" s="12" t="s">
        <v>196</v>
      </c>
      <c r="R28" s="12">
        <v>787.53</v>
      </c>
      <c r="S28" s="12">
        <v>3</v>
      </c>
      <c r="T28" s="12">
        <v>0</v>
      </c>
      <c r="U28" s="12">
        <v>165.38130000000001</v>
      </c>
    </row>
    <row r="29" spans="1:21" x14ac:dyDescent="0.3">
      <c r="A29" s="12">
        <v>120</v>
      </c>
      <c r="B29" s="12" t="s">
        <v>198</v>
      </c>
      <c r="C29" s="2">
        <v>42533</v>
      </c>
      <c r="D29" s="2">
        <v>42536</v>
      </c>
      <c r="E29" s="12" t="s">
        <v>89</v>
      </c>
      <c r="F29" s="12" t="s">
        <v>199</v>
      </c>
      <c r="G29" s="12" t="s">
        <v>200</v>
      </c>
      <c r="H29" s="12" t="s">
        <v>26</v>
      </c>
      <c r="I29" s="12" t="s">
        <v>27</v>
      </c>
      <c r="J29" s="12" t="s">
        <v>201</v>
      </c>
      <c r="K29" s="12" t="s">
        <v>202</v>
      </c>
      <c r="L29" s="12">
        <v>19805</v>
      </c>
      <c r="M29" s="12" t="s">
        <v>69</v>
      </c>
      <c r="N29" s="12" t="s">
        <v>203</v>
      </c>
      <c r="O29" s="12" t="s">
        <v>32</v>
      </c>
      <c r="P29" s="12" t="s">
        <v>58</v>
      </c>
      <c r="Q29" s="12" t="s">
        <v>204</v>
      </c>
      <c r="R29" s="12">
        <v>47.04</v>
      </c>
      <c r="S29" s="12">
        <v>3</v>
      </c>
      <c r="T29" s="12">
        <v>0</v>
      </c>
      <c r="U29" s="12">
        <v>18.345600000000001</v>
      </c>
    </row>
    <row r="30" spans="1:21" x14ac:dyDescent="0.3">
      <c r="A30" s="12">
        <v>125</v>
      </c>
      <c r="B30" s="12" t="s">
        <v>205</v>
      </c>
      <c r="C30" s="2">
        <v>41999</v>
      </c>
      <c r="D30" s="2">
        <v>42001</v>
      </c>
      <c r="E30" s="12" t="s">
        <v>23</v>
      </c>
      <c r="F30" s="12" t="s">
        <v>206</v>
      </c>
      <c r="G30" s="12" t="s">
        <v>207</v>
      </c>
      <c r="H30" s="12" t="s">
        <v>102</v>
      </c>
      <c r="I30" s="12" t="s">
        <v>27</v>
      </c>
      <c r="J30" s="12" t="s">
        <v>103</v>
      </c>
      <c r="K30" s="12" t="s">
        <v>94</v>
      </c>
      <c r="L30" s="12">
        <v>77041</v>
      </c>
      <c r="M30" s="12" t="s">
        <v>95</v>
      </c>
      <c r="N30" s="12" t="s">
        <v>208</v>
      </c>
      <c r="O30" s="12" t="s">
        <v>32</v>
      </c>
      <c r="P30" s="12" t="s">
        <v>38</v>
      </c>
      <c r="Q30" s="12" t="s">
        <v>209</v>
      </c>
      <c r="R30" s="12">
        <v>600.55799999999999</v>
      </c>
      <c r="S30" s="12">
        <v>3</v>
      </c>
      <c r="T30" s="12">
        <v>0.3</v>
      </c>
      <c r="U30" s="12">
        <v>-8.5793999999999997</v>
      </c>
    </row>
    <row r="31" spans="1:21" x14ac:dyDescent="0.3">
      <c r="A31" s="12">
        <v>126</v>
      </c>
      <c r="B31" s="12" t="s">
        <v>210</v>
      </c>
      <c r="C31" s="2">
        <v>41902</v>
      </c>
      <c r="D31" s="2">
        <v>41907</v>
      </c>
      <c r="E31" s="12" t="s">
        <v>41</v>
      </c>
      <c r="F31" s="12" t="s">
        <v>211</v>
      </c>
      <c r="G31" s="12" t="s">
        <v>212</v>
      </c>
      <c r="H31" s="12" t="s">
        <v>26</v>
      </c>
      <c r="I31" s="12" t="s">
        <v>27</v>
      </c>
      <c r="J31" s="12" t="s">
        <v>213</v>
      </c>
      <c r="K31" s="12" t="s">
        <v>136</v>
      </c>
      <c r="L31" s="12">
        <v>61701</v>
      </c>
      <c r="M31" s="12" t="s">
        <v>95</v>
      </c>
      <c r="N31" s="12" t="s">
        <v>214</v>
      </c>
      <c r="O31" s="12" t="s">
        <v>32</v>
      </c>
      <c r="P31" s="12" t="s">
        <v>47</v>
      </c>
      <c r="Q31" s="12" t="s">
        <v>215</v>
      </c>
      <c r="R31" s="12">
        <v>617.70000000000005</v>
      </c>
      <c r="S31" s="12">
        <v>6</v>
      </c>
      <c r="T31" s="12">
        <v>0.5</v>
      </c>
      <c r="U31" s="12">
        <v>-407.68200000000002</v>
      </c>
    </row>
    <row r="32" spans="1:21" x14ac:dyDescent="0.3">
      <c r="A32" s="12">
        <v>129</v>
      </c>
      <c r="B32" s="12" t="s">
        <v>216</v>
      </c>
      <c r="C32" s="2">
        <v>42680</v>
      </c>
      <c r="D32" s="2">
        <v>42684</v>
      </c>
      <c r="E32" s="12" t="s">
        <v>23</v>
      </c>
      <c r="F32" s="12" t="s">
        <v>217</v>
      </c>
      <c r="G32" s="12" t="s">
        <v>218</v>
      </c>
      <c r="H32" s="12" t="s">
        <v>102</v>
      </c>
      <c r="I32" s="12" t="s">
        <v>27</v>
      </c>
      <c r="J32" s="12" t="s">
        <v>54</v>
      </c>
      <c r="K32" s="12" t="s">
        <v>55</v>
      </c>
      <c r="L32" s="12">
        <v>90004</v>
      </c>
      <c r="M32" s="12" t="s">
        <v>56</v>
      </c>
      <c r="N32" s="12" t="s">
        <v>137</v>
      </c>
      <c r="O32" s="12" t="s">
        <v>32</v>
      </c>
      <c r="P32" s="12" t="s">
        <v>38</v>
      </c>
      <c r="Q32" s="12" t="s">
        <v>219</v>
      </c>
      <c r="R32" s="12">
        <v>81.424000000000007</v>
      </c>
      <c r="S32" s="12">
        <v>2</v>
      </c>
      <c r="T32" s="12">
        <v>0.2</v>
      </c>
      <c r="U32" s="12">
        <v>-9.1601999999999997</v>
      </c>
    </row>
    <row r="33" spans="1:21" x14ac:dyDescent="0.3">
      <c r="A33" s="12">
        <v>130</v>
      </c>
      <c r="B33" s="12" t="s">
        <v>216</v>
      </c>
      <c r="C33" s="2">
        <v>42680</v>
      </c>
      <c r="D33" s="2">
        <v>42684</v>
      </c>
      <c r="E33" s="12" t="s">
        <v>23</v>
      </c>
      <c r="F33" s="12" t="s">
        <v>217</v>
      </c>
      <c r="G33" s="12" t="s">
        <v>218</v>
      </c>
      <c r="H33" s="12" t="s">
        <v>102</v>
      </c>
      <c r="I33" s="12" t="s">
        <v>27</v>
      </c>
      <c r="J33" s="12" t="s">
        <v>54</v>
      </c>
      <c r="K33" s="12" t="s">
        <v>55</v>
      </c>
      <c r="L33" s="12">
        <v>90004</v>
      </c>
      <c r="M33" s="12" t="s">
        <v>56</v>
      </c>
      <c r="N33" s="12" t="s">
        <v>220</v>
      </c>
      <c r="O33" s="12" t="s">
        <v>32</v>
      </c>
      <c r="P33" s="12" t="s">
        <v>58</v>
      </c>
      <c r="Q33" s="12" t="s">
        <v>221</v>
      </c>
      <c r="R33" s="12">
        <v>238.56</v>
      </c>
      <c r="S33" s="12">
        <v>3</v>
      </c>
      <c r="T33" s="12">
        <v>0</v>
      </c>
      <c r="U33" s="12">
        <v>26.241599999999998</v>
      </c>
    </row>
    <row r="34" spans="1:21" x14ac:dyDescent="0.3">
      <c r="A34" s="12">
        <v>140</v>
      </c>
      <c r="B34" s="12" t="s">
        <v>222</v>
      </c>
      <c r="C34" s="2">
        <v>42656</v>
      </c>
      <c r="D34" s="2">
        <v>42662</v>
      </c>
      <c r="E34" s="12" t="s">
        <v>41</v>
      </c>
      <c r="F34" s="12" t="s">
        <v>223</v>
      </c>
      <c r="G34" s="12" t="s">
        <v>224</v>
      </c>
      <c r="H34" s="12" t="s">
        <v>26</v>
      </c>
      <c r="I34" s="12" t="s">
        <v>27</v>
      </c>
      <c r="J34" s="12" t="s">
        <v>225</v>
      </c>
      <c r="K34" s="12" t="s">
        <v>55</v>
      </c>
      <c r="L34" s="12">
        <v>95661</v>
      </c>
      <c r="M34" s="12" t="s">
        <v>56</v>
      </c>
      <c r="N34" s="12" t="s">
        <v>113</v>
      </c>
      <c r="O34" s="12" t="s">
        <v>32</v>
      </c>
      <c r="P34" s="12" t="s">
        <v>58</v>
      </c>
      <c r="Q34" s="12" t="s">
        <v>114</v>
      </c>
      <c r="R34" s="12">
        <v>43.12</v>
      </c>
      <c r="S34" s="12">
        <v>14</v>
      </c>
      <c r="T34" s="12">
        <v>0</v>
      </c>
      <c r="U34" s="12">
        <v>20.697600000000001</v>
      </c>
    </row>
    <row r="35" spans="1:21" x14ac:dyDescent="0.3">
      <c r="A35" s="12">
        <v>141</v>
      </c>
      <c r="B35" s="12" t="s">
        <v>226</v>
      </c>
      <c r="C35" s="2">
        <v>42618</v>
      </c>
      <c r="D35" s="2">
        <v>42620</v>
      </c>
      <c r="E35" s="12" t="s">
        <v>23</v>
      </c>
      <c r="F35" s="12" t="s">
        <v>227</v>
      </c>
      <c r="G35" s="12" t="s">
        <v>228</v>
      </c>
      <c r="H35" s="12" t="s">
        <v>92</v>
      </c>
      <c r="I35" s="12" t="s">
        <v>27</v>
      </c>
      <c r="J35" s="12" t="s">
        <v>67</v>
      </c>
      <c r="K35" s="12" t="s">
        <v>68</v>
      </c>
      <c r="L35" s="12">
        <v>19140</v>
      </c>
      <c r="M35" s="12" t="s">
        <v>69</v>
      </c>
      <c r="N35" s="12" t="s">
        <v>86</v>
      </c>
      <c r="O35" s="12" t="s">
        <v>32</v>
      </c>
      <c r="P35" s="12" t="s">
        <v>58</v>
      </c>
      <c r="Q35" s="12" t="s">
        <v>87</v>
      </c>
      <c r="R35" s="12">
        <v>82.8</v>
      </c>
      <c r="S35" s="12">
        <v>2</v>
      </c>
      <c r="T35" s="12">
        <v>0.2</v>
      </c>
      <c r="U35" s="12">
        <v>10.35</v>
      </c>
    </row>
    <row r="36" spans="1:21" x14ac:dyDescent="0.3">
      <c r="A36" s="12">
        <v>147</v>
      </c>
      <c r="B36" s="12" t="s">
        <v>229</v>
      </c>
      <c r="C36" s="2">
        <v>41934</v>
      </c>
      <c r="D36" s="2">
        <v>41940</v>
      </c>
      <c r="E36" s="12" t="s">
        <v>41</v>
      </c>
      <c r="F36" s="12" t="s">
        <v>230</v>
      </c>
      <c r="G36" s="12" t="s">
        <v>231</v>
      </c>
      <c r="H36" s="12" t="s">
        <v>102</v>
      </c>
      <c r="I36" s="12" t="s">
        <v>27</v>
      </c>
      <c r="J36" s="12" t="s">
        <v>232</v>
      </c>
      <c r="K36" s="12" t="s">
        <v>233</v>
      </c>
      <c r="L36" s="12">
        <v>43055</v>
      </c>
      <c r="M36" s="12" t="s">
        <v>69</v>
      </c>
      <c r="N36" s="12" t="s">
        <v>234</v>
      </c>
      <c r="O36" s="12" t="s">
        <v>32</v>
      </c>
      <c r="P36" s="12" t="s">
        <v>58</v>
      </c>
      <c r="Q36" s="12" t="s">
        <v>235</v>
      </c>
      <c r="R36" s="12">
        <v>93.888000000000005</v>
      </c>
      <c r="S36" s="12">
        <v>4</v>
      </c>
      <c r="T36" s="12">
        <v>0.2</v>
      </c>
      <c r="U36" s="12">
        <v>12.909599999999999</v>
      </c>
    </row>
    <row r="37" spans="1:21" x14ac:dyDescent="0.3">
      <c r="A37" s="12">
        <v>150</v>
      </c>
      <c r="B37" s="12" t="s">
        <v>236</v>
      </c>
      <c r="C37" s="2">
        <v>42709</v>
      </c>
      <c r="D37" s="2">
        <v>42713</v>
      </c>
      <c r="E37" s="12" t="s">
        <v>41</v>
      </c>
      <c r="F37" s="12" t="s">
        <v>237</v>
      </c>
      <c r="G37" s="12" t="s">
        <v>238</v>
      </c>
      <c r="H37" s="12" t="s">
        <v>92</v>
      </c>
      <c r="I37" s="12" t="s">
        <v>27</v>
      </c>
      <c r="J37" s="12" t="s">
        <v>239</v>
      </c>
      <c r="K37" s="12" t="s">
        <v>240</v>
      </c>
      <c r="L37" s="12">
        <v>53132</v>
      </c>
      <c r="M37" s="12" t="s">
        <v>95</v>
      </c>
      <c r="N37" s="12" t="s">
        <v>37</v>
      </c>
      <c r="O37" s="12" t="s">
        <v>32</v>
      </c>
      <c r="P37" s="12" t="s">
        <v>38</v>
      </c>
      <c r="Q37" s="12" t="s">
        <v>39</v>
      </c>
      <c r="R37" s="12">
        <v>1951.84</v>
      </c>
      <c r="S37" s="12">
        <v>8</v>
      </c>
      <c r="T37" s="12">
        <v>0</v>
      </c>
      <c r="U37" s="12">
        <v>585.55200000000002</v>
      </c>
    </row>
    <row r="38" spans="1:21" x14ac:dyDescent="0.3">
      <c r="A38" s="12">
        <v>158</v>
      </c>
      <c r="B38" s="12" t="s">
        <v>241</v>
      </c>
      <c r="C38" s="2">
        <v>41699</v>
      </c>
      <c r="D38" s="2">
        <v>41704</v>
      </c>
      <c r="E38" s="12" t="s">
        <v>23</v>
      </c>
      <c r="F38" s="12" t="s">
        <v>242</v>
      </c>
      <c r="G38" s="12" t="s">
        <v>243</v>
      </c>
      <c r="H38" s="12" t="s">
        <v>26</v>
      </c>
      <c r="I38" s="12" t="s">
        <v>27</v>
      </c>
      <c r="J38" s="12" t="s">
        <v>193</v>
      </c>
      <c r="K38" s="12" t="s">
        <v>194</v>
      </c>
      <c r="L38" s="12">
        <v>98115</v>
      </c>
      <c r="M38" s="12" t="s">
        <v>56</v>
      </c>
      <c r="N38" s="12" t="s">
        <v>208</v>
      </c>
      <c r="O38" s="12" t="s">
        <v>32</v>
      </c>
      <c r="P38" s="12" t="s">
        <v>38</v>
      </c>
      <c r="Q38" s="12" t="s">
        <v>209</v>
      </c>
      <c r="R38" s="12">
        <v>457.56799999999998</v>
      </c>
      <c r="S38" s="12">
        <v>2</v>
      </c>
      <c r="T38" s="12">
        <v>0.2</v>
      </c>
      <c r="U38" s="12">
        <v>51.476399999999998</v>
      </c>
    </row>
    <row r="39" spans="1:21" x14ac:dyDescent="0.3">
      <c r="A39" s="12">
        <v>168</v>
      </c>
      <c r="B39" s="12" t="s">
        <v>244</v>
      </c>
      <c r="C39" s="2">
        <v>41890</v>
      </c>
      <c r="D39" s="2">
        <v>41894</v>
      </c>
      <c r="E39" s="12" t="s">
        <v>41</v>
      </c>
      <c r="F39" s="12" t="s">
        <v>245</v>
      </c>
      <c r="G39" s="12" t="s">
        <v>246</v>
      </c>
      <c r="H39" s="12" t="s">
        <v>26</v>
      </c>
      <c r="I39" s="12" t="s">
        <v>27</v>
      </c>
      <c r="J39" s="12" t="s">
        <v>247</v>
      </c>
      <c r="K39" s="12" t="s">
        <v>94</v>
      </c>
      <c r="L39" s="12">
        <v>78207</v>
      </c>
      <c r="M39" s="12" t="s">
        <v>95</v>
      </c>
      <c r="N39" s="12" t="s">
        <v>248</v>
      </c>
      <c r="O39" s="12" t="s">
        <v>32</v>
      </c>
      <c r="P39" s="12" t="s">
        <v>38</v>
      </c>
      <c r="Q39" s="12" t="s">
        <v>249</v>
      </c>
      <c r="R39" s="12">
        <v>1740.06</v>
      </c>
      <c r="S39" s="12">
        <v>9</v>
      </c>
      <c r="T39" s="12">
        <v>0.3</v>
      </c>
      <c r="U39" s="12">
        <v>-24.858000000000001</v>
      </c>
    </row>
    <row r="40" spans="1:21" x14ac:dyDescent="0.3">
      <c r="A40" s="12">
        <v>174</v>
      </c>
      <c r="B40" s="12" t="s">
        <v>250</v>
      </c>
      <c r="C40" s="2">
        <v>41856</v>
      </c>
      <c r="D40" s="2">
        <v>41860</v>
      </c>
      <c r="E40" s="12" t="s">
        <v>41</v>
      </c>
      <c r="F40" s="12" t="s">
        <v>251</v>
      </c>
      <c r="G40" s="12" t="s">
        <v>252</v>
      </c>
      <c r="H40" s="12" t="s">
        <v>26</v>
      </c>
      <c r="I40" s="12" t="s">
        <v>27</v>
      </c>
      <c r="J40" s="12" t="s">
        <v>54</v>
      </c>
      <c r="K40" s="12" t="s">
        <v>55</v>
      </c>
      <c r="L40" s="12">
        <v>90004</v>
      </c>
      <c r="M40" s="12" t="s">
        <v>56</v>
      </c>
      <c r="N40" s="12" t="s">
        <v>253</v>
      </c>
      <c r="O40" s="12" t="s">
        <v>32</v>
      </c>
      <c r="P40" s="12" t="s">
        <v>38</v>
      </c>
      <c r="Q40" s="12" t="s">
        <v>254</v>
      </c>
      <c r="R40" s="12">
        <v>340.14400000000001</v>
      </c>
      <c r="S40" s="12">
        <v>7</v>
      </c>
      <c r="T40" s="12">
        <v>0.2</v>
      </c>
      <c r="U40" s="12">
        <v>21.259</v>
      </c>
    </row>
    <row r="41" spans="1:21" x14ac:dyDescent="0.3">
      <c r="A41" s="12">
        <v>178</v>
      </c>
      <c r="B41" s="12" t="s">
        <v>256</v>
      </c>
      <c r="C41" s="2">
        <v>42329</v>
      </c>
      <c r="D41" s="2">
        <v>42331</v>
      </c>
      <c r="E41" s="12" t="s">
        <v>23</v>
      </c>
      <c r="F41" s="12" t="s">
        <v>140</v>
      </c>
      <c r="G41" s="12" t="s">
        <v>141</v>
      </c>
      <c r="H41" s="12" t="s">
        <v>26</v>
      </c>
      <c r="I41" s="12" t="s">
        <v>27</v>
      </c>
      <c r="J41" s="12" t="s">
        <v>232</v>
      </c>
      <c r="K41" s="12" t="s">
        <v>233</v>
      </c>
      <c r="L41" s="12">
        <v>43055</v>
      </c>
      <c r="M41" s="12" t="s">
        <v>69</v>
      </c>
      <c r="N41" s="12" t="s">
        <v>257</v>
      </c>
      <c r="O41" s="12" t="s">
        <v>32</v>
      </c>
      <c r="P41" s="12" t="s">
        <v>38</v>
      </c>
      <c r="Q41" s="12" t="s">
        <v>258</v>
      </c>
      <c r="R41" s="12">
        <v>396.80200000000002</v>
      </c>
      <c r="S41" s="12">
        <v>7</v>
      </c>
      <c r="T41" s="12">
        <v>0.3</v>
      </c>
      <c r="U41" s="12">
        <v>-11.337199999999999</v>
      </c>
    </row>
    <row r="42" spans="1:21" x14ac:dyDescent="0.3">
      <c r="A42" s="12">
        <v>190</v>
      </c>
      <c r="B42" s="12" t="s">
        <v>259</v>
      </c>
      <c r="C42" s="2">
        <v>42289</v>
      </c>
      <c r="D42" s="2">
        <v>42291</v>
      </c>
      <c r="E42" s="12" t="s">
        <v>89</v>
      </c>
      <c r="F42" s="12" t="s">
        <v>260</v>
      </c>
      <c r="G42" s="12" t="s">
        <v>261</v>
      </c>
      <c r="H42" s="12" t="s">
        <v>102</v>
      </c>
      <c r="I42" s="12" t="s">
        <v>27</v>
      </c>
      <c r="J42" s="12" t="s">
        <v>175</v>
      </c>
      <c r="K42" s="12" t="s">
        <v>122</v>
      </c>
      <c r="L42" s="12">
        <v>10035</v>
      </c>
      <c r="M42" s="12" t="s">
        <v>69</v>
      </c>
      <c r="N42" s="12" t="s">
        <v>262</v>
      </c>
      <c r="O42" s="12" t="s">
        <v>32</v>
      </c>
      <c r="P42" s="12" t="s">
        <v>33</v>
      </c>
      <c r="Q42" s="12" t="s">
        <v>263</v>
      </c>
      <c r="R42" s="12">
        <v>899.13599999999997</v>
      </c>
      <c r="S42" s="12">
        <v>4</v>
      </c>
      <c r="T42" s="12">
        <v>0.2</v>
      </c>
      <c r="U42" s="12">
        <v>112.392</v>
      </c>
    </row>
    <row r="43" spans="1:21" x14ac:dyDescent="0.3">
      <c r="A43" s="12">
        <v>193</v>
      </c>
      <c r="B43" s="12" t="s">
        <v>259</v>
      </c>
      <c r="C43" s="2">
        <v>42289</v>
      </c>
      <c r="D43" s="2">
        <v>42291</v>
      </c>
      <c r="E43" s="12" t="s">
        <v>89</v>
      </c>
      <c r="F43" s="12" t="s">
        <v>260</v>
      </c>
      <c r="G43" s="12" t="s">
        <v>261</v>
      </c>
      <c r="H43" s="12" t="s">
        <v>102</v>
      </c>
      <c r="I43" s="12" t="s">
        <v>27</v>
      </c>
      <c r="J43" s="12" t="s">
        <v>175</v>
      </c>
      <c r="K43" s="12" t="s">
        <v>122</v>
      </c>
      <c r="L43" s="12">
        <v>10035</v>
      </c>
      <c r="M43" s="12" t="s">
        <v>69</v>
      </c>
      <c r="N43" s="12" t="s">
        <v>104</v>
      </c>
      <c r="O43" s="12" t="s">
        <v>32</v>
      </c>
      <c r="P43" s="12" t="s">
        <v>33</v>
      </c>
      <c r="Q43" s="12" t="s">
        <v>105</v>
      </c>
      <c r="R43" s="12">
        <v>626.35199999999998</v>
      </c>
      <c r="S43" s="12">
        <v>3</v>
      </c>
      <c r="T43" s="12">
        <v>0.2</v>
      </c>
      <c r="U43" s="12">
        <v>46.976399999999998</v>
      </c>
    </row>
    <row r="44" spans="1:21" x14ac:dyDescent="0.3">
      <c r="A44" s="12">
        <v>202</v>
      </c>
      <c r="B44" s="12" t="s">
        <v>264</v>
      </c>
      <c r="C44" s="2">
        <v>41854</v>
      </c>
      <c r="D44" s="2">
        <v>41856</v>
      </c>
      <c r="E44" s="12" t="s">
        <v>89</v>
      </c>
      <c r="F44" s="12" t="s">
        <v>265</v>
      </c>
      <c r="G44" s="12" t="s">
        <v>266</v>
      </c>
      <c r="H44" s="12" t="s">
        <v>26</v>
      </c>
      <c r="I44" s="12" t="s">
        <v>27</v>
      </c>
      <c r="J44" s="12" t="s">
        <v>267</v>
      </c>
      <c r="K44" s="12" t="s">
        <v>182</v>
      </c>
      <c r="L44" s="12">
        <v>80219</v>
      </c>
      <c r="M44" s="12" t="s">
        <v>56</v>
      </c>
      <c r="N44" s="12" t="s">
        <v>268</v>
      </c>
      <c r="O44" s="12" t="s">
        <v>32</v>
      </c>
      <c r="P44" s="12" t="s">
        <v>47</v>
      </c>
      <c r="Q44" s="12" t="s">
        <v>269</v>
      </c>
      <c r="R44" s="12">
        <v>218.75</v>
      </c>
      <c r="S44" s="12">
        <v>2</v>
      </c>
      <c r="T44" s="12">
        <v>0.5</v>
      </c>
      <c r="U44" s="12">
        <v>-161.875</v>
      </c>
    </row>
    <row r="45" spans="1:21" x14ac:dyDescent="0.3">
      <c r="A45" s="12">
        <v>205</v>
      </c>
      <c r="B45" s="12" t="s">
        <v>270</v>
      </c>
      <c r="C45" s="2">
        <v>42889</v>
      </c>
      <c r="D45" s="2">
        <v>42893</v>
      </c>
      <c r="E45" s="12" t="s">
        <v>41</v>
      </c>
      <c r="F45" s="12" t="s">
        <v>271</v>
      </c>
      <c r="G45" s="12" t="s">
        <v>272</v>
      </c>
      <c r="H45" s="12" t="s">
        <v>92</v>
      </c>
      <c r="I45" s="12" t="s">
        <v>27</v>
      </c>
      <c r="J45" s="12" t="s">
        <v>239</v>
      </c>
      <c r="K45" s="12" t="s">
        <v>143</v>
      </c>
      <c r="L45" s="12">
        <v>37064</v>
      </c>
      <c r="M45" s="12" t="s">
        <v>30</v>
      </c>
      <c r="N45" s="12" t="s">
        <v>273</v>
      </c>
      <c r="O45" s="12" t="s">
        <v>32</v>
      </c>
      <c r="P45" s="12" t="s">
        <v>58</v>
      </c>
      <c r="Q45" s="12" t="s">
        <v>274</v>
      </c>
      <c r="R45" s="12">
        <v>35.167999999999999</v>
      </c>
      <c r="S45" s="12">
        <v>7</v>
      </c>
      <c r="T45" s="12">
        <v>0.2</v>
      </c>
      <c r="U45" s="12">
        <v>9.6712000000000007</v>
      </c>
    </row>
    <row r="46" spans="1:21" x14ac:dyDescent="0.3">
      <c r="A46" s="12">
        <v>214</v>
      </c>
      <c r="B46" s="12" t="s">
        <v>275</v>
      </c>
      <c r="C46" s="2">
        <v>42006</v>
      </c>
      <c r="D46" s="2">
        <v>42013</v>
      </c>
      <c r="E46" s="12" t="s">
        <v>41</v>
      </c>
      <c r="F46" s="12" t="s">
        <v>276</v>
      </c>
      <c r="G46" s="12" t="s">
        <v>277</v>
      </c>
      <c r="H46" s="12" t="s">
        <v>92</v>
      </c>
      <c r="I46" s="12" t="s">
        <v>27</v>
      </c>
      <c r="J46" s="12" t="s">
        <v>278</v>
      </c>
      <c r="K46" s="12" t="s">
        <v>233</v>
      </c>
      <c r="L46" s="12">
        <v>44256</v>
      </c>
      <c r="M46" s="12" t="s">
        <v>69</v>
      </c>
      <c r="N46" s="12" t="s">
        <v>279</v>
      </c>
      <c r="O46" s="12" t="s">
        <v>32</v>
      </c>
      <c r="P46" s="12" t="s">
        <v>33</v>
      </c>
      <c r="Q46" s="12" t="s">
        <v>280</v>
      </c>
      <c r="R46" s="12">
        <v>452.45</v>
      </c>
      <c r="S46" s="12">
        <v>5</v>
      </c>
      <c r="T46" s="12">
        <v>0.5</v>
      </c>
      <c r="U46" s="12">
        <v>-244.32300000000001</v>
      </c>
    </row>
    <row r="47" spans="1:21" x14ac:dyDescent="0.3">
      <c r="A47" s="12">
        <v>223</v>
      </c>
      <c r="B47" s="12" t="s">
        <v>281</v>
      </c>
      <c r="C47" s="2">
        <v>42362</v>
      </c>
      <c r="D47" s="2">
        <v>42365</v>
      </c>
      <c r="E47" s="12" t="s">
        <v>89</v>
      </c>
      <c r="F47" s="12" t="s">
        <v>282</v>
      </c>
      <c r="G47" s="12" t="s">
        <v>283</v>
      </c>
      <c r="H47" s="12" t="s">
        <v>26</v>
      </c>
      <c r="I47" s="12" t="s">
        <v>27</v>
      </c>
      <c r="J47" s="12" t="s">
        <v>284</v>
      </c>
      <c r="K47" s="12" t="s">
        <v>233</v>
      </c>
      <c r="L47" s="12">
        <v>43017</v>
      </c>
      <c r="M47" s="12" t="s">
        <v>69</v>
      </c>
      <c r="N47" s="12" t="s">
        <v>285</v>
      </c>
      <c r="O47" s="12" t="s">
        <v>32</v>
      </c>
      <c r="P47" s="12" t="s">
        <v>58</v>
      </c>
      <c r="Q47" s="12" t="s">
        <v>286</v>
      </c>
      <c r="R47" s="12">
        <v>72.703999999999994</v>
      </c>
      <c r="S47" s="12">
        <v>4</v>
      </c>
      <c r="T47" s="12">
        <v>0.2</v>
      </c>
      <c r="U47" s="12">
        <v>19.084800000000001</v>
      </c>
    </row>
    <row r="48" spans="1:21" x14ac:dyDescent="0.3">
      <c r="A48" s="12">
        <v>227</v>
      </c>
      <c r="B48" s="12" t="s">
        <v>287</v>
      </c>
      <c r="C48" s="2">
        <v>42225</v>
      </c>
      <c r="D48" s="2">
        <v>42232</v>
      </c>
      <c r="E48" s="12" t="s">
        <v>41</v>
      </c>
      <c r="F48" s="12" t="s">
        <v>288</v>
      </c>
      <c r="G48" s="12" t="s">
        <v>289</v>
      </c>
      <c r="H48" s="12" t="s">
        <v>92</v>
      </c>
      <c r="I48" s="12" t="s">
        <v>27</v>
      </c>
      <c r="J48" s="12" t="s">
        <v>290</v>
      </c>
      <c r="K48" s="12" t="s">
        <v>291</v>
      </c>
      <c r="L48" s="12">
        <v>48227</v>
      </c>
      <c r="M48" s="12" t="s">
        <v>95</v>
      </c>
      <c r="N48" s="12" t="s">
        <v>292</v>
      </c>
      <c r="O48" s="12" t="s">
        <v>32</v>
      </c>
      <c r="P48" s="12" t="s">
        <v>47</v>
      </c>
      <c r="Q48" s="12" t="s">
        <v>293</v>
      </c>
      <c r="R48" s="12">
        <v>622.45000000000005</v>
      </c>
      <c r="S48" s="12">
        <v>5</v>
      </c>
      <c r="T48" s="12">
        <v>0</v>
      </c>
      <c r="U48" s="12">
        <v>136.93899999999999</v>
      </c>
    </row>
    <row r="49" spans="1:21" x14ac:dyDescent="0.3">
      <c r="A49" s="12">
        <v>229</v>
      </c>
      <c r="B49" s="12" t="s">
        <v>294</v>
      </c>
      <c r="C49" s="2">
        <v>42063</v>
      </c>
      <c r="D49" s="2">
        <v>42067</v>
      </c>
      <c r="E49" s="12" t="s">
        <v>41</v>
      </c>
      <c r="F49" s="12" t="s">
        <v>295</v>
      </c>
      <c r="G49" s="12" t="s">
        <v>296</v>
      </c>
      <c r="H49" s="12" t="s">
        <v>26</v>
      </c>
      <c r="I49" s="12" t="s">
        <v>27</v>
      </c>
      <c r="J49" s="12" t="s">
        <v>159</v>
      </c>
      <c r="K49" s="12" t="s">
        <v>143</v>
      </c>
      <c r="L49" s="12">
        <v>38401</v>
      </c>
      <c r="M49" s="12" t="s">
        <v>30</v>
      </c>
      <c r="N49" s="12" t="s">
        <v>297</v>
      </c>
      <c r="O49" s="12" t="s">
        <v>32</v>
      </c>
      <c r="P49" s="12" t="s">
        <v>38</v>
      </c>
      <c r="Q49" s="12" t="s">
        <v>298</v>
      </c>
      <c r="R49" s="12">
        <v>161.56800000000001</v>
      </c>
      <c r="S49" s="12">
        <v>2</v>
      </c>
      <c r="T49" s="12">
        <v>0.2</v>
      </c>
      <c r="U49" s="12">
        <v>-28.2744</v>
      </c>
    </row>
    <row r="50" spans="1:21" x14ac:dyDescent="0.3">
      <c r="A50" s="12">
        <v>230</v>
      </c>
      <c r="B50" s="12" t="s">
        <v>294</v>
      </c>
      <c r="C50" s="2">
        <v>42063</v>
      </c>
      <c r="D50" s="2">
        <v>42067</v>
      </c>
      <c r="E50" s="12" t="s">
        <v>41</v>
      </c>
      <c r="F50" s="12" t="s">
        <v>295</v>
      </c>
      <c r="G50" s="12" t="s">
        <v>296</v>
      </c>
      <c r="H50" s="12" t="s">
        <v>26</v>
      </c>
      <c r="I50" s="12" t="s">
        <v>27</v>
      </c>
      <c r="J50" s="12" t="s">
        <v>159</v>
      </c>
      <c r="K50" s="12" t="s">
        <v>143</v>
      </c>
      <c r="L50" s="12">
        <v>38401</v>
      </c>
      <c r="M50" s="12" t="s">
        <v>30</v>
      </c>
      <c r="N50" s="12" t="s">
        <v>300</v>
      </c>
      <c r="O50" s="12" t="s">
        <v>32</v>
      </c>
      <c r="P50" s="12" t="s">
        <v>38</v>
      </c>
      <c r="Q50" s="12" t="s">
        <v>301</v>
      </c>
      <c r="R50" s="12">
        <v>389.69600000000003</v>
      </c>
      <c r="S50" s="12">
        <v>8</v>
      </c>
      <c r="T50" s="12">
        <v>0.2</v>
      </c>
      <c r="U50" s="12">
        <v>43.840800000000002</v>
      </c>
    </row>
    <row r="51" spans="1:21" x14ac:dyDescent="0.3">
      <c r="A51" s="12">
        <v>232</v>
      </c>
      <c r="B51" s="12" t="s">
        <v>302</v>
      </c>
      <c r="C51" s="2">
        <v>42832</v>
      </c>
      <c r="D51" s="2">
        <v>42837</v>
      </c>
      <c r="E51" s="12" t="s">
        <v>41</v>
      </c>
      <c r="F51" s="12" t="s">
        <v>303</v>
      </c>
      <c r="G51" s="12" t="s">
        <v>304</v>
      </c>
      <c r="H51" s="12" t="s">
        <v>102</v>
      </c>
      <c r="I51" s="12" t="s">
        <v>27</v>
      </c>
      <c r="J51" s="12" t="s">
        <v>305</v>
      </c>
      <c r="K51" s="12" t="s">
        <v>45</v>
      </c>
      <c r="L51" s="12">
        <v>33614</v>
      </c>
      <c r="M51" s="12" t="s">
        <v>30</v>
      </c>
      <c r="N51" s="12" t="s">
        <v>306</v>
      </c>
      <c r="O51" s="12" t="s">
        <v>32</v>
      </c>
      <c r="P51" s="12" t="s">
        <v>47</v>
      </c>
      <c r="Q51" s="12" t="s">
        <v>307</v>
      </c>
      <c r="R51" s="12">
        <v>233.86</v>
      </c>
      <c r="S51" s="12">
        <v>2</v>
      </c>
      <c r="T51" s="12">
        <v>0.45</v>
      </c>
      <c r="U51" s="12">
        <v>-102.048</v>
      </c>
    </row>
    <row r="52" spans="1:21" x14ac:dyDescent="0.3">
      <c r="A52" s="12">
        <v>233</v>
      </c>
      <c r="B52" s="12" t="s">
        <v>302</v>
      </c>
      <c r="C52" s="2">
        <v>42832</v>
      </c>
      <c r="D52" s="2">
        <v>42837</v>
      </c>
      <c r="E52" s="12" t="s">
        <v>41</v>
      </c>
      <c r="F52" s="12" t="s">
        <v>303</v>
      </c>
      <c r="G52" s="12" t="s">
        <v>304</v>
      </c>
      <c r="H52" s="12" t="s">
        <v>102</v>
      </c>
      <c r="I52" s="12" t="s">
        <v>27</v>
      </c>
      <c r="J52" s="12" t="s">
        <v>305</v>
      </c>
      <c r="K52" s="12" t="s">
        <v>45</v>
      </c>
      <c r="L52" s="12">
        <v>33614</v>
      </c>
      <c r="M52" s="12" t="s">
        <v>30</v>
      </c>
      <c r="N52" s="12" t="s">
        <v>308</v>
      </c>
      <c r="O52" s="12" t="s">
        <v>32</v>
      </c>
      <c r="P52" s="12" t="s">
        <v>47</v>
      </c>
      <c r="Q52" s="12" t="s">
        <v>309</v>
      </c>
      <c r="R52" s="12">
        <v>620.61450000000002</v>
      </c>
      <c r="S52" s="12">
        <v>3</v>
      </c>
      <c r="T52" s="12">
        <v>0.45</v>
      </c>
      <c r="U52" s="12">
        <v>-248.2458</v>
      </c>
    </row>
    <row r="53" spans="1:21" x14ac:dyDescent="0.3">
      <c r="A53" s="12">
        <v>235</v>
      </c>
      <c r="B53" s="12" t="s">
        <v>302</v>
      </c>
      <c r="C53" s="2">
        <v>42832</v>
      </c>
      <c r="D53" s="2">
        <v>42837</v>
      </c>
      <c r="E53" s="12" t="s">
        <v>41</v>
      </c>
      <c r="F53" s="12" t="s">
        <v>303</v>
      </c>
      <c r="G53" s="12" t="s">
        <v>304</v>
      </c>
      <c r="H53" s="12" t="s">
        <v>102</v>
      </c>
      <c r="I53" s="12" t="s">
        <v>27</v>
      </c>
      <c r="J53" s="12" t="s">
        <v>305</v>
      </c>
      <c r="K53" s="12" t="s">
        <v>45</v>
      </c>
      <c r="L53" s="12">
        <v>33614</v>
      </c>
      <c r="M53" s="12" t="s">
        <v>30</v>
      </c>
      <c r="N53" s="12" t="s">
        <v>310</v>
      </c>
      <c r="O53" s="12" t="s">
        <v>32</v>
      </c>
      <c r="P53" s="12" t="s">
        <v>58</v>
      </c>
      <c r="Q53" s="12" t="s">
        <v>311</v>
      </c>
      <c r="R53" s="12">
        <v>258.072</v>
      </c>
      <c r="S53" s="12">
        <v>3</v>
      </c>
      <c r="T53" s="12">
        <v>0.2</v>
      </c>
      <c r="U53" s="12">
        <v>0</v>
      </c>
    </row>
    <row r="54" spans="1:21" x14ac:dyDescent="0.3">
      <c r="A54" s="12">
        <v>239</v>
      </c>
      <c r="B54" s="12" t="s">
        <v>312</v>
      </c>
      <c r="C54" s="2">
        <v>42525</v>
      </c>
      <c r="D54" s="2">
        <v>42530</v>
      </c>
      <c r="E54" s="12" t="s">
        <v>23</v>
      </c>
      <c r="F54" s="12" t="s">
        <v>313</v>
      </c>
      <c r="G54" s="12" t="s">
        <v>314</v>
      </c>
      <c r="H54" s="12" t="s">
        <v>26</v>
      </c>
      <c r="I54" s="12" t="s">
        <v>27</v>
      </c>
      <c r="J54" s="12" t="s">
        <v>135</v>
      </c>
      <c r="K54" s="12" t="s">
        <v>136</v>
      </c>
      <c r="L54" s="12">
        <v>60610</v>
      </c>
      <c r="M54" s="12" t="s">
        <v>95</v>
      </c>
      <c r="N54" s="12" t="s">
        <v>315</v>
      </c>
      <c r="O54" s="12" t="s">
        <v>32</v>
      </c>
      <c r="P54" s="12" t="s">
        <v>58</v>
      </c>
      <c r="Q54" s="12" t="s">
        <v>316</v>
      </c>
      <c r="R54" s="12">
        <v>419.68</v>
      </c>
      <c r="S54" s="12">
        <v>5</v>
      </c>
      <c r="T54" s="12">
        <v>0.6</v>
      </c>
      <c r="U54" s="12">
        <v>-356.72800000000001</v>
      </c>
    </row>
    <row r="55" spans="1:21" x14ac:dyDescent="0.3">
      <c r="A55" s="12">
        <v>240</v>
      </c>
      <c r="B55" s="12" t="s">
        <v>312</v>
      </c>
      <c r="C55" s="2">
        <v>42525</v>
      </c>
      <c r="D55" s="2">
        <v>42530</v>
      </c>
      <c r="E55" s="12" t="s">
        <v>23</v>
      </c>
      <c r="F55" s="12" t="s">
        <v>313</v>
      </c>
      <c r="G55" s="12" t="s">
        <v>314</v>
      </c>
      <c r="H55" s="12" t="s">
        <v>26</v>
      </c>
      <c r="I55" s="12" t="s">
        <v>27</v>
      </c>
      <c r="J55" s="12" t="s">
        <v>135</v>
      </c>
      <c r="K55" s="12" t="s">
        <v>136</v>
      </c>
      <c r="L55" s="12">
        <v>60610</v>
      </c>
      <c r="M55" s="12" t="s">
        <v>95</v>
      </c>
      <c r="N55" s="12" t="s">
        <v>317</v>
      </c>
      <c r="O55" s="12" t="s">
        <v>32</v>
      </c>
      <c r="P55" s="12" t="s">
        <v>58</v>
      </c>
      <c r="Q55" s="12" t="s">
        <v>318</v>
      </c>
      <c r="R55" s="12">
        <v>11.688000000000001</v>
      </c>
      <c r="S55" s="12">
        <v>3</v>
      </c>
      <c r="T55" s="12">
        <v>0.6</v>
      </c>
      <c r="U55" s="12">
        <v>-4.6752000000000002</v>
      </c>
    </row>
    <row r="56" spans="1:21" x14ac:dyDescent="0.3">
      <c r="A56" s="12">
        <v>242</v>
      </c>
      <c r="B56" s="12" t="s">
        <v>312</v>
      </c>
      <c r="C56" s="2">
        <v>42525</v>
      </c>
      <c r="D56" s="2">
        <v>42530</v>
      </c>
      <c r="E56" s="12" t="s">
        <v>23</v>
      </c>
      <c r="F56" s="12" t="s">
        <v>313</v>
      </c>
      <c r="G56" s="12" t="s">
        <v>314</v>
      </c>
      <c r="H56" s="12" t="s">
        <v>26</v>
      </c>
      <c r="I56" s="12" t="s">
        <v>27</v>
      </c>
      <c r="J56" s="12" t="s">
        <v>135</v>
      </c>
      <c r="K56" s="12" t="s">
        <v>136</v>
      </c>
      <c r="L56" s="12">
        <v>60610</v>
      </c>
      <c r="M56" s="12" t="s">
        <v>95</v>
      </c>
      <c r="N56" s="12" t="s">
        <v>319</v>
      </c>
      <c r="O56" s="12" t="s">
        <v>32</v>
      </c>
      <c r="P56" s="12" t="s">
        <v>47</v>
      </c>
      <c r="Q56" s="12" t="s">
        <v>320</v>
      </c>
      <c r="R56" s="12">
        <v>177.22499999999999</v>
      </c>
      <c r="S56" s="12">
        <v>5</v>
      </c>
      <c r="T56" s="12">
        <v>0.5</v>
      </c>
      <c r="U56" s="12">
        <v>-120.51300000000001</v>
      </c>
    </row>
    <row r="57" spans="1:21" x14ac:dyDescent="0.3">
      <c r="A57" s="12">
        <v>243</v>
      </c>
      <c r="B57" s="12" t="s">
        <v>312</v>
      </c>
      <c r="C57" s="2">
        <v>42525</v>
      </c>
      <c r="D57" s="2">
        <v>42530</v>
      </c>
      <c r="E57" s="12" t="s">
        <v>23</v>
      </c>
      <c r="F57" s="12" t="s">
        <v>313</v>
      </c>
      <c r="G57" s="12" t="s">
        <v>314</v>
      </c>
      <c r="H57" s="12" t="s">
        <v>26</v>
      </c>
      <c r="I57" s="12" t="s">
        <v>27</v>
      </c>
      <c r="J57" s="12" t="s">
        <v>135</v>
      </c>
      <c r="K57" s="12" t="s">
        <v>136</v>
      </c>
      <c r="L57" s="12">
        <v>60610</v>
      </c>
      <c r="M57" s="12" t="s">
        <v>95</v>
      </c>
      <c r="N57" s="12" t="s">
        <v>321</v>
      </c>
      <c r="O57" s="12" t="s">
        <v>32</v>
      </c>
      <c r="P57" s="12" t="s">
        <v>58</v>
      </c>
      <c r="Q57" s="12" t="s">
        <v>322</v>
      </c>
      <c r="R57" s="12">
        <v>4.0439999999999996</v>
      </c>
      <c r="S57" s="12">
        <v>3</v>
      </c>
      <c r="T57" s="12">
        <v>0.6</v>
      </c>
      <c r="U57" s="12">
        <v>-2.8308</v>
      </c>
    </row>
    <row r="58" spans="1:21" x14ac:dyDescent="0.3">
      <c r="A58" s="12">
        <v>245</v>
      </c>
      <c r="B58" s="12" t="s">
        <v>323</v>
      </c>
      <c r="C58" s="2">
        <v>41791</v>
      </c>
      <c r="D58" s="2">
        <v>41796</v>
      </c>
      <c r="E58" s="12" t="s">
        <v>23</v>
      </c>
      <c r="F58" s="12" t="s">
        <v>324</v>
      </c>
      <c r="G58" s="12" t="s">
        <v>325</v>
      </c>
      <c r="H58" s="12" t="s">
        <v>102</v>
      </c>
      <c r="I58" s="12" t="s">
        <v>27</v>
      </c>
      <c r="J58" s="12" t="s">
        <v>326</v>
      </c>
      <c r="K58" s="12" t="s">
        <v>168</v>
      </c>
      <c r="L58" s="12">
        <v>55044</v>
      </c>
      <c r="M58" s="12" t="s">
        <v>95</v>
      </c>
      <c r="N58" s="12" t="s">
        <v>208</v>
      </c>
      <c r="O58" s="12" t="s">
        <v>32</v>
      </c>
      <c r="P58" s="12" t="s">
        <v>38</v>
      </c>
      <c r="Q58" s="12" t="s">
        <v>209</v>
      </c>
      <c r="R58" s="12">
        <v>2001.86</v>
      </c>
      <c r="S58" s="12">
        <v>7</v>
      </c>
      <c r="T58" s="12">
        <v>0</v>
      </c>
      <c r="U58" s="12">
        <v>580.5394</v>
      </c>
    </row>
    <row r="59" spans="1:21" x14ac:dyDescent="0.3">
      <c r="A59" s="12">
        <v>250</v>
      </c>
      <c r="B59" s="12" t="s">
        <v>327</v>
      </c>
      <c r="C59" s="2">
        <v>42714</v>
      </c>
      <c r="D59" s="2">
        <v>42719</v>
      </c>
      <c r="E59" s="12" t="s">
        <v>23</v>
      </c>
      <c r="F59" s="12" t="s">
        <v>328</v>
      </c>
      <c r="G59" s="12" t="s">
        <v>329</v>
      </c>
      <c r="H59" s="12" t="s">
        <v>26</v>
      </c>
      <c r="I59" s="12" t="s">
        <v>27</v>
      </c>
      <c r="J59" s="12" t="s">
        <v>330</v>
      </c>
      <c r="K59" s="12" t="s">
        <v>55</v>
      </c>
      <c r="L59" s="12">
        <v>94109</v>
      </c>
      <c r="M59" s="12" t="s">
        <v>56</v>
      </c>
      <c r="N59" s="12" t="s">
        <v>331</v>
      </c>
      <c r="O59" s="12" t="s">
        <v>32</v>
      </c>
      <c r="P59" s="12" t="s">
        <v>38</v>
      </c>
      <c r="Q59" s="12" t="s">
        <v>332</v>
      </c>
      <c r="R59" s="12">
        <v>321.56799999999998</v>
      </c>
      <c r="S59" s="12">
        <v>2</v>
      </c>
      <c r="T59" s="12">
        <v>0.2</v>
      </c>
      <c r="U59" s="12">
        <v>28.1372</v>
      </c>
    </row>
    <row r="60" spans="1:21" x14ac:dyDescent="0.3">
      <c r="A60" s="12">
        <v>255</v>
      </c>
      <c r="B60" s="12" t="s">
        <v>333</v>
      </c>
      <c r="C60" s="2">
        <v>42336</v>
      </c>
      <c r="D60" s="2">
        <v>42342</v>
      </c>
      <c r="E60" s="12" t="s">
        <v>41</v>
      </c>
      <c r="F60" s="12" t="s">
        <v>334</v>
      </c>
      <c r="G60" s="12" t="s">
        <v>335</v>
      </c>
      <c r="H60" s="12" t="s">
        <v>92</v>
      </c>
      <c r="I60" s="12" t="s">
        <v>27</v>
      </c>
      <c r="J60" s="12" t="s">
        <v>135</v>
      </c>
      <c r="K60" s="12" t="s">
        <v>136</v>
      </c>
      <c r="L60" s="12">
        <v>60623</v>
      </c>
      <c r="M60" s="12" t="s">
        <v>95</v>
      </c>
      <c r="N60" s="12" t="s">
        <v>321</v>
      </c>
      <c r="O60" s="12" t="s">
        <v>32</v>
      </c>
      <c r="P60" s="12" t="s">
        <v>58</v>
      </c>
      <c r="Q60" s="12" t="s">
        <v>322</v>
      </c>
      <c r="R60" s="12">
        <v>12.132</v>
      </c>
      <c r="S60" s="12">
        <v>9</v>
      </c>
      <c r="T60" s="12">
        <v>0.6</v>
      </c>
      <c r="U60" s="12">
        <v>-8.4923999999999999</v>
      </c>
    </row>
    <row r="61" spans="1:21" x14ac:dyDescent="0.3">
      <c r="A61" s="12">
        <v>273</v>
      </c>
      <c r="B61" s="12" t="s">
        <v>336</v>
      </c>
      <c r="C61" s="2">
        <v>42215</v>
      </c>
      <c r="D61" s="2">
        <v>42216</v>
      </c>
      <c r="E61" s="12" t="s">
        <v>89</v>
      </c>
      <c r="F61" s="12" t="s">
        <v>337</v>
      </c>
      <c r="G61" s="12" t="s">
        <v>338</v>
      </c>
      <c r="H61" s="12" t="s">
        <v>26</v>
      </c>
      <c r="I61" s="12" t="s">
        <v>27</v>
      </c>
      <c r="J61" s="12" t="s">
        <v>330</v>
      </c>
      <c r="K61" s="12" t="s">
        <v>55</v>
      </c>
      <c r="L61" s="12">
        <v>94109</v>
      </c>
      <c r="M61" s="12" t="s">
        <v>56</v>
      </c>
      <c r="N61" s="12" t="s">
        <v>339</v>
      </c>
      <c r="O61" s="12" t="s">
        <v>32</v>
      </c>
      <c r="P61" s="12" t="s">
        <v>58</v>
      </c>
      <c r="Q61" s="12" t="s">
        <v>340</v>
      </c>
      <c r="R61" s="12">
        <v>5.28</v>
      </c>
      <c r="S61" s="12">
        <v>3</v>
      </c>
      <c r="T61" s="12">
        <v>0</v>
      </c>
      <c r="U61" s="12">
        <v>2.3231999999999999</v>
      </c>
    </row>
    <row r="62" spans="1:21" x14ac:dyDescent="0.3">
      <c r="A62" s="12">
        <v>283</v>
      </c>
      <c r="B62" s="12" t="s">
        <v>341</v>
      </c>
      <c r="C62" s="2">
        <v>42310</v>
      </c>
      <c r="D62" s="2">
        <v>42314</v>
      </c>
      <c r="E62" s="12" t="s">
        <v>41</v>
      </c>
      <c r="F62" s="12" t="s">
        <v>342</v>
      </c>
      <c r="G62" s="12" t="s">
        <v>343</v>
      </c>
      <c r="H62" s="12" t="s">
        <v>26</v>
      </c>
      <c r="I62" s="12" t="s">
        <v>27</v>
      </c>
      <c r="J62" s="12" t="s">
        <v>54</v>
      </c>
      <c r="K62" s="12" t="s">
        <v>55</v>
      </c>
      <c r="L62" s="12">
        <v>90004</v>
      </c>
      <c r="M62" s="12" t="s">
        <v>56</v>
      </c>
      <c r="N62" s="12" t="s">
        <v>344</v>
      </c>
      <c r="O62" s="12" t="s">
        <v>32</v>
      </c>
      <c r="P62" s="12" t="s">
        <v>47</v>
      </c>
      <c r="Q62" s="12" t="s">
        <v>345</v>
      </c>
      <c r="R62" s="12">
        <v>1038.8399999999999</v>
      </c>
      <c r="S62" s="12">
        <v>5</v>
      </c>
      <c r="T62" s="12">
        <v>0.2</v>
      </c>
      <c r="U62" s="12">
        <v>51.942</v>
      </c>
    </row>
    <row r="63" spans="1:21" x14ac:dyDescent="0.3">
      <c r="A63" s="12">
        <v>293</v>
      </c>
      <c r="B63" s="12" t="s">
        <v>346</v>
      </c>
      <c r="C63" s="2">
        <v>42694</v>
      </c>
      <c r="D63" s="2">
        <v>42698</v>
      </c>
      <c r="E63" s="12" t="s">
        <v>23</v>
      </c>
      <c r="F63" s="12" t="s">
        <v>347</v>
      </c>
      <c r="G63" s="12" t="s">
        <v>348</v>
      </c>
      <c r="H63" s="12" t="s">
        <v>102</v>
      </c>
      <c r="I63" s="12" t="s">
        <v>27</v>
      </c>
      <c r="J63" s="12" t="s">
        <v>349</v>
      </c>
      <c r="K63" s="12" t="s">
        <v>233</v>
      </c>
      <c r="L63" s="12">
        <v>43229</v>
      </c>
      <c r="M63" s="12" t="s">
        <v>69</v>
      </c>
      <c r="N63" s="12" t="s">
        <v>350</v>
      </c>
      <c r="O63" s="12" t="s">
        <v>32</v>
      </c>
      <c r="P63" s="12" t="s">
        <v>33</v>
      </c>
      <c r="Q63" s="12" t="s">
        <v>351</v>
      </c>
      <c r="R63" s="12">
        <v>86.97</v>
      </c>
      <c r="S63" s="12">
        <v>3</v>
      </c>
      <c r="T63" s="12">
        <v>0.5</v>
      </c>
      <c r="U63" s="12">
        <v>-48.703200000000002</v>
      </c>
    </row>
    <row r="64" spans="1:21" x14ac:dyDescent="0.3">
      <c r="A64" s="12">
        <v>294</v>
      </c>
      <c r="B64" s="12" t="s">
        <v>352</v>
      </c>
      <c r="C64" s="2">
        <v>41999</v>
      </c>
      <c r="D64" s="2">
        <v>42001</v>
      </c>
      <c r="E64" s="12" t="s">
        <v>89</v>
      </c>
      <c r="F64" s="12" t="s">
        <v>353</v>
      </c>
      <c r="G64" s="12" t="s">
        <v>354</v>
      </c>
      <c r="H64" s="12" t="s">
        <v>92</v>
      </c>
      <c r="I64" s="12" t="s">
        <v>27</v>
      </c>
      <c r="J64" s="12" t="s">
        <v>355</v>
      </c>
      <c r="K64" s="12" t="s">
        <v>182</v>
      </c>
      <c r="L64" s="12">
        <v>80906</v>
      </c>
      <c r="M64" s="12" t="s">
        <v>56</v>
      </c>
      <c r="N64" s="12" t="s">
        <v>356</v>
      </c>
      <c r="O64" s="12" t="s">
        <v>32</v>
      </c>
      <c r="P64" s="12" t="s">
        <v>58</v>
      </c>
      <c r="Q64" s="12" t="s">
        <v>357</v>
      </c>
      <c r="R64" s="12">
        <v>300.416</v>
      </c>
      <c r="S64" s="12">
        <v>8</v>
      </c>
      <c r="T64" s="12">
        <v>0.2</v>
      </c>
      <c r="U64" s="12">
        <v>78.859200000000001</v>
      </c>
    </row>
    <row r="65" spans="1:21" x14ac:dyDescent="0.3">
      <c r="A65" s="12">
        <v>295</v>
      </c>
      <c r="B65" s="12" t="s">
        <v>352</v>
      </c>
      <c r="C65" s="2">
        <v>41999</v>
      </c>
      <c r="D65" s="2">
        <v>42001</v>
      </c>
      <c r="E65" s="12" t="s">
        <v>89</v>
      </c>
      <c r="F65" s="12" t="s">
        <v>353</v>
      </c>
      <c r="G65" s="12" t="s">
        <v>354</v>
      </c>
      <c r="H65" s="12" t="s">
        <v>92</v>
      </c>
      <c r="I65" s="12" t="s">
        <v>27</v>
      </c>
      <c r="J65" s="12" t="s">
        <v>355</v>
      </c>
      <c r="K65" s="12" t="s">
        <v>182</v>
      </c>
      <c r="L65" s="12">
        <v>80906</v>
      </c>
      <c r="M65" s="12" t="s">
        <v>56</v>
      </c>
      <c r="N65" s="12" t="s">
        <v>358</v>
      </c>
      <c r="O65" s="12" t="s">
        <v>32</v>
      </c>
      <c r="P65" s="12" t="s">
        <v>38</v>
      </c>
      <c r="Q65" s="12" t="s">
        <v>359</v>
      </c>
      <c r="R65" s="12">
        <v>230.352</v>
      </c>
      <c r="S65" s="12">
        <v>3</v>
      </c>
      <c r="T65" s="12">
        <v>0.2</v>
      </c>
      <c r="U65" s="12">
        <v>20.155799999999999</v>
      </c>
    </row>
    <row r="66" spans="1:21" x14ac:dyDescent="0.3">
      <c r="A66" s="12">
        <v>296</v>
      </c>
      <c r="B66" s="12" t="s">
        <v>352</v>
      </c>
      <c r="C66" s="2">
        <v>41999</v>
      </c>
      <c r="D66" s="2">
        <v>42001</v>
      </c>
      <c r="E66" s="12" t="s">
        <v>89</v>
      </c>
      <c r="F66" s="12" t="s">
        <v>353</v>
      </c>
      <c r="G66" s="12" t="s">
        <v>354</v>
      </c>
      <c r="H66" s="12" t="s">
        <v>92</v>
      </c>
      <c r="I66" s="12" t="s">
        <v>27</v>
      </c>
      <c r="J66" s="12" t="s">
        <v>355</v>
      </c>
      <c r="K66" s="12" t="s">
        <v>182</v>
      </c>
      <c r="L66" s="12">
        <v>80906</v>
      </c>
      <c r="M66" s="12" t="s">
        <v>56</v>
      </c>
      <c r="N66" s="12" t="s">
        <v>360</v>
      </c>
      <c r="O66" s="12" t="s">
        <v>32</v>
      </c>
      <c r="P66" s="12" t="s">
        <v>58</v>
      </c>
      <c r="Q66" s="12" t="s">
        <v>361</v>
      </c>
      <c r="R66" s="12">
        <v>218.352</v>
      </c>
      <c r="S66" s="12">
        <v>3</v>
      </c>
      <c r="T66" s="12">
        <v>0.2</v>
      </c>
      <c r="U66" s="12">
        <v>-24.564599999999999</v>
      </c>
    </row>
    <row r="67" spans="1:21" x14ac:dyDescent="0.3">
      <c r="A67" s="12">
        <v>302</v>
      </c>
      <c r="B67" s="12" t="s">
        <v>362</v>
      </c>
      <c r="C67" s="2">
        <v>42671</v>
      </c>
      <c r="D67" s="2">
        <v>42677</v>
      </c>
      <c r="E67" s="12" t="s">
        <v>41</v>
      </c>
      <c r="F67" s="12" t="s">
        <v>227</v>
      </c>
      <c r="G67" s="12" t="s">
        <v>228</v>
      </c>
      <c r="H67" s="12" t="s">
        <v>92</v>
      </c>
      <c r="I67" s="12" t="s">
        <v>27</v>
      </c>
      <c r="J67" s="12" t="s">
        <v>363</v>
      </c>
      <c r="K67" s="12" t="s">
        <v>364</v>
      </c>
      <c r="L67" s="12">
        <v>7109</v>
      </c>
      <c r="M67" s="12" t="s">
        <v>69</v>
      </c>
      <c r="N67" s="12" t="s">
        <v>365</v>
      </c>
      <c r="O67" s="12" t="s">
        <v>32</v>
      </c>
      <c r="P67" s="12" t="s">
        <v>58</v>
      </c>
      <c r="Q67" s="12" t="s">
        <v>366</v>
      </c>
      <c r="R67" s="12">
        <v>77.599999999999994</v>
      </c>
      <c r="S67" s="12">
        <v>4</v>
      </c>
      <c r="T67" s="12">
        <v>0</v>
      </c>
      <c r="U67" s="12">
        <v>38.024000000000001</v>
      </c>
    </row>
    <row r="68" spans="1:21" x14ac:dyDescent="0.3">
      <c r="A68" s="12">
        <v>304</v>
      </c>
      <c r="B68" s="12" t="s">
        <v>367</v>
      </c>
      <c r="C68" s="2">
        <v>43058</v>
      </c>
      <c r="D68" s="2">
        <v>43062</v>
      </c>
      <c r="E68" s="12" t="s">
        <v>41</v>
      </c>
      <c r="F68" s="12" t="s">
        <v>368</v>
      </c>
      <c r="G68" s="12" t="s">
        <v>369</v>
      </c>
      <c r="H68" s="12" t="s">
        <v>26</v>
      </c>
      <c r="I68" s="12" t="s">
        <v>27</v>
      </c>
      <c r="J68" s="12" t="s">
        <v>135</v>
      </c>
      <c r="K68" s="12" t="s">
        <v>136</v>
      </c>
      <c r="L68" s="12">
        <v>60623</v>
      </c>
      <c r="M68" s="12" t="s">
        <v>95</v>
      </c>
      <c r="N68" s="12" t="s">
        <v>370</v>
      </c>
      <c r="O68" s="12" t="s">
        <v>32</v>
      </c>
      <c r="P68" s="12" t="s">
        <v>47</v>
      </c>
      <c r="Q68" s="12" t="s">
        <v>371</v>
      </c>
      <c r="R68" s="12">
        <v>219.07499999999999</v>
      </c>
      <c r="S68" s="12">
        <v>3</v>
      </c>
      <c r="T68" s="12">
        <v>0.5</v>
      </c>
      <c r="U68" s="12">
        <v>-131.44499999999999</v>
      </c>
    </row>
    <row r="69" spans="1:21" x14ac:dyDescent="0.3">
      <c r="A69" s="12">
        <v>305</v>
      </c>
      <c r="B69" s="12" t="s">
        <v>372</v>
      </c>
      <c r="C69" s="2">
        <v>42128</v>
      </c>
      <c r="D69" s="2">
        <v>42133</v>
      </c>
      <c r="E69" s="12" t="s">
        <v>23</v>
      </c>
      <c r="F69" s="12" t="s">
        <v>373</v>
      </c>
      <c r="G69" s="12" t="s">
        <v>374</v>
      </c>
      <c r="H69" s="12" t="s">
        <v>92</v>
      </c>
      <c r="I69" s="12" t="s">
        <v>27</v>
      </c>
      <c r="J69" s="12" t="s">
        <v>175</v>
      </c>
      <c r="K69" s="12" t="s">
        <v>122</v>
      </c>
      <c r="L69" s="12">
        <v>10024</v>
      </c>
      <c r="M69" s="12" t="s">
        <v>69</v>
      </c>
      <c r="N69" s="12" t="s">
        <v>375</v>
      </c>
      <c r="O69" s="12" t="s">
        <v>32</v>
      </c>
      <c r="P69" s="12" t="s">
        <v>58</v>
      </c>
      <c r="Q69" s="12" t="s">
        <v>376</v>
      </c>
      <c r="R69" s="12">
        <v>26.8</v>
      </c>
      <c r="S69" s="12">
        <v>2</v>
      </c>
      <c r="T69" s="12">
        <v>0</v>
      </c>
      <c r="U69" s="12">
        <v>12.864000000000001</v>
      </c>
    </row>
    <row r="70" spans="1:21" x14ac:dyDescent="0.3">
      <c r="A70" s="12">
        <v>310</v>
      </c>
      <c r="B70" s="12" t="s">
        <v>377</v>
      </c>
      <c r="C70" s="2">
        <v>42625</v>
      </c>
      <c r="D70" s="2">
        <v>42627</v>
      </c>
      <c r="E70" s="12" t="s">
        <v>23</v>
      </c>
      <c r="F70" s="12" t="s">
        <v>378</v>
      </c>
      <c r="G70" s="12" t="s">
        <v>379</v>
      </c>
      <c r="H70" s="12" t="s">
        <v>92</v>
      </c>
      <c r="I70" s="12" t="s">
        <v>27</v>
      </c>
      <c r="J70" s="12" t="s">
        <v>380</v>
      </c>
      <c r="K70" s="12" t="s">
        <v>182</v>
      </c>
      <c r="L70" s="12">
        <v>80004</v>
      </c>
      <c r="M70" s="12" t="s">
        <v>56</v>
      </c>
      <c r="N70" s="12" t="s">
        <v>381</v>
      </c>
      <c r="O70" s="12" t="s">
        <v>32</v>
      </c>
      <c r="P70" s="12" t="s">
        <v>58</v>
      </c>
      <c r="Q70" s="12" t="s">
        <v>382</v>
      </c>
      <c r="R70" s="12">
        <v>15.135999999999999</v>
      </c>
      <c r="S70" s="12">
        <v>4</v>
      </c>
      <c r="T70" s="12">
        <v>0.2</v>
      </c>
      <c r="U70" s="12">
        <v>3.5948000000000002</v>
      </c>
    </row>
    <row r="71" spans="1:21" x14ac:dyDescent="0.3">
      <c r="A71" s="12">
        <v>311</v>
      </c>
      <c r="B71" s="12" t="s">
        <v>377</v>
      </c>
      <c r="C71" s="2">
        <v>42625</v>
      </c>
      <c r="D71" s="2">
        <v>42627</v>
      </c>
      <c r="E71" s="12" t="s">
        <v>23</v>
      </c>
      <c r="F71" s="12" t="s">
        <v>378</v>
      </c>
      <c r="G71" s="12" t="s">
        <v>379</v>
      </c>
      <c r="H71" s="12" t="s">
        <v>92</v>
      </c>
      <c r="I71" s="12" t="s">
        <v>27</v>
      </c>
      <c r="J71" s="12" t="s">
        <v>380</v>
      </c>
      <c r="K71" s="12" t="s">
        <v>182</v>
      </c>
      <c r="L71" s="12">
        <v>80004</v>
      </c>
      <c r="M71" s="12" t="s">
        <v>56</v>
      </c>
      <c r="N71" s="12" t="s">
        <v>383</v>
      </c>
      <c r="O71" s="12" t="s">
        <v>32</v>
      </c>
      <c r="P71" s="12" t="s">
        <v>38</v>
      </c>
      <c r="Q71" s="12" t="s">
        <v>384</v>
      </c>
      <c r="R71" s="12">
        <v>466.76799999999997</v>
      </c>
      <c r="S71" s="12">
        <v>2</v>
      </c>
      <c r="T71" s="12">
        <v>0.2</v>
      </c>
      <c r="U71" s="12">
        <v>52.511400000000002</v>
      </c>
    </row>
    <row r="72" spans="1:21" x14ac:dyDescent="0.3">
      <c r="A72" s="12">
        <v>312</v>
      </c>
      <c r="B72" s="12" t="s">
        <v>377</v>
      </c>
      <c r="C72" s="2">
        <v>42625</v>
      </c>
      <c r="D72" s="2">
        <v>42627</v>
      </c>
      <c r="E72" s="12" t="s">
        <v>23</v>
      </c>
      <c r="F72" s="12" t="s">
        <v>378</v>
      </c>
      <c r="G72" s="12" t="s">
        <v>379</v>
      </c>
      <c r="H72" s="12" t="s">
        <v>92</v>
      </c>
      <c r="I72" s="12" t="s">
        <v>27</v>
      </c>
      <c r="J72" s="12" t="s">
        <v>380</v>
      </c>
      <c r="K72" s="12" t="s">
        <v>182</v>
      </c>
      <c r="L72" s="12">
        <v>80004</v>
      </c>
      <c r="M72" s="12" t="s">
        <v>56</v>
      </c>
      <c r="N72" s="12" t="s">
        <v>385</v>
      </c>
      <c r="O72" s="12" t="s">
        <v>32</v>
      </c>
      <c r="P72" s="12" t="s">
        <v>58</v>
      </c>
      <c r="Q72" s="12" t="s">
        <v>386</v>
      </c>
      <c r="R72" s="12">
        <v>15.231999999999999</v>
      </c>
      <c r="S72" s="12">
        <v>1</v>
      </c>
      <c r="T72" s="12">
        <v>0.2</v>
      </c>
      <c r="U72" s="12">
        <v>1.7136</v>
      </c>
    </row>
    <row r="73" spans="1:21" x14ac:dyDescent="0.3">
      <c r="A73" s="12">
        <v>314</v>
      </c>
      <c r="B73" s="12" t="s">
        <v>387</v>
      </c>
      <c r="C73" s="2">
        <v>41909</v>
      </c>
      <c r="D73" s="2">
        <v>41915</v>
      </c>
      <c r="E73" s="12" t="s">
        <v>41</v>
      </c>
      <c r="F73" s="12" t="s">
        <v>388</v>
      </c>
      <c r="G73" s="12" t="s">
        <v>389</v>
      </c>
      <c r="H73" s="12" t="s">
        <v>92</v>
      </c>
      <c r="I73" s="12" t="s">
        <v>27</v>
      </c>
      <c r="J73" s="12" t="s">
        <v>390</v>
      </c>
      <c r="K73" s="12" t="s">
        <v>364</v>
      </c>
      <c r="L73" s="12">
        <v>7601</v>
      </c>
      <c r="M73" s="12" t="s">
        <v>69</v>
      </c>
      <c r="N73" s="12" t="s">
        <v>391</v>
      </c>
      <c r="O73" s="12" t="s">
        <v>32</v>
      </c>
      <c r="P73" s="12" t="s">
        <v>58</v>
      </c>
      <c r="Q73" s="12" t="s">
        <v>392</v>
      </c>
      <c r="R73" s="12">
        <v>87.54</v>
      </c>
      <c r="S73" s="12">
        <v>3</v>
      </c>
      <c r="T73" s="12">
        <v>0</v>
      </c>
      <c r="U73" s="12">
        <v>37.642200000000003</v>
      </c>
    </row>
    <row r="74" spans="1:21" x14ac:dyDescent="0.3">
      <c r="A74" s="12">
        <v>318</v>
      </c>
      <c r="B74" s="12" t="s">
        <v>393</v>
      </c>
      <c r="C74" s="2">
        <v>41947</v>
      </c>
      <c r="D74" s="2">
        <v>41952</v>
      </c>
      <c r="E74" s="12" t="s">
        <v>41</v>
      </c>
      <c r="F74" s="12" t="s">
        <v>394</v>
      </c>
      <c r="G74" s="12" t="s">
        <v>395</v>
      </c>
      <c r="H74" s="12" t="s">
        <v>102</v>
      </c>
      <c r="I74" s="12" t="s">
        <v>27</v>
      </c>
      <c r="J74" s="12" t="s">
        <v>175</v>
      </c>
      <c r="K74" s="12" t="s">
        <v>122</v>
      </c>
      <c r="L74" s="12">
        <v>10024</v>
      </c>
      <c r="M74" s="12" t="s">
        <v>69</v>
      </c>
      <c r="N74" s="12" t="s">
        <v>396</v>
      </c>
      <c r="O74" s="12" t="s">
        <v>32</v>
      </c>
      <c r="P74" s="12" t="s">
        <v>38</v>
      </c>
      <c r="Q74" s="12" t="s">
        <v>397</v>
      </c>
      <c r="R74" s="12">
        <v>135.88200000000001</v>
      </c>
      <c r="S74" s="12">
        <v>1</v>
      </c>
      <c r="T74" s="12">
        <v>0.1</v>
      </c>
      <c r="U74" s="12">
        <v>24.1568</v>
      </c>
    </row>
    <row r="75" spans="1:21" x14ac:dyDescent="0.3">
      <c r="A75" s="12">
        <v>326</v>
      </c>
      <c r="B75" s="12" t="s">
        <v>398</v>
      </c>
      <c r="C75" s="2">
        <v>43042</v>
      </c>
      <c r="D75" s="2">
        <v>43044</v>
      </c>
      <c r="E75" s="12" t="s">
        <v>23</v>
      </c>
      <c r="F75" s="12" t="s">
        <v>399</v>
      </c>
      <c r="G75" s="12" t="s">
        <v>400</v>
      </c>
      <c r="H75" s="12" t="s">
        <v>92</v>
      </c>
      <c r="I75" s="12" t="s">
        <v>27</v>
      </c>
      <c r="J75" s="12" t="s">
        <v>401</v>
      </c>
      <c r="K75" s="12" t="s">
        <v>143</v>
      </c>
      <c r="L75" s="12">
        <v>37130</v>
      </c>
      <c r="M75" s="12" t="s">
        <v>30</v>
      </c>
      <c r="N75" s="12" t="s">
        <v>402</v>
      </c>
      <c r="O75" s="12" t="s">
        <v>32</v>
      </c>
      <c r="P75" s="12" t="s">
        <v>58</v>
      </c>
      <c r="Q75" s="12" t="s">
        <v>403</v>
      </c>
      <c r="R75" s="12">
        <v>15.992000000000001</v>
      </c>
      <c r="S75" s="12">
        <v>1</v>
      </c>
      <c r="T75" s="12">
        <v>0.2</v>
      </c>
      <c r="U75" s="12">
        <v>0.99950000000000006</v>
      </c>
    </row>
    <row r="76" spans="1:21" x14ac:dyDescent="0.3">
      <c r="A76" s="12">
        <v>329</v>
      </c>
      <c r="B76" s="12" t="s">
        <v>404</v>
      </c>
      <c r="C76" s="2">
        <v>42612</v>
      </c>
      <c r="D76" s="2">
        <v>42614</v>
      </c>
      <c r="E76" s="12" t="s">
        <v>89</v>
      </c>
      <c r="F76" s="12" t="s">
        <v>405</v>
      </c>
      <c r="G76" s="12" t="s">
        <v>406</v>
      </c>
      <c r="H76" s="12" t="s">
        <v>26</v>
      </c>
      <c r="I76" s="12" t="s">
        <v>27</v>
      </c>
      <c r="J76" s="12" t="s">
        <v>67</v>
      </c>
      <c r="K76" s="12" t="s">
        <v>68</v>
      </c>
      <c r="L76" s="12">
        <v>19143</v>
      </c>
      <c r="M76" s="12" t="s">
        <v>69</v>
      </c>
      <c r="N76" s="12" t="s">
        <v>407</v>
      </c>
      <c r="O76" s="12" t="s">
        <v>32</v>
      </c>
      <c r="P76" s="12" t="s">
        <v>38</v>
      </c>
      <c r="Q76" s="12" t="s">
        <v>408</v>
      </c>
      <c r="R76" s="12">
        <v>786.74400000000003</v>
      </c>
      <c r="S76" s="12">
        <v>4</v>
      </c>
      <c r="T76" s="12">
        <v>0.3</v>
      </c>
      <c r="U76" s="12">
        <v>-258.5016</v>
      </c>
    </row>
    <row r="77" spans="1:21" x14ac:dyDescent="0.3">
      <c r="A77" s="12">
        <v>339</v>
      </c>
      <c r="B77" s="12" t="s">
        <v>409</v>
      </c>
      <c r="C77" s="2">
        <v>41832</v>
      </c>
      <c r="D77" s="2">
        <v>41837</v>
      </c>
      <c r="E77" s="12" t="s">
        <v>41</v>
      </c>
      <c r="F77" s="12" t="s">
        <v>410</v>
      </c>
      <c r="G77" s="12" t="s">
        <v>411</v>
      </c>
      <c r="H77" s="12" t="s">
        <v>92</v>
      </c>
      <c r="I77" s="12" t="s">
        <v>27</v>
      </c>
      <c r="J77" s="12" t="s">
        <v>330</v>
      </c>
      <c r="K77" s="12" t="s">
        <v>55</v>
      </c>
      <c r="L77" s="12">
        <v>94122</v>
      </c>
      <c r="M77" s="12" t="s">
        <v>56</v>
      </c>
      <c r="N77" s="12" t="s">
        <v>412</v>
      </c>
      <c r="O77" s="12" t="s">
        <v>32</v>
      </c>
      <c r="P77" s="12" t="s">
        <v>47</v>
      </c>
      <c r="Q77" s="12" t="s">
        <v>413</v>
      </c>
      <c r="R77" s="12">
        <v>698.35199999999998</v>
      </c>
      <c r="S77" s="12">
        <v>3</v>
      </c>
      <c r="T77" s="12">
        <v>0.2</v>
      </c>
      <c r="U77" s="12">
        <v>-17.4588</v>
      </c>
    </row>
    <row r="78" spans="1:21" x14ac:dyDescent="0.3">
      <c r="A78" s="12">
        <v>355</v>
      </c>
      <c r="B78" s="12" t="s">
        <v>414</v>
      </c>
      <c r="C78" s="2">
        <v>42468</v>
      </c>
      <c r="D78" s="2">
        <v>42473</v>
      </c>
      <c r="E78" s="12" t="s">
        <v>41</v>
      </c>
      <c r="F78" s="12" t="s">
        <v>415</v>
      </c>
      <c r="G78" s="12" t="s">
        <v>416</v>
      </c>
      <c r="H78" s="12" t="s">
        <v>26</v>
      </c>
      <c r="I78" s="12" t="s">
        <v>27</v>
      </c>
      <c r="J78" s="12" t="s">
        <v>175</v>
      </c>
      <c r="K78" s="12" t="s">
        <v>122</v>
      </c>
      <c r="L78" s="12">
        <v>10035</v>
      </c>
      <c r="M78" s="12" t="s">
        <v>69</v>
      </c>
      <c r="N78" s="12" t="s">
        <v>417</v>
      </c>
      <c r="O78" s="12" t="s">
        <v>32</v>
      </c>
      <c r="P78" s="12" t="s">
        <v>33</v>
      </c>
      <c r="Q78" s="12" t="s">
        <v>418</v>
      </c>
      <c r="R78" s="12">
        <v>388.70400000000001</v>
      </c>
      <c r="S78" s="12">
        <v>6</v>
      </c>
      <c r="T78" s="12">
        <v>0.2</v>
      </c>
      <c r="U78" s="12">
        <v>-4.8587999999999996</v>
      </c>
    </row>
    <row r="79" spans="1:21" x14ac:dyDescent="0.3">
      <c r="A79" s="12">
        <v>363</v>
      </c>
      <c r="B79" s="12" t="s">
        <v>419</v>
      </c>
      <c r="C79" s="2">
        <v>43003</v>
      </c>
      <c r="D79" s="2">
        <v>43009</v>
      </c>
      <c r="E79" s="12" t="s">
        <v>41</v>
      </c>
      <c r="F79" s="12" t="s">
        <v>420</v>
      </c>
      <c r="G79" s="12" t="s">
        <v>421</v>
      </c>
      <c r="H79" s="12" t="s">
        <v>26</v>
      </c>
      <c r="I79" s="12" t="s">
        <v>27</v>
      </c>
      <c r="J79" s="12" t="s">
        <v>175</v>
      </c>
      <c r="K79" s="12" t="s">
        <v>122</v>
      </c>
      <c r="L79" s="12">
        <v>10009</v>
      </c>
      <c r="M79" s="12" t="s">
        <v>69</v>
      </c>
      <c r="N79" s="12" t="s">
        <v>422</v>
      </c>
      <c r="O79" s="12" t="s">
        <v>32</v>
      </c>
      <c r="P79" s="12" t="s">
        <v>38</v>
      </c>
      <c r="Q79" s="12" t="s">
        <v>423</v>
      </c>
      <c r="R79" s="12">
        <v>488.64600000000002</v>
      </c>
      <c r="S79" s="12">
        <v>3</v>
      </c>
      <c r="T79" s="12">
        <v>0.1</v>
      </c>
      <c r="U79" s="12">
        <v>86.870400000000004</v>
      </c>
    </row>
    <row r="80" spans="1:21" x14ac:dyDescent="0.3">
      <c r="A80" s="12">
        <v>365</v>
      </c>
      <c r="B80" s="12" t="s">
        <v>419</v>
      </c>
      <c r="C80" s="2">
        <v>43003</v>
      </c>
      <c r="D80" s="2">
        <v>43009</v>
      </c>
      <c r="E80" s="12" t="s">
        <v>41</v>
      </c>
      <c r="F80" s="12" t="s">
        <v>420</v>
      </c>
      <c r="G80" s="12" t="s">
        <v>421</v>
      </c>
      <c r="H80" s="12" t="s">
        <v>26</v>
      </c>
      <c r="I80" s="12" t="s">
        <v>27</v>
      </c>
      <c r="J80" s="12" t="s">
        <v>175</v>
      </c>
      <c r="K80" s="12" t="s">
        <v>122</v>
      </c>
      <c r="L80" s="12">
        <v>10009</v>
      </c>
      <c r="M80" s="12" t="s">
        <v>69</v>
      </c>
      <c r="N80" s="12" t="s">
        <v>424</v>
      </c>
      <c r="O80" s="12" t="s">
        <v>32</v>
      </c>
      <c r="P80" s="12" t="s">
        <v>58</v>
      </c>
      <c r="Q80" s="12" t="s">
        <v>425</v>
      </c>
      <c r="R80" s="12">
        <v>47.12</v>
      </c>
      <c r="S80" s="12">
        <v>8</v>
      </c>
      <c r="T80" s="12">
        <v>0</v>
      </c>
      <c r="U80" s="12">
        <v>20.732800000000001</v>
      </c>
    </row>
    <row r="81" spans="1:21" x14ac:dyDescent="0.3">
      <c r="A81" s="12">
        <v>370</v>
      </c>
      <c r="B81" s="12" t="s">
        <v>426</v>
      </c>
      <c r="C81" s="2">
        <v>42664</v>
      </c>
      <c r="D81" s="2">
        <v>42664</v>
      </c>
      <c r="E81" s="12" t="s">
        <v>427</v>
      </c>
      <c r="F81" s="12" t="s">
        <v>428</v>
      </c>
      <c r="G81" s="12" t="s">
        <v>429</v>
      </c>
      <c r="H81" s="12" t="s">
        <v>92</v>
      </c>
      <c r="I81" s="12" t="s">
        <v>27</v>
      </c>
      <c r="J81" s="12" t="s">
        <v>430</v>
      </c>
      <c r="K81" s="12" t="s">
        <v>431</v>
      </c>
      <c r="L81" s="12">
        <v>6040</v>
      </c>
      <c r="M81" s="12" t="s">
        <v>69</v>
      </c>
      <c r="N81" s="12" t="s">
        <v>104</v>
      </c>
      <c r="O81" s="12" t="s">
        <v>32</v>
      </c>
      <c r="P81" s="12" t="s">
        <v>33</v>
      </c>
      <c r="Q81" s="12" t="s">
        <v>105</v>
      </c>
      <c r="R81" s="12">
        <v>1043.92</v>
      </c>
      <c r="S81" s="12">
        <v>4</v>
      </c>
      <c r="T81" s="12">
        <v>0</v>
      </c>
      <c r="U81" s="12">
        <v>271.41919999999999</v>
      </c>
    </row>
    <row r="82" spans="1:21" x14ac:dyDescent="0.3">
      <c r="A82" s="12">
        <v>378</v>
      </c>
      <c r="B82" s="12" t="s">
        <v>433</v>
      </c>
      <c r="C82" s="2">
        <v>42974</v>
      </c>
      <c r="D82" s="2">
        <v>42979</v>
      </c>
      <c r="E82" s="12" t="s">
        <v>41</v>
      </c>
      <c r="F82" s="12" t="s">
        <v>434</v>
      </c>
      <c r="G82" s="12" t="s">
        <v>435</v>
      </c>
      <c r="H82" s="12" t="s">
        <v>92</v>
      </c>
      <c r="I82" s="12" t="s">
        <v>27</v>
      </c>
      <c r="J82" s="12" t="s">
        <v>239</v>
      </c>
      <c r="K82" s="12" t="s">
        <v>436</v>
      </c>
      <c r="L82" s="12">
        <v>2038</v>
      </c>
      <c r="M82" s="12" t="s">
        <v>69</v>
      </c>
      <c r="N82" s="12" t="s">
        <v>437</v>
      </c>
      <c r="O82" s="12" t="s">
        <v>32</v>
      </c>
      <c r="P82" s="12" t="s">
        <v>47</v>
      </c>
      <c r="Q82" s="12" t="s">
        <v>438</v>
      </c>
      <c r="R82" s="12">
        <v>1488.424</v>
      </c>
      <c r="S82" s="12">
        <v>7</v>
      </c>
      <c r="T82" s="12">
        <v>0.3</v>
      </c>
      <c r="U82" s="12">
        <v>-297.6848</v>
      </c>
    </row>
    <row r="83" spans="1:21" x14ac:dyDescent="0.3">
      <c r="A83" s="12">
        <v>385</v>
      </c>
      <c r="B83" s="12" t="s">
        <v>439</v>
      </c>
      <c r="C83" s="2">
        <v>42335</v>
      </c>
      <c r="D83" s="2">
        <v>42340</v>
      </c>
      <c r="E83" s="12" t="s">
        <v>41</v>
      </c>
      <c r="F83" s="12" t="s">
        <v>440</v>
      </c>
      <c r="G83" s="12" t="s">
        <v>441</v>
      </c>
      <c r="H83" s="12" t="s">
        <v>26</v>
      </c>
      <c r="I83" s="12" t="s">
        <v>27</v>
      </c>
      <c r="J83" s="12" t="s">
        <v>442</v>
      </c>
      <c r="K83" s="12" t="s">
        <v>45</v>
      </c>
      <c r="L83" s="12">
        <v>33024</v>
      </c>
      <c r="M83" s="12" t="s">
        <v>30</v>
      </c>
      <c r="N83" s="12" t="s">
        <v>443</v>
      </c>
      <c r="O83" s="12" t="s">
        <v>32</v>
      </c>
      <c r="P83" s="12" t="s">
        <v>47</v>
      </c>
      <c r="Q83" s="12" t="s">
        <v>444</v>
      </c>
      <c r="R83" s="12">
        <v>375.45749999999998</v>
      </c>
      <c r="S83" s="12">
        <v>3</v>
      </c>
      <c r="T83" s="12">
        <v>0.45</v>
      </c>
      <c r="U83" s="12">
        <v>-157.0095</v>
      </c>
    </row>
    <row r="84" spans="1:21" x14ac:dyDescent="0.3">
      <c r="A84" s="12">
        <v>388</v>
      </c>
      <c r="B84" s="12" t="s">
        <v>445</v>
      </c>
      <c r="C84" s="2">
        <v>42341</v>
      </c>
      <c r="D84" s="2">
        <v>42345</v>
      </c>
      <c r="E84" s="12" t="s">
        <v>41</v>
      </c>
      <c r="F84" s="12" t="s">
        <v>446</v>
      </c>
      <c r="G84" s="12" t="s">
        <v>447</v>
      </c>
      <c r="H84" s="12" t="s">
        <v>92</v>
      </c>
      <c r="I84" s="12" t="s">
        <v>27</v>
      </c>
      <c r="J84" s="12" t="s">
        <v>67</v>
      </c>
      <c r="K84" s="12" t="s">
        <v>68</v>
      </c>
      <c r="L84" s="12">
        <v>19140</v>
      </c>
      <c r="M84" s="12" t="s">
        <v>69</v>
      </c>
      <c r="N84" s="12" t="s">
        <v>448</v>
      </c>
      <c r="O84" s="12" t="s">
        <v>32</v>
      </c>
      <c r="P84" s="12" t="s">
        <v>58</v>
      </c>
      <c r="Q84" s="12" t="s">
        <v>449</v>
      </c>
      <c r="R84" s="12">
        <v>2.96</v>
      </c>
      <c r="S84" s="12">
        <v>1</v>
      </c>
      <c r="T84" s="12">
        <v>0.2</v>
      </c>
      <c r="U84" s="12">
        <v>0.77700000000000002</v>
      </c>
    </row>
    <row r="85" spans="1:21" x14ac:dyDescent="0.3">
      <c r="A85" s="12">
        <v>400</v>
      </c>
      <c r="B85" s="12" t="s">
        <v>450</v>
      </c>
      <c r="C85" s="2">
        <v>42621</v>
      </c>
      <c r="D85" s="2">
        <v>42623</v>
      </c>
      <c r="E85" s="12" t="s">
        <v>23</v>
      </c>
      <c r="F85" s="12" t="s">
        <v>451</v>
      </c>
      <c r="G85" s="12" t="s">
        <v>452</v>
      </c>
      <c r="H85" s="12" t="s">
        <v>26</v>
      </c>
      <c r="I85" s="12" t="s">
        <v>27</v>
      </c>
      <c r="J85" s="12" t="s">
        <v>103</v>
      </c>
      <c r="K85" s="12" t="s">
        <v>94</v>
      </c>
      <c r="L85" s="12">
        <v>77036</v>
      </c>
      <c r="M85" s="12" t="s">
        <v>95</v>
      </c>
      <c r="N85" s="12" t="s">
        <v>83</v>
      </c>
      <c r="O85" s="12" t="s">
        <v>32</v>
      </c>
      <c r="P85" s="12" t="s">
        <v>33</v>
      </c>
      <c r="Q85" s="12" t="s">
        <v>84</v>
      </c>
      <c r="R85" s="12">
        <v>2396.2656000000002</v>
      </c>
      <c r="S85" s="12">
        <v>4</v>
      </c>
      <c r="T85" s="12">
        <v>0.32</v>
      </c>
      <c r="U85" s="12">
        <v>-317.15280000000001</v>
      </c>
    </row>
    <row r="86" spans="1:21" x14ac:dyDescent="0.3">
      <c r="A86" s="12">
        <v>409</v>
      </c>
      <c r="B86" s="12" t="s">
        <v>453</v>
      </c>
      <c r="C86" s="2">
        <v>43077</v>
      </c>
      <c r="D86" s="2">
        <v>43081</v>
      </c>
      <c r="E86" s="12" t="s">
        <v>41</v>
      </c>
      <c r="F86" s="12" t="s">
        <v>454</v>
      </c>
      <c r="G86" s="12" t="s">
        <v>455</v>
      </c>
      <c r="H86" s="12" t="s">
        <v>26</v>
      </c>
      <c r="I86" s="12" t="s">
        <v>27</v>
      </c>
      <c r="J86" s="12" t="s">
        <v>330</v>
      </c>
      <c r="K86" s="12" t="s">
        <v>55</v>
      </c>
      <c r="L86" s="12">
        <v>94110</v>
      </c>
      <c r="M86" s="12" t="s">
        <v>56</v>
      </c>
      <c r="N86" s="12" t="s">
        <v>456</v>
      </c>
      <c r="O86" s="12" t="s">
        <v>32</v>
      </c>
      <c r="P86" s="12" t="s">
        <v>47</v>
      </c>
      <c r="Q86" s="12" t="s">
        <v>457</v>
      </c>
      <c r="R86" s="12">
        <v>1004.024</v>
      </c>
      <c r="S86" s="12">
        <v>7</v>
      </c>
      <c r="T86" s="12">
        <v>0.2</v>
      </c>
      <c r="U86" s="12">
        <v>-112.95269999999999</v>
      </c>
    </row>
    <row r="87" spans="1:21" x14ac:dyDescent="0.3">
      <c r="A87" s="12">
        <v>413</v>
      </c>
      <c r="B87" s="12" t="s">
        <v>453</v>
      </c>
      <c r="C87" s="2">
        <v>43077</v>
      </c>
      <c r="D87" s="2">
        <v>43081</v>
      </c>
      <c r="E87" s="12" t="s">
        <v>41</v>
      </c>
      <c r="F87" s="12" t="s">
        <v>454</v>
      </c>
      <c r="G87" s="12" t="s">
        <v>455</v>
      </c>
      <c r="H87" s="12" t="s">
        <v>26</v>
      </c>
      <c r="I87" s="12" t="s">
        <v>27</v>
      </c>
      <c r="J87" s="12" t="s">
        <v>330</v>
      </c>
      <c r="K87" s="12" t="s">
        <v>55</v>
      </c>
      <c r="L87" s="12">
        <v>94110</v>
      </c>
      <c r="M87" s="12" t="s">
        <v>56</v>
      </c>
      <c r="N87" s="12" t="s">
        <v>458</v>
      </c>
      <c r="O87" s="12" t="s">
        <v>32</v>
      </c>
      <c r="P87" s="12" t="s">
        <v>33</v>
      </c>
      <c r="Q87" s="12" t="s">
        <v>459</v>
      </c>
      <c r="R87" s="12">
        <v>1336.829</v>
      </c>
      <c r="S87" s="12">
        <v>13</v>
      </c>
      <c r="T87" s="12">
        <v>0.15</v>
      </c>
      <c r="U87" s="12">
        <v>31.454799999999999</v>
      </c>
    </row>
    <row r="88" spans="1:21" x14ac:dyDescent="0.3">
      <c r="A88" s="12">
        <v>414</v>
      </c>
      <c r="B88" s="12" t="s">
        <v>453</v>
      </c>
      <c r="C88" s="2">
        <v>43077</v>
      </c>
      <c r="D88" s="2">
        <v>43081</v>
      </c>
      <c r="E88" s="12" t="s">
        <v>41</v>
      </c>
      <c r="F88" s="12" t="s">
        <v>454</v>
      </c>
      <c r="G88" s="12" t="s">
        <v>455</v>
      </c>
      <c r="H88" s="12" t="s">
        <v>26</v>
      </c>
      <c r="I88" s="12" t="s">
        <v>27</v>
      </c>
      <c r="J88" s="12" t="s">
        <v>330</v>
      </c>
      <c r="K88" s="12" t="s">
        <v>55</v>
      </c>
      <c r="L88" s="12">
        <v>94110</v>
      </c>
      <c r="M88" s="12" t="s">
        <v>56</v>
      </c>
      <c r="N88" s="12" t="s">
        <v>460</v>
      </c>
      <c r="O88" s="12" t="s">
        <v>32</v>
      </c>
      <c r="P88" s="12" t="s">
        <v>38</v>
      </c>
      <c r="Q88" s="12" t="s">
        <v>461</v>
      </c>
      <c r="R88" s="12">
        <v>113.568</v>
      </c>
      <c r="S88" s="12">
        <v>2</v>
      </c>
      <c r="T88" s="12">
        <v>0.2</v>
      </c>
      <c r="U88" s="12">
        <v>-18.454799999999999</v>
      </c>
    </row>
    <row r="89" spans="1:21" x14ac:dyDescent="0.3">
      <c r="A89" s="12">
        <v>416</v>
      </c>
      <c r="B89" s="12" t="s">
        <v>462</v>
      </c>
      <c r="C89" s="2">
        <v>43042</v>
      </c>
      <c r="D89" s="2">
        <v>43046</v>
      </c>
      <c r="E89" s="12" t="s">
        <v>41</v>
      </c>
      <c r="F89" s="12" t="s">
        <v>463</v>
      </c>
      <c r="G89" s="12" t="s">
        <v>464</v>
      </c>
      <c r="H89" s="12" t="s">
        <v>92</v>
      </c>
      <c r="I89" s="12" t="s">
        <v>27</v>
      </c>
      <c r="J89" s="12" t="s">
        <v>193</v>
      </c>
      <c r="K89" s="12" t="s">
        <v>194</v>
      </c>
      <c r="L89" s="12">
        <v>98105</v>
      </c>
      <c r="M89" s="12" t="s">
        <v>56</v>
      </c>
      <c r="N89" s="12" t="s">
        <v>358</v>
      </c>
      <c r="O89" s="12" t="s">
        <v>32</v>
      </c>
      <c r="P89" s="12" t="s">
        <v>38</v>
      </c>
      <c r="Q89" s="12" t="s">
        <v>359</v>
      </c>
      <c r="R89" s="12">
        <v>307.13600000000002</v>
      </c>
      <c r="S89" s="12">
        <v>4</v>
      </c>
      <c r="T89" s="12">
        <v>0.2</v>
      </c>
      <c r="U89" s="12">
        <v>26.874400000000001</v>
      </c>
    </row>
    <row r="90" spans="1:21" x14ac:dyDescent="0.3">
      <c r="A90" s="12">
        <v>418</v>
      </c>
      <c r="B90" s="12" t="s">
        <v>465</v>
      </c>
      <c r="C90" s="2">
        <v>42474</v>
      </c>
      <c r="D90" s="2">
        <v>42478</v>
      </c>
      <c r="E90" s="12" t="s">
        <v>41</v>
      </c>
      <c r="F90" s="12" t="s">
        <v>466</v>
      </c>
      <c r="G90" s="12" t="s">
        <v>467</v>
      </c>
      <c r="H90" s="12" t="s">
        <v>26</v>
      </c>
      <c r="I90" s="12" t="s">
        <v>27</v>
      </c>
      <c r="J90" s="12" t="s">
        <v>54</v>
      </c>
      <c r="K90" s="12" t="s">
        <v>55</v>
      </c>
      <c r="L90" s="12">
        <v>90004</v>
      </c>
      <c r="M90" s="12" t="s">
        <v>56</v>
      </c>
      <c r="N90" s="12" t="s">
        <v>468</v>
      </c>
      <c r="O90" s="12" t="s">
        <v>32</v>
      </c>
      <c r="P90" s="12" t="s">
        <v>38</v>
      </c>
      <c r="Q90" s="12" t="s">
        <v>469</v>
      </c>
      <c r="R90" s="12">
        <v>383.8</v>
      </c>
      <c r="S90" s="12">
        <v>5</v>
      </c>
      <c r="T90" s="12">
        <v>0.2</v>
      </c>
      <c r="U90" s="12">
        <v>38.380000000000003</v>
      </c>
    </row>
    <row r="91" spans="1:21" x14ac:dyDescent="0.3">
      <c r="A91" s="12">
        <v>423</v>
      </c>
      <c r="B91" s="12" t="s">
        <v>470</v>
      </c>
      <c r="C91" s="2">
        <v>43027</v>
      </c>
      <c r="D91" s="2">
        <v>43031</v>
      </c>
      <c r="E91" s="12" t="s">
        <v>41</v>
      </c>
      <c r="F91" s="12" t="s">
        <v>471</v>
      </c>
      <c r="G91" s="12" t="s">
        <v>472</v>
      </c>
      <c r="H91" s="12" t="s">
        <v>92</v>
      </c>
      <c r="I91" s="12" t="s">
        <v>27</v>
      </c>
      <c r="J91" s="12" t="s">
        <v>473</v>
      </c>
      <c r="K91" s="12" t="s">
        <v>436</v>
      </c>
      <c r="L91" s="12">
        <v>1841</v>
      </c>
      <c r="M91" s="12" t="s">
        <v>69</v>
      </c>
      <c r="N91" s="12" t="s">
        <v>474</v>
      </c>
      <c r="O91" s="12" t="s">
        <v>32</v>
      </c>
      <c r="P91" s="12" t="s">
        <v>58</v>
      </c>
      <c r="Q91" s="12" t="s">
        <v>475</v>
      </c>
      <c r="R91" s="12">
        <v>56.56</v>
      </c>
      <c r="S91" s="12">
        <v>4</v>
      </c>
      <c r="T91" s="12">
        <v>0</v>
      </c>
      <c r="U91" s="12">
        <v>14.7056</v>
      </c>
    </row>
    <row r="92" spans="1:21" x14ac:dyDescent="0.3">
      <c r="A92" s="12">
        <v>425</v>
      </c>
      <c r="B92" s="12" t="s">
        <v>476</v>
      </c>
      <c r="C92" s="2">
        <v>42968</v>
      </c>
      <c r="D92" s="2">
        <v>42970</v>
      </c>
      <c r="E92" s="12" t="s">
        <v>23</v>
      </c>
      <c r="F92" s="12" t="s">
        <v>477</v>
      </c>
      <c r="G92" s="12" t="s">
        <v>478</v>
      </c>
      <c r="H92" s="12" t="s">
        <v>26</v>
      </c>
      <c r="I92" s="12" t="s">
        <v>27</v>
      </c>
      <c r="J92" s="12" t="s">
        <v>479</v>
      </c>
      <c r="K92" s="12" t="s">
        <v>480</v>
      </c>
      <c r="L92" s="12">
        <v>39212</v>
      </c>
      <c r="M92" s="12" t="s">
        <v>30</v>
      </c>
      <c r="N92" s="12" t="s">
        <v>481</v>
      </c>
      <c r="O92" s="12" t="s">
        <v>32</v>
      </c>
      <c r="P92" s="12" t="s">
        <v>38</v>
      </c>
      <c r="Q92" s="12" t="s">
        <v>482</v>
      </c>
      <c r="R92" s="12">
        <v>866.4</v>
      </c>
      <c r="S92" s="12">
        <v>4</v>
      </c>
      <c r="T92" s="12">
        <v>0</v>
      </c>
      <c r="U92" s="12">
        <v>225.26400000000001</v>
      </c>
    </row>
    <row r="93" spans="1:21" x14ac:dyDescent="0.3">
      <c r="A93" s="12">
        <v>426</v>
      </c>
      <c r="B93" s="12" t="s">
        <v>483</v>
      </c>
      <c r="C93" s="2">
        <v>43062</v>
      </c>
      <c r="D93" s="2">
        <v>43065</v>
      </c>
      <c r="E93" s="12" t="s">
        <v>23</v>
      </c>
      <c r="F93" s="12" t="s">
        <v>484</v>
      </c>
      <c r="G93" s="12" t="s">
        <v>485</v>
      </c>
      <c r="H93" s="12" t="s">
        <v>92</v>
      </c>
      <c r="I93" s="12" t="s">
        <v>27</v>
      </c>
      <c r="J93" s="12" t="s">
        <v>486</v>
      </c>
      <c r="K93" s="12" t="s">
        <v>291</v>
      </c>
      <c r="L93" s="12">
        <v>48187</v>
      </c>
      <c r="M93" s="12" t="s">
        <v>95</v>
      </c>
      <c r="N93" s="12" t="s">
        <v>487</v>
      </c>
      <c r="O93" s="12" t="s">
        <v>32</v>
      </c>
      <c r="P93" s="12" t="s">
        <v>58</v>
      </c>
      <c r="Q93" s="12" t="s">
        <v>488</v>
      </c>
      <c r="R93" s="12">
        <v>28.4</v>
      </c>
      <c r="S93" s="12">
        <v>2</v>
      </c>
      <c r="T93" s="12">
        <v>0</v>
      </c>
      <c r="U93" s="12">
        <v>11.076000000000001</v>
      </c>
    </row>
    <row r="94" spans="1:21" x14ac:dyDescent="0.3">
      <c r="A94" s="12">
        <v>440</v>
      </c>
      <c r="B94" s="12" t="s">
        <v>489</v>
      </c>
      <c r="C94" s="2">
        <v>42755</v>
      </c>
      <c r="D94" s="2">
        <v>42758</v>
      </c>
      <c r="E94" s="12" t="s">
        <v>23</v>
      </c>
      <c r="F94" s="12" t="s">
        <v>186</v>
      </c>
      <c r="G94" s="12" t="s">
        <v>187</v>
      </c>
      <c r="H94" s="12" t="s">
        <v>92</v>
      </c>
      <c r="I94" s="12" t="s">
        <v>27</v>
      </c>
      <c r="J94" s="12" t="s">
        <v>175</v>
      </c>
      <c r="K94" s="12" t="s">
        <v>122</v>
      </c>
      <c r="L94" s="12">
        <v>10024</v>
      </c>
      <c r="M94" s="12" t="s">
        <v>69</v>
      </c>
      <c r="N94" s="12" t="s">
        <v>490</v>
      </c>
      <c r="O94" s="12" t="s">
        <v>32</v>
      </c>
      <c r="P94" s="12" t="s">
        <v>38</v>
      </c>
      <c r="Q94" s="12" t="s">
        <v>491</v>
      </c>
      <c r="R94" s="12">
        <v>207.846</v>
      </c>
      <c r="S94" s="12">
        <v>3</v>
      </c>
      <c r="T94" s="12">
        <v>0.1</v>
      </c>
      <c r="U94" s="12">
        <v>2.3094000000000001</v>
      </c>
    </row>
    <row r="95" spans="1:21" x14ac:dyDescent="0.3">
      <c r="A95" s="12">
        <v>441</v>
      </c>
      <c r="B95" s="12" t="s">
        <v>492</v>
      </c>
      <c r="C95" s="2">
        <v>42618</v>
      </c>
      <c r="D95" s="2">
        <v>42620</v>
      </c>
      <c r="E95" s="12" t="s">
        <v>23</v>
      </c>
      <c r="F95" s="12" t="s">
        <v>493</v>
      </c>
      <c r="G95" s="12" t="s">
        <v>494</v>
      </c>
      <c r="H95" s="12" t="s">
        <v>26</v>
      </c>
      <c r="I95" s="12" t="s">
        <v>27</v>
      </c>
      <c r="J95" s="12" t="s">
        <v>290</v>
      </c>
      <c r="K95" s="12" t="s">
        <v>291</v>
      </c>
      <c r="L95" s="12">
        <v>48227</v>
      </c>
      <c r="M95" s="12" t="s">
        <v>95</v>
      </c>
      <c r="N95" s="12" t="s">
        <v>495</v>
      </c>
      <c r="O95" s="12" t="s">
        <v>32</v>
      </c>
      <c r="P95" s="12" t="s">
        <v>58</v>
      </c>
      <c r="Q95" s="12" t="s">
        <v>496</v>
      </c>
      <c r="R95" s="12">
        <v>12.22</v>
      </c>
      <c r="S95" s="12">
        <v>1</v>
      </c>
      <c r="T95" s="12">
        <v>0</v>
      </c>
      <c r="U95" s="12">
        <v>3.6659999999999999</v>
      </c>
    </row>
    <row r="96" spans="1:21" x14ac:dyDescent="0.3">
      <c r="A96" s="12">
        <v>445</v>
      </c>
      <c r="B96" s="12" t="s">
        <v>492</v>
      </c>
      <c r="C96" s="2">
        <v>42618</v>
      </c>
      <c r="D96" s="2">
        <v>42620</v>
      </c>
      <c r="E96" s="12" t="s">
        <v>23</v>
      </c>
      <c r="F96" s="12" t="s">
        <v>493</v>
      </c>
      <c r="G96" s="12" t="s">
        <v>494</v>
      </c>
      <c r="H96" s="12" t="s">
        <v>26</v>
      </c>
      <c r="I96" s="12" t="s">
        <v>27</v>
      </c>
      <c r="J96" s="12" t="s">
        <v>290</v>
      </c>
      <c r="K96" s="12" t="s">
        <v>291</v>
      </c>
      <c r="L96" s="12">
        <v>48227</v>
      </c>
      <c r="M96" s="12" t="s">
        <v>95</v>
      </c>
      <c r="N96" s="12" t="s">
        <v>497</v>
      </c>
      <c r="O96" s="12" t="s">
        <v>32</v>
      </c>
      <c r="P96" s="12" t="s">
        <v>38</v>
      </c>
      <c r="Q96" s="12" t="s">
        <v>498</v>
      </c>
      <c r="R96" s="12">
        <v>242.94</v>
      </c>
      <c r="S96" s="12">
        <v>3</v>
      </c>
      <c r="T96" s="12">
        <v>0</v>
      </c>
      <c r="U96" s="12">
        <v>29.152799999999999</v>
      </c>
    </row>
    <row r="97" spans="1:21" x14ac:dyDescent="0.3">
      <c r="A97" s="12">
        <v>447</v>
      </c>
      <c r="B97" s="12" t="s">
        <v>499</v>
      </c>
      <c r="C97" s="2">
        <v>42814</v>
      </c>
      <c r="D97" s="2">
        <v>42819</v>
      </c>
      <c r="E97" s="12" t="s">
        <v>23</v>
      </c>
      <c r="F97" s="12" t="s">
        <v>500</v>
      </c>
      <c r="G97" s="12" t="s">
        <v>501</v>
      </c>
      <c r="H97" s="12" t="s">
        <v>26</v>
      </c>
      <c r="I97" s="12" t="s">
        <v>27</v>
      </c>
      <c r="J97" s="12" t="s">
        <v>349</v>
      </c>
      <c r="K97" s="12" t="s">
        <v>112</v>
      </c>
      <c r="L97" s="12">
        <v>47201</v>
      </c>
      <c r="M97" s="12" t="s">
        <v>95</v>
      </c>
      <c r="N97" s="12" t="s">
        <v>502</v>
      </c>
      <c r="O97" s="12" t="s">
        <v>32</v>
      </c>
      <c r="P97" s="12" t="s">
        <v>58</v>
      </c>
      <c r="Q97" s="12" t="s">
        <v>503</v>
      </c>
      <c r="R97" s="12">
        <v>2.91</v>
      </c>
      <c r="S97" s="12">
        <v>1</v>
      </c>
      <c r="T97" s="12">
        <v>0</v>
      </c>
      <c r="U97" s="12">
        <v>1.3676999999999999</v>
      </c>
    </row>
    <row r="98" spans="1:21" x14ac:dyDescent="0.3">
      <c r="A98" s="12">
        <v>454</v>
      </c>
      <c r="B98" s="12" t="s">
        <v>504</v>
      </c>
      <c r="C98" s="2">
        <v>43028</v>
      </c>
      <c r="D98" s="2">
        <v>43032</v>
      </c>
      <c r="E98" s="12" t="s">
        <v>41</v>
      </c>
      <c r="F98" s="12" t="s">
        <v>505</v>
      </c>
      <c r="G98" s="12" t="s">
        <v>506</v>
      </c>
      <c r="H98" s="12" t="s">
        <v>92</v>
      </c>
      <c r="I98" s="12" t="s">
        <v>27</v>
      </c>
      <c r="J98" s="12" t="s">
        <v>507</v>
      </c>
      <c r="K98" s="12" t="s">
        <v>233</v>
      </c>
      <c r="L98" s="12">
        <v>44312</v>
      </c>
      <c r="M98" s="12" t="s">
        <v>69</v>
      </c>
      <c r="N98" s="12" t="s">
        <v>62</v>
      </c>
      <c r="O98" s="12" t="s">
        <v>32</v>
      </c>
      <c r="P98" s="12" t="s">
        <v>47</v>
      </c>
      <c r="Q98" s="12" t="s">
        <v>63</v>
      </c>
      <c r="R98" s="12">
        <v>284.36399999999998</v>
      </c>
      <c r="S98" s="12">
        <v>2</v>
      </c>
      <c r="T98" s="12">
        <v>0.4</v>
      </c>
      <c r="U98" s="12">
        <v>-75.830399999999997</v>
      </c>
    </row>
    <row r="99" spans="1:21" x14ac:dyDescent="0.3">
      <c r="A99" s="12">
        <v>457</v>
      </c>
      <c r="B99" s="12" t="s">
        <v>508</v>
      </c>
      <c r="C99" s="2">
        <v>41682</v>
      </c>
      <c r="D99" s="2">
        <v>41688</v>
      </c>
      <c r="E99" s="12" t="s">
        <v>41</v>
      </c>
      <c r="F99" s="12" t="s">
        <v>509</v>
      </c>
      <c r="G99" s="12" t="s">
        <v>510</v>
      </c>
      <c r="H99" s="12" t="s">
        <v>26</v>
      </c>
      <c r="I99" s="12" t="s">
        <v>27</v>
      </c>
      <c r="J99" s="12" t="s">
        <v>511</v>
      </c>
      <c r="K99" s="12" t="s">
        <v>55</v>
      </c>
      <c r="L99" s="12">
        <v>94521</v>
      </c>
      <c r="M99" s="12" t="s">
        <v>56</v>
      </c>
      <c r="N99" s="12" t="s">
        <v>512</v>
      </c>
      <c r="O99" s="12" t="s">
        <v>32</v>
      </c>
      <c r="P99" s="12" t="s">
        <v>38</v>
      </c>
      <c r="Q99" s="12" t="s">
        <v>513</v>
      </c>
      <c r="R99" s="12">
        <v>129.56800000000001</v>
      </c>
      <c r="S99" s="12">
        <v>2</v>
      </c>
      <c r="T99" s="12">
        <v>0.2</v>
      </c>
      <c r="U99" s="12">
        <v>-24.294</v>
      </c>
    </row>
    <row r="100" spans="1:21" x14ac:dyDescent="0.3">
      <c r="A100" s="12">
        <v>458</v>
      </c>
      <c r="B100" s="12" t="s">
        <v>514</v>
      </c>
      <c r="C100" s="2">
        <v>42639</v>
      </c>
      <c r="D100" s="2">
        <v>42644</v>
      </c>
      <c r="E100" s="12" t="s">
        <v>41</v>
      </c>
      <c r="F100" s="12" t="s">
        <v>477</v>
      </c>
      <c r="G100" s="12" t="s">
        <v>478</v>
      </c>
      <c r="H100" s="12" t="s">
        <v>26</v>
      </c>
      <c r="I100" s="12" t="s">
        <v>27</v>
      </c>
      <c r="J100" s="12" t="s">
        <v>515</v>
      </c>
      <c r="K100" s="12" t="s">
        <v>136</v>
      </c>
      <c r="L100" s="12">
        <v>62521</v>
      </c>
      <c r="M100" s="12" t="s">
        <v>95</v>
      </c>
      <c r="N100" s="12" t="s">
        <v>516</v>
      </c>
      <c r="O100" s="12" t="s">
        <v>32</v>
      </c>
      <c r="P100" s="12" t="s">
        <v>38</v>
      </c>
      <c r="Q100" s="12" t="s">
        <v>517</v>
      </c>
      <c r="R100" s="12">
        <v>747.55799999999999</v>
      </c>
      <c r="S100" s="12">
        <v>3</v>
      </c>
      <c r="T100" s="12">
        <v>0.3</v>
      </c>
      <c r="U100" s="12">
        <v>-96.114599999999996</v>
      </c>
    </row>
    <row r="101" spans="1:21" x14ac:dyDescent="0.3">
      <c r="A101" s="12">
        <v>463</v>
      </c>
      <c r="B101" s="12" t="s">
        <v>518</v>
      </c>
      <c r="C101" s="2">
        <v>42482</v>
      </c>
      <c r="D101" s="2">
        <v>42489</v>
      </c>
      <c r="E101" s="12" t="s">
        <v>41</v>
      </c>
      <c r="F101" s="12" t="s">
        <v>519</v>
      </c>
      <c r="G101" s="12" t="s">
        <v>520</v>
      </c>
      <c r="H101" s="12" t="s">
        <v>102</v>
      </c>
      <c r="I101" s="12" t="s">
        <v>27</v>
      </c>
      <c r="J101" s="12" t="s">
        <v>521</v>
      </c>
      <c r="K101" s="12" t="s">
        <v>522</v>
      </c>
      <c r="L101" s="12">
        <v>85023</v>
      </c>
      <c r="M101" s="12" t="s">
        <v>56</v>
      </c>
      <c r="N101" s="12" t="s">
        <v>424</v>
      </c>
      <c r="O101" s="12" t="s">
        <v>32</v>
      </c>
      <c r="P101" s="12" t="s">
        <v>58</v>
      </c>
      <c r="Q101" s="12" t="s">
        <v>425</v>
      </c>
      <c r="R101" s="12">
        <v>23.56</v>
      </c>
      <c r="S101" s="12">
        <v>5</v>
      </c>
      <c r="T101" s="12">
        <v>0.2</v>
      </c>
      <c r="U101" s="12">
        <v>7.0679999999999996</v>
      </c>
    </row>
    <row r="102" spans="1:21" x14ac:dyDescent="0.3">
      <c r="A102" s="12">
        <v>464</v>
      </c>
      <c r="B102" s="12" t="s">
        <v>518</v>
      </c>
      <c r="C102" s="2">
        <v>42482</v>
      </c>
      <c r="D102" s="2">
        <v>42489</v>
      </c>
      <c r="E102" s="12" t="s">
        <v>41</v>
      </c>
      <c r="F102" s="12" t="s">
        <v>519</v>
      </c>
      <c r="G102" s="12" t="s">
        <v>520</v>
      </c>
      <c r="H102" s="12" t="s">
        <v>102</v>
      </c>
      <c r="I102" s="12" t="s">
        <v>27</v>
      </c>
      <c r="J102" s="12" t="s">
        <v>521</v>
      </c>
      <c r="K102" s="12" t="s">
        <v>522</v>
      </c>
      <c r="L102" s="12">
        <v>85023</v>
      </c>
      <c r="M102" s="12" t="s">
        <v>56</v>
      </c>
      <c r="N102" s="12" t="s">
        <v>523</v>
      </c>
      <c r="O102" s="12" t="s">
        <v>32</v>
      </c>
      <c r="P102" s="12" t="s">
        <v>47</v>
      </c>
      <c r="Q102" s="12" t="s">
        <v>524</v>
      </c>
      <c r="R102" s="12">
        <v>1272.6300000000001</v>
      </c>
      <c r="S102" s="12">
        <v>6</v>
      </c>
      <c r="T102" s="12">
        <v>0.5</v>
      </c>
      <c r="U102" s="12">
        <v>-814.48320000000001</v>
      </c>
    </row>
    <row r="103" spans="1:21" x14ac:dyDescent="0.3">
      <c r="A103" s="12">
        <v>468</v>
      </c>
      <c r="B103" s="12" t="s">
        <v>525</v>
      </c>
      <c r="C103" s="2">
        <v>42021</v>
      </c>
      <c r="D103" s="2">
        <v>42028</v>
      </c>
      <c r="E103" s="12" t="s">
        <v>41</v>
      </c>
      <c r="F103" s="12" t="s">
        <v>526</v>
      </c>
      <c r="G103" s="12" t="s">
        <v>527</v>
      </c>
      <c r="H103" s="12" t="s">
        <v>102</v>
      </c>
      <c r="I103" s="12" t="s">
        <v>27</v>
      </c>
      <c r="J103" s="12" t="s">
        <v>528</v>
      </c>
      <c r="K103" s="12" t="s">
        <v>136</v>
      </c>
      <c r="L103" s="12">
        <v>60068</v>
      </c>
      <c r="M103" s="12" t="s">
        <v>95</v>
      </c>
      <c r="N103" s="12" t="s">
        <v>360</v>
      </c>
      <c r="O103" s="12" t="s">
        <v>32</v>
      </c>
      <c r="P103" s="12" t="s">
        <v>58</v>
      </c>
      <c r="Q103" s="12" t="s">
        <v>361</v>
      </c>
      <c r="R103" s="12">
        <v>254.744</v>
      </c>
      <c r="S103" s="12">
        <v>7</v>
      </c>
      <c r="T103" s="12">
        <v>0.6</v>
      </c>
      <c r="U103" s="12">
        <v>-312.06139999999999</v>
      </c>
    </row>
    <row r="104" spans="1:21" x14ac:dyDescent="0.3">
      <c r="A104" s="12">
        <v>469</v>
      </c>
      <c r="B104" s="12" t="s">
        <v>529</v>
      </c>
      <c r="C104" s="2">
        <v>42825</v>
      </c>
      <c r="D104" s="2">
        <v>42829</v>
      </c>
      <c r="E104" s="12" t="s">
        <v>41</v>
      </c>
      <c r="F104" s="12" t="s">
        <v>288</v>
      </c>
      <c r="G104" s="12" t="s">
        <v>289</v>
      </c>
      <c r="H104" s="12" t="s">
        <v>92</v>
      </c>
      <c r="I104" s="12" t="s">
        <v>27</v>
      </c>
      <c r="J104" s="12" t="s">
        <v>530</v>
      </c>
      <c r="K104" s="12" t="s">
        <v>94</v>
      </c>
      <c r="L104" s="12">
        <v>79109</v>
      </c>
      <c r="M104" s="12" t="s">
        <v>95</v>
      </c>
      <c r="N104" s="12" t="s">
        <v>531</v>
      </c>
      <c r="O104" s="12" t="s">
        <v>32</v>
      </c>
      <c r="P104" s="12" t="s">
        <v>33</v>
      </c>
      <c r="Q104" s="12" t="s">
        <v>532</v>
      </c>
      <c r="R104" s="12">
        <v>205.33279999999999</v>
      </c>
      <c r="S104" s="12">
        <v>2</v>
      </c>
      <c r="T104" s="12">
        <v>0.32</v>
      </c>
      <c r="U104" s="12">
        <v>-36.235199999999999</v>
      </c>
    </row>
    <row r="105" spans="1:21" x14ac:dyDescent="0.3">
      <c r="A105" s="12">
        <v>473</v>
      </c>
      <c r="B105" s="12" t="s">
        <v>533</v>
      </c>
      <c r="C105" s="2">
        <v>41952</v>
      </c>
      <c r="D105" s="2">
        <v>41954</v>
      </c>
      <c r="E105" s="12" t="s">
        <v>23</v>
      </c>
      <c r="F105" s="12" t="s">
        <v>534</v>
      </c>
      <c r="G105" s="12" t="s">
        <v>535</v>
      </c>
      <c r="H105" s="12" t="s">
        <v>26</v>
      </c>
      <c r="I105" s="12" t="s">
        <v>27</v>
      </c>
      <c r="J105" s="12" t="s">
        <v>330</v>
      </c>
      <c r="K105" s="12" t="s">
        <v>55</v>
      </c>
      <c r="L105" s="12">
        <v>94110</v>
      </c>
      <c r="M105" s="12" t="s">
        <v>56</v>
      </c>
      <c r="N105" s="12" t="s">
        <v>536</v>
      </c>
      <c r="O105" s="12" t="s">
        <v>32</v>
      </c>
      <c r="P105" s="12" t="s">
        <v>33</v>
      </c>
      <c r="Q105" s="12" t="s">
        <v>537</v>
      </c>
      <c r="R105" s="12">
        <v>222.666</v>
      </c>
      <c r="S105" s="12">
        <v>2</v>
      </c>
      <c r="T105" s="12">
        <v>0.15</v>
      </c>
      <c r="U105" s="12">
        <v>10.478400000000001</v>
      </c>
    </row>
    <row r="106" spans="1:21" x14ac:dyDescent="0.3">
      <c r="A106" s="12">
        <v>479</v>
      </c>
      <c r="B106" s="12" t="s">
        <v>538</v>
      </c>
      <c r="C106" s="2">
        <v>42670</v>
      </c>
      <c r="D106" s="2">
        <v>42676</v>
      </c>
      <c r="E106" s="12" t="s">
        <v>41</v>
      </c>
      <c r="F106" s="12" t="s">
        <v>539</v>
      </c>
      <c r="G106" s="12" t="s">
        <v>540</v>
      </c>
      <c r="H106" s="12" t="s">
        <v>26</v>
      </c>
      <c r="I106" s="12" t="s">
        <v>27</v>
      </c>
      <c r="J106" s="12" t="s">
        <v>121</v>
      </c>
      <c r="K106" s="12" t="s">
        <v>122</v>
      </c>
      <c r="L106" s="12">
        <v>12180</v>
      </c>
      <c r="M106" s="12" t="s">
        <v>69</v>
      </c>
      <c r="N106" s="12" t="s">
        <v>375</v>
      </c>
      <c r="O106" s="12" t="s">
        <v>32</v>
      </c>
      <c r="P106" s="12" t="s">
        <v>58</v>
      </c>
      <c r="Q106" s="12" t="s">
        <v>376</v>
      </c>
      <c r="R106" s="12">
        <v>40.200000000000003</v>
      </c>
      <c r="S106" s="12">
        <v>3</v>
      </c>
      <c r="T106" s="12">
        <v>0</v>
      </c>
      <c r="U106" s="12">
        <v>19.295999999999999</v>
      </c>
    </row>
    <row r="107" spans="1:21" x14ac:dyDescent="0.3">
      <c r="A107" s="12">
        <v>486</v>
      </c>
      <c r="B107" s="12" t="s">
        <v>541</v>
      </c>
      <c r="C107" s="2">
        <v>42896</v>
      </c>
      <c r="D107" s="2">
        <v>42899</v>
      </c>
      <c r="E107" s="12" t="s">
        <v>89</v>
      </c>
      <c r="F107" s="12" t="s">
        <v>542</v>
      </c>
      <c r="G107" s="12" t="s">
        <v>543</v>
      </c>
      <c r="H107" s="12" t="s">
        <v>102</v>
      </c>
      <c r="I107" s="12" t="s">
        <v>27</v>
      </c>
      <c r="J107" s="12" t="s">
        <v>54</v>
      </c>
      <c r="K107" s="12" t="s">
        <v>55</v>
      </c>
      <c r="L107" s="12">
        <v>90045</v>
      </c>
      <c r="M107" s="12" t="s">
        <v>56</v>
      </c>
      <c r="N107" s="12" t="s">
        <v>544</v>
      </c>
      <c r="O107" s="12" t="s">
        <v>32</v>
      </c>
      <c r="P107" s="12" t="s">
        <v>33</v>
      </c>
      <c r="Q107" s="12" t="s">
        <v>545</v>
      </c>
      <c r="R107" s="12">
        <v>514.16499999999996</v>
      </c>
      <c r="S107" s="12">
        <v>5</v>
      </c>
      <c r="T107" s="12">
        <v>0.15</v>
      </c>
      <c r="U107" s="12">
        <v>-30.245000000000001</v>
      </c>
    </row>
    <row r="108" spans="1:21" x14ac:dyDescent="0.3">
      <c r="A108" s="12">
        <v>495</v>
      </c>
      <c r="B108" s="12" t="s">
        <v>546</v>
      </c>
      <c r="C108" s="2">
        <v>42447</v>
      </c>
      <c r="D108" s="2">
        <v>42450</v>
      </c>
      <c r="E108" s="12" t="s">
        <v>23</v>
      </c>
      <c r="F108" s="12" t="s">
        <v>547</v>
      </c>
      <c r="G108" s="12" t="s">
        <v>548</v>
      </c>
      <c r="H108" s="12" t="s">
        <v>26</v>
      </c>
      <c r="I108" s="12" t="s">
        <v>27</v>
      </c>
      <c r="J108" s="12" t="s">
        <v>142</v>
      </c>
      <c r="K108" s="12" t="s">
        <v>143</v>
      </c>
      <c r="L108" s="12">
        <v>38109</v>
      </c>
      <c r="M108" s="12" t="s">
        <v>30</v>
      </c>
      <c r="N108" s="12" t="s">
        <v>549</v>
      </c>
      <c r="O108" s="12" t="s">
        <v>32</v>
      </c>
      <c r="P108" s="12" t="s">
        <v>47</v>
      </c>
      <c r="Q108" s="12" t="s">
        <v>550</v>
      </c>
      <c r="R108" s="12">
        <v>189.88200000000001</v>
      </c>
      <c r="S108" s="12">
        <v>3</v>
      </c>
      <c r="T108" s="12">
        <v>0.4</v>
      </c>
      <c r="U108" s="12">
        <v>-94.941000000000003</v>
      </c>
    </row>
    <row r="109" spans="1:21" x14ac:dyDescent="0.3">
      <c r="A109" s="12">
        <v>498</v>
      </c>
      <c r="B109" s="12" t="s">
        <v>551</v>
      </c>
      <c r="C109" s="2">
        <v>42576</v>
      </c>
      <c r="D109" s="2">
        <v>42582</v>
      </c>
      <c r="E109" s="12" t="s">
        <v>41</v>
      </c>
      <c r="F109" s="12" t="s">
        <v>509</v>
      </c>
      <c r="G109" s="12" t="s">
        <v>510</v>
      </c>
      <c r="H109" s="12" t="s">
        <v>26</v>
      </c>
      <c r="I109" s="12" t="s">
        <v>27</v>
      </c>
      <c r="J109" s="12" t="s">
        <v>552</v>
      </c>
      <c r="K109" s="12" t="s">
        <v>55</v>
      </c>
      <c r="L109" s="12">
        <v>92627</v>
      </c>
      <c r="M109" s="12" t="s">
        <v>56</v>
      </c>
      <c r="N109" s="12" t="s">
        <v>553</v>
      </c>
      <c r="O109" s="12" t="s">
        <v>32</v>
      </c>
      <c r="P109" s="12" t="s">
        <v>58</v>
      </c>
      <c r="Q109" s="12" t="s">
        <v>554</v>
      </c>
      <c r="R109" s="12">
        <v>255.76</v>
      </c>
      <c r="S109" s="12">
        <v>4</v>
      </c>
      <c r="T109" s="12">
        <v>0</v>
      </c>
      <c r="U109" s="12">
        <v>81.843199999999996</v>
      </c>
    </row>
    <row r="110" spans="1:21" x14ac:dyDescent="0.3">
      <c r="A110" s="12">
        <v>499</v>
      </c>
      <c r="B110" s="12" t="s">
        <v>551</v>
      </c>
      <c r="C110" s="2">
        <v>42576</v>
      </c>
      <c r="D110" s="2">
        <v>42582</v>
      </c>
      <c r="E110" s="12" t="s">
        <v>41</v>
      </c>
      <c r="F110" s="12" t="s">
        <v>509</v>
      </c>
      <c r="G110" s="12" t="s">
        <v>510</v>
      </c>
      <c r="H110" s="12" t="s">
        <v>26</v>
      </c>
      <c r="I110" s="12" t="s">
        <v>27</v>
      </c>
      <c r="J110" s="12" t="s">
        <v>552</v>
      </c>
      <c r="K110" s="12" t="s">
        <v>55</v>
      </c>
      <c r="L110" s="12">
        <v>92627</v>
      </c>
      <c r="M110" s="12" t="s">
        <v>56</v>
      </c>
      <c r="N110" s="12" t="s">
        <v>396</v>
      </c>
      <c r="O110" s="12" t="s">
        <v>32</v>
      </c>
      <c r="P110" s="12" t="s">
        <v>38</v>
      </c>
      <c r="Q110" s="12" t="s">
        <v>397</v>
      </c>
      <c r="R110" s="12">
        <v>241.56800000000001</v>
      </c>
      <c r="S110" s="12">
        <v>2</v>
      </c>
      <c r="T110" s="12">
        <v>0.2</v>
      </c>
      <c r="U110" s="12">
        <v>18.117599999999999</v>
      </c>
    </row>
    <row r="111" spans="1:21" x14ac:dyDescent="0.3">
      <c r="A111" s="12">
        <v>500</v>
      </c>
      <c r="B111" s="12" t="s">
        <v>551</v>
      </c>
      <c r="C111" s="2">
        <v>42576</v>
      </c>
      <c r="D111" s="2">
        <v>42582</v>
      </c>
      <c r="E111" s="12" t="s">
        <v>41</v>
      </c>
      <c r="F111" s="12" t="s">
        <v>509</v>
      </c>
      <c r="G111" s="12" t="s">
        <v>510</v>
      </c>
      <c r="H111" s="12" t="s">
        <v>26</v>
      </c>
      <c r="I111" s="12" t="s">
        <v>27</v>
      </c>
      <c r="J111" s="12" t="s">
        <v>552</v>
      </c>
      <c r="K111" s="12" t="s">
        <v>55</v>
      </c>
      <c r="L111" s="12">
        <v>92627</v>
      </c>
      <c r="M111" s="12" t="s">
        <v>56</v>
      </c>
      <c r="N111" s="12" t="s">
        <v>555</v>
      </c>
      <c r="O111" s="12" t="s">
        <v>32</v>
      </c>
      <c r="P111" s="12" t="s">
        <v>58</v>
      </c>
      <c r="Q111" s="12" t="s">
        <v>556</v>
      </c>
      <c r="R111" s="12">
        <v>69.3</v>
      </c>
      <c r="S111" s="12">
        <v>9</v>
      </c>
      <c r="T111" s="12">
        <v>0</v>
      </c>
      <c r="U111" s="12">
        <v>22.869</v>
      </c>
    </row>
    <row r="112" spans="1:21" x14ac:dyDescent="0.3">
      <c r="A112" s="12">
        <v>503</v>
      </c>
      <c r="B112" s="12" t="s">
        <v>557</v>
      </c>
      <c r="C112" s="2">
        <v>42520</v>
      </c>
      <c r="D112" s="2">
        <v>42525</v>
      </c>
      <c r="E112" s="12" t="s">
        <v>41</v>
      </c>
      <c r="F112" s="12" t="s">
        <v>558</v>
      </c>
      <c r="G112" s="12" t="s">
        <v>559</v>
      </c>
      <c r="H112" s="12" t="s">
        <v>92</v>
      </c>
      <c r="I112" s="12" t="s">
        <v>27</v>
      </c>
      <c r="J112" s="12" t="s">
        <v>560</v>
      </c>
      <c r="K112" s="12" t="s">
        <v>182</v>
      </c>
      <c r="L112" s="12">
        <v>80134</v>
      </c>
      <c r="M112" s="12" t="s">
        <v>56</v>
      </c>
      <c r="N112" s="12" t="s">
        <v>561</v>
      </c>
      <c r="O112" s="12" t="s">
        <v>32</v>
      </c>
      <c r="P112" s="12" t="s">
        <v>38</v>
      </c>
      <c r="Q112" s="12" t="s">
        <v>562</v>
      </c>
      <c r="R112" s="12">
        <v>801.56799999999998</v>
      </c>
      <c r="S112" s="12">
        <v>2</v>
      </c>
      <c r="T112" s="12">
        <v>0.2</v>
      </c>
      <c r="U112" s="12">
        <v>50.097999999999999</v>
      </c>
    </row>
    <row r="113" spans="1:21" x14ac:dyDescent="0.3">
      <c r="A113" s="12">
        <v>511</v>
      </c>
      <c r="B113" s="12" t="s">
        <v>563</v>
      </c>
      <c r="C113" s="2">
        <v>43065</v>
      </c>
      <c r="D113" s="2">
        <v>43066</v>
      </c>
      <c r="E113" s="12" t="s">
        <v>89</v>
      </c>
      <c r="F113" s="12" t="s">
        <v>564</v>
      </c>
      <c r="G113" s="12" t="s">
        <v>565</v>
      </c>
      <c r="H113" s="12" t="s">
        <v>26</v>
      </c>
      <c r="I113" s="12" t="s">
        <v>27</v>
      </c>
      <c r="J113" s="12" t="s">
        <v>566</v>
      </c>
      <c r="K113" s="12" t="s">
        <v>567</v>
      </c>
      <c r="L113" s="12">
        <v>64118</v>
      </c>
      <c r="M113" s="12" t="s">
        <v>95</v>
      </c>
      <c r="N113" s="12" t="s">
        <v>568</v>
      </c>
      <c r="O113" s="12" t="s">
        <v>32</v>
      </c>
      <c r="P113" s="12" t="s">
        <v>58</v>
      </c>
      <c r="Q113" s="12" t="s">
        <v>569</v>
      </c>
      <c r="R113" s="12">
        <v>126.3</v>
      </c>
      <c r="S113" s="12">
        <v>3</v>
      </c>
      <c r="T113" s="12">
        <v>0</v>
      </c>
      <c r="U113" s="12">
        <v>40.415999999999997</v>
      </c>
    </row>
    <row r="114" spans="1:21" x14ac:dyDescent="0.3">
      <c r="A114" s="12">
        <v>523</v>
      </c>
      <c r="B114" s="12" t="s">
        <v>570</v>
      </c>
      <c r="C114" s="2">
        <v>42758</v>
      </c>
      <c r="D114" s="2">
        <v>42760</v>
      </c>
      <c r="E114" s="12" t="s">
        <v>89</v>
      </c>
      <c r="F114" s="12" t="s">
        <v>571</v>
      </c>
      <c r="G114" s="12" t="s">
        <v>572</v>
      </c>
      <c r="H114" s="12" t="s">
        <v>92</v>
      </c>
      <c r="I114" s="12" t="s">
        <v>27</v>
      </c>
      <c r="J114" s="12" t="s">
        <v>290</v>
      </c>
      <c r="K114" s="12" t="s">
        <v>291</v>
      </c>
      <c r="L114" s="12">
        <v>48234</v>
      </c>
      <c r="M114" s="12" t="s">
        <v>95</v>
      </c>
      <c r="N114" s="12" t="s">
        <v>549</v>
      </c>
      <c r="O114" s="12" t="s">
        <v>32</v>
      </c>
      <c r="P114" s="12" t="s">
        <v>47</v>
      </c>
      <c r="Q114" s="12" t="s">
        <v>550</v>
      </c>
      <c r="R114" s="12">
        <v>210.98</v>
      </c>
      <c r="S114" s="12">
        <v>2</v>
      </c>
      <c r="T114" s="12">
        <v>0</v>
      </c>
      <c r="U114" s="12">
        <v>21.097999999999999</v>
      </c>
    </row>
    <row r="115" spans="1:21" x14ac:dyDescent="0.3">
      <c r="A115" s="12">
        <v>527</v>
      </c>
      <c r="B115" s="12" t="s">
        <v>573</v>
      </c>
      <c r="C115" s="2">
        <v>43029</v>
      </c>
      <c r="D115" s="2">
        <v>43034</v>
      </c>
      <c r="E115" s="12" t="s">
        <v>41</v>
      </c>
      <c r="F115" s="12" t="s">
        <v>574</v>
      </c>
      <c r="G115" s="12" t="s">
        <v>575</v>
      </c>
      <c r="H115" s="12" t="s">
        <v>102</v>
      </c>
      <c r="I115" s="12" t="s">
        <v>27</v>
      </c>
      <c r="J115" s="12" t="s">
        <v>576</v>
      </c>
      <c r="K115" s="12" t="s">
        <v>45</v>
      </c>
      <c r="L115" s="12">
        <v>33801</v>
      </c>
      <c r="M115" s="12" t="s">
        <v>30</v>
      </c>
      <c r="N115" s="12" t="s">
        <v>577</v>
      </c>
      <c r="O115" s="12" t="s">
        <v>32</v>
      </c>
      <c r="P115" s="12" t="s">
        <v>38</v>
      </c>
      <c r="Q115" s="12" t="s">
        <v>578</v>
      </c>
      <c r="R115" s="12">
        <v>683.952</v>
      </c>
      <c r="S115" s="12">
        <v>3</v>
      </c>
      <c r="T115" s="12">
        <v>0.2</v>
      </c>
      <c r="U115" s="12">
        <v>42.747</v>
      </c>
    </row>
    <row r="116" spans="1:21" x14ac:dyDescent="0.3">
      <c r="A116" s="12">
        <v>528</v>
      </c>
      <c r="B116" s="12" t="s">
        <v>573</v>
      </c>
      <c r="C116" s="2">
        <v>43029</v>
      </c>
      <c r="D116" s="2">
        <v>43034</v>
      </c>
      <c r="E116" s="12" t="s">
        <v>41</v>
      </c>
      <c r="F116" s="12" t="s">
        <v>574</v>
      </c>
      <c r="G116" s="12" t="s">
        <v>575</v>
      </c>
      <c r="H116" s="12" t="s">
        <v>102</v>
      </c>
      <c r="I116" s="12" t="s">
        <v>27</v>
      </c>
      <c r="J116" s="12" t="s">
        <v>576</v>
      </c>
      <c r="K116" s="12" t="s">
        <v>45</v>
      </c>
      <c r="L116" s="12">
        <v>33801</v>
      </c>
      <c r="M116" s="12" t="s">
        <v>30</v>
      </c>
      <c r="N116" s="12" t="s">
        <v>385</v>
      </c>
      <c r="O116" s="12" t="s">
        <v>32</v>
      </c>
      <c r="P116" s="12" t="s">
        <v>58</v>
      </c>
      <c r="Q116" s="12" t="s">
        <v>386</v>
      </c>
      <c r="R116" s="12">
        <v>45.695999999999998</v>
      </c>
      <c r="S116" s="12">
        <v>3</v>
      </c>
      <c r="T116" s="12">
        <v>0.2</v>
      </c>
      <c r="U116" s="12">
        <v>5.1407999999999996</v>
      </c>
    </row>
    <row r="117" spans="1:21" x14ac:dyDescent="0.3">
      <c r="A117" s="12">
        <v>532</v>
      </c>
      <c r="B117" s="12" t="s">
        <v>579</v>
      </c>
      <c r="C117" s="2">
        <v>42315</v>
      </c>
      <c r="D117" s="2">
        <v>42317</v>
      </c>
      <c r="E117" s="12" t="s">
        <v>23</v>
      </c>
      <c r="F117" s="12" t="s">
        <v>580</v>
      </c>
      <c r="G117" s="12" t="s">
        <v>581</v>
      </c>
      <c r="H117" s="12" t="s">
        <v>92</v>
      </c>
      <c r="I117" s="12" t="s">
        <v>27</v>
      </c>
      <c r="J117" s="12" t="s">
        <v>54</v>
      </c>
      <c r="K117" s="12" t="s">
        <v>55</v>
      </c>
      <c r="L117" s="12">
        <v>90036</v>
      </c>
      <c r="M117" s="12" t="s">
        <v>56</v>
      </c>
      <c r="N117" s="12" t="s">
        <v>582</v>
      </c>
      <c r="O117" s="12" t="s">
        <v>32</v>
      </c>
      <c r="P117" s="12" t="s">
        <v>38</v>
      </c>
      <c r="Q117" s="12" t="s">
        <v>583</v>
      </c>
      <c r="R117" s="12">
        <v>190.72</v>
      </c>
      <c r="S117" s="12">
        <v>1</v>
      </c>
      <c r="T117" s="12">
        <v>0.2</v>
      </c>
      <c r="U117" s="12">
        <v>11.92</v>
      </c>
    </row>
    <row r="118" spans="1:21" x14ac:dyDescent="0.3">
      <c r="A118" s="12">
        <v>533</v>
      </c>
      <c r="B118" s="12" t="s">
        <v>584</v>
      </c>
      <c r="C118" s="2">
        <v>42985</v>
      </c>
      <c r="D118" s="2">
        <v>42989</v>
      </c>
      <c r="E118" s="12" t="s">
        <v>41</v>
      </c>
      <c r="F118" s="12" t="s">
        <v>585</v>
      </c>
      <c r="G118" s="12" t="s">
        <v>586</v>
      </c>
      <c r="H118" s="12" t="s">
        <v>26</v>
      </c>
      <c r="I118" s="12" t="s">
        <v>27</v>
      </c>
      <c r="J118" s="12" t="s">
        <v>54</v>
      </c>
      <c r="K118" s="12" t="s">
        <v>55</v>
      </c>
      <c r="L118" s="12">
        <v>90032</v>
      </c>
      <c r="M118" s="12" t="s">
        <v>56</v>
      </c>
      <c r="N118" s="12" t="s">
        <v>587</v>
      </c>
      <c r="O118" s="12" t="s">
        <v>32</v>
      </c>
      <c r="P118" s="12" t="s">
        <v>58</v>
      </c>
      <c r="Q118" s="12" t="s">
        <v>588</v>
      </c>
      <c r="R118" s="12">
        <v>47.94</v>
      </c>
      <c r="S118" s="12">
        <v>3</v>
      </c>
      <c r="T118" s="12">
        <v>0</v>
      </c>
      <c r="U118" s="12">
        <v>2.3969999999999998</v>
      </c>
    </row>
    <row r="119" spans="1:21" x14ac:dyDescent="0.3">
      <c r="A119" s="12">
        <v>540</v>
      </c>
      <c r="B119" s="12" t="s">
        <v>589</v>
      </c>
      <c r="C119" s="2">
        <v>42345</v>
      </c>
      <c r="D119" s="2">
        <v>42349</v>
      </c>
      <c r="E119" s="12" t="s">
        <v>41</v>
      </c>
      <c r="F119" s="12" t="s">
        <v>590</v>
      </c>
      <c r="G119" s="12" t="s">
        <v>591</v>
      </c>
      <c r="H119" s="12" t="s">
        <v>26</v>
      </c>
      <c r="I119" s="12" t="s">
        <v>27</v>
      </c>
      <c r="J119" s="12" t="s">
        <v>28</v>
      </c>
      <c r="K119" s="12" t="s">
        <v>29</v>
      </c>
      <c r="L119" s="12">
        <v>42420</v>
      </c>
      <c r="M119" s="12" t="s">
        <v>30</v>
      </c>
      <c r="N119" s="12" t="s">
        <v>592</v>
      </c>
      <c r="O119" s="12" t="s">
        <v>32</v>
      </c>
      <c r="P119" s="12" t="s">
        <v>38</v>
      </c>
      <c r="Q119" s="12" t="s">
        <v>593</v>
      </c>
      <c r="R119" s="12">
        <v>283.92</v>
      </c>
      <c r="S119" s="12">
        <v>4</v>
      </c>
      <c r="T119" s="12">
        <v>0</v>
      </c>
      <c r="U119" s="12">
        <v>70.98</v>
      </c>
    </row>
    <row r="120" spans="1:21" x14ac:dyDescent="0.3">
      <c r="A120" s="12">
        <v>546</v>
      </c>
      <c r="B120" s="12" t="s">
        <v>594</v>
      </c>
      <c r="C120" s="2">
        <v>41770</v>
      </c>
      <c r="D120" s="2">
        <v>41775</v>
      </c>
      <c r="E120" s="12" t="s">
        <v>41</v>
      </c>
      <c r="F120" s="12" t="s">
        <v>595</v>
      </c>
      <c r="G120" s="12" t="s">
        <v>596</v>
      </c>
      <c r="H120" s="12" t="s">
        <v>26</v>
      </c>
      <c r="I120" s="12" t="s">
        <v>27</v>
      </c>
      <c r="J120" s="12" t="s">
        <v>597</v>
      </c>
      <c r="K120" s="12" t="s">
        <v>94</v>
      </c>
      <c r="L120" s="12">
        <v>76106</v>
      </c>
      <c r="M120" s="12" t="s">
        <v>95</v>
      </c>
      <c r="N120" s="12" t="s">
        <v>598</v>
      </c>
      <c r="O120" s="12" t="s">
        <v>32</v>
      </c>
      <c r="P120" s="12" t="s">
        <v>58</v>
      </c>
      <c r="Q120" s="12" t="s">
        <v>599</v>
      </c>
      <c r="R120" s="12">
        <v>66.111999999999995</v>
      </c>
      <c r="S120" s="12">
        <v>4</v>
      </c>
      <c r="T120" s="12">
        <v>0.6</v>
      </c>
      <c r="U120" s="12">
        <v>-84.2928</v>
      </c>
    </row>
    <row r="121" spans="1:21" x14ac:dyDescent="0.3">
      <c r="A121" s="12">
        <v>552</v>
      </c>
      <c r="B121" s="12" t="s">
        <v>600</v>
      </c>
      <c r="C121" s="2">
        <v>42475</v>
      </c>
      <c r="D121" s="2">
        <v>42477</v>
      </c>
      <c r="E121" s="12" t="s">
        <v>23</v>
      </c>
      <c r="F121" s="12" t="s">
        <v>601</v>
      </c>
      <c r="G121" s="12" t="s">
        <v>602</v>
      </c>
      <c r="H121" s="12" t="s">
        <v>26</v>
      </c>
      <c r="I121" s="12" t="s">
        <v>27</v>
      </c>
      <c r="J121" s="12" t="s">
        <v>330</v>
      </c>
      <c r="K121" s="12" t="s">
        <v>55</v>
      </c>
      <c r="L121" s="12">
        <v>94110</v>
      </c>
      <c r="M121" s="12" t="s">
        <v>56</v>
      </c>
      <c r="N121" s="12" t="s">
        <v>603</v>
      </c>
      <c r="O121" s="12" t="s">
        <v>32</v>
      </c>
      <c r="P121" s="12" t="s">
        <v>38</v>
      </c>
      <c r="Q121" s="12" t="s">
        <v>604</v>
      </c>
      <c r="R121" s="12">
        <v>1121.568</v>
      </c>
      <c r="S121" s="12">
        <v>2</v>
      </c>
      <c r="T121" s="12">
        <v>0.2</v>
      </c>
      <c r="U121" s="12">
        <v>0</v>
      </c>
    </row>
    <row r="122" spans="1:21" x14ac:dyDescent="0.3">
      <c r="A122" s="12">
        <v>553</v>
      </c>
      <c r="B122" s="12" t="s">
        <v>605</v>
      </c>
      <c r="C122" s="2">
        <v>42989</v>
      </c>
      <c r="D122" s="2">
        <v>42990</v>
      </c>
      <c r="E122" s="12" t="s">
        <v>89</v>
      </c>
      <c r="F122" s="12" t="s">
        <v>606</v>
      </c>
      <c r="G122" s="12" t="s">
        <v>607</v>
      </c>
      <c r="H122" s="12" t="s">
        <v>26</v>
      </c>
      <c r="I122" s="12" t="s">
        <v>27</v>
      </c>
      <c r="J122" s="12" t="s">
        <v>608</v>
      </c>
      <c r="K122" s="12" t="s">
        <v>45</v>
      </c>
      <c r="L122" s="12">
        <v>32216</v>
      </c>
      <c r="M122" s="12" t="s">
        <v>30</v>
      </c>
      <c r="N122" s="12" t="s">
        <v>609</v>
      </c>
      <c r="O122" s="12" t="s">
        <v>32</v>
      </c>
      <c r="P122" s="12" t="s">
        <v>58</v>
      </c>
      <c r="Q122" s="12" t="s">
        <v>610</v>
      </c>
      <c r="R122" s="12">
        <v>34.503999999999998</v>
      </c>
      <c r="S122" s="12">
        <v>1</v>
      </c>
      <c r="T122" s="12">
        <v>0.2</v>
      </c>
      <c r="U122" s="12">
        <v>6.0381999999999998</v>
      </c>
    </row>
    <row r="123" spans="1:21" x14ac:dyDescent="0.3">
      <c r="A123" s="12">
        <v>558</v>
      </c>
      <c r="B123" s="12" t="s">
        <v>611</v>
      </c>
      <c r="C123" s="2">
        <v>42531</v>
      </c>
      <c r="D123" s="2">
        <v>42536</v>
      </c>
      <c r="E123" s="12" t="s">
        <v>41</v>
      </c>
      <c r="F123" s="12" t="s">
        <v>612</v>
      </c>
      <c r="G123" s="12" t="s">
        <v>613</v>
      </c>
      <c r="H123" s="12" t="s">
        <v>26</v>
      </c>
      <c r="I123" s="12" t="s">
        <v>27</v>
      </c>
      <c r="J123" s="12" t="s">
        <v>54</v>
      </c>
      <c r="K123" s="12" t="s">
        <v>55</v>
      </c>
      <c r="L123" s="12">
        <v>90045</v>
      </c>
      <c r="M123" s="12" t="s">
        <v>56</v>
      </c>
      <c r="N123" s="12" t="s">
        <v>614</v>
      </c>
      <c r="O123" s="12" t="s">
        <v>32</v>
      </c>
      <c r="P123" s="12" t="s">
        <v>47</v>
      </c>
      <c r="Q123" s="12" t="s">
        <v>615</v>
      </c>
      <c r="R123" s="12">
        <v>1335.68</v>
      </c>
      <c r="S123" s="12">
        <v>4</v>
      </c>
      <c r="T123" s="12">
        <v>0.2</v>
      </c>
      <c r="U123" s="12">
        <v>-217.048</v>
      </c>
    </row>
    <row r="124" spans="1:21" x14ac:dyDescent="0.3">
      <c r="A124" s="12">
        <v>560</v>
      </c>
      <c r="B124" s="12" t="s">
        <v>616</v>
      </c>
      <c r="C124" s="2">
        <v>43059</v>
      </c>
      <c r="D124" s="2">
        <v>43061</v>
      </c>
      <c r="E124" s="12" t="s">
        <v>23</v>
      </c>
      <c r="F124" s="12" t="s">
        <v>617</v>
      </c>
      <c r="G124" s="12" t="s">
        <v>618</v>
      </c>
      <c r="H124" s="12" t="s">
        <v>26</v>
      </c>
      <c r="I124" s="12" t="s">
        <v>27</v>
      </c>
      <c r="J124" s="12" t="s">
        <v>330</v>
      </c>
      <c r="K124" s="12" t="s">
        <v>55</v>
      </c>
      <c r="L124" s="12">
        <v>94110</v>
      </c>
      <c r="M124" s="12" t="s">
        <v>56</v>
      </c>
      <c r="N124" s="12" t="s">
        <v>487</v>
      </c>
      <c r="O124" s="12" t="s">
        <v>32</v>
      </c>
      <c r="P124" s="12" t="s">
        <v>58</v>
      </c>
      <c r="Q124" s="12" t="s">
        <v>488</v>
      </c>
      <c r="R124" s="12">
        <v>42.6</v>
      </c>
      <c r="S124" s="12">
        <v>3</v>
      </c>
      <c r="T124" s="12">
        <v>0</v>
      </c>
      <c r="U124" s="12">
        <v>16.614000000000001</v>
      </c>
    </row>
    <row r="125" spans="1:21" x14ac:dyDescent="0.3">
      <c r="A125" s="12">
        <v>563</v>
      </c>
      <c r="B125" s="12" t="s">
        <v>619</v>
      </c>
      <c r="C125" s="2">
        <v>41896</v>
      </c>
      <c r="D125" s="2">
        <v>41900</v>
      </c>
      <c r="E125" s="12" t="s">
        <v>23</v>
      </c>
      <c r="F125" s="12" t="s">
        <v>620</v>
      </c>
      <c r="G125" s="12" t="s">
        <v>621</v>
      </c>
      <c r="H125" s="12" t="s">
        <v>26</v>
      </c>
      <c r="I125" s="12" t="s">
        <v>27</v>
      </c>
      <c r="J125" s="12" t="s">
        <v>305</v>
      </c>
      <c r="K125" s="12" t="s">
        <v>45</v>
      </c>
      <c r="L125" s="12">
        <v>33614</v>
      </c>
      <c r="M125" s="12" t="s">
        <v>30</v>
      </c>
      <c r="N125" s="12" t="s">
        <v>622</v>
      </c>
      <c r="O125" s="12" t="s">
        <v>32</v>
      </c>
      <c r="P125" s="12" t="s">
        <v>58</v>
      </c>
      <c r="Q125" s="12" t="s">
        <v>623</v>
      </c>
      <c r="R125" s="12">
        <v>13.128</v>
      </c>
      <c r="S125" s="12">
        <v>3</v>
      </c>
      <c r="T125" s="12">
        <v>0.2</v>
      </c>
      <c r="U125" s="12">
        <v>3.7743000000000002</v>
      </c>
    </row>
    <row r="126" spans="1:21" x14ac:dyDescent="0.3">
      <c r="A126" s="12">
        <v>570</v>
      </c>
      <c r="B126" s="12" t="s">
        <v>624</v>
      </c>
      <c r="C126" s="2">
        <v>43009</v>
      </c>
      <c r="D126" s="2">
        <v>43016</v>
      </c>
      <c r="E126" s="12" t="s">
        <v>41</v>
      </c>
      <c r="F126" s="12" t="s">
        <v>625</v>
      </c>
      <c r="G126" s="12" t="s">
        <v>626</v>
      </c>
      <c r="H126" s="12" t="s">
        <v>92</v>
      </c>
      <c r="I126" s="12" t="s">
        <v>27</v>
      </c>
      <c r="J126" s="12" t="s">
        <v>193</v>
      </c>
      <c r="K126" s="12" t="s">
        <v>194</v>
      </c>
      <c r="L126" s="12">
        <v>98105</v>
      </c>
      <c r="M126" s="12" t="s">
        <v>56</v>
      </c>
      <c r="N126" s="12" t="s">
        <v>627</v>
      </c>
      <c r="O126" s="12" t="s">
        <v>32</v>
      </c>
      <c r="P126" s="12" t="s">
        <v>38</v>
      </c>
      <c r="Q126" s="12" t="s">
        <v>628</v>
      </c>
      <c r="R126" s="12">
        <v>451.15199999999999</v>
      </c>
      <c r="S126" s="12">
        <v>3</v>
      </c>
      <c r="T126" s="12">
        <v>0.2</v>
      </c>
      <c r="U126" s="12">
        <v>0</v>
      </c>
    </row>
    <row r="127" spans="1:21" x14ac:dyDescent="0.3">
      <c r="A127" s="12">
        <v>580</v>
      </c>
      <c r="B127" s="12" t="s">
        <v>629</v>
      </c>
      <c r="C127" s="2">
        <v>42936</v>
      </c>
      <c r="D127" s="2">
        <v>42942</v>
      </c>
      <c r="E127" s="12" t="s">
        <v>41</v>
      </c>
      <c r="F127" s="12" t="s">
        <v>630</v>
      </c>
      <c r="G127" s="12" t="s">
        <v>631</v>
      </c>
      <c r="H127" s="12" t="s">
        <v>26</v>
      </c>
      <c r="I127" s="12" t="s">
        <v>27</v>
      </c>
      <c r="J127" s="12" t="s">
        <v>135</v>
      </c>
      <c r="K127" s="12" t="s">
        <v>136</v>
      </c>
      <c r="L127" s="12">
        <v>60610</v>
      </c>
      <c r="M127" s="12" t="s">
        <v>95</v>
      </c>
      <c r="N127" s="12" t="s">
        <v>632</v>
      </c>
      <c r="O127" s="12" t="s">
        <v>32</v>
      </c>
      <c r="P127" s="12" t="s">
        <v>58</v>
      </c>
      <c r="Q127" s="12" t="s">
        <v>633</v>
      </c>
      <c r="R127" s="12">
        <v>8.7919999999999998</v>
      </c>
      <c r="S127" s="12">
        <v>1</v>
      </c>
      <c r="T127" s="12">
        <v>0.6</v>
      </c>
      <c r="U127" s="12">
        <v>-5.7148000000000003</v>
      </c>
    </row>
    <row r="128" spans="1:21" x14ac:dyDescent="0.3">
      <c r="A128" s="12">
        <v>587</v>
      </c>
      <c r="B128" s="12" t="s">
        <v>634</v>
      </c>
      <c r="C128" s="2">
        <v>42188</v>
      </c>
      <c r="D128" s="2">
        <v>42194</v>
      </c>
      <c r="E128" s="12" t="s">
        <v>41</v>
      </c>
      <c r="F128" s="12" t="s">
        <v>635</v>
      </c>
      <c r="G128" s="12" t="s">
        <v>636</v>
      </c>
      <c r="H128" s="12" t="s">
        <v>26</v>
      </c>
      <c r="I128" s="12" t="s">
        <v>27</v>
      </c>
      <c r="J128" s="12" t="s">
        <v>637</v>
      </c>
      <c r="K128" s="12" t="s">
        <v>29</v>
      </c>
      <c r="L128" s="12">
        <v>40475</v>
      </c>
      <c r="M128" s="12" t="s">
        <v>30</v>
      </c>
      <c r="N128" s="12" t="s">
        <v>460</v>
      </c>
      <c r="O128" s="12" t="s">
        <v>32</v>
      </c>
      <c r="P128" s="12" t="s">
        <v>38</v>
      </c>
      <c r="Q128" s="12" t="s">
        <v>461</v>
      </c>
      <c r="R128" s="12">
        <v>70.98</v>
      </c>
      <c r="S128" s="12">
        <v>1</v>
      </c>
      <c r="T128" s="12">
        <v>0</v>
      </c>
      <c r="U128" s="12">
        <v>4.9686000000000003</v>
      </c>
    </row>
    <row r="129" spans="1:21" x14ac:dyDescent="0.3">
      <c r="A129" s="12">
        <v>598</v>
      </c>
      <c r="B129" s="12" t="s">
        <v>638</v>
      </c>
      <c r="C129" s="2">
        <v>41859</v>
      </c>
      <c r="D129" s="2">
        <v>41866</v>
      </c>
      <c r="E129" s="12" t="s">
        <v>41</v>
      </c>
      <c r="F129" s="12" t="s">
        <v>639</v>
      </c>
      <c r="G129" s="12" t="s">
        <v>640</v>
      </c>
      <c r="H129" s="12" t="s">
        <v>26</v>
      </c>
      <c r="I129" s="12" t="s">
        <v>27</v>
      </c>
      <c r="J129" s="12" t="s">
        <v>641</v>
      </c>
      <c r="K129" s="12" t="s">
        <v>55</v>
      </c>
      <c r="L129" s="12">
        <v>92024</v>
      </c>
      <c r="M129" s="12" t="s">
        <v>56</v>
      </c>
      <c r="N129" s="12" t="s">
        <v>642</v>
      </c>
      <c r="O129" s="12" t="s">
        <v>32</v>
      </c>
      <c r="P129" s="12" t="s">
        <v>58</v>
      </c>
      <c r="Q129" s="12" t="s">
        <v>643</v>
      </c>
      <c r="R129" s="12">
        <v>327.76</v>
      </c>
      <c r="S129" s="12">
        <v>8</v>
      </c>
      <c r="T129" s="12">
        <v>0</v>
      </c>
      <c r="U129" s="12">
        <v>91.772800000000004</v>
      </c>
    </row>
    <row r="130" spans="1:21" x14ac:dyDescent="0.3">
      <c r="A130" s="12">
        <v>604</v>
      </c>
      <c r="B130" s="12" t="s">
        <v>644</v>
      </c>
      <c r="C130" s="2">
        <v>41713</v>
      </c>
      <c r="D130" s="2">
        <v>41717</v>
      </c>
      <c r="E130" s="12" t="s">
        <v>41</v>
      </c>
      <c r="F130" s="12" t="s">
        <v>645</v>
      </c>
      <c r="G130" s="12" t="s">
        <v>646</v>
      </c>
      <c r="H130" s="12" t="s">
        <v>26</v>
      </c>
      <c r="I130" s="12" t="s">
        <v>27</v>
      </c>
      <c r="J130" s="12" t="s">
        <v>305</v>
      </c>
      <c r="K130" s="12" t="s">
        <v>45</v>
      </c>
      <c r="L130" s="12">
        <v>33614</v>
      </c>
      <c r="M130" s="12" t="s">
        <v>30</v>
      </c>
      <c r="N130" s="12" t="s">
        <v>385</v>
      </c>
      <c r="O130" s="12" t="s">
        <v>32</v>
      </c>
      <c r="P130" s="12" t="s">
        <v>58</v>
      </c>
      <c r="Q130" s="12" t="s">
        <v>386</v>
      </c>
      <c r="R130" s="12">
        <v>45.695999999999998</v>
      </c>
      <c r="S130" s="12">
        <v>3</v>
      </c>
      <c r="T130" s="12">
        <v>0.2</v>
      </c>
      <c r="U130" s="12">
        <v>5.1407999999999996</v>
      </c>
    </row>
    <row r="131" spans="1:21" x14ac:dyDescent="0.3">
      <c r="A131" s="12">
        <v>617</v>
      </c>
      <c r="B131" s="12" t="s">
        <v>647</v>
      </c>
      <c r="C131" s="2">
        <v>42965</v>
      </c>
      <c r="D131" s="2">
        <v>42970</v>
      </c>
      <c r="E131" s="12" t="s">
        <v>23</v>
      </c>
      <c r="F131" s="12" t="s">
        <v>648</v>
      </c>
      <c r="G131" s="12" t="s">
        <v>649</v>
      </c>
      <c r="H131" s="12" t="s">
        <v>92</v>
      </c>
      <c r="I131" s="12" t="s">
        <v>27</v>
      </c>
      <c r="J131" s="12" t="s">
        <v>175</v>
      </c>
      <c r="K131" s="12" t="s">
        <v>122</v>
      </c>
      <c r="L131" s="12">
        <v>10011</v>
      </c>
      <c r="M131" s="12" t="s">
        <v>69</v>
      </c>
      <c r="N131" s="12" t="s">
        <v>650</v>
      </c>
      <c r="O131" s="12" t="s">
        <v>32</v>
      </c>
      <c r="P131" s="12" t="s">
        <v>58</v>
      </c>
      <c r="Q131" s="12" t="s">
        <v>651</v>
      </c>
      <c r="R131" s="12">
        <v>40.479999999999997</v>
      </c>
      <c r="S131" s="12">
        <v>2</v>
      </c>
      <c r="T131" s="12">
        <v>0</v>
      </c>
      <c r="U131" s="12">
        <v>15.7872</v>
      </c>
    </row>
    <row r="132" spans="1:21" x14ac:dyDescent="0.3">
      <c r="A132" s="12">
        <v>618</v>
      </c>
      <c r="B132" s="12" t="s">
        <v>647</v>
      </c>
      <c r="C132" s="2">
        <v>42965</v>
      </c>
      <c r="D132" s="2">
        <v>42970</v>
      </c>
      <c r="E132" s="12" t="s">
        <v>23</v>
      </c>
      <c r="F132" s="12" t="s">
        <v>648</v>
      </c>
      <c r="G132" s="12" t="s">
        <v>649</v>
      </c>
      <c r="H132" s="12" t="s">
        <v>92</v>
      </c>
      <c r="I132" s="12" t="s">
        <v>27</v>
      </c>
      <c r="J132" s="12" t="s">
        <v>175</v>
      </c>
      <c r="K132" s="12" t="s">
        <v>122</v>
      </c>
      <c r="L132" s="12">
        <v>10011</v>
      </c>
      <c r="M132" s="12" t="s">
        <v>69</v>
      </c>
      <c r="N132" s="12" t="s">
        <v>652</v>
      </c>
      <c r="O132" s="12" t="s">
        <v>32</v>
      </c>
      <c r="P132" s="12" t="s">
        <v>58</v>
      </c>
      <c r="Q132" s="12" t="s">
        <v>653</v>
      </c>
      <c r="R132" s="12">
        <v>9.94</v>
      </c>
      <c r="S132" s="12">
        <v>2</v>
      </c>
      <c r="T132" s="12">
        <v>0</v>
      </c>
      <c r="U132" s="12">
        <v>3.0813999999999999</v>
      </c>
    </row>
    <row r="133" spans="1:21" x14ac:dyDescent="0.3">
      <c r="A133" s="12">
        <v>621</v>
      </c>
      <c r="B133" s="12" t="s">
        <v>647</v>
      </c>
      <c r="C133" s="2">
        <v>42965</v>
      </c>
      <c r="D133" s="2">
        <v>42970</v>
      </c>
      <c r="E133" s="12" t="s">
        <v>23</v>
      </c>
      <c r="F133" s="12" t="s">
        <v>648</v>
      </c>
      <c r="G133" s="12" t="s">
        <v>649</v>
      </c>
      <c r="H133" s="12" t="s">
        <v>92</v>
      </c>
      <c r="I133" s="12" t="s">
        <v>27</v>
      </c>
      <c r="J133" s="12" t="s">
        <v>175</v>
      </c>
      <c r="K133" s="12" t="s">
        <v>122</v>
      </c>
      <c r="L133" s="12">
        <v>10011</v>
      </c>
      <c r="M133" s="12" t="s">
        <v>69</v>
      </c>
      <c r="N133" s="12" t="s">
        <v>234</v>
      </c>
      <c r="O133" s="12" t="s">
        <v>32</v>
      </c>
      <c r="P133" s="12" t="s">
        <v>58</v>
      </c>
      <c r="Q133" s="12" t="s">
        <v>235</v>
      </c>
      <c r="R133" s="12">
        <v>88.02</v>
      </c>
      <c r="S133" s="12">
        <v>3</v>
      </c>
      <c r="T133" s="12">
        <v>0</v>
      </c>
      <c r="U133" s="12">
        <v>27.286200000000001</v>
      </c>
    </row>
    <row r="134" spans="1:21" x14ac:dyDescent="0.3">
      <c r="A134" s="12">
        <v>623</v>
      </c>
      <c r="B134" s="12" t="s">
        <v>654</v>
      </c>
      <c r="C134" s="2">
        <v>42337</v>
      </c>
      <c r="D134" s="2">
        <v>42341</v>
      </c>
      <c r="E134" s="12" t="s">
        <v>41</v>
      </c>
      <c r="F134" s="12" t="s">
        <v>655</v>
      </c>
      <c r="G134" s="12" t="s">
        <v>656</v>
      </c>
      <c r="H134" s="12" t="s">
        <v>92</v>
      </c>
      <c r="I134" s="12" t="s">
        <v>27</v>
      </c>
      <c r="J134" s="12" t="s">
        <v>657</v>
      </c>
      <c r="K134" s="12" t="s">
        <v>291</v>
      </c>
      <c r="L134" s="12">
        <v>48126</v>
      </c>
      <c r="M134" s="12" t="s">
        <v>95</v>
      </c>
      <c r="N134" s="12" t="s">
        <v>658</v>
      </c>
      <c r="O134" s="12" t="s">
        <v>32</v>
      </c>
      <c r="P134" s="12" t="s">
        <v>38</v>
      </c>
      <c r="Q134" s="12" t="s">
        <v>659</v>
      </c>
      <c r="R134" s="12">
        <v>301.95999999999998</v>
      </c>
      <c r="S134" s="12">
        <v>2</v>
      </c>
      <c r="T134" s="12">
        <v>0</v>
      </c>
      <c r="U134" s="12">
        <v>87.568399999999997</v>
      </c>
    </row>
    <row r="135" spans="1:21" x14ac:dyDescent="0.3">
      <c r="A135" s="12">
        <v>627</v>
      </c>
      <c r="B135" s="12" t="s">
        <v>660</v>
      </c>
      <c r="C135" s="2">
        <v>42993</v>
      </c>
      <c r="D135" s="2">
        <v>42997</v>
      </c>
      <c r="E135" s="12" t="s">
        <v>41</v>
      </c>
      <c r="F135" s="12" t="s">
        <v>661</v>
      </c>
      <c r="G135" s="12" t="s">
        <v>662</v>
      </c>
      <c r="H135" s="12" t="s">
        <v>102</v>
      </c>
      <c r="I135" s="12" t="s">
        <v>27</v>
      </c>
      <c r="J135" s="12" t="s">
        <v>175</v>
      </c>
      <c r="K135" s="12" t="s">
        <v>122</v>
      </c>
      <c r="L135" s="12">
        <v>10009</v>
      </c>
      <c r="M135" s="12" t="s">
        <v>69</v>
      </c>
      <c r="N135" s="12" t="s">
        <v>663</v>
      </c>
      <c r="O135" s="12" t="s">
        <v>32</v>
      </c>
      <c r="P135" s="12" t="s">
        <v>58</v>
      </c>
      <c r="Q135" s="12" t="s">
        <v>664</v>
      </c>
      <c r="R135" s="12">
        <v>35.56</v>
      </c>
      <c r="S135" s="12">
        <v>7</v>
      </c>
      <c r="T135" s="12">
        <v>0</v>
      </c>
      <c r="U135" s="12">
        <v>12.090400000000001</v>
      </c>
    </row>
    <row r="136" spans="1:21" x14ac:dyDescent="0.3">
      <c r="A136" s="12">
        <v>636</v>
      </c>
      <c r="B136" s="12" t="s">
        <v>665</v>
      </c>
      <c r="C136" s="2">
        <v>42281</v>
      </c>
      <c r="D136" s="2">
        <v>42286</v>
      </c>
      <c r="E136" s="12" t="s">
        <v>23</v>
      </c>
      <c r="F136" s="12" t="s">
        <v>666</v>
      </c>
      <c r="G136" s="12" t="s">
        <v>667</v>
      </c>
      <c r="H136" s="12" t="s">
        <v>92</v>
      </c>
      <c r="I136" s="12" t="s">
        <v>27</v>
      </c>
      <c r="J136" s="12" t="s">
        <v>668</v>
      </c>
      <c r="K136" s="12" t="s">
        <v>669</v>
      </c>
      <c r="L136" s="12">
        <v>31088</v>
      </c>
      <c r="M136" s="12" t="s">
        <v>30</v>
      </c>
      <c r="N136" s="12" t="s">
        <v>670</v>
      </c>
      <c r="O136" s="12" t="s">
        <v>32</v>
      </c>
      <c r="P136" s="12" t="s">
        <v>38</v>
      </c>
      <c r="Q136" s="12" t="s">
        <v>671</v>
      </c>
      <c r="R136" s="12">
        <v>392.94</v>
      </c>
      <c r="S136" s="12">
        <v>3</v>
      </c>
      <c r="T136" s="12">
        <v>0</v>
      </c>
      <c r="U136" s="12">
        <v>43.223399999999998</v>
      </c>
    </row>
    <row r="137" spans="1:21" x14ac:dyDescent="0.3">
      <c r="A137" s="12">
        <v>639</v>
      </c>
      <c r="B137" s="12" t="s">
        <v>672</v>
      </c>
      <c r="C137" s="2">
        <v>42510</v>
      </c>
      <c r="D137" s="2">
        <v>42515</v>
      </c>
      <c r="E137" s="12" t="s">
        <v>41</v>
      </c>
      <c r="F137" s="12" t="s">
        <v>673</v>
      </c>
      <c r="G137" s="12" t="s">
        <v>674</v>
      </c>
      <c r="H137" s="12" t="s">
        <v>102</v>
      </c>
      <c r="I137" s="12" t="s">
        <v>27</v>
      </c>
      <c r="J137" s="12" t="s">
        <v>675</v>
      </c>
      <c r="K137" s="12" t="s">
        <v>55</v>
      </c>
      <c r="L137" s="12">
        <v>94591</v>
      </c>
      <c r="M137" s="12" t="s">
        <v>56</v>
      </c>
      <c r="N137" s="12" t="s">
        <v>315</v>
      </c>
      <c r="O137" s="12" t="s">
        <v>32</v>
      </c>
      <c r="P137" s="12" t="s">
        <v>58</v>
      </c>
      <c r="Q137" s="12" t="s">
        <v>316</v>
      </c>
      <c r="R137" s="12">
        <v>1049.2</v>
      </c>
      <c r="S137" s="12">
        <v>5</v>
      </c>
      <c r="T137" s="12">
        <v>0</v>
      </c>
      <c r="U137" s="12">
        <v>272.79199999999997</v>
      </c>
    </row>
    <row r="138" spans="1:21" x14ac:dyDescent="0.3">
      <c r="A138" s="12">
        <v>641</v>
      </c>
      <c r="B138" s="12" t="s">
        <v>676</v>
      </c>
      <c r="C138" s="2">
        <v>42722</v>
      </c>
      <c r="D138" s="2">
        <v>42726</v>
      </c>
      <c r="E138" s="12" t="s">
        <v>41</v>
      </c>
      <c r="F138" s="12" t="s">
        <v>677</v>
      </c>
      <c r="G138" s="12" t="s">
        <v>678</v>
      </c>
      <c r="H138" s="12" t="s">
        <v>92</v>
      </c>
      <c r="I138" s="12" t="s">
        <v>27</v>
      </c>
      <c r="J138" s="12" t="s">
        <v>167</v>
      </c>
      <c r="K138" s="12" t="s">
        <v>168</v>
      </c>
      <c r="L138" s="12">
        <v>55407</v>
      </c>
      <c r="M138" s="12" t="s">
        <v>95</v>
      </c>
      <c r="N138" s="12" t="s">
        <v>679</v>
      </c>
      <c r="O138" s="12" t="s">
        <v>32</v>
      </c>
      <c r="P138" s="12" t="s">
        <v>58</v>
      </c>
      <c r="Q138" s="12" t="s">
        <v>680</v>
      </c>
      <c r="R138" s="12">
        <v>18.84</v>
      </c>
      <c r="S138" s="12">
        <v>3</v>
      </c>
      <c r="T138" s="12">
        <v>0</v>
      </c>
      <c r="U138" s="12">
        <v>6.0288000000000004</v>
      </c>
    </row>
    <row r="139" spans="1:21" x14ac:dyDescent="0.3">
      <c r="A139" s="12">
        <v>649</v>
      </c>
      <c r="B139" s="12" t="s">
        <v>681</v>
      </c>
      <c r="C139" s="2">
        <v>42715</v>
      </c>
      <c r="D139" s="2">
        <v>42720</v>
      </c>
      <c r="E139" s="12" t="s">
        <v>23</v>
      </c>
      <c r="F139" s="12" t="s">
        <v>682</v>
      </c>
      <c r="G139" s="12" t="s">
        <v>683</v>
      </c>
      <c r="H139" s="12" t="s">
        <v>92</v>
      </c>
      <c r="I139" s="12" t="s">
        <v>27</v>
      </c>
      <c r="J139" s="12" t="s">
        <v>684</v>
      </c>
      <c r="K139" s="12" t="s">
        <v>194</v>
      </c>
      <c r="L139" s="12">
        <v>98661</v>
      </c>
      <c r="M139" s="12" t="s">
        <v>56</v>
      </c>
      <c r="N139" s="12" t="s">
        <v>448</v>
      </c>
      <c r="O139" s="12" t="s">
        <v>32</v>
      </c>
      <c r="P139" s="12" t="s">
        <v>58</v>
      </c>
      <c r="Q139" s="12" t="s">
        <v>449</v>
      </c>
      <c r="R139" s="12">
        <v>14.8</v>
      </c>
      <c r="S139" s="12">
        <v>4</v>
      </c>
      <c r="T139" s="12">
        <v>0</v>
      </c>
      <c r="U139" s="12">
        <v>6.0679999999999996</v>
      </c>
    </row>
    <row r="140" spans="1:21" x14ac:dyDescent="0.3">
      <c r="A140" s="12">
        <v>658</v>
      </c>
      <c r="B140" s="12" t="s">
        <v>685</v>
      </c>
      <c r="C140" s="2">
        <v>42632</v>
      </c>
      <c r="D140" s="2">
        <v>42632</v>
      </c>
      <c r="E140" s="12" t="s">
        <v>427</v>
      </c>
      <c r="F140" s="12" t="s">
        <v>686</v>
      </c>
      <c r="G140" s="12" t="s">
        <v>687</v>
      </c>
      <c r="H140" s="12" t="s">
        <v>102</v>
      </c>
      <c r="I140" s="12" t="s">
        <v>27</v>
      </c>
      <c r="J140" s="12" t="s">
        <v>181</v>
      </c>
      <c r="K140" s="12" t="s">
        <v>136</v>
      </c>
      <c r="L140" s="12">
        <v>60505</v>
      </c>
      <c r="M140" s="12" t="s">
        <v>95</v>
      </c>
      <c r="N140" s="12" t="s">
        <v>561</v>
      </c>
      <c r="O140" s="12" t="s">
        <v>32</v>
      </c>
      <c r="P140" s="12" t="s">
        <v>38</v>
      </c>
      <c r="Q140" s="12" t="s">
        <v>562</v>
      </c>
      <c r="R140" s="12">
        <v>701.37199999999996</v>
      </c>
      <c r="S140" s="12">
        <v>2</v>
      </c>
      <c r="T140" s="12">
        <v>0.3</v>
      </c>
      <c r="U140" s="12">
        <v>-50.097999999999999</v>
      </c>
    </row>
    <row r="141" spans="1:21" x14ac:dyDescent="0.3">
      <c r="A141" s="12">
        <v>662</v>
      </c>
      <c r="B141" s="12" t="s">
        <v>688</v>
      </c>
      <c r="C141" s="2">
        <v>42240</v>
      </c>
      <c r="D141" s="2">
        <v>42244</v>
      </c>
      <c r="E141" s="12" t="s">
        <v>41</v>
      </c>
      <c r="F141" s="12" t="s">
        <v>689</v>
      </c>
      <c r="G141" s="12" t="s">
        <v>690</v>
      </c>
      <c r="H141" s="12" t="s">
        <v>26</v>
      </c>
      <c r="I141" s="12" t="s">
        <v>27</v>
      </c>
      <c r="J141" s="12" t="s">
        <v>691</v>
      </c>
      <c r="K141" s="12" t="s">
        <v>94</v>
      </c>
      <c r="L141" s="12">
        <v>76017</v>
      </c>
      <c r="M141" s="12" t="s">
        <v>95</v>
      </c>
      <c r="N141" s="12" t="s">
        <v>195</v>
      </c>
      <c r="O141" s="12" t="s">
        <v>32</v>
      </c>
      <c r="P141" s="12" t="s">
        <v>47</v>
      </c>
      <c r="Q141" s="12" t="s">
        <v>196</v>
      </c>
      <c r="R141" s="12">
        <v>918.78499999999997</v>
      </c>
      <c r="S141" s="12">
        <v>5</v>
      </c>
      <c r="T141" s="12">
        <v>0.3</v>
      </c>
      <c r="U141" s="12">
        <v>-118.12949999999999</v>
      </c>
    </row>
    <row r="142" spans="1:21" x14ac:dyDescent="0.3">
      <c r="A142" s="12">
        <v>669</v>
      </c>
      <c r="B142" s="12" t="s">
        <v>692</v>
      </c>
      <c r="C142" s="2">
        <v>41997</v>
      </c>
      <c r="D142" s="2">
        <v>41999</v>
      </c>
      <c r="E142" s="12" t="s">
        <v>89</v>
      </c>
      <c r="F142" s="12" t="s">
        <v>693</v>
      </c>
      <c r="G142" s="12" t="s">
        <v>694</v>
      </c>
      <c r="H142" s="12" t="s">
        <v>26</v>
      </c>
      <c r="I142" s="12" t="s">
        <v>27</v>
      </c>
      <c r="J142" s="12" t="s">
        <v>695</v>
      </c>
      <c r="K142" s="12" t="s">
        <v>233</v>
      </c>
      <c r="L142" s="12">
        <v>44105</v>
      </c>
      <c r="M142" s="12" t="s">
        <v>69</v>
      </c>
      <c r="N142" s="12" t="s">
        <v>696</v>
      </c>
      <c r="O142" s="12" t="s">
        <v>32</v>
      </c>
      <c r="P142" s="12" t="s">
        <v>58</v>
      </c>
      <c r="Q142" s="12" t="s">
        <v>697</v>
      </c>
      <c r="R142" s="12">
        <v>30.36</v>
      </c>
      <c r="S142" s="12">
        <v>5</v>
      </c>
      <c r="T142" s="12">
        <v>0.2</v>
      </c>
      <c r="U142" s="12">
        <v>8.7285000000000004</v>
      </c>
    </row>
    <row r="143" spans="1:21" x14ac:dyDescent="0.3">
      <c r="A143" s="12">
        <v>670</v>
      </c>
      <c r="B143" s="12" t="s">
        <v>698</v>
      </c>
      <c r="C143" s="2">
        <v>42895</v>
      </c>
      <c r="D143" s="2">
        <v>42899</v>
      </c>
      <c r="E143" s="12" t="s">
        <v>41</v>
      </c>
      <c r="F143" s="12" t="s">
        <v>661</v>
      </c>
      <c r="G143" s="12" t="s">
        <v>662</v>
      </c>
      <c r="H143" s="12" t="s">
        <v>102</v>
      </c>
      <c r="I143" s="12" t="s">
        <v>27</v>
      </c>
      <c r="J143" s="12" t="s">
        <v>135</v>
      </c>
      <c r="K143" s="12" t="s">
        <v>136</v>
      </c>
      <c r="L143" s="12">
        <v>60653</v>
      </c>
      <c r="M143" s="12" t="s">
        <v>95</v>
      </c>
      <c r="N143" s="12" t="s">
        <v>699</v>
      </c>
      <c r="O143" s="12" t="s">
        <v>32</v>
      </c>
      <c r="P143" s="12" t="s">
        <v>58</v>
      </c>
      <c r="Q143" s="12" t="s">
        <v>700</v>
      </c>
      <c r="R143" s="12">
        <v>23.975999999999999</v>
      </c>
      <c r="S143" s="12">
        <v>3</v>
      </c>
      <c r="T143" s="12">
        <v>0.6</v>
      </c>
      <c r="U143" s="12">
        <v>-14.3856</v>
      </c>
    </row>
    <row r="144" spans="1:21" x14ac:dyDescent="0.3">
      <c r="A144" s="12">
        <v>671</v>
      </c>
      <c r="B144" s="12" t="s">
        <v>698</v>
      </c>
      <c r="C144" s="2">
        <v>42895</v>
      </c>
      <c r="D144" s="2">
        <v>42899</v>
      </c>
      <c r="E144" s="12" t="s">
        <v>41</v>
      </c>
      <c r="F144" s="12" t="s">
        <v>661</v>
      </c>
      <c r="G144" s="12" t="s">
        <v>662</v>
      </c>
      <c r="H144" s="12" t="s">
        <v>102</v>
      </c>
      <c r="I144" s="12" t="s">
        <v>27</v>
      </c>
      <c r="J144" s="12" t="s">
        <v>135</v>
      </c>
      <c r="K144" s="12" t="s">
        <v>136</v>
      </c>
      <c r="L144" s="12">
        <v>60653</v>
      </c>
      <c r="M144" s="12" t="s">
        <v>95</v>
      </c>
      <c r="N144" s="12" t="s">
        <v>701</v>
      </c>
      <c r="O144" s="12" t="s">
        <v>32</v>
      </c>
      <c r="P144" s="12" t="s">
        <v>47</v>
      </c>
      <c r="Q144" s="12" t="s">
        <v>702</v>
      </c>
      <c r="R144" s="12">
        <v>108.925</v>
      </c>
      <c r="S144" s="12">
        <v>1</v>
      </c>
      <c r="T144" s="12">
        <v>0.5</v>
      </c>
      <c r="U144" s="12">
        <v>-71.890500000000003</v>
      </c>
    </row>
    <row r="145" spans="1:21" x14ac:dyDescent="0.3">
      <c r="A145" s="12">
        <v>679</v>
      </c>
      <c r="B145" s="12" t="s">
        <v>703</v>
      </c>
      <c r="C145" s="2">
        <v>42812</v>
      </c>
      <c r="D145" s="2">
        <v>42817</v>
      </c>
      <c r="E145" s="12" t="s">
        <v>41</v>
      </c>
      <c r="F145" s="12" t="s">
        <v>704</v>
      </c>
      <c r="G145" s="12" t="s">
        <v>705</v>
      </c>
      <c r="H145" s="12" t="s">
        <v>26</v>
      </c>
      <c r="I145" s="12" t="s">
        <v>27</v>
      </c>
      <c r="J145" s="12" t="s">
        <v>706</v>
      </c>
      <c r="K145" s="12" t="s">
        <v>94</v>
      </c>
      <c r="L145" s="12">
        <v>75701</v>
      </c>
      <c r="M145" s="12" t="s">
        <v>95</v>
      </c>
      <c r="N145" s="12" t="s">
        <v>707</v>
      </c>
      <c r="O145" s="12" t="s">
        <v>32</v>
      </c>
      <c r="P145" s="12" t="s">
        <v>58</v>
      </c>
      <c r="Q145" s="12" t="s">
        <v>708</v>
      </c>
      <c r="R145" s="12">
        <v>82.524000000000001</v>
      </c>
      <c r="S145" s="12">
        <v>3</v>
      </c>
      <c r="T145" s="12">
        <v>0.6</v>
      </c>
      <c r="U145" s="12">
        <v>-41.262</v>
      </c>
    </row>
    <row r="146" spans="1:21" x14ac:dyDescent="0.3">
      <c r="A146" s="12">
        <v>689</v>
      </c>
      <c r="B146" s="12" t="s">
        <v>709</v>
      </c>
      <c r="C146" s="2">
        <v>43094</v>
      </c>
      <c r="D146" s="2">
        <v>43098</v>
      </c>
      <c r="E146" s="12" t="s">
        <v>41</v>
      </c>
      <c r="F146" s="12" t="s">
        <v>710</v>
      </c>
      <c r="G146" s="12" t="s">
        <v>711</v>
      </c>
      <c r="H146" s="12" t="s">
        <v>26</v>
      </c>
      <c r="I146" s="12" t="s">
        <v>27</v>
      </c>
      <c r="J146" s="12" t="s">
        <v>175</v>
      </c>
      <c r="K146" s="12" t="s">
        <v>122</v>
      </c>
      <c r="L146" s="12">
        <v>10035</v>
      </c>
      <c r="M146" s="12" t="s">
        <v>69</v>
      </c>
      <c r="N146" s="12" t="s">
        <v>712</v>
      </c>
      <c r="O146" s="12" t="s">
        <v>32</v>
      </c>
      <c r="P146" s="12" t="s">
        <v>33</v>
      </c>
      <c r="Q146" s="12" t="s">
        <v>713</v>
      </c>
      <c r="R146" s="12">
        <v>191.98400000000001</v>
      </c>
      <c r="S146" s="12">
        <v>2</v>
      </c>
      <c r="T146" s="12">
        <v>0.2</v>
      </c>
      <c r="U146" s="12">
        <v>4.7995999999999999</v>
      </c>
    </row>
    <row r="147" spans="1:21" x14ac:dyDescent="0.3">
      <c r="A147" s="12">
        <v>690</v>
      </c>
      <c r="B147" s="12" t="s">
        <v>714</v>
      </c>
      <c r="C147" s="2">
        <v>41811</v>
      </c>
      <c r="D147" s="2">
        <v>41813</v>
      </c>
      <c r="E147" s="12" t="s">
        <v>23</v>
      </c>
      <c r="F147" s="12" t="s">
        <v>715</v>
      </c>
      <c r="G147" s="12" t="s">
        <v>716</v>
      </c>
      <c r="H147" s="12" t="s">
        <v>26</v>
      </c>
      <c r="I147" s="12" t="s">
        <v>27</v>
      </c>
      <c r="J147" s="12" t="s">
        <v>717</v>
      </c>
      <c r="K147" s="12" t="s">
        <v>718</v>
      </c>
      <c r="L147" s="12">
        <v>22980</v>
      </c>
      <c r="M147" s="12" t="s">
        <v>30</v>
      </c>
      <c r="N147" s="12" t="s">
        <v>719</v>
      </c>
      <c r="O147" s="12" t="s">
        <v>32</v>
      </c>
      <c r="P147" s="12" t="s">
        <v>58</v>
      </c>
      <c r="Q147" s="12" t="s">
        <v>720</v>
      </c>
      <c r="R147" s="12">
        <v>104.01</v>
      </c>
      <c r="S147" s="12">
        <v>1</v>
      </c>
      <c r="T147" s="12">
        <v>0</v>
      </c>
      <c r="U147" s="12">
        <v>14.561400000000001</v>
      </c>
    </row>
    <row r="148" spans="1:21" x14ac:dyDescent="0.3">
      <c r="A148" s="12">
        <v>702</v>
      </c>
      <c r="B148" s="12" t="s">
        <v>721</v>
      </c>
      <c r="C148" s="2">
        <v>42980</v>
      </c>
      <c r="D148" s="2">
        <v>42986</v>
      </c>
      <c r="E148" s="12" t="s">
        <v>41</v>
      </c>
      <c r="F148" s="12" t="s">
        <v>722</v>
      </c>
      <c r="G148" s="12" t="s">
        <v>723</v>
      </c>
      <c r="H148" s="12" t="s">
        <v>92</v>
      </c>
      <c r="I148" s="12" t="s">
        <v>27</v>
      </c>
      <c r="J148" s="12" t="s">
        <v>695</v>
      </c>
      <c r="K148" s="12" t="s">
        <v>233</v>
      </c>
      <c r="L148" s="12">
        <v>44105</v>
      </c>
      <c r="M148" s="12" t="s">
        <v>69</v>
      </c>
      <c r="N148" s="12" t="s">
        <v>273</v>
      </c>
      <c r="O148" s="12" t="s">
        <v>32</v>
      </c>
      <c r="P148" s="12" t="s">
        <v>58</v>
      </c>
      <c r="Q148" s="12" t="s">
        <v>274</v>
      </c>
      <c r="R148" s="12">
        <v>15.071999999999999</v>
      </c>
      <c r="S148" s="12">
        <v>3</v>
      </c>
      <c r="T148" s="12">
        <v>0.2</v>
      </c>
      <c r="U148" s="12">
        <v>4.1448</v>
      </c>
    </row>
    <row r="149" spans="1:21" x14ac:dyDescent="0.3">
      <c r="A149" s="12">
        <v>703</v>
      </c>
      <c r="B149" s="12" t="s">
        <v>724</v>
      </c>
      <c r="C149" s="2">
        <v>42678</v>
      </c>
      <c r="D149" s="2">
        <v>42682</v>
      </c>
      <c r="E149" s="12" t="s">
        <v>23</v>
      </c>
      <c r="F149" s="12" t="s">
        <v>725</v>
      </c>
      <c r="G149" s="12" t="s">
        <v>726</v>
      </c>
      <c r="H149" s="12" t="s">
        <v>92</v>
      </c>
      <c r="I149" s="12" t="s">
        <v>27</v>
      </c>
      <c r="J149" s="12" t="s">
        <v>193</v>
      </c>
      <c r="K149" s="12" t="s">
        <v>194</v>
      </c>
      <c r="L149" s="12">
        <v>98103</v>
      </c>
      <c r="M149" s="12" t="s">
        <v>56</v>
      </c>
      <c r="N149" s="12" t="s">
        <v>727</v>
      </c>
      <c r="O149" s="12" t="s">
        <v>32</v>
      </c>
      <c r="P149" s="12" t="s">
        <v>58</v>
      </c>
      <c r="Q149" s="12" t="s">
        <v>728</v>
      </c>
      <c r="R149" s="12">
        <v>209.88</v>
      </c>
      <c r="S149" s="12">
        <v>3</v>
      </c>
      <c r="T149" s="12">
        <v>0</v>
      </c>
      <c r="U149" s="12">
        <v>35.679600000000001</v>
      </c>
    </row>
    <row r="150" spans="1:21" x14ac:dyDescent="0.3">
      <c r="A150" s="12">
        <v>704</v>
      </c>
      <c r="B150" s="12" t="s">
        <v>729</v>
      </c>
      <c r="C150" s="2">
        <v>42103</v>
      </c>
      <c r="D150" s="2">
        <v>42108</v>
      </c>
      <c r="E150" s="12" t="s">
        <v>41</v>
      </c>
      <c r="F150" s="12" t="s">
        <v>730</v>
      </c>
      <c r="G150" s="12" t="s">
        <v>731</v>
      </c>
      <c r="H150" s="12" t="s">
        <v>26</v>
      </c>
      <c r="I150" s="12" t="s">
        <v>27</v>
      </c>
      <c r="J150" s="12" t="s">
        <v>732</v>
      </c>
      <c r="K150" s="12" t="s">
        <v>55</v>
      </c>
      <c r="L150" s="12">
        <v>90805</v>
      </c>
      <c r="M150" s="12" t="s">
        <v>56</v>
      </c>
      <c r="N150" s="12" t="s">
        <v>733</v>
      </c>
      <c r="O150" s="12" t="s">
        <v>32</v>
      </c>
      <c r="P150" s="12" t="s">
        <v>47</v>
      </c>
      <c r="Q150" s="12" t="s">
        <v>734</v>
      </c>
      <c r="R150" s="12">
        <v>369.91199999999998</v>
      </c>
      <c r="S150" s="12">
        <v>3</v>
      </c>
      <c r="T150" s="12">
        <v>0.2</v>
      </c>
      <c r="U150" s="12">
        <v>-13.871700000000001</v>
      </c>
    </row>
    <row r="151" spans="1:21" x14ac:dyDescent="0.3">
      <c r="A151" s="12">
        <v>709</v>
      </c>
      <c r="B151" s="12" t="s">
        <v>735</v>
      </c>
      <c r="C151" s="2">
        <v>41975</v>
      </c>
      <c r="D151" s="2">
        <v>41977</v>
      </c>
      <c r="E151" s="12" t="s">
        <v>89</v>
      </c>
      <c r="F151" s="12" t="s">
        <v>736</v>
      </c>
      <c r="G151" s="12" t="s">
        <v>737</v>
      </c>
      <c r="H151" s="12" t="s">
        <v>26</v>
      </c>
      <c r="I151" s="12" t="s">
        <v>27</v>
      </c>
      <c r="J151" s="12" t="s">
        <v>175</v>
      </c>
      <c r="K151" s="12" t="s">
        <v>122</v>
      </c>
      <c r="L151" s="12">
        <v>10035</v>
      </c>
      <c r="M151" s="12" t="s">
        <v>69</v>
      </c>
      <c r="N151" s="12" t="s">
        <v>738</v>
      </c>
      <c r="O151" s="12" t="s">
        <v>32</v>
      </c>
      <c r="P151" s="12" t="s">
        <v>33</v>
      </c>
      <c r="Q151" s="12" t="s">
        <v>739</v>
      </c>
      <c r="R151" s="12">
        <v>883.92</v>
      </c>
      <c r="S151" s="12">
        <v>5</v>
      </c>
      <c r="T151" s="12">
        <v>0.2</v>
      </c>
      <c r="U151" s="12">
        <v>-110.49</v>
      </c>
    </row>
    <row r="152" spans="1:21" x14ac:dyDescent="0.3">
      <c r="A152" s="12">
        <v>717</v>
      </c>
      <c r="B152" s="12" t="s">
        <v>740</v>
      </c>
      <c r="C152" s="2">
        <v>41650</v>
      </c>
      <c r="D152" s="2">
        <v>41653</v>
      </c>
      <c r="E152" s="12" t="s">
        <v>89</v>
      </c>
      <c r="F152" s="12" t="s">
        <v>741</v>
      </c>
      <c r="G152" s="12" t="s">
        <v>742</v>
      </c>
      <c r="H152" s="12" t="s">
        <v>26</v>
      </c>
      <c r="I152" s="12" t="s">
        <v>27</v>
      </c>
      <c r="J152" s="12" t="s">
        <v>743</v>
      </c>
      <c r="K152" s="12" t="s">
        <v>202</v>
      </c>
      <c r="L152" s="12">
        <v>19901</v>
      </c>
      <c r="M152" s="12" t="s">
        <v>69</v>
      </c>
      <c r="N152" s="12" t="s">
        <v>652</v>
      </c>
      <c r="O152" s="12" t="s">
        <v>32</v>
      </c>
      <c r="P152" s="12" t="s">
        <v>58</v>
      </c>
      <c r="Q152" s="12" t="s">
        <v>653</v>
      </c>
      <c r="R152" s="12">
        <v>9.94</v>
      </c>
      <c r="S152" s="12">
        <v>2</v>
      </c>
      <c r="T152" s="12">
        <v>0</v>
      </c>
      <c r="U152" s="12">
        <v>3.0813999999999999</v>
      </c>
    </row>
    <row r="153" spans="1:21" x14ac:dyDescent="0.3">
      <c r="A153" s="12">
        <v>718</v>
      </c>
      <c r="B153" s="12" t="s">
        <v>744</v>
      </c>
      <c r="C153" s="2">
        <v>43002</v>
      </c>
      <c r="D153" s="2">
        <v>43007</v>
      </c>
      <c r="E153" s="12" t="s">
        <v>41</v>
      </c>
      <c r="F153" s="12" t="s">
        <v>745</v>
      </c>
      <c r="G153" s="12" t="s">
        <v>746</v>
      </c>
      <c r="H153" s="12" t="s">
        <v>26</v>
      </c>
      <c r="I153" s="12" t="s">
        <v>27</v>
      </c>
      <c r="J153" s="12" t="s">
        <v>232</v>
      </c>
      <c r="K153" s="12" t="s">
        <v>233</v>
      </c>
      <c r="L153" s="12">
        <v>43055</v>
      </c>
      <c r="M153" s="12" t="s">
        <v>69</v>
      </c>
      <c r="N153" s="12" t="s">
        <v>747</v>
      </c>
      <c r="O153" s="12" t="s">
        <v>32</v>
      </c>
      <c r="P153" s="12" t="s">
        <v>58</v>
      </c>
      <c r="Q153" s="12" t="s">
        <v>748</v>
      </c>
      <c r="R153" s="12">
        <v>103.056</v>
      </c>
      <c r="S153" s="12">
        <v>3</v>
      </c>
      <c r="T153" s="12">
        <v>0.2</v>
      </c>
      <c r="U153" s="12">
        <v>24.4758</v>
      </c>
    </row>
    <row r="154" spans="1:21" x14ac:dyDescent="0.3">
      <c r="A154" s="12">
        <v>720</v>
      </c>
      <c r="B154" s="12" t="s">
        <v>749</v>
      </c>
      <c r="C154" s="2">
        <v>41792</v>
      </c>
      <c r="D154" s="2">
        <v>41797</v>
      </c>
      <c r="E154" s="12" t="s">
        <v>41</v>
      </c>
      <c r="F154" s="12" t="s">
        <v>750</v>
      </c>
      <c r="G154" s="12" t="s">
        <v>751</v>
      </c>
      <c r="H154" s="12" t="s">
        <v>102</v>
      </c>
      <c r="I154" s="12" t="s">
        <v>27</v>
      </c>
      <c r="J154" s="12" t="s">
        <v>77</v>
      </c>
      <c r="K154" s="12" t="s">
        <v>78</v>
      </c>
      <c r="L154" s="12">
        <v>84057</v>
      </c>
      <c r="M154" s="12" t="s">
        <v>56</v>
      </c>
      <c r="N154" s="12" t="s">
        <v>495</v>
      </c>
      <c r="O154" s="12" t="s">
        <v>32</v>
      </c>
      <c r="P154" s="12" t="s">
        <v>58</v>
      </c>
      <c r="Q154" s="12" t="s">
        <v>496</v>
      </c>
      <c r="R154" s="12">
        <v>73.319999999999993</v>
      </c>
      <c r="S154" s="12">
        <v>6</v>
      </c>
      <c r="T154" s="12">
        <v>0</v>
      </c>
      <c r="U154" s="12">
        <v>21.995999999999999</v>
      </c>
    </row>
    <row r="155" spans="1:21" x14ac:dyDescent="0.3">
      <c r="A155" s="12">
        <v>722</v>
      </c>
      <c r="B155" s="12" t="s">
        <v>752</v>
      </c>
      <c r="C155" s="2">
        <v>42719</v>
      </c>
      <c r="D155" s="2">
        <v>42723</v>
      </c>
      <c r="E155" s="12" t="s">
        <v>41</v>
      </c>
      <c r="F155" s="12" t="s">
        <v>471</v>
      </c>
      <c r="G155" s="12" t="s">
        <v>472</v>
      </c>
      <c r="H155" s="12" t="s">
        <v>92</v>
      </c>
      <c r="I155" s="12" t="s">
        <v>27</v>
      </c>
      <c r="J155" s="12" t="s">
        <v>290</v>
      </c>
      <c r="K155" s="12" t="s">
        <v>291</v>
      </c>
      <c r="L155" s="12">
        <v>48205</v>
      </c>
      <c r="M155" s="12" t="s">
        <v>95</v>
      </c>
      <c r="N155" s="12" t="s">
        <v>753</v>
      </c>
      <c r="O155" s="12" t="s">
        <v>32</v>
      </c>
      <c r="P155" s="12" t="s">
        <v>47</v>
      </c>
      <c r="Q155" s="12" t="s">
        <v>754</v>
      </c>
      <c r="R155" s="12">
        <v>1652.94</v>
      </c>
      <c r="S155" s="12">
        <v>3</v>
      </c>
      <c r="T155" s="12">
        <v>0</v>
      </c>
      <c r="U155" s="12">
        <v>231.41159999999999</v>
      </c>
    </row>
    <row r="156" spans="1:21" x14ac:dyDescent="0.3">
      <c r="A156" s="12">
        <v>724</v>
      </c>
      <c r="B156" s="12" t="s">
        <v>755</v>
      </c>
      <c r="C156" s="2">
        <v>41919</v>
      </c>
      <c r="D156" s="2">
        <v>41925</v>
      </c>
      <c r="E156" s="12" t="s">
        <v>41</v>
      </c>
      <c r="F156" s="12" t="s">
        <v>756</v>
      </c>
      <c r="G156" s="12" t="s">
        <v>757</v>
      </c>
      <c r="H156" s="12" t="s">
        <v>102</v>
      </c>
      <c r="I156" s="12" t="s">
        <v>27</v>
      </c>
      <c r="J156" s="12" t="s">
        <v>67</v>
      </c>
      <c r="K156" s="12" t="s">
        <v>68</v>
      </c>
      <c r="L156" s="12">
        <v>19140</v>
      </c>
      <c r="M156" s="12" t="s">
        <v>69</v>
      </c>
      <c r="N156" s="12" t="s">
        <v>758</v>
      </c>
      <c r="O156" s="12" t="s">
        <v>32</v>
      </c>
      <c r="P156" s="12" t="s">
        <v>58</v>
      </c>
      <c r="Q156" s="12" t="s">
        <v>759</v>
      </c>
      <c r="R156" s="12">
        <v>129.91999999999999</v>
      </c>
      <c r="S156" s="12">
        <v>5</v>
      </c>
      <c r="T156" s="12">
        <v>0.2</v>
      </c>
      <c r="U156" s="12">
        <v>21.111999999999998</v>
      </c>
    </row>
    <row r="157" spans="1:21" x14ac:dyDescent="0.3">
      <c r="A157" s="12">
        <v>729</v>
      </c>
      <c r="B157" s="12" t="s">
        <v>760</v>
      </c>
      <c r="C157" s="2">
        <v>42707</v>
      </c>
      <c r="D157" s="2">
        <v>42710</v>
      </c>
      <c r="E157" s="12" t="s">
        <v>89</v>
      </c>
      <c r="F157" s="12" t="s">
        <v>761</v>
      </c>
      <c r="G157" s="12" t="s">
        <v>762</v>
      </c>
      <c r="H157" s="12" t="s">
        <v>26</v>
      </c>
      <c r="I157" s="12" t="s">
        <v>27</v>
      </c>
      <c r="J157" s="12" t="s">
        <v>763</v>
      </c>
      <c r="K157" s="12" t="s">
        <v>122</v>
      </c>
      <c r="L157" s="12">
        <v>11572</v>
      </c>
      <c r="M157" s="12" t="s">
        <v>69</v>
      </c>
      <c r="N157" s="12" t="s">
        <v>764</v>
      </c>
      <c r="O157" s="12" t="s">
        <v>32</v>
      </c>
      <c r="P157" s="12" t="s">
        <v>47</v>
      </c>
      <c r="Q157" s="12" t="s">
        <v>765</v>
      </c>
      <c r="R157" s="12">
        <v>400.03199999999998</v>
      </c>
      <c r="S157" s="12">
        <v>2</v>
      </c>
      <c r="T157" s="12">
        <v>0.4</v>
      </c>
      <c r="U157" s="12">
        <v>-153.34559999999999</v>
      </c>
    </row>
    <row r="158" spans="1:21" x14ac:dyDescent="0.3">
      <c r="A158" s="12">
        <v>731</v>
      </c>
      <c r="B158" s="12" t="s">
        <v>760</v>
      </c>
      <c r="C158" s="2">
        <v>42707</v>
      </c>
      <c r="D158" s="2">
        <v>42710</v>
      </c>
      <c r="E158" s="12" t="s">
        <v>89</v>
      </c>
      <c r="F158" s="12" t="s">
        <v>761</v>
      </c>
      <c r="G158" s="12" t="s">
        <v>762</v>
      </c>
      <c r="H158" s="12" t="s">
        <v>26</v>
      </c>
      <c r="I158" s="12" t="s">
        <v>27</v>
      </c>
      <c r="J158" s="12" t="s">
        <v>763</v>
      </c>
      <c r="K158" s="12" t="s">
        <v>122</v>
      </c>
      <c r="L158" s="12">
        <v>11572</v>
      </c>
      <c r="M158" s="12" t="s">
        <v>69</v>
      </c>
      <c r="N158" s="12" t="s">
        <v>331</v>
      </c>
      <c r="O158" s="12" t="s">
        <v>32</v>
      </c>
      <c r="P158" s="12" t="s">
        <v>38</v>
      </c>
      <c r="Q158" s="12" t="s">
        <v>332</v>
      </c>
      <c r="R158" s="12">
        <v>542.64599999999996</v>
      </c>
      <c r="S158" s="12">
        <v>3</v>
      </c>
      <c r="T158" s="12">
        <v>0.1</v>
      </c>
      <c r="U158" s="12">
        <v>102.49979999999999</v>
      </c>
    </row>
    <row r="159" spans="1:21" x14ac:dyDescent="0.3">
      <c r="A159" s="12">
        <v>737</v>
      </c>
      <c r="B159" s="12" t="s">
        <v>766</v>
      </c>
      <c r="C159" s="2">
        <v>42756</v>
      </c>
      <c r="D159" s="2">
        <v>42760</v>
      </c>
      <c r="E159" s="12" t="s">
        <v>41</v>
      </c>
      <c r="F159" s="12" t="s">
        <v>767</v>
      </c>
      <c r="G159" s="12" t="s">
        <v>768</v>
      </c>
      <c r="H159" s="12" t="s">
        <v>102</v>
      </c>
      <c r="I159" s="12" t="s">
        <v>27</v>
      </c>
      <c r="J159" s="12" t="s">
        <v>193</v>
      </c>
      <c r="K159" s="12" t="s">
        <v>194</v>
      </c>
      <c r="L159" s="12">
        <v>98115</v>
      </c>
      <c r="M159" s="12" t="s">
        <v>56</v>
      </c>
      <c r="N159" s="12" t="s">
        <v>769</v>
      </c>
      <c r="O159" s="12" t="s">
        <v>32</v>
      </c>
      <c r="P159" s="12" t="s">
        <v>33</v>
      </c>
      <c r="Q159" s="12" t="s">
        <v>770</v>
      </c>
      <c r="R159" s="12">
        <v>84.98</v>
      </c>
      <c r="S159" s="12">
        <v>1</v>
      </c>
      <c r="T159" s="12">
        <v>0</v>
      </c>
      <c r="U159" s="12">
        <v>18.695599999999999</v>
      </c>
    </row>
    <row r="160" spans="1:21" x14ac:dyDescent="0.3">
      <c r="A160" s="12">
        <v>747</v>
      </c>
      <c r="B160" s="12" t="s">
        <v>771</v>
      </c>
      <c r="C160" s="2">
        <v>41786</v>
      </c>
      <c r="D160" s="2">
        <v>41786</v>
      </c>
      <c r="E160" s="12" t="s">
        <v>427</v>
      </c>
      <c r="F160" s="12" t="s">
        <v>772</v>
      </c>
      <c r="G160" s="12" t="s">
        <v>773</v>
      </c>
      <c r="H160" s="12" t="s">
        <v>92</v>
      </c>
      <c r="I160" s="12" t="s">
        <v>27</v>
      </c>
      <c r="J160" s="12" t="s">
        <v>641</v>
      </c>
      <c r="K160" s="12" t="s">
        <v>55</v>
      </c>
      <c r="L160" s="12">
        <v>92105</v>
      </c>
      <c r="M160" s="12" t="s">
        <v>56</v>
      </c>
      <c r="N160" s="12" t="s">
        <v>319</v>
      </c>
      <c r="O160" s="12" t="s">
        <v>32</v>
      </c>
      <c r="P160" s="12" t="s">
        <v>47</v>
      </c>
      <c r="Q160" s="12" t="s">
        <v>320</v>
      </c>
      <c r="R160" s="12">
        <v>567.12</v>
      </c>
      <c r="S160" s="12">
        <v>10</v>
      </c>
      <c r="T160" s="12">
        <v>0.2</v>
      </c>
      <c r="U160" s="12">
        <v>-28.356000000000002</v>
      </c>
    </row>
    <row r="161" spans="1:21" x14ac:dyDescent="0.3">
      <c r="A161" s="12">
        <v>751</v>
      </c>
      <c r="B161" s="12" t="s">
        <v>774</v>
      </c>
      <c r="C161" s="2">
        <v>43010</v>
      </c>
      <c r="D161" s="2">
        <v>43014</v>
      </c>
      <c r="E161" s="12" t="s">
        <v>41</v>
      </c>
      <c r="F161" s="12" t="s">
        <v>775</v>
      </c>
      <c r="G161" s="12" t="s">
        <v>776</v>
      </c>
      <c r="H161" s="12" t="s">
        <v>26</v>
      </c>
      <c r="I161" s="12" t="s">
        <v>27</v>
      </c>
      <c r="J161" s="12" t="s">
        <v>777</v>
      </c>
      <c r="K161" s="12" t="s">
        <v>291</v>
      </c>
      <c r="L161" s="12">
        <v>48183</v>
      </c>
      <c r="M161" s="12" t="s">
        <v>95</v>
      </c>
      <c r="N161" s="12" t="s">
        <v>778</v>
      </c>
      <c r="O161" s="12" t="s">
        <v>32</v>
      </c>
      <c r="P161" s="12" t="s">
        <v>58</v>
      </c>
      <c r="Q161" s="12" t="s">
        <v>779</v>
      </c>
      <c r="R161" s="12">
        <v>157.74</v>
      </c>
      <c r="S161" s="12">
        <v>11</v>
      </c>
      <c r="T161" s="12">
        <v>0</v>
      </c>
      <c r="U161" s="12">
        <v>56.7864</v>
      </c>
    </row>
    <row r="162" spans="1:21" x14ac:dyDescent="0.3">
      <c r="A162" s="12">
        <v>755</v>
      </c>
      <c r="B162" s="12" t="s">
        <v>780</v>
      </c>
      <c r="C162" s="2">
        <v>42345</v>
      </c>
      <c r="D162" s="2">
        <v>42350</v>
      </c>
      <c r="E162" s="12" t="s">
        <v>41</v>
      </c>
      <c r="F162" s="12" t="s">
        <v>781</v>
      </c>
      <c r="G162" s="12" t="s">
        <v>782</v>
      </c>
      <c r="H162" s="12" t="s">
        <v>26</v>
      </c>
      <c r="I162" s="12" t="s">
        <v>27</v>
      </c>
      <c r="J162" s="12" t="s">
        <v>54</v>
      </c>
      <c r="K162" s="12" t="s">
        <v>55</v>
      </c>
      <c r="L162" s="12">
        <v>90036</v>
      </c>
      <c r="M162" s="12" t="s">
        <v>56</v>
      </c>
      <c r="N162" s="12" t="s">
        <v>699</v>
      </c>
      <c r="O162" s="12" t="s">
        <v>32</v>
      </c>
      <c r="P162" s="12" t="s">
        <v>58</v>
      </c>
      <c r="Q162" s="12" t="s">
        <v>700</v>
      </c>
      <c r="R162" s="12">
        <v>79.92</v>
      </c>
      <c r="S162" s="12">
        <v>4</v>
      </c>
      <c r="T162" s="12">
        <v>0</v>
      </c>
      <c r="U162" s="12">
        <v>28.7712</v>
      </c>
    </row>
    <row r="163" spans="1:21" x14ac:dyDescent="0.3">
      <c r="A163" s="12">
        <v>756</v>
      </c>
      <c r="B163" s="12" t="s">
        <v>783</v>
      </c>
      <c r="C163" s="2">
        <v>42631</v>
      </c>
      <c r="D163" s="2">
        <v>42635</v>
      </c>
      <c r="E163" s="12" t="s">
        <v>41</v>
      </c>
      <c r="F163" s="12" t="s">
        <v>784</v>
      </c>
      <c r="G163" s="12" t="s">
        <v>785</v>
      </c>
      <c r="H163" s="12" t="s">
        <v>92</v>
      </c>
      <c r="I163" s="12" t="s">
        <v>27</v>
      </c>
      <c r="J163" s="12" t="s">
        <v>608</v>
      </c>
      <c r="K163" s="12" t="s">
        <v>45</v>
      </c>
      <c r="L163" s="12">
        <v>32216</v>
      </c>
      <c r="M163" s="12" t="s">
        <v>30</v>
      </c>
      <c r="N163" s="12" t="s">
        <v>786</v>
      </c>
      <c r="O163" s="12" t="s">
        <v>32</v>
      </c>
      <c r="P163" s="12" t="s">
        <v>47</v>
      </c>
      <c r="Q163" s="12" t="s">
        <v>787</v>
      </c>
      <c r="R163" s="12">
        <v>383.43799999999999</v>
      </c>
      <c r="S163" s="12">
        <v>4</v>
      </c>
      <c r="T163" s="12">
        <v>0.45</v>
      </c>
      <c r="U163" s="12">
        <v>-167.3184</v>
      </c>
    </row>
    <row r="164" spans="1:21" x14ac:dyDescent="0.3">
      <c r="A164" s="12">
        <v>769</v>
      </c>
      <c r="B164" s="12" t="s">
        <v>788</v>
      </c>
      <c r="C164" s="2">
        <v>41773</v>
      </c>
      <c r="D164" s="2">
        <v>41779</v>
      </c>
      <c r="E164" s="12" t="s">
        <v>41</v>
      </c>
      <c r="F164" s="12" t="s">
        <v>789</v>
      </c>
      <c r="G164" s="12" t="s">
        <v>790</v>
      </c>
      <c r="H164" s="12" t="s">
        <v>92</v>
      </c>
      <c r="I164" s="12" t="s">
        <v>27</v>
      </c>
      <c r="J164" s="12" t="s">
        <v>791</v>
      </c>
      <c r="K164" s="12" t="s">
        <v>45</v>
      </c>
      <c r="L164" s="12">
        <v>33710</v>
      </c>
      <c r="M164" s="12" t="s">
        <v>30</v>
      </c>
      <c r="N164" s="12" t="s">
        <v>792</v>
      </c>
      <c r="O164" s="12" t="s">
        <v>32</v>
      </c>
      <c r="P164" s="12" t="s">
        <v>58</v>
      </c>
      <c r="Q164" s="12" t="s">
        <v>793</v>
      </c>
      <c r="R164" s="12">
        <v>310.88</v>
      </c>
      <c r="S164" s="12">
        <v>2</v>
      </c>
      <c r="T164" s="12">
        <v>0.2</v>
      </c>
      <c r="U164" s="12">
        <v>23.315999999999999</v>
      </c>
    </row>
    <row r="165" spans="1:21" x14ac:dyDescent="0.3">
      <c r="A165" s="12">
        <v>770</v>
      </c>
      <c r="B165" s="12" t="s">
        <v>794</v>
      </c>
      <c r="C165" s="2">
        <v>42509</v>
      </c>
      <c r="D165" s="2">
        <v>42514</v>
      </c>
      <c r="E165" s="12" t="s">
        <v>41</v>
      </c>
      <c r="F165" s="12" t="s">
        <v>795</v>
      </c>
      <c r="G165" s="12" t="s">
        <v>796</v>
      </c>
      <c r="H165" s="12" t="s">
        <v>26</v>
      </c>
      <c r="I165" s="12" t="s">
        <v>27</v>
      </c>
      <c r="J165" s="12" t="s">
        <v>691</v>
      </c>
      <c r="K165" s="12" t="s">
        <v>718</v>
      </c>
      <c r="L165" s="12">
        <v>22204</v>
      </c>
      <c r="M165" s="12" t="s">
        <v>30</v>
      </c>
      <c r="N165" s="12" t="s">
        <v>797</v>
      </c>
      <c r="O165" s="12" t="s">
        <v>32</v>
      </c>
      <c r="P165" s="12" t="s">
        <v>38</v>
      </c>
      <c r="Q165" s="12" t="s">
        <v>798</v>
      </c>
      <c r="R165" s="12">
        <v>641.96</v>
      </c>
      <c r="S165" s="12">
        <v>2</v>
      </c>
      <c r="T165" s="12">
        <v>0</v>
      </c>
      <c r="U165" s="12">
        <v>179.74879999999999</v>
      </c>
    </row>
    <row r="166" spans="1:21" x14ac:dyDescent="0.3">
      <c r="A166" s="12">
        <v>776</v>
      </c>
      <c r="B166" s="12" t="s">
        <v>799</v>
      </c>
      <c r="C166" s="2">
        <v>42765</v>
      </c>
      <c r="D166" s="2">
        <v>42771</v>
      </c>
      <c r="E166" s="12" t="s">
        <v>41</v>
      </c>
      <c r="F166" s="12" t="s">
        <v>800</v>
      </c>
      <c r="G166" s="12" t="s">
        <v>801</v>
      </c>
      <c r="H166" s="12" t="s">
        <v>92</v>
      </c>
      <c r="I166" s="12" t="s">
        <v>27</v>
      </c>
      <c r="J166" s="12" t="s">
        <v>802</v>
      </c>
      <c r="K166" s="12" t="s">
        <v>803</v>
      </c>
      <c r="L166" s="12">
        <v>50315</v>
      </c>
      <c r="M166" s="12" t="s">
        <v>95</v>
      </c>
      <c r="N166" s="12" t="s">
        <v>804</v>
      </c>
      <c r="O166" s="12" t="s">
        <v>32</v>
      </c>
      <c r="P166" s="12" t="s">
        <v>58</v>
      </c>
      <c r="Q166" s="12" t="s">
        <v>805</v>
      </c>
      <c r="R166" s="12">
        <v>34.58</v>
      </c>
      <c r="S166" s="12">
        <v>7</v>
      </c>
      <c r="T166" s="12">
        <v>0</v>
      </c>
      <c r="U166" s="12">
        <v>14.5236</v>
      </c>
    </row>
    <row r="167" spans="1:21" x14ac:dyDescent="0.3">
      <c r="A167" s="12">
        <v>778</v>
      </c>
      <c r="B167" s="12" t="s">
        <v>806</v>
      </c>
      <c r="C167" s="2">
        <v>42237</v>
      </c>
      <c r="D167" s="2">
        <v>42239</v>
      </c>
      <c r="E167" s="12" t="s">
        <v>89</v>
      </c>
      <c r="F167" s="12" t="s">
        <v>347</v>
      </c>
      <c r="G167" s="12" t="s">
        <v>348</v>
      </c>
      <c r="H167" s="12" t="s">
        <v>102</v>
      </c>
      <c r="I167" s="12" t="s">
        <v>27</v>
      </c>
      <c r="J167" s="12" t="s">
        <v>330</v>
      </c>
      <c r="K167" s="12" t="s">
        <v>55</v>
      </c>
      <c r="L167" s="12">
        <v>94110</v>
      </c>
      <c r="M167" s="12" t="s">
        <v>56</v>
      </c>
      <c r="N167" s="12" t="s">
        <v>807</v>
      </c>
      <c r="O167" s="12" t="s">
        <v>32</v>
      </c>
      <c r="P167" s="12" t="s">
        <v>38</v>
      </c>
      <c r="Q167" s="12" t="s">
        <v>808</v>
      </c>
      <c r="R167" s="12">
        <v>544.00800000000004</v>
      </c>
      <c r="S167" s="12">
        <v>3</v>
      </c>
      <c r="T167" s="12">
        <v>0.2</v>
      </c>
      <c r="U167" s="12">
        <v>40.800600000000003</v>
      </c>
    </row>
    <row r="168" spans="1:21" x14ac:dyDescent="0.3">
      <c r="A168" s="12">
        <v>784</v>
      </c>
      <c r="B168" s="12" t="s">
        <v>809</v>
      </c>
      <c r="C168" s="2">
        <v>42280</v>
      </c>
      <c r="D168" s="2">
        <v>42283</v>
      </c>
      <c r="E168" s="12" t="s">
        <v>23</v>
      </c>
      <c r="F168" s="12" t="s">
        <v>810</v>
      </c>
      <c r="G168" s="12" t="s">
        <v>811</v>
      </c>
      <c r="H168" s="12" t="s">
        <v>26</v>
      </c>
      <c r="I168" s="12" t="s">
        <v>27</v>
      </c>
      <c r="J168" s="12" t="s">
        <v>349</v>
      </c>
      <c r="K168" s="12" t="s">
        <v>233</v>
      </c>
      <c r="L168" s="12">
        <v>43229</v>
      </c>
      <c r="M168" s="12" t="s">
        <v>69</v>
      </c>
      <c r="N168" s="12" t="s">
        <v>812</v>
      </c>
      <c r="O168" s="12" t="s">
        <v>32</v>
      </c>
      <c r="P168" s="12" t="s">
        <v>33</v>
      </c>
      <c r="Q168" s="12" t="s">
        <v>813</v>
      </c>
      <c r="R168" s="12">
        <v>35.49</v>
      </c>
      <c r="S168" s="12">
        <v>1</v>
      </c>
      <c r="T168" s="12">
        <v>0.5</v>
      </c>
      <c r="U168" s="12">
        <v>-15.615600000000001</v>
      </c>
    </row>
    <row r="169" spans="1:21" x14ac:dyDescent="0.3">
      <c r="A169" s="12">
        <v>788</v>
      </c>
      <c r="B169" s="12" t="s">
        <v>814</v>
      </c>
      <c r="C169" s="2">
        <v>42350</v>
      </c>
      <c r="D169" s="2">
        <v>42354</v>
      </c>
      <c r="E169" s="12" t="s">
        <v>41</v>
      </c>
      <c r="F169" s="12" t="s">
        <v>815</v>
      </c>
      <c r="G169" s="12" t="s">
        <v>816</v>
      </c>
      <c r="H169" s="12" t="s">
        <v>26</v>
      </c>
      <c r="I169" s="12" t="s">
        <v>27</v>
      </c>
      <c r="J169" s="12" t="s">
        <v>817</v>
      </c>
      <c r="K169" s="12" t="s">
        <v>55</v>
      </c>
      <c r="L169" s="12">
        <v>93534</v>
      </c>
      <c r="M169" s="12" t="s">
        <v>56</v>
      </c>
      <c r="N169" s="12" t="s">
        <v>818</v>
      </c>
      <c r="O169" s="12" t="s">
        <v>32</v>
      </c>
      <c r="P169" s="12" t="s">
        <v>38</v>
      </c>
      <c r="Q169" s="12" t="s">
        <v>819</v>
      </c>
      <c r="R169" s="12">
        <v>348.928</v>
      </c>
      <c r="S169" s="12">
        <v>2</v>
      </c>
      <c r="T169" s="12">
        <v>0.2</v>
      </c>
      <c r="U169" s="12">
        <v>34.892800000000001</v>
      </c>
    </row>
    <row r="170" spans="1:21" x14ac:dyDescent="0.3">
      <c r="A170" s="12">
        <v>792</v>
      </c>
      <c r="B170" s="12" t="s">
        <v>820</v>
      </c>
      <c r="C170" s="2">
        <v>42181</v>
      </c>
      <c r="D170" s="2">
        <v>42185</v>
      </c>
      <c r="E170" s="12" t="s">
        <v>41</v>
      </c>
      <c r="F170" s="12" t="s">
        <v>821</v>
      </c>
      <c r="G170" s="12" t="s">
        <v>822</v>
      </c>
      <c r="H170" s="12" t="s">
        <v>26</v>
      </c>
      <c r="I170" s="12" t="s">
        <v>27</v>
      </c>
      <c r="J170" s="12" t="s">
        <v>637</v>
      </c>
      <c r="K170" s="12" t="s">
        <v>718</v>
      </c>
      <c r="L170" s="12">
        <v>23223</v>
      </c>
      <c r="M170" s="12" t="s">
        <v>30</v>
      </c>
      <c r="N170" s="12" t="s">
        <v>823</v>
      </c>
      <c r="O170" s="12" t="s">
        <v>32</v>
      </c>
      <c r="P170" s="12" t="s">
        <v>38</v>
      </c>
      <c r="Q170" s="12" t="s">
        <v>824</v>
      </c>
      <c r="R170" s="12">
        <v>332.94</v>
      </c>
      <c r="S170" s="12">
        <v>3</v>
      </c>
      <c r="T170" s="12">
        <v>0</v>
      </c>
      <c r="U170" s="12">
        <v>79.905600000000007</v>
      </c>
    </row>
    <row r="171" spans="1:21" x14ac:dyDescent="0.3">
      <c r="A171" s="12">
        <v>800</v>
      </c>
      <c r="B171" s="12" t="s">
        <v>825</v>
      </c>
      <c r="C171" s="2">
        <v>42335</v>
      </c>
      <c r="D171" s="2">
        <v>42341</v>
      </c>
      <c r="E171" s="12" t="s">
        <v>41</v>
      </c>
      <c r="F171" s="12" t="s">
        <v>826</v>
      </c>
      <c r="G171" s="12" t="s">
        <v>827</v>
      </c>
      <c r="H171" s="12" t="s">
        <v>26</v>
      </c>
      <c r="I171" s="12" t="s">
        <v>27</v>
      </c>
      <c r="J171" s="12" t="s">
        <v>828</v>
      </c>
      <c r="K171" s="12" t="s">
        <v>55</v>
      </c>
      <c r="L171" s="12">
        <v>92530</v>
      </c>
      <c r="M171" s="12" t="s">
        <v>56</v>
      </c>
      <c r="N171" s="12" t="s">
        <v>592</v>
      </c>
      <c r="O171" s="12" t="s">
        <v>32</v>
      </c>
      <c r="P171" s="12" t="s">
        <v>38</v>
      </c>
      <c r="Q171" s="12" t="s">
        <v>593</v>
      </c>
      <c r="R171" s="12">
        <v>283.92</v>
      </c>
      <c r="S171" s="12">
        <v>5</v>
      </c>
      <c r="T171" s="12">
        <v>0.2</v>
      </c>
      <c r="U171" s="12">
        <v>17.745000000000001</v>
      </c>
    </row>
    <row r="172" spans="1:21" x14ac:dyDescent="0.3">
      <c r="A172" s="12">
        <v>801</v>
      </c>
      <c r="B172" s="12" t="s">
        <v>829</v>
      </c>
      <c r="C172" s="2">
        <v>42786</v>
      </c>
      <c r="D172" s="2">
        <v>42789</v>
      </c>
      <c r="E172" s="12" t="s">
        <v>89</v>
      </c>
      <c r="F172" s="12" t="s">
        <v>830</v>
      </c>
      <c r="G172" s="12" t="s">
        <v>831</v>
      </c>
      <c r="H172" s="12" t="s">
        <v>92</v>
      </c>
      <c r="I172" s="12" t="s">
        <v>27</v>
      </c>
      <c r="J172" s="12" t="s">
        <v>641</v>
      </c>
      <c r="K172" s="12" t="s">
        <v>55</v>
      </c>
      <c r="L172" s="12">
        <v>92105</v>
      </c>
      <c r="M172" s="12" t="s">
        <v>56</v>
      </c>
      <c r="N172" s="12" t="s">
        <v>832</v>
      </c>
      <c r="O172" s="12" t="s">
        <v>32</v>
      </c>
      <c r="P172" s="12" t="s">
        <v>58</v>
      </c>
      <c r="Q172" s="12" t="s">
        <v>833</v>
      </c>
      <c r="R172" s="12">
        <v>22.23</v>
      </c>
      <c r="S172" s="12">
        <v>1</v>
      </c>
      <c r="T172" s="12">
        <v>0</v>
      </c>
      <c r="U172" s="12">
        <v>7.3358999999999996</v>
      </c>
    </row>
    <row r="173" spans="1:21" x14ac:dyDescent="0.3">
      <c r="A173" s="12">
        <v>805</v>
      </c>
      <c r="B173" s="12" t="s">
        <v>834</v>
      </c>
      <c r="C173" s="2">
        <v>42847</v>
      </c>
      <c r="D173" s="2">
        <v>42849</v>
      </c>
      <c r="E173" s="12" t="s">
        <v>89</v>
      </c>
      <c r="F173" s="12" t="s">
        <v>835</v>
      </c>
      <c r="G173" s="12" t="s">
        <v>836</v>
      </c>
      <c r="H173" s="12" t="s">
        <v>26</v>
      </c>
      <c r="I173" s="12" t="s">
        <v>27</v>
      </c>
      <c r="J173" s="12" t="s">
        <v>330</v>
      </c>
      <c r="K173" s="12" t="s">
        <v>55</v>
      </c>
      <c r="L173" s="12">
        <v>94122</v>
      </c>
      <c r="M173" s="12" t="s">
        <v>56</v>
      </c>
      <c r="N173" s="12" t="s">
        <v>837</v>
      </c>
      <c r="O173" s="12" t="s">
        <v>32</v>
      </c>
      <c r="P173" s="12" t="s">
        <v>58</v>
      </c>
      <c r="Q173" s="12" t="s">
        <v>838</v>
      </c>
      <c r="R173" s="12">
        <v>18.28</v>
      </c>
      <c r="S173" s="12">
        <v>2</v>
      </c>
      <c r="T173" s="12">
        <v>0</v>
      </c>
      <c r="U173" s="12">
        <v>6.2152000000000003</v>
      </c>
    </row>
    <row r="174" spans="1:21" x14ac:dyDescent="0.3">
      <c r="A174" s="12">
        <v>808</v>
      </c>
      <c r="B174" s="12" t="s">
        <v>839</v>
      </c>
      <c r="C174" s="2">
        <v>42038</v>
      </c>
      <c r="D174" s="2">
        <v>42040</v>
      </c>
      <c r="E174" s="12" t="s">
        <v>89</v>
      </c>
      <c r="F174" s="12" t="s">
        <v>840</v>
      </c>
      <c r="G174" s="12" t="s">
        <v>841</v>
      </c>
      <c r="H174" s="12" t="s">
        <v>26</v>
      </c>
      <c r="I174" s="12" t="s">
        <v>27</v>
      </c>
      <c r="J174" s="12" t="s">
        <v>842</v>
      </c>
      <c r="K174" s="12" t="s">
        <v>843</v>
      </c>
      <c r="L174" s="12">
        <v>68104</v>
      </c>
      <c r="M174" s="12" t="s">
        <v>95</v>
      </c>
      <c r="N174" s="12" t="s">
        <v>487</v>
      </c>
      <c r="O174" s="12" t="s">
        <v>32</v>
      </c>
      <c r="P174" s="12" t="s">
        <v>58</v>
      </c>
      <c r="Q174" s="12" t="s">
        <v>488</v>
      </c>
      <c r="R174" s="12">
        <v>28.4</v>
      </c>
      <c r="S174" s="12">
        <v>2</v>
      </c>
      <c r="T174" s="12">
        <v>0</v>
      </c>
      <c r="U174" s="12">
        <v>11.076000000000001</v>
      </c>
    </row>
    <row r="175" spans="1:21" x14ac:dyDescent="0.3">
      <c r="A175" s="12">
        <v>811</v>
      </c>
      <c r="B175" s="12" t="s">
        <v>844</v>
      </c>
      <c r="C175" s="2">
        <v>41925</v>
      </c>
      <c r="D175" s="2">
        <v>41927</v>
      </c>
      <c r="E175" s="12" t="s">
        <v>89</v>
      </c>
      <c r="F175" s="12" t="s">
        <v>845</v>
      </c>
      <c r="G175" s="12" t="s">
        <v>846</v>
      </c>
      <c r="H175" s="12" t="s">
        <v>26</v>
      </c>
      <c r="I175" s="12" t="s">
        <v>27</v>
      </c>
      <c r="J175" s="12" t="s">
        <v>847</v>
      </c>
      <c r="K175" s="12" t="s">
        <v>194</v>
      </c>
      <c r="L175" s="12">
        <v>98026</v>
      </c>
      <c r="M175" s="12" t="s">
        <v>56</v>
      </c>
      <c r="N175" s="12" t="s">
        <v>344</v>
      </c>
      <c r="O175" s="12" t="s">
        <v>32</v>
      </c>
      <c r="P175" s="12" t="s">
        <v>47</v>
      </c>
      <c r="Q175" s="12" t="s">
        <v>345</v>
      </c>
      <c r="R175" s="12">
        <v>1298.55</v>
      </c>
      <c r="S175" s="12">
        <v>5</v>
      </c>
      <c r="T175" s="12">
        <v>0</v>
      </c>
      <c r="U175" s="12">
        <v>311.65199999999999</v>
      </c>
    </row>
    <row r="176" spans="1:21" x14ac:dyDescent="0.3">
      <c r="A176" s="12">
        <v>814</v>
      </c>
      <c r="B176" s="12" t="s">
        <v>848</v>
      </c>
      <c r="C176" s="2">
        <v>42869</v>
      </c>
      <c r="D176" s="2">
        <v>42869</v>
      </c>
      <c r="E176" s="12" t="s">
        <v>427</v>
      </c>
      <c r="F176" s="12" t="s">
        <v>849</v>
      </c>
      <c r="G176" s="12" t="s">
        <v>850</v>
      </c>
      <c r="H176" s="12" t="s">
        <v>26</v>
      </c>
      <c r="I176" s="12" t="s">
        <v>27</v>
      </c>
      <c r="J176" s="12" t="s">
        <v>851</v>
      </c>
      <c r="K176" s="12" t="s">
        <v>55</v>
      </c>
      <c r="L176" s="12">
        <v>92704</v>
      </c>
      <c r="M176" s="12" t="s">
        <v>56</v>
      </c>
      <c r="N176" s="12" t="s">
        <v>837</v>
      </c>
      <c r="O176" s="12" t="s">
        <v>32</v>
      </c>
      <c r="P176" s="12" t="s">
        <v>58</v>
      </c>
      <c r="Q176" s="12" t="s">
        <v>838</v>
      </c>
      <c r="R176" s="12">
        <v>18.28</v>
      </c>
      <c r="S176" s="12">
        <v>2</v>
      </c>
      <c r="T176" s="12">
        <v>0</v>
      </c>
      <c r="U176" s="12">
        <v>6.2152000000000003</v>
      </c>
    </row>
    <row r="177" spans="1:21" x14ac:dyDescent="0.3">
      <c r="A177" s="12">
        <v>820</v>
      </c>
      <c r="B177" s="12" t="s">
        <v>852</v>
      </c>
      <c r="C177" s="2">
        <v>41818</v>
      </c>
      <c r="D177" s="2">
        <v>41822</v>
      </c>
      <c r="E177" s="12" t="s">
        <v>41</v>
      </c>
      <c r="F177" s="12" t="s">
        <v>620</v>
      </c>
      <c r="G177" s="12" t="s">
        <v>621</v>
      </c>
      <c r="H177" s="12" t="s">
        <v>26</v>
      </c>
      <c r="I177" s="12" t="s">
        <v>27</v>
      </c>
      <c r="J177" s="12" t="s">
        <v>67</v>
      </c>
      <c r="K177" s="12" t="s">
        <v>68</v>
      </c>
      <c r="L177" s="12">
        <v>19140</v>
      </c>
      <c r="M177" s="12" t="s">
        <v>69</v>
      </c>
      <c r="N177" s="12" t="s">
        <v>853</v>
      </c>
      <c r="O177" s="12" t="s">
        <v>32</v>
      </c>
      <c r="P177" s="12" t="s">
        <v>38</v>
      </c>
      <c r="Q177" s="12" t="s">
        <v>854</v>
      </c>
      <c r="R177" s="12">
        <v>1228.4649999999999</v>
      </c>
      <c r="S177" s="12">
        <v>5</v>
      </c>
      <c r="T177" s="12">
        <v>0.3</v>
      </c>
      <c r="U177" s="12">
        <v>0</v>
      </c>
    </row>
    <row r="178" spans="1:21" x14ac:dyDescent="0.3">
      <c r="A178" s="12">
        <v>830</v>
      </c>
      <c r="B178" s="12" t="s">
        <v>855</v>
      </c>
      <c r="C178" s="2">
        <v>42902</v>
      </c>
      <c r="D178" s="2">
        <v>42907</v>
      </c>
      <c r="E178" s="12" t="s">
        <v>23</v>
      </c>
      <c r="F178" s="12" t="s">
        <v>140</v>
      </c>
      <c r="G178" s="12" t="s">
        <v>141</v>
      </c>
      <c r="H178" s="12" t="s">
        <v>26</v>
      </c>
      <c r="I178" s="12" t="s">
        <v>27</v>
      </c>
      <c r="J178" s="12" t="s">
        <v>856</v>
      </c>
      <c r="K178" s="12" t="s">
        <v>29</v>
      </c>
      <c r="L178" s="12">
        <v>41042</v>
      </c>
      <c r="M178" s="12" t="s">
        <v>30</v>
      </c>
      <c r="N178" s="12" t="s">
        <v>857</v>
      </c>
      <c r="O178" s="12" t="s">
        <v>32</v>
      </c>
      <c r="P178" s="12" t="s">
        <v>38</v>
      </c>
      <c r="Q178" s="12" t="s">
        <v>858</v>
      </c>
      <c r="R178" s="12">
        <v>301.95999999999998</v>
      </c>
      <c r="S178" s="12">
        <v>2</v>
      </c>
      <c r="T178" s="12">
        <v>0</v>
      </c>
      <c r="U178" s="12">
        <v>90.587999999999994</v>
      </c>
    </row>
    <row r="179" spans="1:21" x14ac:dyDescent="0.3">
      <c r="A179" s="12">
        <v>842</v>
      </c>
      <c r="B179" s="12" t="s">
        <v>859</v>
      </c>
      <c r="C179" s="2">
        <v>42328</v>
      </c>
      <c r="D179" s="2">
        <v>42333</v>
      </c>
      <c r="E179" s="12" t="s">
        <v>41</v>
      </c>
      <c r="F179" s="12" t="s">
        <v>860</v>
      </c>
      <c r="G179" s="12" t="s">
        <v>861</v>
      </c>
      <c r="H179" s="12" t="s">
        <v>92</v>
      </c>
      <c r="I179" s="12" t="s">
        <v>27</v>
      </c>
      <c r="J179" s="12" t="s">
        <v>175</v>
      </c>
      <c r="K179" s="12" t="s">
        <v>122</v>
      </c>
      <c r="L179" s="12">
        <v>10035</v>
      </c>
      <c r="M179" s="12" t="s">
        <v>69</v>
      </c>
      <c r="N179" s="12" t="s">
        <v>862</v>
      </c>
      <c r="O179" s="12" t="s">
        <v>32</v>
      </c>
      <c r="P179" s="12" t="s">
        <v>33</v>
      </c>
      <c r="Q179" s="12" t="s">
        <v>863</v>
      </c>
      <c r="R179" s="12">
        <v>186.048</v>
      </c>
      <c r="S179" s="12">
        <v>4</v>
      </c>
      <c r="T179" s="12">
        <v>0.2</v>
      </c>
      <c r="U179" s="12">
        <v>9.3024000000000004</v>
      </c>
    </row>
    <row r="180" spans="1:21" x14ac:dyDescent="0.3">
      <c r="A180" s="12">
        <v>848</v>
      </c>
      <c r="B180" s="12" t="s">
        <v>864</v>
      </c>
      <c r="C180" s="2">
        <v>42290</v>
      </c>
      <c r="D180" s="2">
        <v>42294</v>
      </c>
      <c r="E180" s="12" t="s">
        <v>41</v>
      </c>
      <c r="F180" s="12" t="s">
        <v>865</v>
      </c>
      <c r="G180" s="12" t="s">
        <v>866</v>
      </c>
      <c r="H180" s="12" t="s">
        <v>26</v>
      </c>
      <c r="I180" s="12" t="s">
        <v>27</v>
      </c>
      <c r="J180" s="12" t="s">
        <v>867</v>
      </c>
      <c r="K180" s="12" t="s">
        <v>29</v>
      </c>
      <c r="L180" s="12">
        <v>40214</v>
      </c>
      <c r="M180" s="12" t="s">
        <v>30</v>
      </c>
      <c r="N180" s="12" t="s">
        <v>358</v>
      </c>
      <c r="O180" s="12" t="s">
        <v>32</v>
      </c>
      <c r="P180" s="12" t="s">
        <v>38</v>
      </c>
      <c r="Q180" s="12" t="s">
        <v>359</v>
      </c>
      <c r="R180" s="12">
        <v>287.94</v>
      </c>
      <c r="S180" s="12">
        <v>3</v>
      </c>
      <c r="T180" s="12">
        <v>0</v>
      </c>
      <c r="U180" s="12">
        <v>77.743799999999993</v>
      </c>
    </row>
    <row r="181" spans="1:21" x14ac:dyDescent="0.3">
      <c r="A181" s="12">
        <v>849</v>
      </c>
      <c r="B181" s="12" t="s">
        <v>868</v>
      </c>
      <c r="C181" s="2">
        <v>42736</v>
      </c>
      <c r="D181" s="2">
        <v>42741</v>
      </c>
      <c r="E181" s="12" t="s">
        <v>41</v>
      </c>
      <c r="F181" s="12" t="s">
        <v>869</v>
      </c>
      <c r="G181" s="12" t="s">
        <v>870</v>
      </c>
      <c r="H181" s="12" t="s">
        <v>26</v>
      </c>
      <c r="I181" s="12" t="s">
        <v>27</v>
      </c>
      <c r="J181" s="12" t="s">
        <v>871</v>
      </c>
      <c r="K181" s="12" t="s">
        <v>233</v>
      </c>
      <c r="L181" s="12">
        <v>44052</v>
      </c>
      <c r="M181" s="12" t="s">
        <v>69</v>
      </c>
      <c r="N181" s="12" t="s">
        <v>872</v>
      </c>
      <c r="O181" s="12" t="s">
        <v>32</v>
      </c>
      <c r="P181" s="12" t="s">
        <v>58</v>
      </c>
      <c r="Q181" s="12" t="s">
        <v>873</v>
      </c>
      <c r="R181" s="12">
        <v>48.896000000000001</v>
      </c>
      <c r="S181" s="12">
        <v>4</v>
      </c>
      <c r="T181" s="12">
        <v>0.2</v>
      </c>
      <c r="U181" s="12">
        <v>8.5568000000000008</v>
      </c>
    </row>
    <row r="182" spans="1:21" x14ac:dyDescent="0.3">
      <c r="A182" s="12">
        <v>854</v>
      </c>
      <c r="B182" s="12" t="s">
        <v>874</v>
      </c>
      <c r="C182" s="2">
        <v>42419</v>
      </c>
      <c r="D182" s="2">
        <v>42424</v>
      </c>
      <c r="E182" s="12" t="s">
        <v>41</v>
      </c>
      <c r="F182" s="12" t="s">
        <v>875</v>
      </c>
      <c r="G182" s="12" t="s">
        <v>876</v>
      </c>
      <c r="H182" s="12" t="s">
        <v>26</v>
      </c>
      <c r="I182" s="12" t="s">
        <v>27</v>
      </c>
      <c r="J182" s="12" t="s">
        <v>175</v>
      </c>
      <c r="K182" s="12" t="s">
        <v>122</v>
      </c>
      <c r="L182" s="12">
        <v>10035</v>
      </c>
      <c r="M182" s="12" t="s">
        <v>69</v>
      </c>
      <c r="N182" s="12" t="s">
        <v>832</v>
      </c>
      <c r="O182" s="12" t="s">
        <v>32</v>
      </c>
      <c r="P182" s="12" t="s">
        <v>58</v>
      </c>
      <c r="Q182" s="12" t="s">
        <v>833</v>
      </c>
      <c r="R182" s="12">
        <v>44.46</v>
      </c>
      <c r="S182" s="12">
        <v>2</v>
      </c>
      <c r="T182" s="12">
        <v>0</v>
      </c>
      <c r="U182" s="12">
        <v>14.671799999999999</v>
      </c>
    </row>
    <row r="183" spans="1:21" x14ac:dyDescent="0.3">
      <c r="A183" s="12">
        <v>867</v>
      </c>
      <c r="B183" s="12" t="s">
        <v>877</v>
      </c>
      <c r="C183" s="2">
        <v>41649</v>
      </c>
      <c r="D183" s="2">
        <v>41654</v>
      </c>
      <c r="E183" s="12" t="s">
        <v>41</v>
      </c>
      <c r="F183" s="12" t="s">
        <v>878</v>
      </c>
      <c r="G183" s="12" t="s">
        <v>879</v>
      </c>
      <c r="H183" s="12" t="s">
        <v>92</v>
      </c>
      <c r="I183" s="12" t="s">
        <v>27</v>
      </c>
      <c r="J183" s="12" t="s">
        <v>880</v>
      </c>
      <c r="K183" s="12" t="s">
        <v>718</v>
      </c>
      <c r="L183" s="12">
        <v>22153</v>
      </c>
      <c r="M183" s="12" t="s">
        <v>30</v>
      </c>
      <c r="N183" s="12" t="s">
        <v>881</v>
      </c>
      <c r="O183" s="12" t="s">
        <v>32</v>
      </c>
      <c r="P183" s="12" t="s">
        <v>58</v>
      </c>
      <c r="Q183" s="12" t="s">
        <v>882</v>
      </c>
      <c r="R183" s="12">
        <v>51.94</v>
      </c>
      <c r="S183" s="12">
        <v>1</v>
      </c>
      <c r="T183" s="12">
        <v>0</v>
      </c>
      <c r="U183" s="12">
        <v>21.295400000000001</v>
      </c>
    </row>
    <row r="184" spans="1:21" x14ac:dyDescent="0.3">
      <c r="A184" s="12">
        <v>876</v>
      </c>
      <c r="B184" s="12" t="s">
        <v>883</v>
      </c>
      <c r="C184" s="2">
        <v>42386</v>
      </c>
      <c r="D184" s="2">
        <v>42390</v>
      </c>
      <c r="E184" s="12" t="s">
        <v>41</v>
      </c>
      <c r="F184" s="12" t="s">
        <v>884</v>
      </c>
      <c r="G184" s="12" t="s">
        <v>885</v>
      </c>
      <c r="H184" s="12" t="s">
        <v>102</v>
      </c>
      <c r="I184" s="12" t="s">
        <v>27</v>
      </c>
      <c r="J184" s="12" t="s">
        <v>511</v>
      </c>
      <c r="K184" s="12" t="s">
        <v>886</v>
      </c>
      <c r="L184" s="12">
        <v>3301</v>
      </c>
      <c r="M184" s="12" t="s">
        <v>69</v>
      </c>
      <c r="N184" s="12" t="s">
        <v>310</v>
      </c>
      <c r="O184" s="12" t="s">
        <v>32</v>
      </c>
      <c r="P184" s="12" t="s">
        <v>58</v>
      </c>
      <c r="Q184" s="12" t="s">
        <v>311</v>
      </c>
      <c r="R184" s="12">
        <v>322.58999999999997</v>
      </c>
      <c r="S184" s="12">
        <v>3</v>
      </c>
      <c r="T184" s="12">
        <v>0</v>
      </c>
      <c r="U184" s="12">
        <v>64.518000000000001</v>
      </c>
    </row>
    <row r="185" spans="1:21" x14ac:dyDescent="0.3">
      <c r="A185" s="12">
        <v>881</v>
      </c>
      <c r="B185" s="12" t="s">
        <v>887</v>
      </c>
      <c r="C185" s="2">
        <v>43069</v>
      </c>
      <c r="D185" s="2">
        <v>43071</v>
      </c>
      <c r="E185" s="12" t="s">
        <v>23</v>
      </c>
      <c r="F185" s="12" t="s">
        <v>888</v>
      </c>
      <c r="G185" s="12" t="s">
        <v>889</v>
      </c>
      <c r="H185" s="12" t="s">
        <v>102</v>
      </c>
      <c r="I185" s="12" t="s">
        <v>27</v>
      </c>
      <c r="J185" s="12" t="s">
        <v>175</v>
      </c>
      <c r="K185" s="12" t="s">
        <v>122</v>
      </c>
      <c r="L185" s="12">
        <v>10024</v>
      </c>
      <c r="M185" s="12" t="s">
        <v>69</v>
      </c>
      <c r="N185" s="12" t="s">
        <v>248</v>
      </c>
      <c r="O185" s="12" t="s">
        <v>32</v>
      </c>
      <c r="P185" s="12" t="s">
        <v>38</v>
      </c>
      <c r="Q185" s="12" t="s">
        <v>249</v>
      </c>
      <c r="R185" s="12">
        <v>1242.9000000000001</v>
      </c>
      <c r="S185" s="12">
        <v>5</v>
      </c>
      <c r="T185" s="12">
        <v>0.1</v>
      </c>
      <c r="U185" s="12">
        <v>262.39</v>
      </c>
    </row>
    <row r="186" spans="1:21" x14ac:dyDescent="0.3">
      <c r="A186" s="12">
        <v>884</v>
      </c>
      <c r="B186" s="12" t="s">
        <v>890</v>
      </c>
      <c r="C186" s="2">
        <v>42665</v>
      </c>
      <c r="D186" s="2">
        <v>42667</v>
      </c>
      <c r="E186" s="12" t="s">
        <v>89</v>
      </c>
      <c r="F186" s="12" t="s">
        <v>891</v>
      </c>
      <c r="G186" s="12" t="s">
        <v>892</v>
      </c>
      <c r="H186" s="12" t="s">
        <v>102</v>
      </c>
      <c r="I186" s="12" t="s">
        <v>27</v>
      </c>
      <c r="J186" s="12" t="s">
        <v>290</v>
      </c>
      <c r="K186" s="12" t="s">
        <v>291</v>
      </c>
      <c r="L186" s="12">
        <v>48227</v>
      </c>
      <c r="M186" s="12" t="s">
        <v>95</v>
      </c>
      <c r="N186" s="12" t="s">
        <v>679</v>
      </c>
      <c r="O186" s="12" t="s">
        <v>32</v>
      </c>
      <c r="P186" s="12" t="s">
        <v>58</v>
      </c>
      <c r="Q186" s="12" t="s">
        <v>680</v>
      </c>
      <c r="R186" s="12">
        <v>31.4</v>
      </c>
      <c r="S186" s="12">
        <v>5</v>
      </c>
      <c r="T186" s="12">
        <v>0</v>
      </c>
      <c r="U186" s="12">
        <v>10.048</v>
      </c>
    </row>
    <row r="187" spans="1:21" x14ac:dyDescent="0.3">
      <c r="A187" s="12">
        <v>885</v>
      </c>
      <c r="B187" s="12" t="s">
        <v>893</v>
      </c>
      <c r="C187" s="2">
        <v>41758</v>
      </c>
      <c r="D187" s="2">
        <v>41763</v>
      </c>
      <c r="E187" s="12" t="s">
        <v>41</v>
      </c>
      <c r="F187" s="12" t="s">
        <v>894</v>
      </c>
      <c r="G187" s="12" t="s">
        <v>895</v>
      </c>
      <c r="H187" s="12" t="s">
        <v>26</v>
      </c>
      <c r="I187" s="12" t="s">
        <v>27</v>
      </c>
      <c r="J187" s="12" t="s">
        <v>896</v>
      </c>
      <c r="K187" s="12" t="s">
        <v>122</v>
      </c>
      <c r="L187" s="12">
        <v>14609</v>
      </c>
      <c r="M187" s="12" t="s">
        <v>69</v>
      </c>
      <c r="N187" s="12" t="s">
        <v>897</v>
      </c>
      <c r="O187" s="12" t="s">
        <v>32</v>
      </c>
      <c r="P187" s="12" t="s">
        <v>58</v>
      </c>
      <c r="Q187" s="12" t="s">
        <v>898</v>
      </c>
      <c r="R187" s="12">
        <v>17.46</v>
      </c>
      <c r="S187" s="12">
        <v>2</v>
      </c>
      <c r="T187" s="12">
        <v>0</v>
      </c>
      <c r="U187" s="12">
        <v>5.9363999999999999</v>
      </c>
    </row>
    <row r="188" spans="1:21" x14ac:dyDescent="0.3">
      <c r="A188" s="12">
        <v>907</v>
      </c>
      <c r="B188" s="12" t="s">
        <v>899</v>
      </c>
      <c r="C188" s="2">
        <v>43099</v>
      </c>
      <c r="D188" s="2">
        <v>43103</v>
      </c>
      <c r="E188" s="12" t="s">
        <v>41</v>
      </c>
      <c r="F188" s="12" t="s">
        <v>157</v>
      </c>
      <c r="G188" s="12" t="s">
        <v>158</v>
      </c>
      <c r="H188" s="12" t="s">
        <v>26</v>
      </c>
      <c r="I188" s="12" t="s">
        <v>27</v>
      </c>
      <c r="J188" s="12" t="s">
        <v>175</v>
      </c>
      <c r="K188" s="12" t="s">
        <v>122</v>
      </c>
      <c r="L188" s="12">
        <v>10009</v>
      </c>
      <c r="M188" s="12" t="s">
        <v>69</v>
      </c>
      <c r="N188" s="12" t="s">
        <v>900</v>
      </c>
      <c r="O188" s="12" t="s">
        <v>32</v>
      </c>
      <c r="P188" s="12" t="s">
        <v>33</v>
      </c>
      <c r="Q188" s="12" t="s">
        <v>901</v>
      </c>
      <c r="R188" s="12">
        <v>323.13600000000002</v>
      </c>
      <c r="S188" s="12">
        <v>4</v>
      </c>
      <c r="T188" s="12">
        <v>0.2</v>
      </c>
      <c r="U188" s="12">
        <v>12.117599999999999</v>
      </c>
    </row>
    <row r="189" spans="1:21" x14ac:dyDescent="0.3">
      <c r="A189" s="12">
        <v>913</v>
      </c>
      <c r="B189" s="12" t="s">
        <v>902</v>
      </c>
      <c r="C189" s="2">
        <v>42155</v>
      </c>
      <c r="D189" s="2">
        <v>42162</v>
      </c>
      <c r="E189" s="12" t="s">
        <v>41</v>
      </c>
      <c r="F189" s="12" t="s">
        <v>903</v>
      </c>
      <c r="G189" s="12" t="s">
        <v>904</v>
      </c>
      <c r="H189" s="12" t="s">
        <v>102</v>
      </c>
      <c r="I189" s="12" t="s">
        <v>27</v>
      </c>
      <c r="J189" s="12" t="s">
        <v>905</v>
      </c>
      <c r="K189" s="12" t="s">
        <v>431</v>
      </c>
      <c r="L189" s="12">
        <v>6360</v>
      </c>
      <c r="M189" s="12" t="s">
        <v>69</v>
      </c>
      <c r="N189" s="12" t="s">
        <v>448</v>
      </c>
      <c r="O189" s="12" t="s">
        <v>32</v>
      </c>
      <c r="P189" s="12" t="s">
        <v>58</v>
      </c>
      <c r="Q189" s="12" t="s">
        <v>449</v>
      </c>
      <c r="R189" s="12">
        <v>22.2</v>
      </c>
      <c r="S189" s="12">
        <v>6</v>
      </c>
      <c r="T189" s="12">
        <v>0</v>
      </c>
      <c r="U189" s="12">
        <v>9.1020000000000003</v>
      </c>
    </row>
    <row r="190" spans="1:21" x14ac:dyDescent="0.3">
      <c r="A190" s="12">
        <v>914</v>
      </c>
      <c r="B190" s="12" t="s">
        <v>906</v>
      </c>
      <c r="C190" s="2">
        <v>43066</v>
      </c>
      <c r="D190" s="2">
        <v>43068</v>
      </c>
      <c r="E190" s="12" t="s">
        <v>89</v>
      </c>
      <c r="F190" s="12" t="s">
        <v>860</v>
      </c>
      <c r="G190" s="12" t="s">
        <v>861</v>
      </c>
      <c r="H190" s="12" t="s">
        <v>92</v>
      </c>
      <c r="I190" s="12" t="s">
        <v>27</v>
      </c>
      <c r="J190" s="12" t="s">
        <v>907</v>
      </c>
      <c r="K190" s="12" t="s">
        <v>240</v>
      </c>
      <c r="L190" s="12">
        <v>53209</v>
      </c>
      <c r="M190" s="12" t="s">
        <v>95</v>
      </c>
      <c r="N190" s="12" t="s">
        <v>356</v>
      </c>
      <c r="O190" s="12" t="s">
        <v>32</v>
      </c>
      <c r="P190" s="12" t="s">
        <v>58</v>
      </c>
      <c r="Q190" s="12" t="s">
        <v>357</v>
      </c>
      <c r="R190" s="12">
        <v>46.94</v>
      </c>
      <c r="S190" s="12">
        <v>1</v>
      </c>
      <c r="T190" s="12">
        <v>0</v>
      </c>
      <c r="U190" s="12">
        <v>19.2454</v>
      </c>
    </row>
    <row r="191" spans="1:21" x14ac:dyDescent="0.3">
      <c r="A191" s="12">
        <v>916</v>
      </c>
      <c r="B191" s="12" t="s">
        <v>908</v>
      </c>
      <c r="C191" s="2">
        <v>41805</v>
      </c>
      <c r="D191" s="2">
        <v>41811</v>
      </c>
      <c r="E191" s="12" t="s">
        <v>41</v>
      </c>
      <c r="F191" s="12" t="s">
        <v>353</v>
      </c>
      <c r="G191" s="12" t="s">
        <v>354</v>
      </c>
      <c r="H191" s="12" t="s">
        <v>92</v>
      </c>
      <c r="I191" s="12" t="s">
        <v>27</v>
      </c>
      <c r="J191" s="12" t="s">
        <v>247</v>
      </c>
      <c r="K191" s="12" t="s">
        <v>94</v>
      </c>
      <c r="L191" s="12">
        <v>78207</v>
      </c>
      <c r="M191" s="12" t="s">
        <v>95</v>
      </c>
      <c r="N191" s="12" t="s">
        <v>909</v>
      </c>
      <c r="O191" s="12" t="s">
        <v>32</v>
      </c>
      <c r="P191" s="12" t="s">
        <v>47</v>
      </c>
      <c r="Q191" s="12" t="s">
        <v>910</v>
      </c>
      <c r="R191" s="12">
        <v>99.918000000000006</v>
      </c>
      <c r="S191" s="12">
        <v>2</v>
      </c>
      <c r="T191" s="12">
        <v>0.3</v>
      </c>
      <c r="U191" s="12">
        <v>-18.5562</v>
      </c>
    </row>
    <row r="192" spans="1:21" x14ac:dyDescent="0.3">
      <c r="A192" s="12">
        <v>917</v>
      </c>
      <c r="B192" s="12" t="s">
        <v>908</v>
      </c>
      <c r="C192" s="2">
        <v>41805</v>
      </c>
      <c r="D192" s="2">
        <v>41811</v>
      </c>
      <c r="E192" s="12" t="s">
        <v>41</v>
      </c>
      <c r="F192" s="12" t="s">
        <v>353</v>
      </c>
      <c r="G192" s="12" t="s">
        <v>354</v>
      </c>
      <c r="H192" s="12" t="s">
        <v>92</v>
      </c>
      <c r="I192" s="12" t="s">
        <v>27</v>
      </c>
      <c r="J192" s="12" t="s">
        <v>247</v>
      </c>
      <c r="K192" s="12" t="s">
        <v>94</v>
      </c>
      <c r="L192" s="12">
        <v>78207</v>
      </c>
      <c r="M192" s="12" t="s">
        <v>95</v>
      </c>
      <c r="N192" s="12" t="s">
        <v>577</v>
      </c>
      <c r="O192" s="12" t="s">
        <v>32</v>
      </c>
      <c r="P192" s="12" t="s">
        <v>38</v>
      </c>
      <c r="Q192" s="12" t="s">
        <v>578</v>
      </c>
      <c r="R192" s="12">
        <v>797.94399999999996</v>
      </c>
      <c r="S192" s="12">
        <v>4</v>
      </c>
      <c r="T192" s="12">
        <v>0.3</v>
      </c>
      <c r="U192" s="12">
        <v>-56.996000000000002</v>
      </c>
    </row>
    <row r="193" spans="1:21" x14ac:dyDescent="0.3">
      <c r="A193" s="12">
        <v>943</v>
      </c>
      <c r="B193" s="12" t="s">
        <v>911</v>
      </c>
      <c r="C193" s="2">
        <v>42717</v>
      </c>
      <c r="D193" s="2">
        <v>42724</v>
      </c>
      <c r="E193" s="12" t="s">
        <v>41</v>
      </c>
      <c r="F193" s="12" t="s">
        <v>912</v>
      </c>
      <c r="G193" s="12" t="s">
        <v>913</v>
      </c>
      <c r="H193" s="12" t="s">
        <v>92</v>
      </c>
      <c r="I193" s="12" t="s">
        <v>27</v>
      </c>
      <c r="J193" s="12" t="s">
        <v>914</v>
      </c>
      <c r="K193" s="12" t="s">
        <v>55</v>
      </c>
      <c r="L193" s="12">
        <v>90503</v>
      </c>
      <c r="M193" s="12" t="s">
        <v>56</v>
      </c>
      <c r="N193" s="12" t="s">
        <v>46</v>
      </c>
      <c r="O193" s="12" t="s">
        <v>32</v>
      </c>
      <c r="P193" s="12" t="s">
        <v>47</v>
      </c>
      <c r="Q193" s="12" t="s">
        <v>48</v>
      </c>
      <c r="R193" s="12">
        <v>1114.2719999999999</v>
      </c>
      <c r="S193" s="12">
        <v>4</v>
      </c>
      <c r="T193" s="12">
        <v>0.2</v>
      </c>
      <c r="U193" s="12">
        <v>41.785200000000003</v>
      </c>
    </row>
    <row r="194" spans="1:21" x14ac:dyDescent="0.3">
      <c r="A194" s="12">
        <v>947</v>
      </c>
      <c r="B194" s="12" t="s">
        <v>915</v>
      </c>
      <c r="C194" s="2">
        <v>42211</v>
      </c>
      <c r="D194" s="2">
        <v>42213</v>
      </c>
      <c r="E194" s="12" t="s">
        <v>89</v>
      </c>
      <c r="F194" s="12" t="s">
        <v>620</v>
      </c>
      <c r="G194" s="12" t="s">
        <v>621</v>
      </c>
      <c r="H194" s="12" t="s">
        <v>26</v>
      </c>
      <c r="I194" s="12" t="s">
        <v>27</v>
      </c>
      <c r="J194" s="12" t="s">
        <v>916</v>
      </c>
      <c r="K194" s="12" t="s">
        <v>522</v>
      </c>
      <c r="L194" s="12">
        <v>85204</v>
      </c>
      <c r="M194" s="12" t="s">
        <v>56</v>
      </c>
      <c r="N194" s="12" t="s">
        <v>917</v>
      </c>
      <c r="O194" s="12" t="s">
        <v>32</v>
      </c>
      <c r="P194" s="12" t="s">
        <v>47</v>
      </c>
      <c r="Q194" s="12" t="s">
        <v>918</v>
      </c>
      <c r="R194" s="12">
        <v>393.16500000000002</v>
      </c>
      <c r="S194" s="12">
        <v>3</v>
      </c>
      <c r="T194" s="12">
        <v>0.5</v>
      </c>
      <c r="U194" s="12">
        <v>-204.44579999999999</v>
      </c>
    </row>
    <row r="195" spans="1:21" x14ac:dyDescent="0.3">
      <c r="A195" s="12">
        <v>948</v>
      </c>
      <c r="B195" s="12" t="s">
        <v>919</v>
      </c>
      <c r="C195" s="2">
        <v>43067</v>
      </c>
      <c r="D195" s="2">
        <v>43071</v>
      </c>
      <c r="E195" s="12" t="s">
        <v>41</v>
      </c>
      <c r="F195" s="12" t="s">
        <v>920</v>
      </c>
      <c r="G195" s="12" t="s">
        <v>921</v>
      </c>
      <c r="H195" s="12" t="s">
        <v>102</v>
      </c>
      <c r="I195" s="12" t="s">
        <v>27</v>
      </c>
      <c r="J195" s="12" t="s">
        <v>67</v>
      </c>
      <c r="K195" s="12" t="s">
        <v>68</v>
      </c>
      <c r="L195" s="12">
        <v>19120</v>
      </c>
      <c r="M195" s="12" t="s">
        <v>69</v>
      </c>
      <c r="N195" s="12" t="s">
        <v>922</v>
      </c>
      <c r="O195" s="12" t="s">
        <v>32</v>
      </c>
      <c r="P195" s="12" t="s">
        <v>58</v>
      </c>
      <c r="Q195" s="12" t="s">
        <v>923</v>
      </c>
      <c r="R195" s="12">
        <v>516.48800000000006</v>
      </c>
      <c r="S195" s="12">
        <v>7</v>
      </c>
      <c r="T195" s="12">
        <v>0.2</v>
      </c>
      <c r="U195" s="12">
        <v>-12.9122</v>
      </c>
    </row>
    <row r="196" spans="1:21" x14ac:dyDescent="0.3">
      <c r="A196" s="12">
        <v>949</v>
      </c>
      <c r="B196" s="12" t="s">
        <v>919</v>
      </c>
      <c r="C196" s="2">
        <v>43067</v>
      </c>
      <c r="D196" s="2">
        <v>43071</v>
      </c>
      <c r="E196" s="12" t="s">
        <v>41</v>
      </c>
      <c r="F196" s="12" t="s">
        <v>920</v>
      </c>
      <c r="G196" s="12" t="s">
        <v>921</v>
      </c>
      <c r="H196" s="12" t="s">
        <v>102</v>
      </c>
      <c r="I196" s="12" t="s">
        <v>27</v>
      </c>
      <c r="J196" s="12" t="s">
        <v>67</v>
      </c>
      <c r="K196" s="12" t="s">
        <v>68</v>
      </c>
      <c r="L196" s="12">
        <v>19120</v>
      </c>
      <c r="M196" s="12" t="s">
        <v>69</v>
      </c>
      <c r="N196" s="12" t="s">
        <v>315</v>
      </c>
      <c r="O196" s="12" t="s">
        <v>32</v>
      </c>
      <c r="P196" s="12" t="s">
        <v>58</v>
      </c>
      <c r="Q196" s="12" t="s">
        <v>316</v>
      </c>
      <c r="R196" s="12">
        <v>1007.232</v>
      </c>
      <c r="S196" s="12">
        <v>6</v>
      </c>
      <c r="T196" s="12">
        <v>0.2</v>
      </c>
      <c r="U196" s="12">
        <v>75.542400000000001</v>
      </c>
    </row>
    <row r="197" spans="1:21" x14ac:dyDescent="0.3">
      <c r="A197" s="12">
        <v>950</v>
      </c>
      <c r="B197" s="12" t="s">
        <v>919</v>
      </c>
      <c r="C197" s="2">
        <v>43067</v>
      </c>
      <c r="D197" s="2">
        <v>43071</v>
      </c>
      <c r="E197" s="12" t="s">
        <v>41</v>
      </c>
      <c r="F197" s="12" t="s">
        <v>920</v>
      </c>
      <c r="G197" s="12" t="s">
        <v>921</v>
      </c>
      <c r="H197" s="12" t="s">
        <v>102</v>
      </c>
      <c r="I197" s="12" t="s">
        <v>27</v>
      </c>
      <c r="J197" s="12" t="s">
        <v>67</v>
      </c>
      <c r="K197" s="12" t="s">
        <v>68</v>
      </c>
      <c r="L197" s="12">
        <v>19120</v>
      </c>
      <c r="M197" s="12" t="s">
        <v>69</v>
      </c>
      <c r="N197" s="12" t="s">
        <v>924</v>
      </c>
      <c r="O197" s="12" t="s">
        <v>32</v>
      </c>
      <c r="P197" s="12" t="s">
        <v>47</v>
      </c>
      <c r="Q197" s="12" t="s">
        <v>925</v>
      </c>
      <c r="R197" s="12">
        <v>2065.3200000000002</v>
      </c>
      <c r="S197" s="12">
        <v>12</v>
      </c>
      <c r="T197" s="12">
        <v>0.4</v>
      </c>
      <c r="U197" s="12">
        <v>-619.596</v>
      </c>
    </row>
    <row r="198" spans="1:21" x14ac:dyDescent="0.3">
      <c r="A198" s="12">
        <v>953</v>
      </c>
      <c r="B198" s="12" t="s">
        <v>926</v>
      </c>
      <c r="C198" s="2">
        <v>42828</v>
      </c>
      <c r="D198" s="2">
        <v>42832</v>
      </c>
      <c r="E198" s="12" t="s">
        <v>41</v>
      </c>
      <c r="F198" s="12" t="s">
        <v>927</v>
      </c>
      <c r="G198" s="12" t="s">
        <v>928</v>
      </c>
      <c r="H198" s="12" t="s">
        <v>26</v>
      </c>
      <c r="I198" s="12" t="s">
        <v>27</v>
      </c>
      <c r="J198" s="12" t="s">
        <v>67</v>
      </c>
      <c r="K198" s="12" t="s">
        <v>68</v>
      </c>
      <c r="L198" s="12">
        <v>19143</v>
      </c>
      <c r="M198" s="12" t="s">
        <v>69</v>
      </c>
      <c r="N198" s="12" t="s">
        <v>929</v>
      </c>
      <c r="O198" s="12" t="s">
        <v>32</v>
      </c>
      <c r="P198" s="12" t="s">
        <v>58</v>
      </c>
      <c r="Q198" s="12" t="s">
        <v>318</v>
      </c>
      <c r="R198" s="12">
        <v>25.472000000000001</v>
      </c>
      <c r="S198" s="12">
        <v>4</v>
      </c>
      <c r="T198" s="12">
        <v>0.2</v>
      </c>
      <c r="U198" s="12">
        <v>7.6416000000000004</v>
      </c>
    </row>
    <row r="199" spans="1:21" x14ac:dyDescent="0.3">
      <c r="A199" s="12">
        <v>955</v>
      </c>
      <c r="B199" s="12" t="s">
        <v>930</v>
      </c>
      <c r="C199" s="2">
        <v>43097</v>
      </c>
      <c r="D199" s="2">
        <v>43101</v>
      </c>
      <c r="E199" s="12" t="s">
        <v>41</v>
      </c>
      <c r="F199" s="12" t="s">
        <v>931</v>
      </c>
      <c r="G199" s="12" t="s">
        <v>932</v>
      </c>
      <c r="H199" s="12" t="s">
        <v>26</v>
      </c>
      <c r="I199" s="12" t="s">
        <v>27</v>
      </c>
      <c r="J199" s="12" t="s">
        <v>933</v>
      </c>
      <c r="K199" s="12" t="s">
        <v>94</v>
      </c>
      <c r="L199" s="12">
        <v>78664</v>
      </c>
      <c r="M199" s="12" t="s">
        <v>95</v>
      </c>
      <c r="N199" s="12" t="s">
        <v>350</v>
      </c>
      <c r="O199" s="12" t="s">
        <v>32</v>
      </c>
      <c r="P199" s="12" t="s">
        <v>33</v>
      </c>
      <c r="Q199" s="12" t="s">
        <v>351</v>
      </c>
      <c r="R199" s="12">
        <v>78.852800000000002</v>
      </c>
      <c r="S199" s="12">
        <v>2</v>
      </c>
      <c r="T199" s="12">
        <v>0.32</v>
      </c>
      <c r="U199" s="12">
        <v>-11.596</v>
      </c>
    </row>
    <row r="200" spans="1:21" x14ac:dyDescent="0.3">
      <c r="A200" s="12">
        <v>960</v>
      </c>
      <c r="B200" s="12" t="s">
        <v>934</v>
      </c>
      <c r="C200" s="2">
        <v>42269</v>
      </c>
      <c r="D200" s="2">
        <v>42269</v>
      </c>
      <c r="E200" s="12" t="s">
        <v>427</v>
      </c>
      <c r="F200" s="12" t="s">
        <v>935</v>
      </c>
      <c r="G200" s="12" t="s">
        <v>936</v>
      </c>
      <c r="H200" s="12" t="s">
        <v>26</v>
      </c>
      <c r="I200" s="12" t="s">
        <v>27</v>
      </c>
      <c r="J200" s="12" t="s">
        <v>763</v>
      </c>
      <c r="K200" s="12" t="s">
        <v>55</v>
      </c>
      <c r="L200" s="12">
        <v>92054</v>
      </c>
      <c r="M200" s="12" t="s">
        <v>56</v>
      </c>
      <c r="N200" s="12" t="s">
        <v>937</v>
      </c>
      <c r="O200" s="12" t="s">
        <v>32</v>
      </c>
      <c r="P200" s="12" t="s">
        <v>58</v>
      </c>
      <c r="Q200" s="12" t="s">
        <v>938</v>
      </c>
      <c r="R200" s="12">
        <v>204.6</v>
      </c>
      <c r="S200" s="12">
        <v>2</v>
      </c>
      <c r="T200" s="12">
        <v>0</v>
      </c>
      <c r="U200" s="12">
        <v>53.195999999999998</v>
      </c>
    </row>
    <row r="201" spans="1:21" x14ac:dyDescent="0.3">
      <c r="A201" s="12">
        <v>961</v>
      </c>
      <c r="B201" s="12" t="s">
        <v>939</v>
      </c>
      <c r="C201" s="2">
        <v>43053</v>
      </c>
      <c r="D201" s="2">
        <v>43058</v>
      </c>
      <c r="E201" s="12" t="s">
        <v>41</v>
      </c>
      <c r="F201" s="12" t="s">
        <v>940</v>
      </c>
      <c r="G201" s="12" t="s">
        <v>941</v>
      </c>
      <c r="H201" s="12" t="s">
        <v>92</v>
      </c>
      <c r="I201" s="12" t="s">
        <v>27</v>
      </c>
      <c r="J201" s="12" t="s">
        <v>330</v>
      </c>
      <c r="K201" s="12" t="s">
        <v>55</v>
      </c>
      <c r="L201" s="12">
        <v>94110</v>
      </c>
      <c r="M201" s="12" t="s">
        <v>56</v>
      </c>
      <c r="N201" s="12" t="s">
        <v>331</v>
      </c>
      <c r="O201" s="12" t="s">
        <v>32</v>
      </c>
      <c r="P201" s="12" t="s">
        <v>38</v>
      </c>
      <c r="Q201" s="12" t="s">
        <v>332</v>
      </c>
      <c r="R201" s="12">
        <v>321.56799999999998</v>
      </c>
      <c r="S201" s="12">
        <v>2</v>
      </c>
      <c r="T201" s="12">
        <v>0.2</v>
      </c>
      <c r="U201" s="12">
        <v>28.1372</v>
      </c>
    </row>
    <row r="202" spans="1:21" x14ac:dyDescent="0.3">
      <c r="A202" s="12">
        <v>971</v>
      </c>
      <c r="B202" s="12" t="s">
        <v>942</v>
      </c>
      <c r="C202" s="2">
        <v>41655</v>
      </c>
      <c r="D202" s="2">
        <v>41657</v>
      </c>
      <c r="E202" s="12" t="s">
        <v>23</v>
      </c>
      <c r="F202" s="12" t="s">
        <v>943</v>
      </c>
      <c r="G202" s="12" t="s">
        <v>944</v>
      </c>
      <c r="H202" s="12" t="s">
        <v>26</v>
      </c>
      <c r="I202" s="12" t="s">
        <v>27</v>
      </c>
      <c r="J202" s="12" t="s">
        <v>67</v>
      </c>
      <c r="K202" s="12" t="s">
        <v>68</v>
      </c>
      <c r="L202" s="12">
        <v>19134</v>
      </c>
      <c r="M202" s="12" t="s">
        <v>69</v>
      </c>
      <c r="N202" s="12" t="s">
        <v>945</v>
      </c>
      <c r="O202" s="12" t="s">
        <v>32</v>
      </c>
      <c r="P202" s="12" t="s">
        <v>58</v>
      </c>
      <c r="Q202" s="12" t="s">
        <v>946</v>
      </c>
      <c r="R202" s="12">
        <v>127.104</v>
      </c>
      <c r="S202" s="12">
        <v>6</v>
      </c>
      <c r="T202" s="12">
        <v>0.2</v>
      </c>
      <c r="U202" s="12">
        <v>28.598400000000002</v>
      </c>
    </row>
    <row r="203" spans="1:21" x14ac:dyDescent="0.3">
      <c r="A203" s="12">
        <v>981</v>
      </c>
      <c r="B203" s="12" t="s">
        <v>947</v>
      </c>
      <c r="C203" s="2">
        <v>42646</v>
      </c>
      <c r="D203" s="2">
        <v>42651</v>
      </c>
      <c r="E203" s="12" t="s">
        <v>41</v>
      </c>
      <c r="F203" s="12" t="s">
        <v>75</v>
      </c>
      <c r="G203" s="12" t="s">
        <v>76</v>
      </c>
      <c r="H203" s="12" t="s">
        <v>26</v>
      </c>
      <c r="I203" s="12" t="s">
        <v>27</v>
      </c>
      <c r="J203" s="12" t="s">
        <v>175</v>
      </c>
      <c r="K203" s="12" t="s">
        <v>122</v>
      </c>
      <c r="L203" s="12">
        <v>10035</v>
      </c>
      <c r="M203" s="12" t="s">
        <v>69</v>
      </c>
      <c r="N203" s="12" t="s">
        <v>823</v>
      </c>
      <c r="O203" s="12" t="s">
        <v>32</v>
      </c>
      <c r="P203" s="12" t="s">
        <v>38</v>
      </c>
      <c r="Q203" s="12" t="s">
        <v>824</v>
      </c>
      <c r="R203" s="12">
        <v>599.29200000000003</v>
      </c>
      <c r="S203" s="12">
        <v>6</v>
      </c>
      <c r="T203" s="12">
        <v>0.1</v>
      </c>
      <c r="U203" s="12">
        <v>93.223200000000006</v>
      </c>
    </row>
    <row r="204" spans="1:21" x14ac:dyDescent="0.3">
      <c r="A204" s="12">
        <v>984</v>
      </c>
      <c r="B204" s="12" t="s">
        <v>948</v>
      </c>
      <c r="C204" s="2">
        <v>41954</v>
      </c>
      <c r="D204" s="2">
        <v>41957</v>
      </c>
      <c r="E204" s="12" t="s">
        <v>23</v>
      </c>
      <c r="F204" s="12" t="s">
        <v>949</v>
      </c>
      <c r="G204" s="12" t="s">
        <v>950</v>
      </c>
      <c r="H204" s="12" t="s">
        <v>26</v>
      </c>
      <c r="I204" s="12" t="s">
        <v>27</v>
      </c>
      <c r="J204" s="12" t="s">
        <v>867</v>
      </c>
      <c r="K204" s="12" t="s">
        <v>182</v>
      </c>
      <c r="L204" s="12">
        <v>80027</v>
      </c>
      <c r="M204" s="12" t="s">
        <v>56</v>
      </c>
      <c r="N204" s="12" t="s">
        <v>857</v>
      </c>
      <c r="O204" s="12" t="s">
        <v>32</v>
      </c>
      <c r="P204" s="12" t="s">
        <v>38</v>
      </c>
      <c r="Q204" s="12" t="s">
        <v>858</v>
      </c>
      <c r="R204" s="12">
        <v>603.91999999999996</v>
      </c>
      <c r="S204" s="12">
        <v>5</v>
      </c>
      <c r="T204" s="12">
        <v>0.2</v>
      </c>
      <c r="U204" s="12">
        <v>75.489999999999995</v>
      </c>
    </row>
    <row r="205" spans="1:21" x14ac:dyDescent="0.3">
      <c r="A205" s="12">
        <v>989</v>
      </c>
      <c r="B205" s="12" t="s">
        <v>951</v>
      </c>
      <c r="C205" s="2">
        <v>42876</v>
      </c>
      <c r="D205" s="2">
        <v>42881</v>
      </c>
      <c r="E205" s="12" t="s">
        <v>41</v>
      </c>
      <c r="F205" s="12" t="s">
        <v>952</v>
      </c>
      <c r="G205" s="12" t="s">
        <v>953</v>
      </c>
      <c r="H205" s="12" t="s">
        <v>92</v>
      </c>
      <c r="I205" s="12" t="s">
        <v>27</v>
      </c>
      <c r="J205" s="12" t="s">
        <v>954</v>
      </c>
      <c r="K205" s="12" t="s">
        <v>122</v>
      </c>
      <c r="L205" s="12">
        <v>13021</v>
      </c>
      <c r="M205" s="12" t="s">
        <v>69</v>
      </c>
      <c r="N205" s="12" t="s">
        <v>719</v>
      </c>
      <c r="O205" s="12" t="s">
        <v>32</v>
      </c>
      <c r="P205" s="12" t="s">
        <v>58</v>
      </c>
      <c r="Q205" s="12" t="s">
        <v>720</v>
      </c>
      <c r="R205" s="12">
        <v>520.04999999999995</v>
      </c>
      <c r="S205" s="12">
        <v>5</v>
      </c>
      <c r="T205" s="12">
        <v>0</v>
      </c>
      <c r="U205" s="12">
        <v>72.807000000000002</v>
      </c>
    </row>
    <row r="206" spans="1:21" x14ac:dyDescent="0.3">
      <c r="A206" s="12">
        <v>991</v>
      </c>
      <c r="B206" s="12" t="s">
        <v>955</v>
      </c>
      <c r="C206" s="2">
        <v>42092</v>
      </c>
      <c r="D206" s="2">
        <v>42094</v>
      </c>
      <c r="E206" s="12" t="s">
        <v>23</v>
      </c>
      <c r="F206" s="12" t="s">
        <v>956</v>
      </c>
      <c r="G206" s="12" t="s">
        <v>957</v>
      </c>
      <c r="H206" s="12" t="s">
        <v>102</v>
      </c>
      <c r="I206" s="12" t="s">
        <v>27</v>
      </c>
      <c r="J206" s="12" t="s">
        <v>608</v>
      </c>
      <c r="K206" s="12" t="s">
        <v>45</v>
      </c>
      <c r="L206" s="12">
        <v>32216</v>
      </c>
      <c r="M206" s="12" t="s">
        <v>30</v>
      </c>
      <c r="N206" s="12" t="s">
        <v>383</v>
      </c>
      <c r="O206" s="12" t="s">
        <v>32</v>
      </c>
      <c r="P206" s="12" t="s">
        <v>38</v>
      </c>
      <c r="Q206" s="12" t="s">
        <v>384</v>
      </c>
      <c r="R206" s="12">
        <v>1166.92</v>
      </c>
      <c r="S206" s="12">
        <v>5</v>
      </c>
      <c r="T206" s="12">
        <v>0.2</v>
      </c>
      <c r="U206" s="12">
        <v>131.27850000000001</v>
      </c>
    </row>
    <row r="207" spans="1:21" x14ac:dyDescent="0.3">
      <c r="A207" s="12">
        <v>999</v>
      </c>
      <c r="B207" s="12" t="s">
        <v>958</v>
      </c>
      <c r="C207" s="2">
        <v>42305</v>
      </c>
      <c r="D207" s="2">
        <v>42311</v>
      </c>
      <c r="E207" s="12" t="s">
        <v>41</v>
      </c>
      <c r="F207" s="12" t="s">
        <v>959</v>
      </c>
      <c r="G207" s="12" t="s">
        <v>960</v>
      </c>
      <c r="H207" s="12" t="s">
        <v>26</v>
      </c>
      <c r="I207" s="12" t="s">
        <v>27</v>
      </c>
      <c r="J207" s="12" t="s">
        <v>28</v>
      </c>
      <c r="K207" s="12" t="s">
        <v>29</v>
      </c>
      <c r="L207" s="12">
        <v>42420</v>
      </c>
      <c r="M207" s="12" t="s">
        <v>30</v>
      </c>
      <c r="N207" s="12" t="s">
        <v>961</v>
      </c>
      <c r="O207" s="12" t="s">
        <v>32</v>
      </c>
      <c r="P207" s="12" t="s">
        <v>58</v>
      </c>
      <c r="Q207" s="12" t="s">
        <v>962</v>
      </c>
      <c r="R207" s="12">
        <v>24.1</v>
      </c>
      <c r="S207" s="12">
        <v>5</v>
      </c>
      <c r="T207" s="12">
        <v>0</v>
      </c>
      <c r="U207" s="12">
        <v>9.1579999999999995</v>
      </c>
    </row>
    <row r="208" spans="1:21" x14ac:dyDescent="0.3">
      <c r="A208" s="12">
        <v>1000</v>
      </c>
      <c r="B208" s="12" t="s">
        <v>958</v>
      </c>
      <c r="C208" s="2">
        <v>42305</v>
      </c>
      <c r="D208" s="2">
        <v>42311</v>
      </c>
      <c r="E208" s="12" t="s">
        <v>41</v>
      </c>
      <c r="F208" s="12" t="s">
        <v>959</v>
      </c>
      <c r="G208" s="12" t="s">
        <v>960</v>
      </c>
      <c r="H208" s="12" t="s">
        <v>26</v>
      </c>
      <c r="I208" s="12" t="s">
        <v>27</v>
      </c>
      <c r="J208" s="12" t="s">
        <v>28</v>
      </c>
      <c r="K208" s="12" t="s">
        <v>29</v>
      </c>
      <c r="L208" s="12">
        <v>42420</v>
      </c>
      <c r="M208" s="12" t="s">
        <v>30</v>
      </c>
      <c r="N208" s="12" t="s">
        <v>381</v>
      </c>
      <c r="O208" s="12" t="s">
        <v>32</v>
      </c>
      <c r="P208" s="12" t="s">
        <v>58</v>
      </c>
      <c r="Q208" s="12" t="s">
        <v>382</v>
      </c>
      <c r="R208" s="12">
        <v>33.11</v>
      </c>
      <c r="S208" s="12">
        <v>7</v>
      </c>
      <c r="T208" s="12">
        <v>0</v>
      </c>
      <c r="U208" s="12">
        <v>12.9129</v>
      </c>
    </row>
    <row r="209" spans="1:21" x14ac:dyDescent="0.3">
      <c r="A209" s="12">
        <v>1003</v>
      </c>
      <c r="B209" s="12" t="s">
        <v>963</v>
      </c>
      <c r="C209" s="2">
        <v>42216</v>
      </c>
      <c r="D209" s="2">
        <v>42216</v>
      </c>
      <c r="E209" s="12" t="s">
        <v>427</v>
      </c>
      <c r="F209" s="12" t="s">
        <v>964</v>
      </c>
      <c r="G209" s="12" t="s">
        <v>965</v>
      </c>
      <c r="H209" s="12" t="s">
        <v>26</v>
      </c>
      <c r="I209" s="12" t="s">
        <v>27</v>
      </c>
      <c r="J209" s="12" t="s">
        <v>175</v>
      </c>
      <c r="K209" s="12" t="s">
        <v>122</v>
      </c>
      <c r="L209" s="12">
        <v>10024</v>
      </c>
      <c r="M209" s="12" t="s">
        <v>69</v>
      </c>
      <c r="N209" s="12" t="s">
        <v>344</v>
      </c>
      <c r="O209" s="12" t="s">
        <v>32</v>
      </c>
      <c r="P209" s="12" t="s">
        <v>47</v>
      </c>
      <c r="Q209" s="12" t="s">
        <v>345</v>
      </c>
      <c r="R209" s="12">
        <v>1090.7819999999999</v>
      </c>
      <c r="S209" s="12">
        <v>7</v>
      </c>
      <c r="T209" s="12">
        <v>0.4</v>
      </c>
      <c r="U209" s="12">
        <v>-290.87520000000001</v>
      </c>
    </row>
    <row r="210" spans="1:21" x14ac:dyDescent="0.3">
      <c r="A210" s="12">
        <v>1011</v>
      </c>
      <c r="B210" s="12" t="s">
        <v>966</v>
      </c>
      <c r="C210" s="2">
        <v>41967</v>
      </c>
      <c r="D210" s="2">
        <v>41969</v>
      </c>
      <c r="E210" s="12" t="s">
        <v>89</v>
      </c>
      <c r="F210" s="12" t="s">
        <v>967</v>
      </c>
      <c r="G210" s="12" t="s">
        <v>968</v>
      </c>
      <c r="H210" s="12" t="s">
        <v>26</v>
      </c>
      <c r="I210" s="12" t="s">
        <v>27</v>
      </c>
      <c r="J210" s="12" t="s">
        <v>641</v>
      </c>
      <c r="K210" s="12" t="s">
        <v>55</v>
      </c>
      <c r="L210" s="12">
        <v>92037</v>
      </c>
      <c r="M210" s="12" t="s">
        <v>56</v>
      </c>
      <c r="N210" s="12" t="s">
        <v>969</v>
      </c>
      <c r="O210" s="12" t="s">
        <v>32</v>
      </c>
      <c r="P210" s="12" t="s">
        <v>58</v>
      </c>
      <c r="Q210" s="12" t="s">
        <v>970</v>
      </c>
      <c r="R210" s="12">
        <v>151.72</v>
      </c>
      <c r="S210" s="12">
        <v>4</v>
      </c>
      <c r="T210" s="12">
        <v>0</v>
      </c>
      <c r="U210" s="12">
        <v>27.3096</v>
      </c>
    </row>
    <row r="211" spans="1:21" x14ac:dyDescent="0.3">
      <c r="A211" s="12">
        <v>1012</v>
      </c>
      <c r="B211" s="12" t="s">
        <v>971</v>
      </c>
      <c r="C211" s="2">
        <v>42903</v>
      </c>
      <c r="D211" s="2">
        <v>42907</v>
      </c>
      <c r="E211" s="12" t="s">
        <v>23</v>
      </c>
      <c r="F211" s="12" t="s">
        <v>211</v>
      </c>
      <c r="G211" s="12" t="s">
        <v>212</v>
      </c>
      <c r="H211" s="12" t="s">
        <v>26</v>
      </c>
      <c r="I211" s="12" t="s">
        <v>27</v>
      </c>
      <c r="J211" s="12" t="s">
        <v>972</v>
      </c>
      <c r="K211" s="12" t="s">
        <v>194</v>
      </c>
      <c r="L211" s="12">
        <v>98502</v>
      </c>
      <c r="M211" s="12" t="s">
        <v>56</v>
      </c>
      <c r="N211" s="12" t="s">
        <v>86</v>
      </c>
      <c r="O211" s="12" t="s">
        <v>32</v>
      </c>
      <c r="P211" s="12" t="s">
        <v>58</v>
      </c>
      <c r="Q211" s="12" t="s">
        <v>87</v>
      </c>
      <c r="R211" s="12">
        <v>155.25</v>
      </c>
      <c r="S211" s="12">
        <v>3</v>
      </c>
      <c r="T211" s="12">
        <v>0</v>
      </c>
      <c r="U211" s="12">
        <v>46.575000000000003</v>
      </c>
    </row>
    <row r="212" spans="1:21" x14ac:dyDescent="0.3">
      <c r="A212" s="12">
        <v>1014</v>
      </c>
      <c r="B212" s="12" t="s">
        <v>973</v>
      </c>
      <c r="C212" s="2">
        <v>42359</v>
      </c>
      <c r="D212" s="2">
        <v>42362</v>
      </c>
      <c r="E212" s="12" t="s">
        <v>23</v>
      </c>
      <c r="F212" s="12" t="s">
        <v>974</v>
      </c>
      <c r="G212" s="12" t="s">
        <v>975</v>
      </c>
      <c r="H212" s="12" t="s">
        <v>26</v>
      </c>
      <c r="I212" s="12" t="s">
        <v>27</v>
      </c>
      <c r="J212" s="12" t="s">
        <v>193</v>
      </c>
      <c r="K212" s="12" t="s">
        <v>194</v>
      </c>
      <c r="L212" s="12">
        <v>98103</v>
      </c>
      <c r="M212" s="12" t="s">
        <v>56</v>
      </c>
      <c r="N212" s="12" t="s">
        <v>292</v>
      </c>
      <c r="O212" s="12" t="s">
        <v>32</v>
      </c>
      <c r="P212" s="12" t="s">
        <v>47</v>
      </c>
      <c r="Q212" s="12" t="s">
        <v>293</v>
      </c>
      <c r="R212" s="12">
        <v>1618.37</v>
      </c>
      <c r="S212" s="12">
        <v>13</v>
      </c>
      <c r="T212" s="12">
        <v>0</v>
      </c>
      <c r="U212" s="12">
        <v>356.04140000000001</v>
      </c>
    </row>
    <row r="213" spans="1:21" x14ac:dyDescent="0.3">
      <c r="A213" s="12">
        <v>1017</v>
      </c>
      <c r="B213" s="12" t="s">
        <v>976</v>
      </c>
      <c r="C213" s="2">
        <v>42191</v>
      </c>
      <c r="D213" s="2">
        <v>42195</v>
      </c>
      <c r="E213" s="12" t="s">
        <v>41</v>
      </c>
      <c r="F213" s="12" t="s">
        <v>977</v>
      </c>
      <c r="G213" s="12" t="s">
        <v>978</v>
      </c>
      <c r="H213" s="12" t="s">
        <v>92</v>
      </c>
      <c r="I213" s="12" t="s">
        <v>27</v>
      </c>
      <c r="J213" s="12" t="s">
        <v>175</v>
      </c>
      <c r="K213" s="12" t="s">
        <v>122</v>
      </c>
      <c r="L213" s="12">
        <v>10011</v>
      </c>
      <c r="M213" s="12" t="s">
        <v>69</v>
      </c>
      <c r="N213" s="12" t="s">
        <v>979</v>
      </c>
      <c r="O213" s="12" t="s">
        <v>32</v>
      </c>
      <c r="P213" s="12" t="s">
        <v>58</v>
      </c>
      <c r="Q213" s="12" t="s">
        <v>980</v>
      </c>
      <c r="R213" s="12">
        <v>13.96</v>
      </c>
      <c r="S213" s="12">
        <v>2</v>
      </c>
      <c r="T213" s="12">
        <v>0</v>
      </c>
      <c r="U213" s="12">
        <v>6.7008000000000001</v>
      </c>
    </row>
    <row r="214" spans="1:21" x14ac:dyDescent="0.3">
      <c r="A214" s="12">
        <v>1018</v>
      </c>
      <c r="B214" s="12" t="s">
        <v>976</v>
      </c>
      <c r="C214" s="2">
        <v>42191</v>
      </c>
      <c r="D214" s="2">
        <v>42195</v>
      </c>
      <c r="E214" s="12" t="s">
        <v>41</v>
      </c>
      <c r="F214" s="12" t="s">
        <v>977</v>
      </c>
      <c r="G214" s="12" t="s">
        <v>978</v>
      </c>
      <c r="H214" s="12" t="s">
        <v>92</v>
      </c>
      <c r="I214" s="12" t="s">
        <v>27</v>
      </c>
      <c r="J214" s="12" t="s">
        <v>175</v>
      </c>
      <c r="K214" s="12" t="s">
        <v>122</v>
      </c>
      <c r="L214" s="12">
        <v>10011</v>
      </c>
      <c r="M214" s="12" t="s">
        <v>69</v>
      </c>
      <c r="N214" s="12" t="s">
        <v>881</v>
      </c>
      <c r="O214" s="12" t="s">
        <v>32</v>
      </c>
      <c r="P214" s="12" t="s">
        <v>58</v>
      </c>
      <c r="Q214" s="12" t="s">
        <v>882</v>
      </c>
      <c r="R214" s="12">
        <v>155.82</v>
      </c>
      <c r="S214" s="12">
        <v>3</v>
      </c>
      <c r="T214" s="12">
        <v>0</v>
      </c>
      <c r="U214" s="12">
        <v>63.886200000000002</v>
      </c>
    </row>
    <row r="215" spans="1:21" x14ac:dyDescent="0.3">
      <c r="A215" s="12">
        <v>1022</v>
      </c>
      <c r="B215" s="12" t="s">
        <v>981</v>
      </c>
      <c r="C215" s="2">
        <v>42121</v>
      </c>
      <c r="D215" s="2">
        <v>42127</v>
      </c>
      <c r="E215" s="12" t="s">
        <v>41</v>
      </c>
      <c r="F215" s="12" t="s">
        <v>875</v>
      </c>
      <c r="G215" s="12" t="s">
        <v>876</v>
      </c>
      <c r="H215" s="12" t="s">
        <v>26</v>
      </c>
      <c r="I215" s="12" t="s">
        <v>27</v>
      </c>
      <c r="J215" s="12" t="s">
        <v>194</v>
      </c>
      <c r="K215" s="12" t="s">
        <v>982</v>
      </c>
      <c r="L215" s="12">
        <v>20016</v>
      </c>
      <c r="M215" s="12" t="s">
        <v>69</v>
      </c>
      <c r="N215" s="12" t="s">
        <v>983</v>
      </c>
      <c r="O215" s="12" t="s">
        <v>32</v>
      </c>
      <c r="P215" s="12" t="s">
        <v>38</v>
      </c>
      <c r="Q215" s="12" t="s">
        <v>984</v>
      </c>
      <c r="R215" s="12">
        <v>1267.53</v>
      </c>
      <c r="S215" s="12">
        <v>3</v>
      </c>
      <c r="T215" s="12">
        <v>0</v>
      </c>
      <c r="U215" s="12">
        <v>316.88249999999999</v>
      </c>
    </row>
    <row r="216" spans="1:21" x14ac:dyDescent="0.3">
      <c r="A216" s="12">
        <v>1031</v>
      </c>
      <c r="B216" s="12" t="s">
        <v>985</v>
      </c>
      <c r="C216" s="2">
        <v>41831</v>
      </c>
      <c r="D216" s="2">
        <v>41835</v>
      </c>
      <c r="E216" s="12" t="s">
        <v>41</v>
      </c>
      <c r="F216" s="12" t="s">
        <v>986</v>
      </c>
      <c r="G216" s="12" t="s">
        <v>987</v>
      </c>
      <c r="H216" s="12" t="s">
        <v>92</v>
      </c>
      <c r="I216" s="12" t="s">
        <v>27</v>
      </c>
      <c r="J216" s="12" t="s">
        <v>390</v>
      </c>
      <c r="K216" s="12" t="s">
        <v>364</v>
      </c>
      <c r="L216" s="12">
        <v>7601</v>
      </c>
      <c r="M216" s="12" t="s">
        <v>69</v>
      </c>
      <c r="N216" s="12" t="s">
        <v>577</v>
      </c>
      <c r="O216" s="12" t="s">
        <v>32</v>
      </c>
      <c r="P216" s="12" t="s">
        <v>38</v>
      </c>
      <c r="Q216" s="12" t="s">
        <v>578</v>
      </c>
      <c r="R216" s="12">
        <v>854.94</v>
      </c>
      <c r="S216" s="12">
        <v>3</v>
      </c>
      <c r="T216" s="12">
        <v>0</v>
      </c>
      <c r="U216" s="12">
        <v>213.73500000000001</v>
      </c>
    </row>
    <row r="217" spans="1:21" x14ac:dyDescent="0.3">
      <c r="A217" s="12">
        <v>1032</v>
      </c>
      <c r="B217" s="12" t="s">
        <v>985</v>
      </c>
      <c r="C217" s="2">
        <v>41831</v>
      </c>
      <c r="D217" s="2">
        <v>41835</v>
      </c>
      <c r="E217" s="12" t="s">
        <v>41</v>
      </c>
      <c r="F217" s="12" t="s">
        <v>986</v>
      </c>
      <c r="G217" s="12" t="s">
        <v>987</v>
      </c>
      <c r="H217" s="12" t="s">
        <v>92</v>
      </c>
      <c r="I217" s="12" t="s">
        <v>27</v>
      </c>
      <c r="J217" s="12" t="s">
        <v>390</v>
      </c>
      <c r="K217" s="12" t="s">
        <v>364</v>
      </c>
      <c r="L217" s="12">
        <v>7601</v>
      </c>
      <c r="M217" s="12" t="s">
        <v>69</v>
      </c>
      <c r="N217" s="12" t="s">
        <v>176</v>
      </c>
      <c r="O217" s="12" t="s">
        <v>32</v>
      </c>
      <c r="P217" s="12" t="s">
        <v>58</v>
      </c>
      <c r="Q217" s="12" t="s">
        <v>177</v>
      </c>
      <c r="R217" s="12">
        <v>124.11</v>
      </c>
      <c r="S217" s="12">
        <v>9</v>
      </c>
      <c r="T217" s="12">
        <v>0</v>
      </c>
      <c r="U217" s="12">
        <v>52.126199999999997</v>
      </c>
    </row>
    <row r="218" spans="1:21" x14ac:dyDescent="0.3">
      <c r="A218" s="12">
        <v>1037</v>
      </c>
      <c r="B218" s="12" t="s">
        <v>988</v>
      </c>
      <c r="C218" s="2">
        <v>42482</v>
      </c>
      <c r="D218" s="2">
        <v>42486</v>
      </c>
      <c r="E218" s="12" t="s">
        <v>41</v>
      </c>
      <c r="F218" s="12" t="s">
        <v>989</v>
      </c>
      <c r="G218" s="12" t="s">
        <v>990</v>
      </c>
      <c r="H218" s="12" t="s">
        <v>102</v>
      </c>
      <c r="I218" s="12" t="s">
        <v>27</v>
      </c>
      <c r="J218" s="12" t="s">
        <v>991</v>
      </c>
      <c r="K218" s="12" t="s">
        <v>567</v>
      </c>
      <c r="L218" s="12">
        <v>65109</v>
      </c>
      <c r="M218" s="12" t="s">
        <v>95</v>
      </c>
      <c r="N218" s="12" t="s">
        <v>992</v>
      </c>
      <c r="O218" s="12" t="s">
        <v>32</v>
      </c>
      <c r="P218" s="12" t="s">
        <v>58</v>
      </c>
      <c r="Q218" s="12" t="s">
        <v>993</v>
      </c>
      <c r="R218" s="12">
        <v>86.62</v>
      </c>
      <c r="S218" s="12">
        <v>2</v>
      </c>
      <c r="T218" s="12">
        <v>0</v>
      </c>
      <c r="U218" s="12">
        <v>8.6620000000000008</v>
      </c>
    </row>
    <row r="219" spans="1:21" x14ac:dyDescent="0.3">
      <c r="A219" s="12">
        <v>1041</v>
      </c>
      <c r="B219" s="12" t="s">
        <v>994</v>
      </c>
      <c r="C219" s="2">
        <v>42449</v>
      </c>
      <c r="D219" s="2">
        <v>42453</v>
      </c>
      <c r="E219" s="12" t="s">
        <v>41</v>
      </c>
      <c r="F219" s="12" t="s">
        <v>995</v>
      </c>
      <c r="G219" s="12" t="s">
        <v>996</v>
      </c>
      <c r="H219" s="12" t="s">
        <v>102</v>
      </c>
      <c r="I219" s="12" t="s">
        <v>27</v>
      </c>
      <c r="J219" s="12" t="s">
        <v>997</v>
      </c>
      <c r="K219" s="12" t="s">
        <v>567</v>
      </c>
      <c r="L219" s="12">
        <v>63376</v>
      </c>
      <c r="M219" s="12" t="s">
        <v>95</v>
      </c>
      <c r="N219" s="12" t="s">
        <v>786</v>
      </c>
      <c r="O219" s="12" t="s">
        <v>32</v>
      </c>
      <c r="P219" s="12" t="s">
        <v>47</v>
      </c>
      <c r="Q219" s="12" t="s">
        <v>787</v>
      </c>
      <c r="R219" s="12">
        <v>697.16</v>
      </c>
      <c r="S219" s="12">
        <v>4</v>
      </c>
      <c r="T219" s="12">
        <v>0</v>
      </c>
      <c r="U219" s="12">
        <v>146.40360000000001</v>
      </c>
    </row>
    <row r="220" spans="1:21" x14ac:dyDescent="0.3">
      <c r="A220" s="12">
        <v>1043</v>
      </c>
      <c r="B220" s="12" t="s">
        <v>998</v>
      </c>
      <c r="C220" s="2">
        <v>42619</v>
      </c>
      <c r="D220" s="2">
        <v>42622</v>
      </c>
      <c r="E220" s="12" t="s">
        <v>23</v>
      </c>
      <c r="F220" s="12" t="s">
        <v>999</v>
      </c>
      <c r="G220" s="12" t="s">
        <v>1000</v>
      </c>
      <c r="H220" s="12" t="s">
        <v>26</v>
      </c>
      <c r="I220" s="12" t="s">
        <v>27</v>
      </c>
      <c r="J220" s="12" t="s">
        <v>175</v>
      </c>
      <c r="K220" s="12" t="s">
        <v>122</v>
      </c>
      <c r="L220" s="12">
        <v>10035</v>
      </c>
      <c r="M220" s="12" t="s">
        <v>69</v>
      </c>
      <c r="N220" s="12" t="s">
        <v>1001</v>
      </c>
      <c r="O220" s="12" t="s">
        <v>32</v>
      </c>
      <c r="P220" s="12" t="s">
        <v>33</v>
      </c>
      <c r="Q220" s="12" t="s">
        <v>1002</v>
      </c>
      <c r="R220" s="12">
        <v>722.35199999999998</v>
      </c>
      <c r="S220" s="12">
        <v>3</v>
      </c>
      <c r="T220" s="12">
        <v>0.2</v>
      </c>
      <c r="U220" s="12">
        <v>90.293999999999997</v>
      </c>
    </row>
    <row r="221" spans="1:21" x14ac:dyDescent="0.3">
      <c r="A221" s="12">
        <v>1046</v>
      </c>
      <c r="B221" s="12" t="s">
        <v>1003</v>
      </c>
      <c r="C221" s="2">
        <v>43020</v>
      </c>
      <c r="D221" s="2">
        <v>43024</v>
      </c>
      <c r="E221" s="12" t="s">
        <v>41</v>
      </c>
      <c r="F221" s="12" t="s">
        <v>100</v>
      </c>
      <c r="G221" s="12" t="s">
        <v>101</v>
      </c>
      <c r="H221" s="12" t="s">
        <v>102</v>
      </c>
      <c r="I221" s="12" t="s">
        <v>27</v>
      </c>
      <c r="J221" s="12" t="s">
        <v>1004</v>
      </c>
      <c r="K221" s="12" t="s">
        <v>136</v>
      </c>
      <c r="L221" s="12">
        <v>61107</v>
      </c>
      <c r="M221" s="12" t="s">
        <v>95</v>
      </c>
      <c r="N221" s="12" t="s">
        <v>1005</v>
      </c>
      <c r="O221" s="12" t="s">
        <v>32</v>
      </c>
      <c r="P221" s="12" t="s">
        <v>38</v>
      </c>
      <c r="Q221" s="12" t="s">
        <v>1006</v>
      </c>
      <c r="R221" s="12">
        <v>254.60400000000001</v>
      </c>
      <c r="S221" s="12">
        <v>14</v>
      </c>
      <c r="T221" s="12">
        <v>0.3</v>
      </c>
      <c r="U221" s="12">
        <v>-18.186</v>
      </c>
    </row>
    <row r="222" spans="1:21" x14ac:dyDescent="0.3">
      <c r="A222" s="12">
        <v>1048</v>
      </c>
      <c r="B222" s="12" t="s">
        <v>1007</v>
      </c>
      <c r="C222" s="2">
        <v>42437</v>
      </c>
      <c r="D222" s="2">
        <v>42442</v>
      </c>
      <c r="E222" s="12" t="s">
        <v>41</v>
      </c>
      <c r="F222" s="12" t="s">
        <v>845</v>
      </c>
      <c r="G222" s="12" t="s">
        <v>846</v>
      </c>
      <c r="H222" s="12" t="s">
        <v>26</v>
      </c>
      <c r="I222" s="12" t="s">
        <v>27</v>
      </c>
      <c r="J222" s="12" t="s">
        <v>1008</v>
      </c>
      <c r="K222" s="12" t="s">
        <v>45</v>
      </c>
      <c r="L222" s="12">
        <v>33142</v>
      </c>
      <c r="M222" s="12" t="s">
        <v>30</v>
      </c>
      <c r="N222" s="12" t="s">
        <v>183</v>
      </c>
      <c r="O222" s="12" t="s">
        <v>32</v>
      </c>
      <c r="P222" s="12" t="s">
        <v>58</v>
      </c>
      <c r="Q222" s="12" t="s">
        <v>184</v>
      </c>
      <c r="R222" s="12">
        <v>102.36</v>
      </c>
      <c r="S222" s="12">
        <v>3</v>
      </c>
      <c r="T222" s="12">
        <v>0.2</v>
      </c>
      <c r="U222" s="12">
        <v>-3.8384999999999998</v>
      </c>
    </row>
    <row r="223" spans="1:21" x14ac:dyDescent="0.3">
      <c r="A223" s="12">
        <v>1051</v>
      </c>
      <c r="B223" s="12" t="s">
        <v>1009</v>
      </c>
      <c r="C223" s="2">
        <v>42188</v>
      </c>
      <c r="D223" s="2">
        <v>42190</v>
      </c>
      <c r="E223" s="12" t="s">
        <v>89</v>
      </c>
      <c r="F223" s="12" t="s">
        <v>1010</v>
      </c>
      <c r="G223" s="12" t="s">
        <v>1011</v>
      </c>
      <c r="H223" s="12" t="s">
        <v>92</v>
      </c>
      <c r="I223" s="12" t="s">
        <v>27</v>
      </c>
      <c r="J223" s="12" t="s">
        <v>67</v>
      </c>
      <c r="K223" s="12" t="s">
        <v>68</v>
      </c>
      <c r="L223" s="12">
        <v>19134</v>
      </c>
      <c r="M223" s="12" t="s">
        <v>69</v>
      </c>
      <c r="N223" s="12" t="s">
        <v>1012</v>
      </c>
      <c r="O223" s="12" t="s">
        <v>32</v>
      </c>
      <c r="P223" s="12" t="s">
        <v>58</v>
      </c>
      <c r="Q223" s="12" t="s">
        <v>1013</v>
      </c>
      <c r="R223" s="12">
        <v>168.464</v>
      </c>
      <c r="S223" s="12">
        <v>2</v>
      </c>
      <c r="T223" s="12">
        <v>0.2</v>
      </c>
      <c r="U223" s="12">
        <v>-29.481200000000001</v>
      </c>
    </row>
    <row r="224" spans="1:21" x14ac:dyDescent="0.3">
      <c r="A224" s="12">
        <v>1053</v>
      </c>
      <c r="B224" s="12" t="s">
        <v>1009</v>
      </c>
      <c r="C224" s="2">
        <v>42188</v>
      </c>
      <c r="D224" s="2">
        <v>42190</v>
      </c>
      <c r="E224" s="12" t="s">
        <v>89</v>
      </c>
      <c r="F224" s="12" t="s">
        <v>1010</v>
      </c>
      <c r="G224" s="12" t="s">
        <v>1011</v>
      </c>
      <c r="H224" s="12" t="s">
        <v>92</v>
      </c>
      <c r="I224" s="12" t="s">
        <v>27</v>
      </c>
      <c r="J224" s="12" t="s">
        <v>67</v>
      </c>
      <c r="K224" s="12" t="s">
        <v>68</v>
      </c>
      <c r="L224" s="12">
        <v>19134</v>
      </c>
      <c r="M224" s="12" t="s">
        <v>69</v>
      </c>
      <c r="N224" s="12" t="s">
        <v>1014</v>
      </c>
      <c r="O224" s="12" t="s">
        <v>32</v>
      </c>
      <c r="P224" s="12" t="s">
        <v>58</v>
      </c>
      <c r="Q224" s="12" t="s">
        <v>1015</v>
      </c>
      <c r="R224" s="12">
        <v>282.88799999999998</v>
      </c>
      <c r="S224" s="12">
        <v>9</v>
      </c>
      <c r="T224" s="12">
        <v>0.2</v>
      </c>
      <c r="U224" s="12">
        <v>56.577599999999997</v>
      </c>
    </row>
    <row r="225" spans="1:21" x14ac:dyDescent="0.3">
      <c r="A225" s="12">
        <v>1055</v>
      </c>
      <c r="B225" s="12" t="s">
        <v>1016</v>
      </c>
      <c r="C225" s="2">
        <v>42098</v>
      </c>
      <c r="D225" s="2">
        <v>42102</v>
      </c>
      <c r="E225" s="12" t="s">
        <v>41</v>
      </c>
      <c r="F225" s="12" t="s">
        <v>1017</v>
      </c>
      <c r="G225" s="12" t="s">
        <v>1018</v>
      </c>
      <c r="H225" s="12" t="s">
        <v>102</v>
      </c>
      <c r="I225" s="12" t="s">
        <v>27</v>
      </c>
      <c r="J225" s="12" t="s">
        <v>175</v>
      </c>
      <c r="K225" s="12" t="s">
        <v>122</v>
      </c>
      <c r="L225" s="12">
        <v>10009</v>
      </c>
      <c r="M225" s="12" t="s">
        <v>69</v>
      </c>
      <c r="N225" s="12" t="s">
        <v>1019</v>
      </c>
      <c r="O225" s="12" t="s">
        <v>32</v>
      </c>
      <c r="P225" s="12" t="s">
        <v>58</v>
      </c>
      <c r="Q225" s="12" t="s">
        <v>1020</v>
      </c>
      <c r="R225" s="12">
        <v>108.4</v>
      </c>
      <c r="S225" s="12">
        <v>2</v>
      </c>
      <c r="T225" s="12">
        <v>0</v>
      </c>
      <c r="U225" s="12">
        <v>22.763999999999999</v>
      </c>
    </row>
    <row r="226" spans="1:21" x14ac:dyDescent="0.3">
      <c r="A226" s="12">
        <v>1061</v>
      </c>
      <c r="B226" s="12" t="s">
        <v>1021</v>
      </c>
      <c r="C226" s="2">
        <v>42086</v>
      </c>
      <c r="D226" s="2">
        <v>42092</v>
      </c>
      <c r="E226" s="12" t="s">
        <v>41</v>
      </c>
      <c r="F226" s="12" t="s">
        <v>1022</v>
      </c>
      <c r="G226" s="12" t="s">
        <v>1023</v>
      </c>
      <c r="H226" s="12" t="s">
        <v>26</v>
      </c>
      <c r="I226" s="12" t="s">
        <v>27</v>
      </c>
      <c r="J226" s="12" t="s">
        <v>103</v>
      </c>
      <c r="K226" s="12" t="s">
        <v>94</v>
      </c>
      <c r="L226" s="12">
        <v>77095</v>
      </c>
      <c r="M226" s="12" t="s">
        <v>95</v>
      </c>
      <c r="N226" s="12" t="s">
        <v>490</v>
      </c>
      <c r="O226" s="12" t="s">
        <v>32</v>
      </c>
      <c r="P226" s="12" t="s">
        <v>38</v>
      </c>
      <c r="Q226" s="12" t="s">
        <v>491</v>
      </c>
      <c r="R226" s="12">
        <v>107.77200000000001</v>
      </c>
      <c r="S226" s="12">
        <v>2</v>
      </c>
      <c r="T226" s="12">
        <v>0.3</v>
      </c>
      <c r="U226" s="12">
        <v>-29.252400000000002</v>
      </c>
    </row>
    <row r="227" spans="1:21" x14ac:dyDescent="0.3">
      <c r="A227" s="12">
        <v>1068</v>
      </c>
      <c r="B227" s="12" t="s">
        <v>1024</v>
      </c>
      <c r="C227" s="2">
        <v>42644</v>
      </c>
      <c r="D227" s="2">
        <v>42645</v>
      </c>
      <c r="E227" s="12" t="s">
        <v>89</v>
      </c>
      <c r="F227" s="12" t="s">
        <v>1025</v>
      </c>
      <c r="G227" s="12" t="s">
        <v>1026</v>
      </c>
      <c r="H227" s="12" t="s">
        <v>26</v>
      </c>
      <c r="I227" s="12" t="s">
        <v>27</v>
      </c>
      <c r="J227" s="12" t="s">
        <v>330</v>
      </c>
      <c r="K227" s="12" t="s">
        <v>55</v>
      </c>
      <c r="L227" s="12">
        <v>94122</v>
      </c>
      <c r="M227" s="12" t="s">
        <v>56</v>
      </c>
      <c r="N227" s="12" t="s">
        <v>137</v>
      </c>
      <c r="O227" s="12" t="s">
        <v>32</v>
      </c>
      <c r="P227" s="12" t="s">
        <v>38</v>
      </c>
      <c r="Q227" s="12" t="s">
        <v>138</v>
      </c>
      <c r="R227" s="12">
        <v>194.84800000000001</v>
      </c>
      <c r="S227" s="12">
        <v>4</v>
      </c>
      <c r="T227" s="12">
        <v>0.2</v>
      </c>
      <c r="U227" s="12">
        <v>12.178000000000001</v>
      </c>
    </row>
    <row r="228" spans="1:21" x14ac:dyDescent="0.3">
      <c r="A228" s="12">
        <v>1082</v>
      </c>
      <c r="B228" s="12" t="s">
        <v>1027</v>
      </c>
      <c r="C228" s="2">
        <v>42337</v>
      </c>
      <c r="D228" s="2">
        <v>42342</v>
      </c>
      <c r="E228" s="12" t="s">
        <v>41</v>
      </c>
      <c r="F228" s="12" t="s">
        <v>1028</v>
      </c>
      <c r="G228" s="12" t="s">
        <v>1029</v>
      </c>
      <c r="H228" s="12" t="s">
        <v>92</v>
      </c>
      <c r="I228" s="12" t="s">
        <v>27</v>
      </c>
      <c r="J228" s="12" t="s">
        <v>290</v>
      </c>
      <c r="K228" s="12" t="s">
        <v>291</v>
      </c>
      <c r="L228" s="12">
        <v>48227</v>
      </c>
      <c r="M228" s="12" t="s">
        <v>95</v>
      </c>
      <c r="N228" s="12" t="s">
        <v>1030</v>
      </c>
      <c r="O228" s="12" t="s">
        <v>32</v>
      </c>
      <c r="P228" s="12" t="s">
        <v>38</v>
      </c>
      <c r="Q228" s="12" t="s">
        <v>1031</v>
      </c>
      <c r="R228" s="12">
        <v>1106.9100000000001</v>
      </c>
      <c r="S228" s="12">
        <v>9</v>
      </c>
      <c r="T228" s="12">
        <v>0</v>
      </c>
      <c r="U228" s="12">
        <v>121.76009999999999</v>
      </c>
    </row>
    <row r="229" spans="1:21" x14ac:dyDescent="0.3">
      <c r="A229" s="12">
        <v>1083</v>
      </c>
      <c r="B229" s="12" t="s">
        <v>1032</v>
      </c>
      <c r="C229" s="2">
        <v>42430</v>
      </c>
      <c r="D229" s="2">
        <v>42434</v>
      </c>
      <c r="E229" s="12" t="s">
        <v>41</v>
      </c>
      <c r="F229" s="12" t="s">
        <v>1033</v>
      </c>
      <c r="G229" s="12" t="s">
        <v>1034</v>
      </c>
      <c r="H229" s="12" t="s">
        <v>26</v>
      </c>
      <c r="I229" s="12" t="s">
        <v>27</v>
      </c>
      <c r="J229" s="12" t="s">
        <v>1035</v>
      </c>
      <c r="K229" s="12" t="s">
        <v>122</v>
      </c>
      <c r="L229" s="12">
        <v>10701</v>
      </c>
      <c r="M229" s="12" t="s">
        <v>69</v>
      </c>
      <c r="N229" s="12" t="s">
        <v>786</v>
      </c>
      <c r="O229" s="12" t="s">
        <v>32</v>
      </c>
      <c r="P229" s="12" t="s">
        <v>47</v>
      </c>
      <c r="Q229" s="12" t="s">
        <v>787</v>
      </c>
      <c r="R229" s="12">
        <v>836.59199999999998</v>
      </c>
      <c r="S229" s="12">
        <v>8</v>
      </c>
      <c r="T229" s="12">
        <v>0.4</v>
      </c>
      <c r="U229" s="12">
        <v>-264.92079999999999</v>
      </c>
    </row>
    <row r="230" spans="1:21" x14ac:dyDescent="0.3">
      <c r="A230" s="12">
        <v>1090</v>
      </c>
      <c r="B230" s="12" t="s">
        <v>1036</v>
      </c>
      <c r="C230" s="2">
        <v>42890</v>
      </c>
      <c r="D230" s="2">
        <v>42896</v>
      </c>
      <c r="E230" s="12" t="s">
        <v>41</v>
      </c>
      <c r="F230" s="12" t="s">
        <v>940</v>
      </c>
      <c r="G230" s="12" t="s">
        <v>941</v>
      </c>
      <c r="H230" s="12" t="s">
        <v>92</v>
      </c>
      <c r="I230" s="12" t="s">
        <v>27</v>
      </c>
      <c r="J230" s="12" t="s">
        <v>1037</v>
      </c>
      <c r="K230" s="12" t="s">
        <v>1038</v>
      </c>
      <c r="L230" s="12">
        <v>28110</v>
      </c>
      <c r="M230" s="12" t="s">
        <v>30</v>
      </c>
      <c r="N230" s="12" t="s">
        <v>402</v>
      </c>
      <c r="O230" s="12" t="s">
        <v>32</v>
      </c>
      <c r="P230" s="12" t="s">
        <v>58</v>
      </c>
      <c r="Q230" s="12" t="s">
        <v>403</v>
      </c>
      <c r="R230" s="12">
        <v>31.984000000000002</v>
      </c>
      <c r="S230" s="12">
        <v>2</v>
      </c>
      <c r="T230" s="12">
        <v>0.2</v>
      </c>
      <c r="U230" s="12">
        <v>1.9990000000000001</v>
      </c>
    </row>
    <row r="231" spans="1:21" x14ac:dyDescent="0.3">
      <c r="A231" s="12">
        <v>1098</v>
      </c>
      <c r="B231" s="12" t="s">
        <v>1039</v>
      </c>
      <c r="C231" s="2">
        <v>41815</v>
      </c>
      <c r="D231" s="2">
        <v>41818</v>
      </c>
      <c r="E231" s="12" t="s">
        <v>89</v>
      </c>
      <c r="F231" s="12" t="s">
        <v>1040</v>
      </c>
      <c r="G231" s="12" t="s">
        <v>1041</v>
      </c>
      <c r="H231" s="12" t="s">
        <v>92</v>
      </c>
      <c r="I231" s="12" t="s">
        <v>27</v>
      </c>
      <c r="J231" s="12" t="s">
        <v>54</v>
      </c>
      <c r="K231" s="12" t="s">
        <v>55</v>
      </c>
      <c r="L231" s="12">
        <v>90049</v>
      </c>
      <c r="M231" s="12" t="s">
        <v>56</v>
      </c>
      <c r="N231" s="12" t="s">
        <v>1042</v>
      </c>
      <c r="O231" s="12" t="s">
        <v>32</v>
      </c>
      <c r="P231" s="12" t="s">
        <v>47</v>
      </c>
      <c r="Q231" s="12" t="s">
        <v>1043</v>
      </c>
      <c r="R231" s="12">
        <v>447.84</v>
      </c>
      <c r="S231" s="12">
        <v>5</v>
      </c>
      <c r="T231" s="12">
        <v>0.2</v>
      </c>
      <c r="U231" s="12">
        <v>11.196</v>
      </c>
    </row>
    <row r="232" spans="1:21" x14ac:dyDescent="0.3">
      <c r="A232" s="12">
        <v>1100</v>
      </c>
      <c r="B232" s="12" t="s">
        <v>1044</v>
      </c>
      <c r="C232" s="2">
        <v>42535</v>
      </c>
      <c r="D232" s="2">
        <v>42538</v>
      </c>
      <c r="E232" s="12" t="s">
        <v>89</v>
      </c>
      <c r="F232" s="12" t="s">
        <v>1045</v>
      </c>
      <c r="G232" s="12" t="s">
        <v>1046</v>
      </c>
      <c r="H232" s="12" t="s">
        <v>102</v>
      </c>
      <c r="I232" s="12" t="s">
        <v>27</v>
      </c>
      <c r="J232" s="12" t="s">
        <v>330</v>
      </c>
      <c r="K232" s="12" t="s">
        <v>55</v>
      </c>
      <c r="L232" s="12">
        <v>94122</v>
      </c>
      <c r="M232" s="12" t="s">
        <v>56</v>
      </c>
      <c r="N232" s="12" t="s">
        <v>502</v>
      </c>
      <c r="O232" s="12" t="s">
        <v>32</v>
      </c>
      <c r="P232" s="12" t="s">
        <v>58</v>
      </c>
      <c r="Q232" s="12" t="s">
        <v>503</v>
      </c>
      <c r="R232" s="12">
        <v>8.73</v>
      </c>
      <c r="S232" s="12">
        <v>3</v>
      </c>
      <c r="T232" s="12">
        <v>0</v>
      </c>
      <c r="U232" s="12">
        <v>4.1031000000000004</v>
      </c>
    </row>
    <row r="233" spans="1:21" x14ac:dyDescent="0.3">
      <c r="A233" s="12">
        <v>1107</v>
      </c>
      <c r="B233" s="12" t="s">
        <v>1047</v>
      </c>
      <c r="C233" s="2">
        <v>42693</v>
      </c>
      <c r="D233" s="2">
        <v>42698</v>
      </c>
      <c r="E233" s="12" t="s">
        <v>41</v>
      </c>
      <c r="F233" s="12" t="s">
        <v>1048</v>
      </c>
      <c r="G233" s="12" t="s">
        <v>1049</v>
      </c>
      <c r="H233" s="12" t="s">
        <v>26</v>
      </c>
      <c r="I233" s="12" t="s">
        <v>27</v>
      </c>
      <c r="J233" s="12" t="s">
        <v>103</v>
      </c>
      <c r="K233" s="12" t="s">
        <v>94</v>
      </c>
      <c r="L233" s="12">
        <v>77041</v>
      </c>
      <c r="M233" s="12" t="s">
        <v>95</v>
      </c>
      <c r="N233" s="12" t="s">
        <v>502</v>
      </c>
      <c r="O233" s="12" t="s">
        <v>32</v>
      </c>
      <c r="P233" s="12" t="s">
        <v>58</v>
      </c>
      <c r="Q233" s="12" t="s">
        <v>503</v>
      </c>
      <c r="R233" s="12">
        <v>2.3279999999999998</v>
      </c>
      <c r="S233" s="12">
        <v>2</v>
      </c>
      <c r="T233" s="12">
        <v>0.6</v>
      </c>
      <c r="U233" s="12">
        <v>-0.75660000000000005</v>
      </c>
    </row>
    <row r="234" spans="1:21" x14ac:dyDescent="0.3">
      <c r="A234" s="12">
        <v>1115</v>
      </c>
      <c r="B234" s="12" t="s">
        <v>1050</v>
      </c>
      <c r="C234" s="2">
        <v>43087</v>
      </c>
      <c r="D234" s="2">
        <v>43092</v>
      </c>
      <c r="E234" s="12" t="s">
        <v>23</v>
      </c>
      <c r="F234" s="12" t="s">
        <v>1051</v>
      </c>
      <c r="G234" s="12" t="s">
        <v>1052</v>
      </c>
      <c r="H234" s="12" t="s">
        <v>26</v>
      </c>
      <c r="I234" s="12" t="s">
        <v>27</v>
      </c>
      <c r="J234" s="12" t="s">
        <v>1053</v>
      </c>
      <c r="K234" s="12" t="s">
        <v>55</v>
      </c>
      <c r="L234" s="12">
        <v>92024</v>
      </c>
      <c r="M234" s="12" t="s">
        <v>56</v>
      </c>
      <c r="N234" s="12" t="s">
        <v>1054</v>
      </c>
      <c r="O234" s="12" t="s">
        <v>32</v>
      </c>
      <c r="P234" s="12" t="s">
        <v>33</v>
      </c>
      <c r="Q234" s="12" t="s">
        <v>1055</v>
      </c>
      <c r="R234" s="12">
        <v>119.833</v>
      </c>
      <c r="S234" s="12">
        <v>1</v>
      </c>
      <c r="T234" s="12">
        <v>0.15</v>
      </c>
      <c r="U234" s="12">
        <v>-12.6882</v>
      </c>
    </row>
    <row r="235" spans="1:21" x14ac:dyDescent="0.3">
      <c r="A235" s="12">
        <v>1124</v>
      </c>
      <c r="B235" s="12" t="s">
        <v>1056</v>
      </c>
      <c r="C235" s="2">
        <v>41659</v>
      </c>
      <c r="D235" s="2">
        <v>41665</v>
      </c>
      <c r="E235" s="12" t="s">
        <v>41</v>
      </c>
      <c r="F235" s="12" t="s">
        <v>1057</v>
      </c>
      <c r="G235" s="12" t="s">
        <v>1058</v>
      </c>
      <c r="H235" s="12" t="s">
        <v>26</v>
      </c>
      <c r="I235" s="12" t="s">
        <v>27</v>
      </c>
      <c r="J235" s="12" t="s">
        <v>1059</v>
      </c>
      <c r="K235" s="12" t="s">
        <v>1060</v>
      </c>
      <c r="L235" s="12">
        <v>72401</v>
      </c>
      <c r="M235" s="12" t="s">
        <v>30</v>
      </c>
      <c r="N235" s="12" t="s">
        <v>154</v>
      </c>
      <c r="O235" s="12" t="s">
        <v>32</v>
      </c>
      <c r="P235" s="12" t="s">
        <v>58</v>
      </c>
      <c r="Q235" s="12" t="s">
        <v>155</v>
      </c>
      <c r="R235" s="12">
        <v>38.6</v>
      </c>
      <c r="S235" s="12">
        <v>4</v>
      </c>
      <c r="T235" s="12">
        <v>0</v>
      </c>
      <c r="U235" s="12">
        <v>11.58</v>
      </c>
    </row>
    <row r="236" spans="1:21" x14ac:dyDescent="0.3">
      <c r="A236" s="12">
        <v>1127</v>
      </c>
      <c r="B236" s="12" t="s">
        <v>1056</v>
      </c>
      <c r="C236" s="2">
        <v>41659</v>
      </c>
      <c r="D236" s="2">
        <v>41665</v>
      </c>
      <c r="E236" s="12" t="s">
        <v>41</v>
      </c>
      <c r="F236" s="12" t="s">
        <v>1057</v>
      </c>
      <c r="G236" s="12" t="s">
        <v>1058</v>
      </c>
      <c r="H236" s="12" t="s">
        <v>26</v>
      </c>
      <c r="I236" s="12" t="s">
        <v>27</v>
      </c>
      <c r="J236" s="12" t="s">
        <v>1059</v>
      </c>
      <c r="K236" s="12" t="s">
        <v>1060</v>
      </c>
      <c r="L236" s="12">
        <v>72401</v>
      </c>
      <c r="M236" s="12" t="s">
        <v>30</v>
      </c>
      <c r="N236" s="12" t="s">
        <v>516</v>
      </c>
      <c r="O236" s="12" t="s">
        <v>32</v>
      </c>
      <c r="P236" s="12" t="s">
        <v>38</v>
      </c>
      <c r="Q236" s="12" t="s">
        <v>517</v>
      </c>
      <c r="R236" s="12">
        <v>1067.94</v>
      </c>
      <c r="S236" s="12">
        <v>3</v>
      </c>
      <c r="T236" s="12">
        <v>0</v>
      </c>
      <c r="U236" s="12">
        <v>224.26740000000001</v>
      </c>
    </row>
    <row r="237" spans="1:21" x14ac:dyDescent="0.3">
      <c r="A237" s="12">
        <v>1130</v>
      </c>
      <c r="B237" s="12" t="s">
        <v>1061</v>
      </c>
      <c r="C237" s="2">
        <v>42472</v>
      </c>
      <c r="D237" s="2">
        <v>42476</v>
      </c>
      <c r="E237" s="12" t="s">
        <v>41</v>
      </c>
      <c r="F237" s="12" t="s">
        <v>1062</v>
      </c>
      <c r="G237" s="12" t="s">
        <v>1063</v>
      </c>
      <c r="H237" s="12" t="s">
        <v>26</v>
      </c>
      <c r="I237" s="12" t="s">
        <v>27</v>
      </c>
      <c r="J237" s="12" t="s">
        <v>880</v>
      </c>
      <c r="K237" s="12" t="s">
        <v>718</v>
      </c>
      <c r="L237" s="12">
        <v>22153</v>
      </c>
      <c r="M237" s="12" t="s">
        <v>30</v>
      </c>
      <c r="N237" s="12" t="s">
        <v>1064</v>
      </c>
      <c r="O237" s="12" t="s">
        <v>32</v>
      </c>
      <c r="P237" s="12" t="s">
        <v>47</v>
      </c>
      <c r="Q237" s="12" t="s">
        <v>1065</v>
      </c>
      <c r="R237" s="12">
        <v>343.92</v>
      </c>
      <c r="S237" s="12">
        <v>4</v>
      </c>
      <c r="T237" s="12">
        <v>0</v>
      </c>
      <c r="U237" s="12">
        <v>75.662400000000005</v>
      </c>
    </row>
    <row r="238" spans="1:21" x14ac:dyDescent="0.3">
      <c r="A238" s="12">
        <v>1142</v>
      </c>
      <c r="B238" s="12" t="s">
        <v>1066</v>
      </c>
      <c r="C238" s="2">
        <v>41911</v>
      </c>
      <c r="D238" s="2">
        <v>41915</v>
      </c>
      <c r="E238" s="12" t="s">
        <v>41</v>
      </c>
      <c r="F238" s="12" t="s">
        <v>1067</v>
      </c>
      <c r="G238" s="12" t="s">
        <v>1068</v>
      </c>
      <c r="H238" s="12" t="s">
        <v>26</v>
      </c>
      <c r="I238" s="12" t="s">
        <v>27</v>
      </c>
      <c r="J238" s="12" t="s">
        <v>54</v>
      </c>
      <c r="K238" s="12" t="s">
        <v>55</v>
      </c>
      <c r="L238" s="12">
        <v>90045</v>
      </c>
      <c r="M238" s="12" t="s">
        <v>56</v>
      </c>
      <c r="N238" s="12" t="s">
        <v>937</v>
      </c>
      <c r="O238" s="12" t="s">
        <v>32</v>
      </c>
      <c r="P238" s="12" t="s">
        <v>58</v>
      </c>
      <c r="Q238" s="12" t="s">
        <v>938</v>
      </c>
      <c r="R238" s="12">
        <v>204.6</v>
      </c>
      <c r="S238" s="12">
        <v>2</v>
      </c>
      <c r="T238" s="12">
        <v>0</v>
      </c>
      <c r="U238" s="12">
        <v>53.195999999999998</v>
      </c>
    </row>
    <row r="239" spans="1:21" x14ac:dyDescent="0.3">
      <c r="A239" s="12">
        <v>1152</v>
      </c>
      <c r="B239" s="12" t="s">
        <v>1069</v>
      </c>
      <c r="C239" s="2">
        <v>42132</v>
      </c>
      <c r="D239" s="2">
        <v>42138</v>
      </c>
      <c r="E239" s="12" t="s">
        <v>41</v>
      </c>
      <c r="F239" s="12" t="s">
        <v>1070</v>
      </c>
      <c r="G239" s="12" t="s">
        <v>1071</v>
      </c>
      <c r="H239" s="12" t="s">
        <v>92</v>
      </c>
      <c r="I239" s="12" t="s">
        <v>27</v>
      </c>
      <c r="J239" s="12" t="s">
        <v>1072</v>
      </c>
      <c r="K239" s="12" t="s">
        <v>233</v>
      </c>
      <c r="L239" s="12">
        <v>44221</v>
      </c>
      <c r="M239" s="12" t="s">
        <v>69</v>
      </c>
      <c r="N239" s="12" t="s">
        <v>1073</v>
      </c>
      <c r="O239" s="12" t="s">
        <v>32</v>
      </c>
      <c r="P239" s="12" t="s">
        <v>58</v>
      </c>
      <c r="Q239" s="12" t="s">
        <v>1074</v>
      </c>
      <c r="R239" s="12">
        <v>8.3520000000000003</v>
      </c>
      <c r="S239" s="12">
        <v>6</v>
      </c>
      <c r="T239" s="12">
        <v>0.2</v>
      </c>
      <c r="U239" s="12">
        <v>1.2527999999999999</v>
      </c>
    </row>
    <row r="240" spans="1:21" x14ac:dyDescent="0.3">
      <c r="A240" s="12">
        <v>1156</v>
      </c>
      <c r="B240" s="12" t="s">
        <v>1075</v>
      </c>
      <c r="C240" s="2">
        <v>41993</v>
      </c>
      <c r="D240" s="2">
        <v>41994</v>
      </c>
      <c r="E240" s="12" t="s">
        <v>89</v>
      </c>
      <c r="F240" s="12" t="s">
        <v>1076</v>
      </c>
      <c r="G240" s="12" t="s">
        <v>1077</v>
      </c>
      <c r="H240" s="12" t="s">
        <v>102</v>
      </c>
      <c r="I240" s="12" t="s">
        <v>27</v>
      </c>
      <c r="J240" s="12" t="s">
        <v>1078</v>
      </c>
      <c r="K240" s="12" t="s">
        <v>718</v>
      </c>
      <c r="L240" s="12">
        <v>22801</v>
      </c>
      <c r="M240" s="12" t="s">
        <v>30</v>
      </c>
      <c r="N240" s="12" t="s">
        <v>1079</v>
      </c>
      <c r="O240" s="12" t="s">
        <v>32</v>
      </c>
      <c r="P240" s="12" t="s">
        <v>47</v>
      </c>
      <c r="Q240" s="12" t="s">
        <v>1080</v>
      </c>
      <c r="R240" s="12">
        <v>2244.48</v>
      </c>
      <c r="S240" s="12">
        <v>7</v>
      </c>
      <c r="T240" s="12">
        <v>0</v>
      </c>
      <c r="U240" s="12">
        <v>493.78559999999999</v>
      </c>
    </row>
    <row r="241" spans="1:21" x14ac:dyDescent="0.3">
      <c r="A241" s="12">
        <v>1158</v>
      </c>
      <c r="B241" s="12" t="s">
        <v>1075</v>
      </c>
      <c r="C241" s="2">
        <v>41993</v>
      </c>
      <c r="D241" s="2">
        <v>41994</v>
      </c>
      <c r="E241" s="12" t="s">
        <v>89</v>
      </c>
      <c r="F241" s="12" t="s">
        <v>1076</v>
      </c>
      <c r="G241" s="12" t="s">
        <v>1077</v>
      </c>
      <c r="H241" s="12" t="s">
        <v>102</v>
      </c>
      <c r="I241" s="12" t="s">
        <v>27</v>
      </c>
      <c r="J241" s="12" t="s">
        <v>1078</v>
      </c>
      <c r="K241" s="12" t="s">
        <v>718</v>
      </c>
      <c r="L241" s="12">
        <v>22801</v>
      </c>
      <c r="M241" s="12" t="s">
        <v>30</v>
      </c>
      <c r="N241" s="12" t="s">
        <v>443</v>
      </c>
      <c r="O241" s="12" t="s">
        <v>32</v>
      </c>
      <c r="P241" s="12" t="s">
        <v>47</v>
      </c>
      <c r="Q241" s="12" t="s">
        <v>444</v>
      </c>
      <c r="R241" s="12">
        <v>455.1</v>
      </c>
      <c r="S241" s="12">
        <v>2</v>
      </c>
      <c r="T241" s="12">
        <v>0</v>
      </c>
      <c r="U241" s="12">
        <v>100.122</v>
      </c>
    </row>
    <row r="242" spans="1:21" x14ac:dyDescent="0.3">
      <c r="A242" s="12">
        <v>1159</v>
      </c>
      <c r="B242" s="12" t="s">
        <v>1081</v>
      </c>
      <c r="C242" s="2">
        <v>42553</v>
      </c>
      <c r="D242" s="2">
        <v>42558</v>
      </c>
      <c r="E242" s="12" t="s">
        <v>23</v>
      </c>
      <c r="F242" s="12" t="s">
        <v>1082</v>
      </c>
      <c r="G242" s="12" t="s">
        <v>1083</v>
      </c>
      <c r="H242" s="12" t="s">
        <v>92</v>
      </c>
      <c r="I242" s="12" t="s">
        <v>27</v>
      </c>
      <c r="J242" s="12" t="s">
        <v>54</v>
      </c>
      <c r="K242" s="12" t="s">
        <v>55</v>
      </c>
      <c r="L242" s="12">
        <v>90004</v>
      </c>
      <c r="M242" s="12" t="s">
        <v>56</v>
      </c>
      <c r="N242" s="12" t="s">
        <v>1084</v>
      </c>
      <c r="O242" s="12" t="s">
        <v>32</v>
      </c>
      <c r="P242" s="12" t="s">
        <v>38</v>
      </c>
      <c r="Q242" s="12" t="s">
        <v>1085</v>
      </c>
      <c r="R242" s="12">
        <v>195.184</v>
      </c>
      <c r="S242" s="12">
        <v>1</v>
      </c>
      <c r="T242" s="12">
        <v>0.2</v>
      </c>
      <c r="U242" s="12">
        <v>19.5184</v>
      </c>
    </row>
    <row r="243" spans="1:21" x14ac:dyDescent="0.3">
      <c r="A243" s="12">
        <v>1168</v>
      </c>
      <c r="B243" s="12" t="s">
        <v>1086</v>
      </c>
      <c r="C243" s="2">
        <v>43077</v>
      </c>
      <c r="D243" s="2">
        <v>43079</v>
      </c>
      <c r="E243" s="12" t="s">
        <v>23</v>
      </c>
      <c r="F243" s="12" t="s">
        <v>943</v>
      </c>
      <c r="G243" s="12" t="s">
        <v>944</v>
      </c>
      <c r="H243" s="12" t="s">
        <v>26</v>
      </c>
      <c r="I243" s="12" t="s">
        <v>27</v>
      </c>
      <c r="J243" s="12" t="s">
        <v>175</v>
      </c>
      <c r="K243" s="12" t="s">
        <v>122</v>
      </c>
      <c r="L243" s="12">
        <v>10035</v>
      </c>
      <c r="M243" s="12" t="s">
        <v>69</v>
      </c>
      <c r="N243" s="12" t="s">
        <v>1087</v>
      </c>
      <c r="O243" s="12" t="s">
        <v>32</v>
      </c>
      <c r="P243" s="12" t="s">
        <v>58</v>
      </c>
      <c r="Q243" s="12" t="s">
        <v>1088</v>
      </c>
      <c r="R243" s="12">
        <v>109.48</v>
      </c>
      <c r="S243" s="12">
        <v>2</v>
      </c>
      <c r="T243" s="12">
        <v>0</v>
      </c>
      <c r="U243" s="12">
        <v>33.938800000000001</v>
      </c>
    </row>
    <row r="244" spans="1:21" x14ac:dyDescent="0.3">
      <c r="A244" s="12">
        <v>1178</v>
      </c>
      <c r="B244" s="12" t="s">
        <v>1089</v>
      </c>
      <c r="C244" s="2">
        <v>42705</v>
      </c>
      <c r="D244" s="2">
        <v>42709</v>
      </c>
      <c r="E244" s="12" t="s">
        <v>41</v>
      </c>
      <c r="F244" s="12" t="s">
        <v>140</v>
      </c>
      <c r="G244" s="12" t="s">
        <v>141</v>
      </c>
      <c r="H244" s="12" t="s">
        <v>26</v>
      </c>
      <c r="I244" s="12" t="s">
        <v>27</v>
      </c>
      <c r="J244" s="12" t="s">
        <v>1090</v>
      </c>
      <c r="K244" s="12" t="s">
        <v>1091</v>
      </c>
      <c r="L244" s="12">
        <v>20852</v>
      </c>
      <c r="M244" s="12" t="s">
        <v>69</v>
      </c>
      <c r="N244" s="12" t="s">
        <v>1092</v>
      </c>
      <c r="O244" s="12" t="s">
        <v>32</v>
      </c>
      <c r="P244" s="12" t="s">
        <v>38</v>
      </c>
      <c r="Q244" s="12" t="s">
        <v>1093</v>
      </c>
      <c r="R244" s="12">
        <v>172.5</v>
      </c>
      <c r="S244" s="12">
        <v>2</v>
      </c>
      <c r="T244" s="12">
        <v>0</v>
      </c>
      <c r="U244" s="12">
        <v>51.75</v>
      </c>
    </row>
    <row r="245" spans="1:21" x14ac:dyDescent="0.3">
      <c r="A245" s="12">
        <v>1191</v>
      </c>
      <c r="B245" s="12" t="s">
        <v>1094</v>
      </c>
      <c r="C245" s="2">
        <v>42792</v>
      </c>
      <c r="D245" s="2">
        <v>42794</v>
      </c>
      <c r="E245" s="12" t="s">
        <v>23</v>
      </c>
      <c r="F245" s="12" t="s">
        <v>1095</v>
      </c>
      <c r="G245" s="12" t="s">
        <v>1096</v>
      </c>
      <c r="H245" s="12" t="s">
        <v>102</v>
      </c>
      <c r="I245" s="12" t="s">
        <v>27</v>
      </c>
      <c r="J245" s="12" t="s">
        <v>54</v>
      </c>
      <c r="K245" s="12" t="s">
        <v>55</v>
      </c>
      <c r="L245" s="12">
        <v>90036</v>
      </c>
      <c r="M245" s="12" t="s">
        <v>56</v>
      </c>
      <c r="N245" s="12" t="s">
        <v>1097</v>
      </c>
      <c r="O245" s="12" t="s">
        <v>32</v>
      </c>
      <c r="P245" s="12" t="s">
        <v>38</v>
      </c>
      <c r="Q245" s="12" t="s">
        <v>1098</v>
      </c>
      <c r="R245" s="12">
        <v>892.22400000000005</v>
      </c>
      <c r="S245" s="12">
        <v>3</v>
      </c>
      <c r="T245" s="12">
        <v>0.2</v>
      </c>
      <c r="U245" s="12">
        <v>89.222399999999993</v>
      </c>
    </row>
    <row r="246" spans="1:21" x14ac:dyDescent="0.3">
      <c r="A246" s="12">
        <v>1195</v>
      </c>
      <c r="B246" s="12" t="s">
        <v>1099</v>
      </c>
      <c r="C246" s="2">
        <v>42262</v>
      </c>
      <c r="D246" s="2">
        <v>42262</v>
      </c>
      <c r="E246" s="12" t="s">
        <v>427</v>
      </c>
      <c r="F246" s="12" t="s">
        <v>648</v>
      </c>
      <c r="G246" s="12" t="s">
        <v>649</v>
      </c>
      <c r="H246" s="12" t="s">
        <v>92</v>
      </c>
      <c r="I246" s="12" t="s">
        <v>27</v>
      </c>
      <c r="J246" s="12" t="s">
        <v>1100</v>
      </c>
      <c r="K246" s="12" t="s">
        <v>45</v>
      </c>
      <c r="L246" s="12">
        <v>33065</v>
      </c>
      <c r="M246" s="12" t="s">
        <v>30</v>
      </c>
      <c r="N246" s="12" t="s">
        <v>1101</v>
      </c>
      <c r="O246" s="12" t="s">
        <v>32</v>
      </c>
      <c r="P246" s="12" t="s">
        <v>58</v>
      </c>
      <c r="Q246" s="12" t="s">
        <v>1102</v>
      </c>
      <c r="R246" s="12">
        <v>15.712</v>
      </c>
      <c r="S246" s="12">
        <v>4</v>
      </c>
      <c r="T246" s="12">
        <v>0.2</v>
      </c>
      <c r="U246" s="12">
        <v>2.5531999999999999</v>
      </c>
    </row>
    <row r="247" spans="1:21" x14ac:dyDescent="0.3">
      <c r="A247" s="12">
        <v>1197</v>
      </c>
      <c r="B247" s="12" t="s">
        <v>1099</v>
      </c>
      <c r="C247" s="2">
        <v>42262</v>
      </c>
      <c r="D247" s="2">
        <v>42262</v>
      </c>
      <c r="E247" s="12" t="s">
        <v>427</v>
      </c>
      <c r="F247" s="12" t="s">
        <v>648</v>
      </c>
      <c r="G247" s="12" t="s">
        <v>649</v>
      </c>
      <c r="H247" s="12" t="s">
        <v>92</v>
      </c>
      <c r="I247" s="12" t="s">
        <v>27</v>
      </c>
      <c r="J247" s="12" t="s">
        <v>1100</v>
      </c>
      <c r="K247" s="12" t="s">
        <v>45</v>
      </c>
      <c r="L247" s="12">
        <v>33065</v>
      </c>
      <c r="M247" s="12" t="s">
        <v>30</v>
      </c>
      <c r="N247" s="12" t="s">
        <v>727</v>
      </c>
      <c r="O247" s="12" t="s">
        <v>32</v>
      </c>
      <c r="P247" s="12" t="s">
        <v>58</v>
      </c>
      <c r="Q247" s="12" t="s">
        <v>728</v>
      </c>
      <c r="R247" s="12">
        <v>55.968000000000004</v>
      </c>
      <c r="S247" s="12">
        <v>1</v>
      </c>
      <c r="T247" s="12">
        <v>0.2</v>
      </c>
      <c r="U247" s="12">
        <v>-2.0988000000000002</v>
      </c>
    </row>
    <row r="248" spans="1:21" x14ac:dyDescent="0.3">
      <c r="A248" s="12">
        <v>1199</v>
      </c>
      <c r="B248" s="12" t="s">
        <v>1103</v>
      </c>
      <c r="C248" s="2">
        <v>42468</v>
      </c>
      <c r="D248" s="2">
        <v>42472</v>
      </c>
      <c r="E248" s="12" t="s">
        <v>41</v>
      </c>
      <c r="F248" s="12" t="s">
        <v>845</v>
      </c>
      <c r="G248" s="12" t="s">
        <v>846</v>
      </c>
      <c r="H248" s="12" t="s">
        <v>26</v>
      </c>
      <c r="I248" s="12" t="s">
        <v>27</v>
      </c>
      <c r="J248" s="12" t="s">
        <v>103</v>
      </c>
      <c r="K248" s="12" t="s">
        <v>94</v>
      </c>
      <c r="L248" s="12">
        <v>77041</v>
      </c>
      <c r="M248" s="12" t="s">
        <v>95</v>
      </c>
      <c r="N248" s="12" t="s">
        <v>1104</v>
      </c>
      <c r="O248" s="12" t="s">
        <v>32</v>
      </c>
      <c r="P248" s="12" t="s">
        <v>38</v>
      </c>
      <c r="Q248" s="12" t="s">
        <v>1105</v>
      </c>
      <c r="R248" s="12">
        <v>95.983999999999995</v>
      </c>
      <c r="S248" s="12">
        <v>4</v>
      </c>
      <c r="T248" s="12">
        <v>0.3</v>
      </c>
      <c r="U248" s="12">
        <v>-4.1135999999999999</v>
      </c>
    </row>
    <row r="249" spans="1:21" x14ac:dyDescent="0.3">
      <c r="A249" s="12">
        <v>1201</v>
      </c>
      <c r="B249" s="12" t="s">
        <v>1106</v>
      </c>
      <c r="C249" s="2">
        <v>42569</v>
      </c>
      <c r="D249" s="2">
        <v>42575</v>
      </c>
      <c r="E249" s="12" t="s">
        <v>41</v>
      </c>
      <c r="F249" s="12" t="s">
        <v>1107</v>
      </c>
      <c r="G249" s="12" t="s">
        <v>1108</v>
      </c>
      <c r="H249" s="12" t="s">
        <v>92</v>
      </c>
      <c r="I249" s="12" t="s">
        <v>27</v>
      </c>
      <c r="J249" s="12" t="s">
        <v>267</v>
      </c>
      <c r="K249" s="12" t="s">
        <v>182</v>
      </c>
      <c r="L249" s="12">
        <v>80219</v>
      </c>
      <c r="M249" s="12" t="s">
        <v>56</v>
      </c>
      <c r="N249" s="12" t="s">
        <v>807</v>
      </c>
      <c r="O249" s="12" t="s">
        <v>32</v>
      </c>
      <c r="P249" s="12" t="s">
        <v>38</v>
      </c>
      <c r="Q249" s="12" t="s">
        <v>808</v>
      </c>
      <c r="R249" s="12">
        <v>544.00800000000004</v>
      </c>
      <c r="S249" s="12">
        <v>3</v>
      </c>
      <c r="T249" s="12">
        <v>0.2</v>
      </c>
      <c r="U249" s="12">
        <v>40.800600000000003</v>
      </c>
    </row>
    <row r="250" spans="1:21" x14ac:dyDescent="0.3">
      <c r="A250" s="12">
        <v>1203</v>
      </c>
      <c r="B250" s="12" t="s">
        <v>1106</v>
      </c>
      <c r="C250" s="2">
        <v>42569</v>
      </c>
      <c r="D250" s="2">
        <v>42575</v>
      </c>
      <c r="E250" s="12" t="s">
        <v>41</v>
      </c>
      <c r="F250" s="12" t="s">
        <v>1107</v>
      </c>
      <c r="G250" s="12" t="s">
        <v>1108</v>
      </c>
      <c r="H250" s="12" t="s">
        <v>92</v>
      </c>
      <c r="I250" s="12" t="s">
        <v>27</v>
      </c>
      <c r="J250" s="12" t="s">
        <v>267</v>
      </c>
      <c r="K250" s="12" t="s">
        <v>182</v>
      </c>
      <c r="L250" s="12">
        <v>80219</v>
      </c>
      <c r="M250" s="12" t="s">
        <v>56</v>
      </c>
      <c r="N250" s="12" t="s">
        <v>516</v>
      </c>
      <c r="O250" s="12" t="s">
        <v>32</v>
      </c>
      <c r="P250" s="12" t="s">
        <v>38</v>
      </c>
      <c r="Q250" s="12" t="s">
        <v>517</v>
      </c>
      <c r="R250" s="12">
        <v>854.35199999999998</v>
      </c>
      <c r="S250" s="12">
        <v>3</v>
      </c>
      <c r="T250" s="12">
        <v>0.2</v>
      </c>
      <c r="U250" s="12">
        <v>10.679399999999999</v>
      </c>
    </row>
    <row r="251" spans="1:21" x14ac:dyDescent="0.3">
      <c r="A251" s="12">
        <v>1212</v>
      </c>
      <c r="B251" s="12" t="s">
        <v>1109</v>
      </c>
      <c r="C251" s="2">
        <v>42565</v>
      </c>
      <c r="D251" s="2">
        <v>42569</v>
      </c>
      <c r="E251" s="12" t="s">
        <v>23</v>
      </c>
      <c r="F251" s="12" t="s">
        <v>1110</v>
      </c>
      <c r="G251" s="12" t="s">
        <v>1111</v>
      </c>
      <c r="H251" s="12" t="s">
        <v>92</v>
      </c>
      <c r="I251" s="12" t="s">
        <v>27</v>
      </c>
      <c r="J251" s="12" t="s">
        <v>175</v>
      </c>
      <c r="K251" s="12" t="s">
        <v>122</v>
      </c>
      <c r="L251" s="12">
        <v>10009</v>
      </c>
      <c r="M251" s="12" t="s">
        <v>69</v>
      </c>
      <c r="N251" s="12" t="s">
        <v>279</v>
      </c>
      <c r="O251" s="12" t="s">
        <v>32</v>
      </c>
      <c r="P251" s="12" t="s">
        <v>33</v>
      </c>
      <c r="Q251" s="12" t="s">
        <v>280</v>
      </c>
      <c r="R251" s="12">
        <v>579.13599999999997</v>
      </c>
      <c r="S251" s="12">
        <v>4</v>
      </c>
      <c r="T251" s="12">
        <v>0.2</v>
      </c>
      <c r="U251" s="12">
        <v>21.717600000000001</v>
      </c>
    </row>
    <row r="252" spans="1:21" x14ac:dyDescent="0.3">
      <c r="A252" s="12">
        <v>1213</v>
      </c>
      <c r="B252" s="12" t="s">
        <v>1112</v>
      </c>
      <c r="C252" s="2">
        <v>42987</v>
      </c>
      <c r="D252" s="2">
        <v>42991</v>
      </c>
      <c r="E252" s="12" t="s">
        <v>41</v>
      </c>
      <c r="F252" s="12" t="s">
        <v>1113</v>
      </c>
      <c r="G252" s="12" t="s">
        <v>1114</v>
      </c>
      <c r="H252" s="12" t="s">
        <v>92</v>
      </c>
      <c r="I252" s="12" t="s">
        <v>27</v>
      </c>
      <c r="J252" s="12" t="s">
        <v>67</v>
      </c>
      <c r="K252" s="12" t="s">
        <v>68</v>
      </c>
      <c r="L252" s="12">
        <v>19134</v>
      </c>
      <c r="M252" s="12" t="s">
        <v>69</v>
      </c>
      <c r="N252" s="12" t="s">
        <v>297</v>
      </c>
      <c r="O252" s="12" t="s">
        <v>32</v>
      </c>
      <c r="P252" s="12" t="s">
        <v>38</v>
      </c>
      <c r="Q252" s="12" t="s">
        <v>298</v>
      </c>
      <c r="R252" s="12">
        <v>141.37200000000001</v>
      </c>
      <c r="S252" s="12">
        <v>2</v>
      </c>
      <c r="T252" s="12">
        <v>0.3</v>
      </c>
      <c r="U252" s="12">
        <v>-48.470399999999998</v>
      </c>
    </row>
    <row r="253" spans="1:21" x14ac:dyDescent="0.3">
      <c r="A253" s="12">
        <v>1218</v>
      </c>
      <c r="B253" s="12" t="s">
        <v>1112</v>
      </c>
      <c r="C253" s="2">
        <v>42987</v>
      </c>
      <c r="D253" s="2">
        <v>42991</v>
      </c>
      <c r="E253" s="12" t="s">
        <v>41</v>
      </c>
      <c r="F253" s="12" t="s">
        <v>1113</v>
      </c>
      <c r="G253" s="12" t="s">
        <v>1114</v>
      </c>
      <c r="H253" s="12" t="s">
        <v>92</v>
      </c>
      <c r="I253" s="12" t="s">
        <v>27</v>
      </c>
      <c r="J253" s="12" t="s">
        <v>67</v>
      </c>
      <c r="K253" s="12" t="s">
        <v>68</v>
      </c>
      <c r="L253" s="12">
        <v>19134</v>
      </c>
      <c r="M253" s="12" t="s">
        <v>69</v>
      </c>
      <c r="N253" s="12" t="s">
        <v>1115</v>
      </c>
      <c r="O253" s="12" t="s">
        <v>32</v>
      </c>
      <c r="P253" s="12" t="s">
        <v>58</v>
      </c>
      <c r="Q253" s="12" t="s">
        <v>1116</v>
      </c>
      <c r="R253" s="12">
        <v>17.024000000000001</v>
      </c>
      <c r="S253" s="12">
        <v>2</v>
      </c>
      <c r="T253" s="12">
        <v>0.2</v>
      </c>
      <c r="U253" s="12">
        <v>1.7023999999999999</v>
      </c>
    </row>
    <row r="254" spans="1:21" x14ac:dyDescent="0.3">
      <c r="A254" s="12">
        <v>1223</v>
      </c>
      <c r="B254" s="12" t="s">
        <v>1117</v>
      </c>
      <c r="C254" s="2">
        <v>42708</v>
      </c>
      <c r="D254" s="2">
        <v>42709</v>
      </c>
      <c r="E254" s="12" t="s">
        <v>89</v>
      </c>
      <c r="F254" s="12" t="s">
        <v>245</v>
      </c>
      <c r="G254" s="12" t="s">
        <v>246</v>
      </c>
      <c r="H254" s="12" t="s">
        <v>26</v>
      </c>
      <c r="I254" s="12" t="s">
        <v>27</v>
      </c>
      <c r="J254" s="12" t="s">
        <v>175</v>
      </c>
      <c r="K254" s="12" t="s">
        <v>122</v>
      </c>
      <c r="L254" s="12">
        <v>10024</v>
      </c>
      <c r="M254" s="12" t="s">
        <v>69</v>
      </c>
      <c r="N254" s="12" t="s">
        <v>969</v>
      </c>
      <c r="O254" s="12" t="s">
        <v>32</v>
      </c>
      <c r="P254" s="12" t="s">
        <v>58</v>
      </c>
      <c r="Q254" s="12" t="s">
        <v>970</v>
      </c>
      <c r="R254" s="12">
        <v>113.79</v>
      </c>
      <c r="S254" s="12">
        <v>3</v>
      </c>
      <c r="T254" s="12">
        <v>0</v>
      </c>
      <c r="U254" s="12">
        <v>20.482199999999999</v>
      </c>
    </row>
    <row r="255" spans="1:21" x14ac:dyDescent="0.3">
      <c r="A255" s="12">
        <v>1230</v>
      </c>
      <c r="B255" s="12" t="s">
        <v>1118</v>
      </c>
      <c r="C255" s="2">
        <v>43045</v>
      </c>
      <c r="D255" s="2">
        <v>43050</v>
      </c>
      <c r="E255" s="12" t="s">
        <v>41</v>
      </c>
      <c r="F255" s="12" t="s">
        <v>845</v>
      </c>
      <c r="G255" s="12" t="s">
        <v>846</v>
      </c>
      <c r="H255" s="12" t="s">
        <v>26</v>
      </c>
      <c r="I255" s="12" t="s">
        <v>27</v>
      </c>
      <c r="J255" s="12" t="s">
        <v>54</v>
      </c>
      <c r="K255" s="12" t="s">
        <v>55</v>
      </c>
      <c r="L255" s="12">
        <v>90045</v>
      </c>
      <c r="M255" s="12" t="s">
        <v>56</v>
      </c>
      <c r="N255" s="12" t="s">
        <v>897</v>
      </c>
      <c r="O255" s="12" t="s">
        <v>32</v>
      </c>
      <c r="P255" s="12" t="s">
        <v>58</v>
      </c>
      <c r="Q255" s="12" t="s">
        <v>898</v>
      </c>
      <c r="R255" s="12">
        <v>8.73</v>
      </c>
      <c r="S255" s="12">
        <v>1</v>
      </c>
      <c r="T255" s="12">
        <v>0</v>
      </c>
      <c r="U255" s="12">
        <v>2.9681999999999999</v>
      </c>
    </row>
    <row r="256" spans="1:21" x14ac:dyDescent="0.3">
      <c r="A256" s="12">
        <v>1235</v>
      </c>
      <c r="B256" s="12" t="s">
        <v>1119</v>
      </c>
      <c r="C256" s="2">
        <v>42671</v>
      </c>
      <c r="D256" s="2">
        <v>42671</v>
      </c>
      <c r="E256" s="12" t="s">
        <v>427</v>
      </c>
      <c r="F256" s="12" t="s">
        <v>1120</v>
      </c>
      <c r="G256" s="12" t="s">
        <v>1121</v>
      </c>
      <c r="H256" s="12" t="s">
        <v>26</v>
      </c>
      <c r="I256" s="12" t="s">
        <v>27</v>
      </c>
      <c r="J256" s="12" t="s">
        <v>1122</v>
      </c>
      <c r="K256" s="12" t="s">
        <v>45</v>
      </c>
      <c r="L256" s="12">
        <v>33437</v>
      </c>
      <c r="M256" s="12" t="s">
        <v>30</v>
      </c>
      <c r="N256" s="12" t="s">
        <v>1123</v>
      </c>
      <c r="O256" s="12" t="s">
        <v>32</v>
      </c>
      <c r="P256" s="12" t="s">
        <v>58</v>
      </c>
      <c r="Q256" s="12" t="s">
        <v>1124</v>
      </c>
      <c r="R256" s="12">
        <v>47.951999999999998</v>
      </c>
      <c r="S256" s="12">
        <v>3</v>
      </c>
      <c r="T256" s="12">
        <v>0.2</v>
      </c>
      <c r="U256" s="12">
        <v>13.786199999999999</v>
      </c>
    </row>
    <row r="257" spans="1:21" x14ac:dyDescent="0.3">
      <c r="A257" s="12">
        <v>1237</v>
      </c>
      <c r="B257" s="12" t="s">
        <v>1119</v>
      </c>
      <c r="C257" s="2">
        <v>42671</v>
      </c>
      <c r="D257" s="2">
        <v>42671</v>
      </c>
      <c r="E257" s="12" t="s">
        <v>427</v>
      </c>
      <c r="F257" s="12" t="s">
        <v>1120</v>
      </c>
      <c r="G257" s="12" t="s">
        <v>1121</v>
      </c>
      <c r="H257" s="12" t="s">
        <v>26</v>
      </c>
      <c r="I257" s="12" t="s">
        <v>27</v>
      </c>
      <c r="J257" s="12" t="s">
        <v>1122</v>
      </c>
      <c r="K257" s="12" t="s">
        <v>45</v>
      </c>
      <c r="L257" s="12">
        <v>33437</v>
      </c>
      <c r="M257" s="12" t="s">
        <v>30</v>
      </c>
      <c r="N257" s="12" t="s">
        <v>1125</v>
      </c>
      <c r="O257" s="12" t="s">
        <v>32</v>
      </c>
      <c r="P257" s="12" t="s">
        <v>58</v>
      </c>
      <c r="Q257" s="12" t="s">
        <v>1126</v>
      </c>
      <c r="R257" s="12">
        <v>63.968000000000004</v>
      </c>
      <c r="S257" s="12">
        <v>2</v>
      </c>
      <c r="T257" s="12">
        <v>0.2</v>
      </c>
      <c r="U257" s="12">
        <v>0</v>
      </c>
    </row>
    <row r="258" spans="1:21" x14ac:dyDescent="0.3">
      <c r="A258" s="12">
        <v>1238</v>
      </c>
      <c r="B258" s="12" t="s">
        <v>1119</v>
      </c>
      <c r="C258" s="2">
        <v>42671</v>
      </c>
      <c r="D258" s="2">
        <v>42671</v>
      </c>
      <c r="E258" s="12" t="s">
        <v>427</v>
      </c>
      <c r="F258" s="12" t="s">
        <v>1120</v>
      </c>
      <c r="G258" s="12" t="s">
        <v>1121</v>
      </c>
      <c r="H258" s="12" t="s">
        <v>26</v>
      </c>
      <c r="I258" s="12" t="s">
        <v>27</v>
      </c>
      <c r="J258" s="12" t="s">
        <v>1122</v>
      </c>
      <c r="K258" s="12" t="s">
        <v>45</v>
      </c>
      <c r="L258" s="12">
        <v>33437</v>
      </c>
      <c r="M258" s="12" t="s">
        <v>30</v>
      </c>
      <c r="N258" s="12" t="s">
        <v>707</v>
      </c>
      <c r="O258" s="12" t="s">
        <v>32</v>
      </c>
      <c r="P258" s="12" t="s">
        <v>58</v>
      </c>
      <c r="Q258" s="12" t="s">
        <v>708</v>
      </c>
      <c r="R258" s="12">
        <v>165.048</v>
      </c>
      <c r="S258" s="12">
        <v>3</v>
      </c>
      <c r="T258" s="12">
        <v>0.2</v>
      </c>
      <c r="U258" s="12">
        <v>41.262</v>
      </c>
    </row>
    <row r="259" spans="1:21" x14ac:dyDescent="0.3">
      <c r="A259" s="12">
        <v>1239</v>
      </c>
      <c r="B259" s="12" t="s">
        <v>1127</v>
      </c>
      <c r="C259" s="2">
        <v>41862</v>
      </c>
      <c r="D259" s="2">
        <v>41866</v>
      </c>
      <c r="E259" s="12" t="s">
        <v>41</v>
      </c>
      <c r="F259" s="12" t="s">
        <v>1128</v>
      </c>
      <c r="G259" s="12" t="s">
        <v>1129</v>
      </c>
      <c r="H259" s="12" t="s">
        <v>26</v>
      </c>
      <c r="I259" s="12" t="s">
        <v>27</v>
      </c>
      <c r="J259" s="12" t="s">
        <v>193</v>
      </c>
      <c r="K259" s="12" t="s">
        <v>194</v>
      </c>
      <c r="L259" s="12">
        <v>98105</v>
      </c>
      <c r="M259" s="12" t="s">
        <v>56</v>
      </c>
      <c r="N259" s="12" t="s">
        <v>1130</v>
      </c>
      <c r="O259" s="12" t="s">
        <v>32</v>
      </c>
      <c r="P259" s="12" t="s">
        <v>58</v>
      </c>
      <c r="Q259" s="12" t="s">
        <v>1131</v>
      </c>
      <c r="R259" s="12">
        <v>12.35</v>
      </c>
      <c r="S259" s="12">
        <v>1</v>
      </c>
      <c r="T259" s="12">
        <v>0</v>
      </c>
      <c r="U259" s="12">
        <v>5.4340000000000002</v>
      </c>
    </row>
    <row r="260" spans="1:21" x14ac:dyDescent="0.3">
      <c r="A260" s="12">
        <v>1246</v>
      </c>
      <c r="B260" s="12" t="s">
        <v>1132</v>
      </c>
      <c r="C260" s="2">
        <v>41985</v>
      </c>
      <c r="D260" s="2">
        <v>41987</v>
      </c>
      <c r="E260" s="12" t="s">
        <v>23</v>
      </c>
      <c r="F260" s="12" t="s">
        <v>1133</v>
      </c>
      <c r="G260" s="12" t="s">
        <v>1134</v>
      </c>
      <c r="H260" s="12" t="s">
        <v>26</v>
      </c>
      <c r="I260" s="12" t="s">
        <v>27</v>
      </c>
      <c r="J260" s="12" t="s">
        <v>1135</v>
      </c>
      <c r="K260" s="12" t="s">
        <v>55</v>
      </c>
      <c r="L260" s="12">
        <v>93727</v>
      </c>
      <c r="M260" s="12" t="s">
        <v>56</v>
      </c>
      <c r="N260" s="12" t="s">
        <v>1136</v>
      </c>
      <c r="O260" s="12" t="s">
        <v>32</v>
      </c>
      <c r="P260" s="12" t="s">
        <v>47</v>
      </c>
      <c r="Q260" s="12" t="s">
        <v>1137</v>
      </c>
      <c r="R260" s="12">
        <v>764.68799999999999</v>
      </c>
      <c r="S260" s="12">
        <v>6</v>
      </c>
      <c r="T260" s="12">
        <v>0.2</v>
      </c>
      <c r="U260" s="12">
        <v>95.585999999999999</v>
      </c>
    </row>
    <row r="261" spans="1:21" x14ac:dyDescent="0.3">
      <c r="A261" s="12">
        <v>1247</v>
      </c>
      <c r="B261" s="12" t="s">
        <v>1132</v>
      </c>
      <c r="C261" s="2">
        <v>41985</v>
      </c>
      <c r="D261" s="2">
        <v>41987</v>
      </c>
      <c r="E261" s="12" t="s">
        <v>23</v>
      </c>
      <c r="F261" s="12" t="s">
        <v>1133</v>
      </c>
      <c r="G261" s="12" t="s">
        <v>1134</v>
      </c>
      <c r="H261" s="12" t="s">
        <v>26</v>
      </c>
      <c r="I261" s="12" t="s">
        <v>27</v>
      </c>
      <c r="J261" s="12" t="s">
        <v>1135</v>
      </c>
      <c r="K261" s="12" t="s">
        <v>55</v>
      </c>
      <c r="L261" s="12">
        <v>93727</v>
      </c>
      <c r="M261" s="12" t="s">
        <v>56</v>
      </c>
      <c r="N261" s="12" t="s">
        <v>308</v>
      </c>
      <c r="O261" s="12" t="s">
        <v>32</v>
      </c>
      <c r="P261" s="12" t="s">
        <v>47</v>
      </c>
      <c r="Q261" s="12" t="s">
        <v>309</v>
      </c>
      <c r="R261" s="12">
        <v>3610.848</v>
      </c>
      <c r="S261" s="12">
        <v>12</v>
      </c>
      <c r="T261" s="12">
        <v>0.2</v>
      </c>
      <c r="U261" s="12">
        <v>135.4068</v>
      </c>
    </row>
    <row r="262" spans="1:21" x14ac:dyDescent="0.3">
      <c r="A262" s="12">
        <v>1248</v>
      </c>
      <c r="B262" s="12" t="s">
        <v>1132</v>
      </c>
      <c r="C262" s="2">
        <v>41985</v>
      </c>
      <c r="D262" s="2">
        <v>41987</v>
      </c>
      <c r="E262" s="12" t="s">
        <v>23</v>
      </c>
      <c r="F262" s="12" t="s">
        <v>1133</v>
      </c>
      <c r="G262" s="12" t="s">
        <v>1134</v>
      </c>
      <c r="H262" s="12" t="s">
        <v>26</v>
      </c>
      <c r="I262" s="12" t="s">
        <v>27</v>
      </c>
      <c r="J262" s="12" t="s">
        <v>1135</v>
      </c>
      <c r="K262" s="12" t="s">
        <v>55</v>
      </c>
      <c r="L262" s="12">
        <v>93727</v>
      </c>
      <c r="M262" s="12" t="s">
        <v>56</v>
      </c>
      <c r="N262" s="12" t="s">
        <v>1138</v>
      </c>
      <c r="O262" s="12" t="s">
        <v>32</v>
      </c>
      <c r="P262" s="12" t="s">
        <v>33</v>
      </c>
      <c r="Q262" s="12" t="s">
        <v>1139</v>
      </c>
      <c r="R262" s="12">
        <v>254.97450000000001</v>
      </c>
      <c r="S262" s="12">
        <v>3</v>
      </c>
      <c r="T262" s="12">
        <v>0.15</v>
      </c>
      <c r="U262" s="12">
        <v>11.998799999999999</v>
      </c>
    </row>
    <row r="263" spans="1:21" x14ac:dyDescent="0.3">
      <c r="A263" s="12">
        <v>1250</v>
      </c>
      <c r="B263" s="12" t="s">
        <v>1140</v>
      </c>
      <c r="C263" s="2">
        <v>43087</v>
      </c>
      <c r="D263" s="2">
        <v>43093</v>
      </c>
      <c r="E263" s="12" t="s">
        <v>41</v>
      </c>
      <c r="F263" s="12" t="s">
        <v>1141</v>
      </c>
      <c r="G263" s="12" t="s">
        <v>1142</v>
      </c>
      <c r="H263" s="12" t="s">
        <v>26</v>
      </c>
      <c r="I263" s="12" t="s">
        <v>27</v>
      </c>
      <c r="J263" s="12" t="s">
        <v>175</v>
      </c>
      <c r="K263" s="12" t="s">
        <v>122</v>
      </c>
      <c r="L263" s="12">
        <v>10009</v>
      </c>
      <c r="M263" s="12" t="s">
        <v>69</v>
      </c>
      <c r="N263" s="12" t="s">
        <v>1143</v>
      </c>
      <c r="O263" s="12" t="s">
        <v>32</v>
      </c>
      <c r="P263" s="12" t="s">
        <v>38</v>
      </c>
      <c r="Q263" s="12" t="s">
        <v>1144</v>
      </c>
      <c r="R263" s="12">
        <v>1141.9380000000001</v>
      </c>
      <c r="S263" s="12">
        <v>9</v>
      </c>
      <c r="T263" s="12">
        <v>0.1</v>
      </c>
      <c r="U263" s="12">
        <v>139.5702</v>
      </c>
    </row>
    <row r="264" spans="1:21" x14ac:dyDescent="0.3">
      <c r="A264" s="12">
        <v>1256</v>
      </c>
      <c r="B264" s="12" t="s">
        <v>1145</v>
      </c>
      <c r="C264" s="2">
        <v>42804</v>
      </c>
      <c r="D264" s="2">
        <v>42808</v>
      </c>
      <c r="E264" s="12" t="s">
        <v>41</v>
      </c>
      <c r="F264" s="12" t="s">
        <v>1146</v>
      </c>
      <c r="G264" s="12" t="s">
        <v>1147</v>
      </c>
      <c r="H264" s="12" t="s">
        <v>102</v>
      </c>
      <c r="I264" s="12" t="s">
        <v>27</v>
      </c>
      <c r="J264" s="12" t="s">
        <v>1148</v>
      </c>
      <c r="K264" s="12" t="s">
        <v>68</v>
      </c>
      <c r="L264" s="12">
        <v>19013</v>
      </c>
      <c r="M264" s="12" t="s">
        <v>69</v>
      </c>
      <c r="N264" s="12" t="s">
        <v>1149</v>
      </c>
      <c r="O264" s="12" t="s">
        <v>32</v>
      </c>
      <c r="P264" s="12" t="s">
        <v>58</v>
      </c>
      <c r="Q264" s="12" t="s">
        <v>1150</v>
      </c>
      <c r="R264" s="12">
        <v>6.6959999999999997</v>
      </c>
      <c r="S264" s="12">
        <v>1</v>
      </c>
      <c r="T264" s="12">
        <v>0.2</v>
      </c>
      <c r="U264" s="12">
        <v>0.50219999999999998</v>
      </c>
    </row>
    <row r="265" spans="1:21" x14ac:dyDescent="0.3">
      <c r="A265" s="12">
        <v>1257</v>
      </c>
      <c r="B265" s="12" t="s">
        <v>1145</v>
      </c>
      <c r="C265" s="2">
        <v>42804</v>
      </c>
      <c r="D265" s="2">
        <v>42808</v>
      </c>
      <c r="E265" s="12" t="s">
        <v>41</v>
      </c>
      <c r="F265" s="12" t="s">
        <v>1146</v>
      </c>
      <c r="G265" s="12" t="s">
        <v>1147</v>
      </c>
      <c r="H265" s="12" t="s">
        <v>102</v>
      </c>
      <c r="I265" s="12" t="s">
        <v>27</v>
      </c>
      <c r="J265" s="12" t="s">
        <v>1148</v>
      </c>
      <c r="K265" s="12" t="s">
        <v>68</v>
      </c>
      <c r="L265" s="12">
        <v>19013</v>
      </c>
      <c r="M265" s="12" t="s">
        <v>69</v>
      </c>
      <c r="N265" s="12" t="s">
        <v>1151</v>
      </c>
      <c r="O265" s="12" t="s">
        <v>32</v>
      </c>
      <c r="P265" s="12" t="s">
        <v>58</v>
      </c>
      <c r="Q265" s="12" t="s">
        <v>1152</v>
      </c>
      <c r="R265" s="12">
        <v>43.872</v>
      </c>
      <c r="S265" s="12">
        <v>2</v>
      </c>
      <c r="T265" s="12">
        <v>0.2</v>
      </c>
      <c r="U265" s="12">
        <v>11.516400000000001</v>
      </c>
    </row>
    <row r="266" spans="1:21" x14ac:dyDescent="0.3">
      <c r="A266" s="12">
        <v>1265</v>
      </c>
      <c r="B266" s="12" t="s">
        <v>1153</v>
      </c>
      <c r="C266" s="2">
        <v>42644</v>
      </c>
      <c r="D266" s="2">
        <v>42645</v>
      </c>
      <c r="E266" s="12" t="s">
        <v>89</v>
      </c>
      <c r="F266" s="12" t="s">
        <v>1154</v>
      </c>
      <c r="G266" s="12" t="s">
        <v>1155</v>
      </c>
      <c r="H266" s="12" t="s">
        <v>26</v>
      </c>
      <c r="I266" s="12" t="s">
        <v>27</v>
      </c>
      <c r="J266" s="12" t="s">
        <v>1156</v>
      </c>
      <c r="K266" s="12" t="s">
        <v>112</v>
      </c>
      <c r="L266" s="12">
        <v>46350</v>
      </c>
      <c r="M266" s="12" t="s">
        <v>95</v>
      </c>
      <c r="N266" s="12" t="s">
        <v>1149</v>
      </c>
      <c r="O266" s="12" t="s">
        <v>32</v>
      </c>
      <c r="P266" s="12" t="s">
        <v>58</v>
      </c>
      <c r="Q266" s="12" t="s">
        <v>1150</v>
      </c>
      <c r="R266" s="12">
        <v>41.85</v>
      </c>
      <c r="S266" s="12">
        <v>5</v>
      </c>
      <c r="T266" s="12">
        <v>0</v>
      </c>
      <c r="U266" s="12">
        <v>10.881</v>
      </c>
    </row>
    <row r="267" spans="1:21" x14ac:dyDescent="0.3">
      <c r="A267" s="12">
        <v>1268</v>
      </c>
      <c r="B267" s="12" t="s">
        <v>1157</v>
      </c>
      <c r="C267" s="2">
        <v>41997</v>
      </c>
      <c r="D267" s="2">
        <v>42002</v>
      </c>
      <c r="E267" s="12" t="s">
        <v>41</v>
      </c>
      <c r="F267" s="12" t="s">
        <v>1158</v>
      </c>
      <c r="G267" s="12" t="s">
        <v>1159</v>
      </c>
      <c r="H267" s="12" t="s">
        <v>92</v>
      </c>
      <c r="I267" s="12" t="s">
        <v>27</v>
      </c>
      <c r="J267" s="12" t="s">
        <v>54</v>
      </c>
      <c r="K267" s="12" t="s">
        <v>55</v>
      </c>
      <c r="L267" s="12">
        <v>90045</v>
      </c>
      <c r="M267" s="12" t="s">
        <v>56</v>
      </c>
      <c r="N267" s="12" t="s">
        <v>137</v>
      </c>
      <c r="O267" s="12" t="s">
        <v>32</v>
      </c>
      <c r="P267" s="12" t="s">
        <v>38</v>
      </c>
      <c r="Q267" s="12" t="s">
        <v>138</v>
      </c>
      <c r="R267" s="12">
        <v>292.27199999999999</v>
      </c>
      <c r="S267" s="12">
        <v>6</v>
      </c>
      <c r="T267" s="12">
        <v>0.2</v>
      </c>
      <c r="U267" s="12">
        <v>18.266999999999999</v>
      </c>
    </row>
    <row r="268" spans="1:21" x14ac:dyDescent="0.3">
      <c r="A268" s="12">
        <v>1269</v>
      </c>
      <c r="B268" s="12" t="s">
        <v>1160</v>
      </c>
      <c r="C268" s="2">
        <v>43001</v>
      </c>
      <c r="D268" s="2">
        <v>43005</v>
      </c>
      <c r="E268" s="12" t="s">
        <v>41</v>
      </c>
      <c r="F268" s="12" t="s">
        <v>1161</v>
      </c>
      <c r="G268" s="12" t="s">
        <v>1162</v>
      </c>
      <c r="H268" s="12" t="s">
        <v>92</v>
      </c>
      <c r="I268" s="12" t="s">
        <v>27</v>
      </c>
      <c r="J268" s="12" t="s">
        <v>867</v>
      </c>
      <c r="K268" s="12" t="s">
        <v>182</v>
      </c>
      <c r="L268" s="12">
        <v>80027</v>
      </c>
      <c r="M268" s="12" t="s">
        <v>56</v>
      </c>
      <c r="N268" s="12" t="s">
        <v>495</v>
      </c>
      <c r="O268" s="12" t="s">
        <v>32</v>
      </c>
      <c r="P268" s="12" t="s">
        <v>58</v>
      </c>
      <c r="Q268" s="12" t="s">
        <v>496</v>
      </c>
      <c r="R268" s="12">
        <v>29.327999999999999</v>
      </c>
      <c r="S268" s="12">
        <v>3</v>
      </c>
      <c r="T268" s="12">
        <v>0.2</v>
      </c>
      <c r="U268" s="12">
        <v>3.6659999999999999</v>
      </c>
    </row>
    <row r="269" spans="1:21" x14ac:dyDescent="0.3">
      <c r="A269" s="12">
        <v>1275</v>
      </c>
      <c r="B269" s="12" t="s">
        <v>1163</v>
      </c>
      <c r="C269" s="2">
        <v>42516</v>
      </c>
      <c r="D269" s="2">
        <v>42516</v>
      </c>
      <c r="E269" s="12" t="s">
        <v>427</v>
      </c>
      <c r="F269" s="12" t="s">
        <v>1164</v>
      </c>
      <c r="G269" s="12" t="s">
        <v>1165</v>
      </c>
      <c r="H269" s="12" t="s">
        <v>26</v>
      </c>
      <c r="I269" s="12" t="s">
        <v>27</v>
      </c>
      <c r="J269" s="12" t="s">
        <v>597</v>
      </c>
      <c r="K269" s="12" t="s">
        <v>94</v>
      </c>
      <c r="L269" s="12">
        <v>76106</v>
      </c>
      <c r="M269" s="12" t="s">
        <v>95</v>
      </c>
      <c r="N269" s="12" t="s">
        <v>1166</v>
      </c>
      <c r="O269" s="12" t="s">
        <v>32</v>
      </c>
      <c r="P269" s="12" t="s">
        <v>38</v>
      </c>
      <c r="Q269" s="12" t="s">
        <v>1167</v>
      </c>
      <c r="R269" s="12">
        <v>388.43</v>
      </c>
      <c r="S269" s="12">
        <v>5</v>
      </c>
      <c r="T269" s="12">
        <v>0.3</v>
      </c>
      <c r="U269" s="12">
        <v>-88.784000000000006</v>
      </c>
    </row>
    <row r="270" spans="1:21" x14ac:dyDescent="0.3">
      <c r="A270" s="12">
        <v>1288</v>
      </c>
      <c r="B270" s="12" t="s">
        <v>1168</v>
      </c>
      <c r="C270" s="2">
        <v>42696</v>
      </c>
      <c r="D270" s="2">
        <v>42700</v>
      </c>
      <c r="E270" s="12" t="s">
        <v>41</v>
      </c>
      <c r="F270" s="12" t="s">
        <v>1169</v>
      </c>
      <c r="G270" s="12" t="s">
        <v>1170</v>
      </c>
      <c r="H270" s="12" t="s">
        <v>92</v>
      </c>
      <c r="I270" s="12" t="s">
        <v>27</v>
      </c>
      <c r="J270" s="12" t="s">
        <v>175</v>
      </c>
      <c r="K270" s="12" t="s">
        <v>122</v>
      </c>
      <c r="L270" s="12">
        <v>10009</v>
      </c>
      <c r="M270" s="12" t="s">
        <v>69</v>
      </c>
      <c r="N270" s="12" t="s">
        <v>129</v>
      </c>
      <c r="O270" s="12" t="s">
        <v>32</v>
      </c>
      <c r="P270" s="12" t="s">
        <v>58</v>
      </c>
      <c r="Q270" s="12" t="s">
        <v>130</v>
      </c>
      <c r="R270" s="12">
        <v>39.880000000000003</v>
      </c>
      <c r="S270" s="12">
        <v>2</v>
      </c>
      <c r="T270" s="12">
        <v>0</v>
      </c>
      <c r="U270" s="12">
        <v>11.166399999999999</v>
      </c>
    </row>
    <row r="271" spans="1:21" x14ac:dyDescent="0.3">
      <c r="A271" s="12">
        <v>1301</v>
      </c>
      <c r="B271" s="12" t="s">
        <v>1171</v>
      </c>
      <c r="C271" s="2">
        <v>42727</v>
      </c>
      <c r="D271" s="2">
        <v>42729</v>
      </c>
      <c r="E271" s="12" t="s">
        <v>23</v>
      </c>
      <c r="F271" s="12" t="s">
        <v>1172</v>
      </c>
      <c r="G271" s="12" t="s">
        <v>1173</v>
      </c>
      <c r="H271" s="12" t="s">
        <v>26</v>
      </c>
      <c r="I271" s="12" t="s">
        <v>27</v>
      </c>
      <c r="J271" s="12" t="s">
        <v>880</v>
      </c>
      <c r="K271" s="12" t="s">
        <v>718</v>
      </c>
      <c r="L271" s="12">
        <v>22153</v>
      </c>
      <c r="M271" s="12" t="s">
        <v>30</v>
      </c>
      <c r="N271" s="12" t="s">
        <v>96</v>
      </c>
      <c r="O271" s="12" t="s">
        <v>32</v>
      </c>
      <c r="P271" s="12" t="s">
        <v>58</v>
      </c>
      <c r="Q271" s="12" t="s">
        <v>97</v>
      </c>
      <c r="R271" s="12">
        <v>572.76</v>
      </c>
      <c r="S271" s="12">
        <v>6</v>
      </c>
      <c r="T271" s="12">
        <v>0</v>
      </c>
      <c r="U271" s="12">
        <v>166.10040000000001</v>
      </c>
    </row>
    <row r="272" spans="1:21" x14ac:dyDescent="0.3">
      <c r="A272" s="12">
        <v>1302</v>
      </c>
      <c r="B272" s="12" t="s">
        <v>1171</v>
      </c>
      <c r="C272" s="2">
        <v>42727</v>
      </c>
      <c r="D272" s="2">
        <v>42729</v>
      </c>
      <c r="E272" s="12" t="s">
        <v>23</v>
      </c>
      <c r="F272" s="12" t="s">
        <v>1172</v>
      </c>
      <c r="G272" s="12" t="s">
        <v>1173</v>
      </c>
      <c r="H272" s="12" t="s">
        <v>26</v>
      </c>
      <c r="I272" s="12" t="s">
        <v>27</v>
      </c>
      <c r="J272" s="12" t="s">
        <v>880</v>
      </c>
      <c r="K272" s="12" t="s">
        <v>718</v>
      </c>
      <c r="L272" s="12">
        <v>22153</v>
      </c>
      <c r="M272" s="12" t="s">
        <v>30</v>
      </c>
      <c r="N272" s="12" t="s">
        <v>96</v>
      </c>
      <c r="O272" s="12" t="s">
        <v>32</v>
      </c>
      <c r="P272" s="12" t="s">
        <v>58</v>
      </c>
      <c r="Q272" s="12" t="s">
        <v>97</v>
      </c>
      <c r="R272" s="12">
        <v>286.38</v>
      </c>
      <c r="S272" s="12">
        <v>3</v>
      </c>
      <c r="T272" s="12">
        <v>0</v>
      </c>
      <c r="U272" s="12">
        <v>83.050200000000004</v>
      </c>
    </row>
    <row r="273" spans="1:21" x14ac:dyDescent="0.3">
      <c r="A273" s="12">
        <v>1303</v>
      </c>
      <c r="B273" s="12" t="s">
        <v>1174</v>
      </c>
      <c r="C273" s="2">
        <v>42266</v>
      </c>
      <c r="D273" s="2">
        <v>42271</v>
      </c>
      <c r="E273" s="12" t="s">
        <v>23</v>
      </c>
      <c r="F273" s="12" t="s">
        <v>1175</v>
      </c>
      <c r="G273" s="12" t="s">
        <v>1176</v>
      </c>
      <c r="H273" s="12" t="s">
        <v>102</v>
      </c>
      <c r="I273" s="12" t="s">
        <v>27</v>
      </c>
      <c r="J273" s="12" t="s">
        <v>691</v>
      </c>
      <c r="K273" s="12" t="s">
        <v>718</v>
      </c>
      <c r="L273" s="12">
        <v>22204</v>
      </c>
      <c r="M273" s="12" t="s">
        <v>30</v>
      </c>
      <c r="N273" s="12" t="s">
        <v>1177</v>
      </c>
      <c r="O273" s="12" t="s">
        <v>32</v>
      </c>
      <c r="P273" s="12" t="s">
        <v>33</v>
      </c>
      <c r="Q273" s="12" t="s">
        <v>1178</v>
      </c>
      <c r="R273" s="12">
        <v>61.96</v>
      </c>
      <c r="S273" s="12">
        <v>2</v>
      </c>
      <c r="T273" s="12">
        <v>0</v>
      </c>
      <c r="U273" s="12">
        <v>4.3372000000000002</v>
      </c>
    </row>
    <row r="274" spans="1:21" x14ac:dyDescent="0.3">
      <c r="A274" s="12">
        <v>1304</v>
      </c>
      <c r="B274" s="12" t="s">
        <v>1179</v>
      </c>
      <c r="C274" s="2">
        <v>42919</v>
      </c>
      <c r="D274" s="2">
        <v>42923</v>
      </c>
      <c r="E274" s="12" t="s">
        <v>41</v>
      </c>
      <c r="F274" s="12" t="s">
        <v>1180</v>
      </c>
      <c r="G274" s="12" t="s">
        <v>1181</v>
      </c>
      <c r="H274" s="12" t="s">
        <v>26</v>
      </c>
      <c r="I274" s="12" t="s">
        <v>27</v>
      </c>
      <c r="J274" s="12" t="s">
        <v>349</v>
      </c>
      <c r="K274" s="12" t="s">
        <v>669</v>
      </c>
      <c r="L274" s="12">
        <v>31907</v>
      </c>
      <c r="M274" s="12" t="s">
        <v>30</v>
      </c>
      <c r="N274" s="12" t="s">
        <v>1182</v>
      </c>
      <c r="O274" s="12" t="s">
        <v>32</v>
      </c>
      <c r="P274" s="12" t="s">
        <v>58</v>
      </c>
      <c r="Q274" s="12" t="s">
        <v>1183</v>
      </c>
      <c r="R274" s="12">
        <v>23.99</v>
      </c>
      <c r="S274" s="12">
        <v>1</v>
      </c>
      <c r="T274" s="12">
        <v>0</v>
      </c>
      <c r="U274" s="12">
        <v>5.5176999999999996</v>
      </c>
    </row>
    <row r="275" spans="1:21" x14ac:dyDescent="0.3">
      <c r="A275" s="12">
        <v>1311</v>
      </c>
      <c r="B275" s="12" t="s">
        <v>1184</v>
      </c>
      <c r="C275" s="2">
        <v>42541</v>
      </c>
      <c r="D275" s="2">
        <v>42542</v>
      </c>
      <c r="E275" s="12" t="s">
        <v>89</v>
      </c>
      <c r="F275" s="12" t="s">
        <v>1185</v>
      </c>
      <c r="G275" s="12" t="s">
        <v>1186</v>
      </c>
      <c r="H275" s="12" t="s">
        <v>26</v>
      </c>
      <c r="I275" s="12" t="s">
        <v>27</v>
      </c>
      <c r="J275" s="12" t="s">
        <v>1187</v>
      </c>
      <c r="K275" s="12" t="s">
        <v>55</v>
      </c>
      <c r="L275" s="12">
        <v>91104</v>
      </c>
      <c r="M275" s="12" t="s">
        <v>56</v>
      </c>
      <c r="N275" s="12" t="s">
        <v>1188</v>
      </c>
      <c r="O275" s="12" t="s">
        <v>32</v>
      </c>
      <c r="P275" s="12" t="s">
        <v>38</v>
      </c>
      <c r="Q275" s="12" t="s">
        <v>1189</v>
      </c>
      <c r="R275" s="12">
        <v>161.56800000000001</v>
      </c>
      <c r="S275" s="12">
        <v>2</v>
      </c>
      <c r="T275" s="12">
        <v>0.2</v>
      </c>
      <c r="U275" s="12">
        <v>-8.0784000000000002</v>
      </c>
    </row>
    <row r="276" spans="1:21" x14ac:dyDescent="0.3">
      <c r="A276" s="12">
        <v>1314</v>
      </c>
      <c r="B276" s="12" t="s">
        <v>1190</v>
      </c>
      <c r="C276" s="2">
        <v>42637</v>
      </c>
      <c r="D276" s="2">
        <v>42644</v>
      </c>
      <c r="E276" s="12" t="s">
        <v>41</v>
      </c>
      <c r="F276" s="12" t="s">
        <v>493</v>
      </c>
      <c r="G276" s="12" t="s">
        <v>494</v>
      </c>
      <c r="H276" s="12" t="s">
        <v>26</v>
      </c>
      <c r="I276" s="12" t="s">
        <v>27</v>
      </c>
      <c r="J276" s="12" t="s">
        <v>349</v>
      </c>
      <c r="K276" s="12" t="s">
        <v>233</v>
      </c>
      <c r="L276" s="12">
        <v>43229</v>
      </c>
      <c r="M276" s="12" t="s">
        <v>69</v>
      </c>
      <c r="N276" s="12" t="s">
        <v>823</v>
      </c>
      <c r="O276" s="12" t="s">
        <v>32</v>
      </c>
      <c r="P276" s="12" t="s">
        <v>38</v>
      </c>
      <c r="Q276" s="12" t="s">
        <v>824</v>
      </c>
      <c r="R276" s="12">
        <v>155.37200000000001</v>
      </c>
      <c r="S276" s="12">
        <v>2</v>
      </c>
      <c r="T276" s="12">
        <v>0.3</v>
      </c>
      <c r="U276" s="12">
        <v>-13.317600000000001</v>
      </c>
    </row>
    <row r="277" spans="1:21" x14ac:dyDescent="0.3">
      <c r="A277" s="12">
        <v>1316</v>
      </c>
      <c r="B277" s="12" t="s">
        <v>1191</v>
      </c>
      <c r="C277" s="2">
        <v>42722</v>
      </c>
      <c r="D277" s="2">
        <v>42727</v>
      </c>
      <c r="E277" s="12" t="s">
        <v>41</v>
      </c>
      <c r="F277" s="12" t="s">
        <v>1192</v>
      </c>
      <c r="G277" s="12" t="s">
        <v>1193</v>
      </c>
      <c r="H277" s="12" t="s">
        <v>92</v>
      </c>
      <c r="I277" s="12" t="s">
        <v>27</v>
      </c>
      <c r="J277" s="12" t="s">
        <v>54</v>
      </c>
      <c r="K277" s="12" t="s">
        <v>55</v>
      </c>
      <c r="L277" s="12">
        <v>90032</v>
      </c>
      <c r="M277" s="12" t="s">
        <v>56</v>
      </c>
      <c r="N277" s="12" t="s">
        <v>1194</v>
      </c>
      <c r="O277" s="12" t="s">
        <v>32</v>
      </c>
      <c r="P277" s="12" t="s">
        <v>58</v>
      </c>
      <c r="Q277" s="12" t="s">
        <v>1195</v>
      </c>
      <c r="R277" s="12">
        <v>183.84</v>
      </c>
      <c r="S277" s="12">
        <v>8</v>
      </c>
      <c r="T277" s="12">
        <v>0</v>
      </c>
      <c r="U277" s="12">
        <v>62.505600000000001</v>
      </c>
    </row>
    <row r="278" spans="1:21" x14ac:dyDescent="0.3">
      <c r="A278" s="12">
        <v>1327</v>
      </c>
      <c r="B278" s="12" t="s">
        <v>1196</v>
      </c>
      <c r="C278" s="2">
        <v>42169</v>
      </c>
      <c r="D278" s="2">
        <v>42173</v>
      </c>
      <c r="E278" s="12" t="s">
        <v>41</v>
      </c>
      <c r="F278" s="12" t="s">
        <v>206</v>
      </c>
      <c r="G278" s="12" t="s">
        <v>207</v>
      </c>
      <c r="H278" s="12" t="s">
        <v>102</v>
      </c>
      <c r="I278" s="12" t="s">
        <v>27</v>
      </c>
      <c r="J278" s="12" t="s">
        <v>67</v>
      </c>
      <c r="K278" s="12" t="s">
        <v>68</v>
      </c>
      <c r="L278" s="12">
        <v>19120</v>
      </c>
      <c r="M278" s="12" t="s">
        <v>69</v>
      </c>
      <c r="N278" s="12" t="s">
        <v>1115</v>
      </c>
      <c r="O278" s="12" t="s">
        <v>32</v>
      </c>
      <c r="P278" s="12" t="s">
        <v>58</v>
      </c>
      <c r="Q278" s="12" t="s">
        <v>1116</v>
      </c>
      <c r="R278" s="12">
        <v>51.072000000000003</v>
      </c>
      <c r="S278" s="12">
        <v>6</v>
      </c>
      <c r="T278" s="12">
        <v>0.2</v>
      </c>
      <c r="U278" s="12">
        <v>5.1071999999999997</v>
      </c>
    </row>
    <row r="279" spans="1:21" x14ac:dyDescent="0.3">
      <c r="A279" s="12">
        <v>1330</v>
      </c>
      <c r="B279" s="12" t="s">
        <v>1197</v>
      </c>
      <c r="C279" s="2">
        <v>42513</v>
      </c>
      <c r="D279" s="2">
        <v>42517</v>
      </c>
      <c r="E279" s="12" t="s">
        <v>41</v>
      </c>
      <c r="F279" s="12" t="s">
        <v>1198</v>
      </c>
      <c r="G279" s="12" t="s">
        <v>1199</v>
      </c>
      <c r="H279" s="12" t="s">
        <v>26</v>
      </c>
      <c r="I279" s="12" t="s">
        <v>27</v>
      </c>
      <c r="J279" s="12" t="s">
        <v>330</v>
      </c>
      <c r="K279" s="12" t="s">
        <v>55</v>
      </c>
      <c r="L279" s="12">
        <v>94109</v>
      </c>
      <c r="M279" s="12" t="s">
        <v>56</v>
      </c>
      <c r="N279" s="12" t="s">
        <v>1130</v>
      </c>
      <c r="O279" s="12" t="s">
        <v>32</v>
      </c>
      <c r="P279" s="12" t="s">
        <v>58</v>
      </c>
      <c r="Q279" s="12" t="s">
        <v>1131</v>
      </c>
      <c r="R279" s="12">
        <v>37.049999999999997</v>
      </c>
      <c r="S279" s="12">
        <v>3</v>
      </c>
      <c r="T279" s="12">
        <v>0</v>
      </c>
      <c r="U279" s="12">
        <v>16.302</v>
      </c>
    </row>
    <row r="280" spans="1:21" x14ac:dyDescent="0.3">
      <c r="A280" s="12">
        <v>1337</v>
      </c>
      <c r="B280" s="12" t="s">
        <v>1200</v>
      </c>
      <c r="C280" s="2">
        <v>42827</v>
      </c>
      <c r="D280" s="2">
        <v>42832</v>
      </c>
      <c r="E280" s="12" t="s">
        <v>41</v>
      </c>
      <c r="F280" s="12" t="s">
        <v>1201</v>
      </c>
      <c r="G280" s="12" t="s">
        <v>1202</v>
      </c>
      <c r="H280" s="12" t="s">
        <v>26</v>
      </c>
      <c r="I280" s="12" t="s">
        <v>27</v>
      </c>
      <c r="J280" s="12" t="s">
        <v>54</v>
      </c>
      <c r="K280" s="12" t="s">
        <v>55</v>
      </c>
      <c r="L280" s="12">
        <v>90008</v>
      </c>
      <c r="M280" s="12" t="s">
        <v>56</v>
      </c>
      <c r="N280" s="12" t="s">
        <v>1149</v>
      </c>
      <c r="O280" s="12" t="s">
        <v>32</v>
      </c>
      <c r="P280" s="12" t="s">
        <v>58</v>
      </c>
      <c r="Q280" s="12" t="s">
        <v>1150</v>
      </c>
      <c r="R280" s="12">
        <v>25.11</v>
      </c>
      <c r="S280" s="12">
        <v>3</v>
      </c>
      <c r="T280" s="12">
        <v>0</v>
      </c>
      <c r="U280" s="12">
        <v>6.5286</v>
      </c>
    </row>
    <row r="281" spans="1:21" x14ac:dyDescent="0.3">
      <c r="A281" s="12">
        <v>1338</v>
      </c>
      <c r="B281" s="12" t="s">
        <v>1203</v>
      </c>
      <c r="C281" s="2">
        <v>42825</v>
      </c>
      <c r="D281" s="2">
        <v>42827</v>
      </c>
      <c r="E281" s="12" t="s">
        <v>23</v>
      </c>
      <c r="F281" s="12" t="s">
        <v>1204</v>
      </c>
      <c r="G281" s="12" t="s">
        <v>1205</v>
      </c>
      <c r="H281" s="12" t="s">
        <v>26</v>
      </c>
      <c r="I281" s="12" t="s">
        <v>27</v>
      </c>
      <c r="J281" s="12" t="s">
        <v>175</v>
      </c>
      <c r="K281" s="12" t="s">
        <v>122</v>
      </c>
      <c r="L281" s="12">
        <v>10011</v>
      </c>
      <c r="M281" s="12" t="s">
        <v>69</v>
      </c>
      <c r="N281" s="12" t="s">
        <v>1206</v>
      </c>
      <c r="O281" s="12" t="s">
        <v>32</v>
      </c>
      <c r="P281" s="12" t="s">
        <v>58</v>
      </c>
      <c r="Q281" s="12" t="s">
        <v>1207</v>
      </c>
      <c r="R281" s="12">
        <v>29.78</v>
      </c>
      <c r="S281" s="12">
        <v>2</v>
      </c>
      <c r="T281" s="12">
        <v>0</v>
      </c>
      <c r="U281" s="12">
        <v>8.0405999999999995</v>
      </c>
    </row>
    <row r="282" spans="1:21" x14ac:dyDescent="0.3">
      <c r="A282" s="12">
        <v>1351</v>
      </c>
      <c r="B282" s="12" t="s">
        <v>1208</v>
      </c>
      <c r="C282" s="2">
        <v>41915</v>
      </c>
      <c r="D282" s="2">
        <v>41920</v>
      </c>
      <c r="E282" s="12" t="s">
        <v>23</v>
      </c>
      <c r="F282" s="12" t="s">
        <v>1209</v>
      </c>
      <c r="G282" s="12" t="s">
        <v>1210</v>
      </c>
      <c r="H282" s="12" t="s">
        <v>26</v>
      </c>
      <c r="I282" s="12" t="s">
        <v>27</v>
      </c>
      <c r="J282" s="12" t="s">
        <v>1211</v>
      </c>
      <c r="K282" s="12" t="s">
        <v>136</v>
      </c>
      <c r="L282" s="12">
        <v>60201</v>
      </c>
      <c r="M282" s="12" t="s">
        <v>95</v>
      </c>
      <c r="N282" s="12" t="s">
        <v>1030</v>
      </c>
      <c r="O282" s="12" t="s">
        <v>32</v>
      </c>
      <c r="P282" s="12" t="s">
        <v>38</v>
      </c>
      <c r="Q282" s="12" t="s">
        <v>1031</v>
      </c>
      <c r="R282" s="12">
        <v>258.279</v>
      </c>
      <c r="S282" s="12">
        <v>3</v>
      </c>
      <c r="T282" s="12">
        <v>0.3</v>
      </c>
      <c r="U282" s="12">
        <v>-70.104299999999995</v>
      </c>
    </row>
    <row r="283" spans="1:21" x14ac:dyDescent="0.3">
      <c r="A283" s="12">
        <v>1355</v>
      </c>
      <c r="B283" s="12" t="s">
        <v>1212</v>
      </c>
      <c r="C283" s="2">
        <v>42859</v>
      </c>
      <c r="D283" s="2">
        <v>42864</v>
      </c>
      <c r="E283" s="12" t="s">
        <v>41</v>
      </c>
      <c r="F283" s="12" t="s">
        <v>940</v>
      </c>
      <c r="G283" s="12" t="s">
        <v>941</v>
      </c>
      <c r="H283" s="12" t="s">
        <v>92</v>
      </c>
      <c r="I283" s="12" t="s">
        <v>27</v>
      </c>
      <c r="J283" s="12" t="s">
        <v>330</v>
      </c>
      <c r="K283" s="12" t="s">
        <v>55</v>
      </c>
      <c r="L283" s="12">
        <v>94109</v>
      </c>
      <c r="M283" s="12" t="s">
        <v>56</v>
      </c>
      <c r="N283" s="12" t="s">
        <v>308</v>
      </c>
      <c r="O283" s="12" t="s">
        <v>32</v>
      </c>
      <c r="P283" s="12" t="s">
        <v>47</v>
      </c>
      <c r="Q283" s="12" t="s">
        <v>309</v>
      </c>
      <c r="R283" s="12">
        <v>300.904</v>
      </c>
      <c r="S283" s="12">
        <v>1</v>
      </c>
      <c r="T283" s="12">
        <v>0.2</v>
      </c>
      <c r="U283" s="12">
        <v>11.283899999999999</v>
      </c>
    </row>
    <row r="284" spans="1:21" x14ac:dyDescent="0.3">
      <c r="A284" s="12">
        <v>1359</v>
      </c>
      <c r="B284" s="12" t="s">
        <v>1213</v>
      </c>
      <c r="C284" s="2">
        <v>42851</v>
      </c>
      <c r="D284" s="2">
        <v>42852</v>
      </c>
      <c r="E284" s="12" t="s">
        <v>89</v>
      </c>
      <c r="F284" s="12" t="s">
        <v>1214</v>
      </c>
      <c r="G284" s="12" t="s">
        <v>1215</v>
      </c>
      <c r="H284" s="12" t="s">
        <v>26</v>
      </c>
      <c r="I284" s="12" t="s">
        <v>27</v>
      </c>
      <c r="J284" s="12" t="s">
        <v>597</v>
      </c>
      <c r="K284" s="12" t="s">
        <v>94</v>
      </c>
      <c r="L284" s="12">
        <v>76106</v>
      </c>
      <c r="M284" s="12" t="s">
        <v>95</v>
      </c>
      <c r="N284" s="12" t="s">
        <v>652</v>
      </c>
      <c r="O284" s="12" t="s">
        <v>32</v>
      </c>
      <c r="P284" s="12" t="s">
        <v>58</v>
      </c>
      <c r="Q284" s="12" t="s">
        <v>653</v>
      </c>
      <c r="R284" s="12">
        <v>1.988</v>
      </c>
      <c r="S284" s="12">
        <v>1</v>
      </c>
      <c r="T284" s="12">
        <v>0.6</v>
      </c>
      <c r="U284" s="12">
        <v>-1.4413</v>
      </c>
    </row>
    <row r="285" spans="1:21" x14ac:dyDescent="0.3">
      <c r="A285" s="12">
        <v>1360</v>
      </c>
      <c r="B285" s="12" t="s">
        <v>1216</v>
      </c>
      <c r="C285" s="2">
        <v>41908</v>
      </c>
      <c r="D285" s="2">
        <v>41913</v>
      </c>
      <c r="E285" s="12" t="s">
        <v>23</v>
      </c>
      <c r="F285" s="12" t="s">
        <v>1217</v>
      </c>
      <c r="G285" s="12" t="s">
        <v>1218</v>
      </c>
      <c r="H285" s="12" t="s">
        <v>26</v>
      </c>
      <c r="I285" s="12" t="s">
        <v>27</v>
      </c>
      <c r="J285" s="12" t="s">
        <v>54</v>
      </c>
      <c r="K285" s="12" t="s">
        <v>55</v>
      </c>
      <c r="L285" s="12">
        <v>90049</v>
      </c>
      <c r="M285" s="12" t="s">
        <v>56</v>
      </c>
      <c r="N285" s="12" t="s">
        <v>1219</v>
      </c>
      <c r="O285" s="12" t="s">
        <v>32</v>
      </c>
      <c r="P285" s="12" t="s">
        <v>38</v>
      </c>
      <c r="Q285" s="12" t="s">
        <v>1220</v>
      </c>
      <c r="R285" s="12">
        <v>145.56800000000001</v>
      </c>
      <c r="S285" s="12">
        <v>2</v>
      </c>
      <c r="T285" s="12">
        <v>0.2</v>
      </c>
      <c r="U285" s="12">
        <v>0</v>
      </c>
    </row>
    <row r="286" spans="1:21" x14ac:dyDescent="0.3">
      <c r="A286" s="12">
        <v>1368</v>
      </c>
      <c r="B286" s="12" t="s">
        <v>1221</v>
      </c>
      <c r="C286" s="2">
        <v>43049</v>
      </c>
      <c r="D286" s="2">
        <v>43050</v>
      </c>
      <c r="E286" s="12" t="s">
        <v>89</v>
      </c>
      <c r="F286" s="12" t="s">
        <v>1222</v>
      </c>
      <c r="G286" s="12" t="s">
        <v>1223</v>
      </c>
      <c r="H286" s="12" t="s">
        <v>92</v>
      </c>
      <c r="I286" s="12" t="s">
        <v>27</v>
      </c>
      <c r="J286" s="12" t="s">
        <v>1224</v>
      </c>
      <c r="K286" s="12" t="s">
        <v>522</v>
      </c>
      <c r="L286" s="12">
        <v>85705</v>
      </c>
      <c r="M286" s="12" t="s">
        <v>56</v>
      </c>
      <c r="N286" s="12" t="s">
        <v>407</v>
      </c>
      <c r="O286" s="12" t="s">
        <v>32</v>
      </c>
      <c r="P286" s="12" t="s">
        <v>38</v>
      </c>
      <c r="Q286" s="12" t="s">
        <v>408</v>
      </c>
      <c r="R286" s="12">
        <v>899.13599999999997</v>
      </c>
      <c r="S286" s="12">
        <v>4</v>
      </c>
      <c r="T286" s="12">
        <v>0.2</v>
      </c>
      <c r="U286" s="12">
        <v>-146.1096</v>
      </c>
    </row>
    <row r="287" spans="1:21" x14ac:dyDescent="0.3">
      <c r="A287" s="12">
        <v>1369</v>
      </c>
      <c r="B287" s="12" t="s">
        <v>1225</v>
      </c>
      <c r="C287" s="2">
        <v>42924</v>
      </c>
      <c r="D287" s="2">
        <v>42927</v>
      </c>
      <c r="E287" s="12" t="s">
        <v>89</v>
      </c>
      <c r="F287" s="12" t="s">
        <v>1226</v>
      </c>
      <c r="G287" s="12" t="s">
        <v>1227</v>
      </c>
      <c r="H287" s="12" t="s">
        <v>102</v>
      </c>
      <c r="I287" s="12" t="s">
        <v>27</v>
      </c>
      <c r="J287" s="12" t="s">
        <v>1228</v>
      </c>
      <c r="K287" s="12" t="s">
        <v>55</v>
      </c>
      <c r="L287" s="12">
        <v>90660</v>
      </c>
      <c r="M287" s="12" t="s">
        <v>56</v>
      </c>
      <c r="N287" s="12" t="s">
        <v>391</v>
      </c>
      <c r="O287" s="12" t="s">
        <v>32</v>
      </c>
      <c r="P287" s="12" t="s">
        <v>58</v>
      </c>
      <c r="Q287" s="12" t="s">
        <v>392</v>
      </c>
      <c r="R287" s="12">
        <v>145.9</v>
      </c>
      <c r="S287" s="12">
        <v>5</v>
      </c>
      <c r="T287" s="12">
        <v>0</v>
      </c>
      <c r="U287" s="12">
        <v>62.737000000000002</v>
      </c>
    </row>
    <row r="288" spans="1:21" x14ac:dyDescent="0.3">
      <c r="A288" s="12">
        <v>1370</v>
      </c>
      <c r="B288" s="12" t="s">
        <v>1229</v>
      </c>
      <c r="C288" s="2">
        <v>42362</v>
      </c>
      <c r="D288" s="2">
        <v>42366</v>
      </c>
      <c r="E288" s="12" t="s">
        <v>41</v>
      </c>
      <c r="F288" s="12" t="s">
        <v>1230</v>
      </c>
      <c r="G288" s="12" t="s">
        <v>1231</v>
      </c>
      <c r="H288" s="12" t="s">
        <v>26</v>
      </c>
      <c r="I288" s="12" t="s">
        <v>27</v>
      </c>
      <c r="J288" s="12" t="s">
        <v>355</v>
      </c>
      <c r="K288" s="12" t="s">
        <v>182</v>
      </c>
      <c r="L288" s="12">
        <v>80906</v>
      </c>
      <c r="M288" s="12" t="s">
        <v>56</v>
      </c>
      <c r="N288" s="12" t="s">
        <v>262</v>
      </c>
      <c r="O288" s="12" t="s">
        <v>32</v>
      </c>
      <c r="P288" s="12" t="s">
        <v>33</v>
      </c>
      <c r="Q288" s="12" t="s">
        <v>263</v>
      </c>
      <c r="R288" s="12">
        <v>590.05799999999999</v>
      </c>
      <c r="S288" s="12">
        <v>7</v>
      </c>
      <c r="T288" s="12">
        <v>0.7</v>
      </c>
      <c r="U288" s="12">
        <v>-786.74400000000003</v>
      </c>
    </row>
    <row r="289" spans="1:21" x14ac:dyDescent="0.3">
      <c r="A289" s="12">
        <v>1375</v>
      </c>
      <c r="B289" s="12" t="s">
        <v>1232</v>
      </c>
      <c r="C289" s="2">
        <v>42261</v>
      </c>
      <c r="D289" s="2">
        <v>42266</v>
      </c>
      <c r="E289" s="12" t="s">
        <v>41</v>
      </c>
      <c r="F289" s="12" t="s">
        <v>1233</v>
      </c>
      <c r="G289" s="12" t="s">
        <v>1234</v>
      </c>
      <c r="H289" s="12" t="s">
        <v>26</v>
      </c>
      <c r="I289" s="12" t="s">
        <v>27</v>
      </c>
      <c r="J289" s="12" t="s">
        <v>1235</v>
      </c>
      <c r="K289" s="12" t="s">
        <v>78</v>
      </c>
      <c r="L289" s="12">
        <v>84604</v>
      </c>
      <c r="M289" s="12" t="s">
        <v>56</v>
      </c>
      <c r="N289" s="12" t="s">
        <v>1236</v>
      </c>
      <c r="O289" s="12" t="s">
        <v>32</v>
      </c>
      <c r="P289" s="12" t="s">
        <v>47</v>
      </c>
      <c r="Q289" s="12" t="s">
        <v>1237</v>
      </c>
      <c r="R289" s="12">
        <v>912.75</v>
      </c>
      <c r="S289" s="12">
        <v>5</v>
      </c>
      <c r="T289" s="12">
        <v>0</v>
      </c>
      <c r="U289" s="12">
        <v>118.6575</v>
      </c>
    </row>
    <row r="290" spans="1:21" x14ac:dyDescent="0.3">
      <c r="A290" s="12">
        <v>1382</v>
      </c>
      <c r="B290" s="12" t="s">
        <v>1238</v>
      </c>
      <c r="C290" s="2">
        <v>42616</v>
      </c>
      <c r="D290" s="2">
        <v>42622</v>
      </c>
      <c r="E290" s="12" t="s">
        <v>41</v>
      </c>
      <c r="F290" s="12" t="s">
        <v>1239</v>
      </c>
      <c r="G290" s="12" t="s">
        <v>1240</v>
      </c>
      <c r="H290" s="12" t="s">
        <v>102</v>
      </c>
      <c r="I290" s="12" t="s">
        <v>27</v>
      </c>
      <c r="J290" s="12" t="s">
        <v>181</v>
      </c>
      <c r="K290" s="12" t="s">
        <v>136</v>
      </c>
      <c r="L290" s="12">
        <v>60505</v>
      </c>
      <c r="M290" s="12" t="s">
        <v>95</v>
      </c>
      <c r="N290" s="12" t="s">
        <v>727</v>
      </c>
      <c r="O290" s="12" t="s">
        <v>32</v>
      </c>
      <c r="P290" s="12" t="s">
        <v>58</v>
      </c>
      <c r="Q290" s="12" t="s">
        <v>728</v>
      </c>
      <c r="R290" s="12">
        <v>83.951999999999998</v>
      </c>
      <c r="S290" s="12">
        <v>3</v>
      </c>
      <c r="T290" s="12">
        <v>0.6</v>
      </c>
      <c r="U290" s="12">
        <v>-90.248400000000004</v>
      </c>
    </row>
    <row r="291" spans="1:21" x14ac:dyDescent="0.3">
      <c r="A291" s="12">
        <v>1386</v>
      </c>
      <c r="B291" s="12" t="s">
        <v>1241</v>
      </c>
      <c r="C291" s="2">
        <v>42405</v>
      </c>
      <c r="D291" s="2">
        <v>42405</v>
      </c>
      <c r="E291" s="12" t="s">
        <v>427</v>
      </c>
      <c r="F291" s="12" t="s">
        <v>1242</v>
      </c>
      <c r="G291" s="12" t="s">
        <v>1243</v>
      </c>
      <c r="H291" s="12" t="s">
        <v>102</v>
      </c>
      <c r="I291" s="12" t="s">
        <v>27</v>
      </c>
      <c r="J291" s="12" t="s">
        <v>1244</v>
      </c>
      <c r="K291" s="12" t="s">
        <v>669</v>
      </c>
      <c r="L291" s="12">
        <v>30080</v>
      </c>
      <c r="M291" s="12" t="s">
        <v>30</v>
      </c>
      <c r="N291" s="12" t="s">
        <v>356</v>
      </c>
      <c r="O291" s="12" t="s">
        <v>32</v>
      </c>
      <c r="P291" s="12" t="s">
        <v>58</v>
      </c>
      <c r="Q291" s="12" t="s">
        <v>1245</v>
      </c>
      <c r="R291" s="12">
        <v>18.84</v>
      </c>
      <c r="S291" s="12">
        <v>3</v>
      </c>
      <c r="T291" s="12">
        <v>0</v>
      </c>
      <c r="U291" s="12">
        <v>7.1592000000000002</v>
      </c>
    </row>
    <row r="292" spans="1:21" x14ac:dyDescent="0.3">
      <c r="A292" s="12">
        <v>1387</v>
      </c>
      <c r="B292" s="12" t="s">
        <v>1241</v>
      </c>
      <c r="C292" s="2">
        <v>42405</v>
      </c>
      <c r="D292" s="2">
        <v>42405</v>
      </c>
      <c r="E292" s="12" t="s">
        <v>427</v>
      </c>
      <c r="F292" s="12" t="s">
        <v>1242</v>
      </c>
      <c r="G292" s="12" t="s">
        <v>1243</v>
      </c>
      <c r="H292" s="12" t="s">
        <v>102</v>
      </c>
      <c r="I292" s="12" t="s">
        <v>27</v>
      </c>
      <c r="J292" s="12" t="s">
        <v>1244</v>
      </c>
      <c r="K292" s="12" t="s">
        <v>669</v>
      </c>
      <c r="L292" s="12">
        <v>30080</v>
      </c>
      <c r="M292" s="12" t="s">
        <v>30</v>
      </c>
      <c r="N292" s="12" t="s">
        <v>712</v>
      </c>
      <c r="O292" s="12" t="s">
        <v>32</v>
      </c>
      <c r="P292" s="12" t="s">
        <v>33</v>
      </c>
      <c r="Q292" s="12" t="s">
        <v>713</v>
      </c>
      <c r="R292" s="12">
        <v>239.98</v>
      </c>
      <c r="S292" s="12">
        <v>2</v>
      </c>
      <c r="T292" s="12">
        <v>0</v>
      </c>
      <c r="U292" s="12">
        <v>52.7956</v>
      </c>
    </row>
    <row r="293" spans="1:21" x14ac:dyDescent="0.3">
      <c r="A293" s="12">
        <v>1395</v>
      </c>
      <c r="B293" s="12" t="s">
        <v>1246</v>
      </c>
      <c r="C293" s="2">
        <v>43017</v>
      </c>
      <c r="D293" s="2">
        <v>43022</v>
      </c>
      <c r="E293" s="12" t="s">
        <v>41</v>
      </c>
      <c r="F293" s="12" t="s">
        <v>1247</v>
      </c>
      <c r="G293" s="12" t="s">
        <v>1248</v>
      </c>
      <c r="H293" s="12" t="s">
        <v>92</v>
      </c>
      <c r="I293" s="12" t="s">
        <v>27</v>
      </c>
      <c r="J293" s="12" t="s">
        <v>181</v>
      </c>
      <c r="K293" s="12" t="s">
        <v>136</v>
      </c>
      <c r="L293" s="12">
        <v>60505</v>
      </c>
      <c r="M293" s="12" t="s">
        <v>95</v>
      </c>
      <c r="N293" s="12" t="s">
        <v>1249</v>
      </c>
      <c r="O293" s="12" t="s">
        <v>32</v>
      </c>
      <c r="P293" s="12" t="s">
        <v>47</v>
      </c>
      <c r="Q293" s="12" t="s">
        <v>1250</v>
      </c>
      <c r="R293" s="12">
        <v>652.45000000000005</v>
      </c>
      <c r="S293" s="12">
        <v>5</v>
      </c>
      <c r="T293" s="12">
        <v>0.5</v>
      </c>
      <c r="U293" s="12">
        <v>-430.61700000000002</v>
      </c>
    </row>
    <row r="294" spans="1:21" x14ac:dyDescent="0.3">
      <c r="A294" s="12">
        <v>1396</v>
      </c>
      <c r="B294" s="12" t="s">
        <v>1246</v>
      </c>
      <c r="C294" s="2">
        <v>43017</v>
      </c>
      <c r="D294" s="2">
        <v>43022</v>
      </c>
      <c r="E294" s="12" t="s">
        <v>41</v>
      </c>
      <c r="F294" s="12" t="s">
        <v>1247</v>
      </c>
      <c r="G294" s="12" t="s">
        <v>1248</v>
      </c>
      <c r="H294" s="12" t="s">
        <v>92</v>
      </c>
      <c r="I294" s="12" t="s">
        <v>27</v>
      </c>
      <c r="J294" s="12" t="s">
        <v>181</v>
      </c>
      <c r="K294" s="12" t="s">
        <v>136</v>
      </c>
      <c r="L294" s="12">
        <v>60505</v>
      </c>
      <c r="M294" s="12" t="s">
        <v>95</v>
      </c>
      <c r="N294" s="12" t="s">
        <v>1251</v>
      </c>
      <c r="O294" s="12" t="s">
        <v>32</v>
      </c>
      <c r="P294" s="12" t="s">
        <v>47</v>
      </c>
      <c r="Q294" s="12" t="s">
        <v>1252</v>
      </c>
      <c r="R294" s="12">
        <v>66.644999999999996</v>
      </c>
      <c r="S294" s="12">
        <v>3</v>
      </c>
      <c r="T294" s="12">
        <v>0.5</v>
      </c>
      <c r="U294" s="12">
        <v>-42.652799999999999</v>
      </c>
    </row>
    <row r="295" spans="1:21" x14ac:dyDescent="0.3">
      <c r="A295" s="12">
        <v>1403</v>
      </c>
      <c r="B295" s="12" t="s">
        <v>1253</v>
      </c>
      <c r="C295" s="2">
        <v>42479</v>
      </c>
      <c r="D295" s="2">
        <v>42485</v>
      </c>
      <c r="E295" s="12" t="s">
        <v>41</v>
      </c>
      <c r="F295" s="12" t="s">
        <v>1254</v>
      </c>
      <c r="G295" s="12" t="s">
        <v>1255</v>
      </c>
      <c r="H295" s="12" t="s">
        <v>102</v>
      </c>
      <c r="I295" s="12" t="s">
        <v>27</v>
      </c>
      <c r="J295" s="12" t="s">
        <v>349</v>
      </c>
      <c r="K295" s="12" t="s">
        <v>233</v>
      </c>
      <c r="L295" s="12">
        <v>43229</v>
      </c>
      <c r="M295" s="12" t="s">
        <v>69</v>
      </c>
      <c r="N295" s="12" t="s">
        <v>1256</v>
      </c>
      <c r="O295" s="12" t="s">
        <v>32</v>
      </c>
      <c r="P295" s="12" t="s">
        <v>47</v>
      </c>
      <c r="Q295" s="12" t="s">
        <v>1257</v>
      </c>
      <c r="R295" s="12">
        <v>205.17599999999999</v>
      </c>
      <c r="S295" s="12">
        <v>2</v>
      </c>
      <c r="T295" s="12">
        <v>0.4</v>
      </c>
      <c r="U295" s="12">
        <v>-58.133200000000002</v>
      </c>
    </row>
    <row r="296" spans="1:21" x14ac:dyDescent="0.3">
      <c r="A296" s="12">
        <v>1406</v>
      </c>
      <c r="B296" s="12" t="s">
        <v>1258</v>
      </c>
      <c r="C296" s="2">
        <v>41735</v>
      </c>
      <c r="D296" s="2">
        <v>41737</v>
      </c>
      <c r="E296" s="12" t="s">
        <v>89</v>
      </c>
      <c r="F296" s="12" t="s">
        <v>1259</v>
      </c>
      <c r="G296" s="12" t="s">
        <v>1260</v>
      </c>
      <c r="H296" s="12" t="s">
        <v>102</v>
      </c>
      <c r="I296" s="12" t="s">
        <v>27</v>
      </c>
      <c r="J296" s="12" t="s">
        <v>67</v>
      </c>
      <c r="K296" s="12" t="s">
        <v>68</v>
      </c>
      <c r="L296" s="12">
        <v>19143</v>
      </c>
      <c r="M296" s="12" t="s">
        <v>69</v>
      </c>
      <c r="N296" s="12" t="s">
        <v>1261</v>
      </c>
      <c r="O296" s="12" t="s">
        <v>32</v>
      </c>
      <c r="P296" s="12" t="s">
        <v>47</v>
      </c>
      <c r="Q296" s="12" t="s">
        <v>1065</v>
      </c>
      <c r="R296" s="12">
        <v>154.76400000000001</v>
      </c>
      <c r="S296" s="12">
        <v>3</v>
      </c>
      <c r="T296" s="12">
        <v>0.4</v>
      </c>
      <c r="U296" s="12">
        <v>-36.111600000000003</v>
      </c>
    </row>
    <row r="297" spans="1:21" x14ac:dyDescent="0.3">
      <c r="A297" s="12">
        <v>1409</v>
      </c>
      <c r="B297" s="12" t="s">
        <v>1262</v>
      </c>
      <c r="C297" s="2">
        <v>42615</v>
      </c>
      <c r="D297" s="2">
        <v>42619</v>
      </c>
      <c r="E297" s="12" t="s">
        <v>41</v>
      </c>
      <c r="F297" s="12" t="s">
        <v>1033</v>
      </c>
      <c r="G297" s="12" t="s">
        <v>1034</v>
      </c>
      <c r="H297" s="12" t="s">
        <v>26</v>
      </c>
      <c r="I297" s="12" t="s">
        <v>27</v>
      </c>
      <c r="J297" s="12" t="s">
        <v>175</v>
      </c>
      <c r="K297" s="12" t="s">
        <v>122</v>
      </c>
      <c r="L297" s="12">
        <v>10024</v>
      </c>
      <c r="M297" s="12" t="s">
        <v>69</v>
      </c>
      <c r="N297" s="12" t="s">
        <v>402</v>
      </c>
      <c r="O297" s="12" t="s">
        <v>32</v>
      </c>
      <c r="P297" s="12" t="s">
        <v>58</v>
      </c>
      <c r="Q297" s="12" t="s">
        <v>403</v>
      </c>
      <c r="R297" s="12">
        <v>39.979999999999997</v>
      </c>
      <c r="S297" s="12">
        <v>2</v>
      </c>
      <c r="T297" s="12">
        <v>0</v>
      </c>
      <c r="U297" s="12">
        <v>9.9949999999999992</v>
      </c>
    </row>
    <row r="298" spans="1:21" x14ac:dyDescent="0.3">
      <c r="A298" s="12">
        <v>1410</v>
      </c>
      <c r="B298" s="12" t="s">
        <v>1263</v>
      </c>
      <c r="C298" s="2">
        <v>42638</v>
      </c>
      <c r="D298" s="2">
        <v>42643</v>
      </c>
      <c r="E298" s="12" t="s">
        <v>41</v>
      </c>
      <c r="F298" s="12" t="s">
        <v>1264</v>
      </c>
      <c r="G298" s="12" t="s">
        <v>1265</v>
      </c>
      <c r="H298" s="12" t="s">
        <v>26</v>
      </c>
      <c r="I298" s="12" t="s">
        <v>27</v>
      </c>
      <c r="J298" s="12" t="s">
        <v>521</v>
      </c>
      <c r="K298" s="12" t="s">
        <v>522</v>
      </c>
      <c r="L298" s="12">
        <v>85023</v>
      </c>
      <c r="M298" s="12" t="s">
        <v>56</v>
      </c>
      <c r="N298" s="12" t="s">
        <v>917</v>
      </c>
      <c r="O298" s="12" t="s">
        <v>32</v>
      </c>
      <c r="P298" s="12" t="s">
        <v>47</v>
      </c>
      <c r="Q298" s="12" t="s">
        <v>918</v>
      </c>
      <c r="R298" s="12">
        <v>393.16500000000002</v>
      </c>
      <c r="S298" s="12">
        <v>3</v>
      </c>
      <c r="T298" s="12">
        <v>0.5</v>
      </c>
      <c r="U298" s="12">
        <v>-204.44579999999999</v>
      </c>
    </row>
    <row r="299" spans="1:21" x14ac:dyDescent="0.3">
      <c r="A299" s="12">
        <v>1412</v>
      </c>
      <c r="B299" s="12" t="s">
        <v>1266</v>
      </c>
      <c r="C299" s="2">
        <v>42560</v>
      </c>
      <c r="D299" s="2">
        <v>42564</v>
      </c>
      <c r="E299" s="12" t="s">
        <v>41</v>
      </c>
      <c r="F299" s="12" t="s">
        <v>227</v>
      </c>
      <c r="G299" s="12" t="s">
        <v>228</v>
      </c>
      <c r="H299" s="12" t="s">
        <v>92</v>
      </c>
      <c r="I299" s="12" t="s">
        <v>27</v>
      </c>
      <c r="J299" s="12" t="s">
        <v>175</v>
      </c>
      <c r="K299" s="12" t="s">
        <v>122</v>
      </c>
      <c r="L299" s="12">
        <v>10035</v>
      </c>
      <c r="M299" s="12" t="s">
        <v>69</v>
      </c>
      <c r="N299" s="12" t="s">
        <v>807</v>
      </c>
      <c r="O299" s="12" t="s">
        <v>32</v>
      </c>
      <c r="P299" s="12" t="s">
        <v>38</v>
      </c>
      <c r="Q299" s="12" t="s">
        <v>808</v>
      </c>
      <c r="R299" s="12">
        <v>408.00599999999997</v>
      </c>
      <c r="S299" s="12">
        <v>2</v>
      </c>
      <c r="T299" s="12">
        <v>0.1</v>
      </c>
      <c r="U299" s="12">
        <v>72.534400000000005</v>
      </c>
    </row>
    <row r="300" spans="1:21" x14ac:dyDescent="0.3">
      <c r="A300" s="12">
        <v>1413</v>
      </c>
      <c r="B300" s="12" t="s">
        <v>1266</v>
      </c>
      <c r="C300" s="2">
        <v>42560</v>
      </c>
      <c r="D300" s="2">
        <v>42564</v>
      </c>
      <c r="E300" s="12" t="s">
        <v>41</v>
      </c>
      <c r="F300" s="12" t="s">
        <v>227</v>
      </c>
      <c r="G300" s="12" t="s">
        <v>228</v>
      </c>
      <c r="H300" s="12" t="s">
        <v>92</v>
      </c>
      <c r="I300" s="12" t="s">
        <v>27</v>
      </c>
      <c r="J300" s="12" t="s">
        <v>175</v>
      </c>
      <c r="K300" s="12" t="s">
        <v>122</v>
      </c>
      <c r="L300" s="12">
        <v>10035</v>
      </c>
      <c r="M300" s="12" t="s">
        <v>69</v>
      </c>
      <c r="N300" s="12" t="s">
        <v>598</v>
      </c>
      <c r="O300" s="12" t="s">
        <v>32</v>
      </c>
      <c r="P300" s="12" t="s">
        <v>58</v>
      </c>
      <c r="Q300" s="12" t="s">
        <v>599</v>
      </c>
      <c r="R300" s="12">
        <v>165.28</v>
      </c>
      <c r="S300" s="12">
        <v>4</v>
      </c>
      <c r="T300" s="12">
        <v>0</v>
      </c>
      <c r="U300" s="12">
        <v>14.8752</v>
      </c>
    </row>
    <row r="301" spans="1:21" x14ac:dyDescent="0.3">
      <c r="A301" s="12">
        <v>1416</v>
      </c>
      <c r="B301" s="12" t="s">
        <v>1267</v>
      </c>
      <c r="C301" s="2">
        <v>42763</v>
      </c>
      <c r="D301" s="2">
        <v>42766</v>
      </c>
      <c r="E301" s="12" t="s">
        <v>23</v>
      </c>
      <c r="F301" s="12" t="s">
        <v>1268</v>
      </c>
      <c r="G301" s="12" t="s">
        <v>1269</v>
      </c>
      <c r="H301" s="12" t="s">
        <v>102</v>
      </c>
      <c r="I301" s="12" t="s">
        <v>27</v>
      </c>
      <c r="J301" s="12" t="s">
        <v>552</v>
      </c>
      <c r="K301" s="12" t="s">
        <v>55</v>
      </c>
      <c r="L301" s="12">
        <v>92627</v>
      </c>
      <c r="M301" s="12" t="s">
        <v>56</v>
      </c>
      <c r="N301" s="12" t="s">
        <v>1270</v>
      </c>
      <c r="O301" s="12" t="s">
        <v>32</v>
      </c>
      <c r="P301" s="12" t="s">
        <v>58</v>
      </c>
      <c r="Q301" s="12" t="s">
        <v>1271</v>
      </c>
      <c r="R301" s="12">
        <v>37.74</v>
      </c>
      <c r="S301" s="12">
        <v>3</v>
      </c>
      <c r="T301" s="12">
        <v>0</v>
      </c>
      <c r="U301" s="12">
        <v>12.8316</v>
      </c>
    </row>
    <row r="302" spans="1:21" x14ac:dyDescent="0.3">
      <c r="A302" s="12">
        <v>1419</v>
      </c>
      <c r="B302" s="12" t="s">
        <v>1272</v>
      </c>
      <c r="C302" s="2">
        <v>42268</v>
      </c>
      <c r="D302" s="2">
        <v>42271</v>
      </c>
      <c r="E302" s="12" t="s">
        <v>89</v>
      </c>
      <c r="F302" s="12" t="s">
        <v>1273</v>
      </c>
      <c r="G302" s="12" t="s">
        <v>1274</v>
      </c>
      <c r="H302" s="12" t="s">
        <v>92</v>
      </c>
      <c r="I302" s="12" t="s">
        <v>27</v>
      </c>
      <c r="J302" s="12" t="s">
        <v>103</v>
      </c>
      <c r="K302" s="12" t="s">
        <v>94</v>
      </c>
      <c r="L302" s="12">
        <v>77041</v>
      </c>
      <c r="M302" s="12" t="s">
        <v>95</v>
      </c>
      <c r="N302" s="12" t="s">
        <v>113</v>
      </c>
      <c r="O302" s="12" t="s">
        <v>32</v>
      </c>
      <c r="P302" s="12" t="s">
        <v>58</v>
      </c>
      <c r="Q302" s="12" t="s">
        <v>114</v>
      </c>
      <c r="R302" s="12">
        <v>4.9279999999999999</v>
      </c>
      <c r="S302" s="12">
        <v>4</v>
      </c>
      <c r="T302" s="12">
        <v>0.6</v>
      </c>
      <c r="U302" s="12">
        <v>-1.4783999999999999</v>
      </c>
    </row>
    <row r="303" spans="1:21" x14ac:dyDescent="0.3">
      <c r="A303" s="12">
        <v>1434</v>
      </c>
      <c r="B303" s="12" t="s">
        <v>1275</v>
      </c>
      <c r="C303" s="2">
        <v>41992</v>
      </c>
      <c r="D303" s="2">
        <v>41994</v>
      </c>
      <c r="E303" s="12" t="s">
        <v>23</v>
      </c>
      <c r="F303" s="12" t="s">
        <v>1276</v>
      </c>
      <c r="G303" s="12" t="s">
        <v>1277</v>
      </c>
      <c r="H303" s="12" t="s">
        <v>26</v>
      </c>
      <c r="I303" s="12" t="s">
        <v>27</v>
      </c>
      <c r="J303" s="12" t="s">
        <v>856</v>
      </c>
      <c r="K303" s="12" t="s">
        <v>1278</v>
      </c>
      <c r="L303" s="12">
        <v>35630</v>
      </c>
      <c r="M303" s="12" t="s">
        <v>30</v>
      </c>
      <c r="N303" s="12" t="s">
        <v>144</v>
      </c>
      <c r="O303" s="12" t="s">
        <v>32</v>
      </c>
      <c r="P303" s="12" t="s">
        <v>38</v>
      </c>
      <c r="Q303" s="12" t="s">
        <v>145</v>
      </c>
      <c r="R303" s="12">
        <v>1819.86</v>
      </c>
      <c r="S303" s="12">
        <v>14</v>
      </c>
      <c r="T303" s="12">
        <v>0</v>
      </c>
      <c r="U303" s="12">
        <v>163.78739999999999</v>
      </c>
    </row>
    <row r="304" spans="1:21" x14ac:dyDescent="0.3">
      <c r="A304" s="12">
        <v>1439</v>
      </c>
      <c r="B304" s="12" t="s">
        <v>1279</v>
      </c>
      <c r="C304" s="2">
        <v>42292</v>
      </c>
      <c r="D304" s="2">
        <v>42292</v>
      </c>
      <c r="E304" s="12" t="s">
        <v>427</v>
      </c>
      <c r="F304" s="12" t="s">
        <v>140</v>
      </c>
      <c r="G304" s="12" t="s">
        <v>141</v>
      </c>
      <c r="H304" s="12" t="s">
        <v>26</v>
      </c>
      <c r="I304" s="12" t="s">
        <v>27</v>
      </c>
      <c r="J304" s="12" t="s">
        <v>530</v>
      </c>
      <c r="K304" s="12" t="s">
        <v>94</v>
      </c>
      <c r="L304" s="12">
        <v>79109</v>
      </c>
      <c r="M304" s="12" t="s">
        <v>95</v>
      </c>
      <c r="N304" s="12" t="s">
        <v>603</v>
      </c>
      <c r="O304" s="12" t="s">
        <v>32</v>
      </c>
      <c r="P304" s="12" t="s">
        <v>38</v>
      </c>
      <c r="Q304" s="12" t="s">
        <v>604</v>
      </c>
      <c r="R304" s="12">
        <v>2453.4299999999998</v>
      </c>
      <c r="S304" s="12">
        <v>5</v>
      </c>
      <c r="T304" s="12">
        <v>0.3</v>
      </c>
      <c r="U304" s="12">
        <v>-350.49</v>
      </c>
    </row>
    <row r="305" spans="1:21" x14ac:dyDescent="0.3">
      <c r="A305" s="12">
        <v>1447</v>
      </c>
      <c r="B305" s="12" t="s">
        <v>1280</v>
      </c>
      <c r="C305" s="2">
        <v>42899</v>
      </c>
      <c r="D305" s="2">
        <v>42902</v>
      </c>
      <c r="E305" s="12" t="s">
        <v>89</v>
      </c>
      <c r="F305" s="12" t="s">
        <v>1259</v>
      </c>
      <c r="G305" s="12" t="s">
        <v>1260</v>
      </c>
      <c r="H305" s="12" t="s">
        <v>102</v>
      </c>
      <c r="I305" s="12" t="s">
        <v>27</v>
      </c>
      <c r="J305" s="12" t="s">
        <v>135</v>
      </c>
      <c r="K305" s="12" t="s">
        <v>136</v>
      </c>
      <c r="L305" s="12">
        <v>60653</v>
      </c>
      <c r="M305" s="12" t="s">
        <v>95</v>
      </c>
      <c r="N305" s="12" t="s">
        <v>1281</v>
      </c>
      <c r="O305" s="12" t="s">
        <v>32</v>
      </c>
      <c r="P305" s="12" t="s">
        <v>38</v>
      </c>
      <c r="Q305" s="12" t="s">
        <v>1282</v>
      </c>
      <c r="R305" s="12">
        <v>470.30200000000002</v>
      </c>
      <c r="S305" s="12">
        <v>7</v>
      </c>
      <c r="T305" s="12">
        <v>0.3</v>
      </c>
      <c r="U305" s="12">
        <v>-87.341800000000006</v>
      </c>
    </row>
    <row r="306" spans="1:21" x14ac:dyDescent="0.3">
      <c r="A306" s="12">
        <v>1457</v>
      </c>
      <c r="B306" s="12" t="s">
        <v>1283</v>
      </c>
      <c r="C306" s="2">
        <v>42898</v>
      </c>
      <c r="D306" s="2">
        <v>42905</v>
      </c>
      <c r="E306" s="12" t="s">
        <v>41</v>
      </c>
      <c r="F306" s="12" t="s">
        <v>1284</v>
      </c>
      <c r="G306" s="12" t="s">
        <v>1285</v>
      </c>
      <c r="H306" s="12" t="s">
        <v>102</v>
      </c>
      <c r="I306" s="12" t="s">
        <v>27</v>
      </c>
      <c r="J306" s="12" t="s">
        <v>349</v>
      </c>
      <c r="K306" s="12" t="s">
        <v>669</v>
      </c>
      <c r="L306" s="12">
        <v>31907</v>
      </c>
      <c r="M306" s="12" t="s">
        <v>30</v>
      </c>
      <c r="N306" s="12" t="s">
        <v>1286</v>
      </c>
      <c r="O306" s="12" t="s">
        <v>32</v>
      </c>
      <c r="P306" s="12" t="s">
        <v>47</v>
      </c>
      <c r="Q306" s="12" t="s">
        <v>1287</v>
      </c>
      <c r="R306" s="12">
        <v>452.94</v>
      </c>
      <c r="S306" s="12">
        <v>3</v>
      </c>
      <c r="T306" s="12">
        <v>0</v>
      </c>
      <c r="U306" s="12">
        <v>67.941000000000003</v>
      </c>
    </row>
    <row r="307" spans="1:21" x14ac:dyDescent="0.3">
      <c r="A307" s="12">
        <v>1460</v>
      </c>
      <c r="B307" s="12" t="s">
        <v>1288</v>
      </c>
      <c r="C307" s="2">
        <v>41763</v>
      </c>
      <c r="D307" s="2">
        <v>41763</v>
      </c>
      <c r="E307" s="12" t="s">
        <v>427</v>
      </c>
      <c r="F307" s="12" t="s">
        <v>1289</v>
      </c>
      <c r="G307" s="12" t="s">
        <v>1290</v>
      </c>
      <c r="H307" s="12" t="s">
        <v>26</v>
      </c>
      <c r="I307" s="12" t="s">
        <v>27</v>
      </c>
      <c r="J307" s="12" t="s">
        <v>1291</v>
      </c>
      <c r="K307" s="12" t="s">
        <v>431</v>
      </c>
      <c r="L307" s="12">
        <v>6457</v>
      </c>
      <c r="M307" s="12" t="s">
        <v>69</v>
      </c>
      <c r="N307" s="12" t="s">
        <v>1292</v>
      </c>
      <c r="O307" s="12" t="s">
        <v>32</v>
      </c>
      <c r="P307" s="12" t="s">
        <v>58</v>
      </c>
      <c r="Q307" s="12" t="s">
        <v>1293</v>
      </c>
      <c r="R307" s="12">
        <v>27.46</v>
      </c>
      <c r="S307" s="12">
        <v>2</v>
      </c>
      <c r="T307" s="12">
        <v>0</v>
      </c>
      <c r="U307" s="12">
        <v>9.8856000000000002</v>
      </c>
    </row>
    <row r="308" spans="1:21" x14ac:dyDescent="0.3">
      <c r="A308" s="12">
        <v>1462</v>
      </c>
      <c r="B308" s="12" t="s">
        <v>1294</v>
      </c>
      <c r="C308" s="2">
        <v>42440</v>
      </c>
      <c r="D308" s="2">
        <v>42444</v>
      </c>
      <c r="E308" s="12" t="s">
        <v>41</v>
      </c>
      <c r="F308" s="12" t="s">
        <v>1295</v>
      </c>
      <c r="G308" s="12" t="s">
        <v>1296</v>
      </c>
      <c r="H308" s="12" t="s">
        <v>26</v>
      </c>
      <c r="I308" s="12" t="s">
        <v>27</v>
      </c>
      <c r="J308" s="12" t="s">
        <v>1297</v>
      </c>
      <c r="K308" s="12" t="s">
        <v>364</v>
      </c>
      <c r="L308" s="12">
        <v>8360</v>
      </c>
      <c r="M308" s="12" t="s">
        <v>69</v>
      </c>
      <c r="N308" s="12" t="s">
        <v>786</v>
      </c>
      <c r="O308" s="12" t="s">
        <v>32</v>
      </c>
      <c r="P308" s="12" t="s">
        <v>47</v>
      </c>
      <c r="Q308" s="12" t="s">
        <v>787</v>
      </c>
      <c r="R308" s="12">
        <v>244.006</v>
      </c>
      <c r="S308" s="12">
        <v>2</v>
      </c>
      <c r="T308" s="12">
        <v>0.3</v>
      </c>
      <c r="U308" s="12">
        <v>-31.372199999999999</v>
      </c>
    </row>
    <row r="309" spans="1:21" x14ac:dyDescent="0.3">
      <c r="A309" s="12">
        <v>1464</v>
      </c>
      <c r="B309" s="12" t="s">
        <v>1298</v>
      </c>
      <c r="C309" s="2">
        <v>42608</v>
      </c>
      <c r="D309" s="2">
        <v>42610</v>
      </c>
      <c r="E309" s="12" t="s">
        <v>89</v>
      </c>
      <c r="F309" s="12" t="s">
        <v>1299</v>
      </c>
      <c r="G309" s="12" t="s">
        <v>1300</v>
      </c>
      <c r="H309" s="12" t="s">
        <v>92</v>
      </c>
      <c r="I309" s="12" t="s">
        <v>27</v>
      </c>
      <c r="J309" s="12" t="s">
        <v>1187</v>
      </c>
      <c r="K309" s="12" t="s">
        <v>94</v>
      </c>
      <c r="L309" s="12">
        <v>77506</v>
      </c>
      <c r="M309" s="12" t="s">
        <v>95</v>
      </c>
      <c r="N309" s="12" t="s">
        <v>1084</v>
      </c>
      <c r="O309" s="12" t="s">
        <v>32</v>
      </c>
      <c r="P309" s="12" t="s">
        <v>38</v>
      </c>
      <c r="Q309" s="12" t="s">
        <v>1085</v>
      </c>
      <c r="R309" s="12">
        <v>1024.7159999999999</v>
      </c>
      <c r="S309" s="12">
        <v>6</v>
      </c>
      <c r="T309" s="12">
        <v>0.3</v>
      </c>
      <c r="U309" s="12">
        <v>-29.2776</v>
      </c>
    </row>
    <row r="310" spans="1:21" x14ac:dyDescent="0.3">
      <c r="A310" s="12">
        <v>1466</v>
      </c>
      <c r="B310" s="12" t="s">
        <v>1301</v>
      </c>
      <c r="C310" s="2">
        <v>41859</v>
      </c>
      <c r="D310" s="2">
        <v>41865</v>
      </c>
      <c r="E310" s="12" t="s">
        <v>41</v>
      </c>
      <c r="F310" s="12" t="s">
        <v>1302</v>
      </c>
      <c r="G310" s="12" t="s">
        <v>1303</v>
      </c>
      <c r="H310" s="12" t="s">
        <v>26</v>
      </c>
      <c r="I310" s="12" t="s">
        <v>27</v>
      </c>
      <c r="J310" s="12" t="s">
        <v>1304</v>
      </c>
      <c r="K310" s="12" t="s">
        <v>522</v>
      </c>
      <c r="L310" s="12">
        <v>85301</v>
      </c>
      <c r="M310" s="12" t="s">
        <v>56</v>
      </c>
      <c r="N310" s="12" t="s">
        <v>969</v>
      </c>
      <c r="O310" s="12" t="s">
        <v>32</v>
      </c>
      <c r="P310" s="12" t="s">
        <v>58</v>
      </c>
      <c r="Q310" s="12" t="s">
        <v>970</v>
      </c>
      <c r="R310" s="12">
        <v>121.376</v>
      </c>
      <c r="S310" s="12">
        <v>4</v>
      </c>
      <c r="T310" s="12">
        <v>0.2</v>
      </c>
      <c r="U310" s="12">
        <v>-3.0344000000000002</v>
      </c>
    </row>
    <row r="311" spans="1:21" x14ac:dyDescent="0.3">
      <c r="A311" s="12">
        <v>1469</v>
      </c>
      <c r="B311" s="12" t="s">
        <v>1305</v>
      </c>
      <c r="C311" s="2">
        <v>43078</v>
      </c>
      <c r="D311" s="2">
        <v>43082</v>
      </c>
      <c r="E311" s="12" t="s">
        <v>41</v>
      </c>
      <c r="F311" s="12" t="s">
        <v>1306</v>
      </c>
      <c r="G311" s="12" t="s">
        <v>1307</v>
      </c>
      <c r="H311" s="12" t="s">
        <v>92</v>
      </c>
      <c r="I311" s="12" t="s">
        <v>27</v>
      </c>
      <c r="J311" s="12" t="s">
        <v>290</v>
      </c>
      <c r="K311" s="12" t="s">
        <v>291</v>
      </c>
      <c r="L311" s="12">
        <v>48234</v>
      </c>
      <c r="M311" s="12" t="s">
        <v>95</v>
      </c>
      <c r="N311" s="12" t="s">
        <v>1308</v>
      </c>
      <c r="O311" s="12" t="s">
        <v>32</v>
      </c>
      <c r="P311" s="12" t="s">
        <v>38</v>
      </c>
      <c r="Q311" s="12" t="s">
        <v>1309</v>
      </c>
      <c r="R311" s="12">
        <v>872.94</v>
      </c>
      <c r="S311" s="12">
        <v>3</v>
      </c>
      <c r="T311" s="12">
        <v>0</v>
      </c>
      <c r="U311" s="12">
        <v>226.96440000000001</v>
      </c>
    </row>
    <row r="312" spans="1:21" x14ac:dyDescent="0.3">
      <c r="A312" s="12">
        <v>1474</v>
      </c>
      <c r="B312" s="12" t="s">
        <v>1310</v>
      </c>
      <c r="C312" s="2">
        <v>42339</v>
      </c>
      <c r="D312" s="2">
        <v>42340</v>
      </c>
      <c r="E312" s="12" t="s">
        <v>427</v>
      </c>
      <c r="F312" s="12" t="s">
        <v>1311</v>
      </c>
      <c r="G312" s="12" t="s">
        <v>1312</v>
      </c>
      <c r="H312" s="12" t="s">
        <v>26</v>
      </c>
      <c r="I312" s="12" t="s">
        <v>27</v>
      </c>
      <c r="J312" s="12" t="s">
        <v>103</v>
      </c>
      <c r="K312" s="12" t="s">
        <v>94</v>
      </c>
      <c r="L312" s="12">
        <v>77036</v>
      </c>
      <c r="M312" s="12" t="s">
        <v>95</v>
      </c>
      <c r="N312" s="12" t="s">
        <v>1313</v>
      </c>
      <c r="O312" s="12" t="s">
        <v>32</v>
      </c>
      <c r="P312" s="12" t="s">
        <v>58</v>
      </c>
      <c r="Q312" s="12" t="s">
        <v>1314</v>
      </c>
      <c r="R312" s="12">
        <v>6.6879999999999997</v>
      </c>
      <c r="S312" s="12">
        <v>4</v>
      </c>
      <c r="T312" s="12">
        <v>0.6</v>
      </c>
      <c r="U312" s="12">
        <v>-4.0128000000000004</v>
      </c>
    </row>
    <row r="313" spans="1:21" x14ac:dyDescent="0.3">
      <c r="A313" s="12">
        <v>1489</v>
      </c>
      <c r="B313" s="12" t="s">
        <v>1315</v>
      </c>
      <c r="C313" s="2">
        <v>42311</v>
      </c>
      <c r="D313" s="2">
        <v>42315</v>
      </c>
      <c r="E313" s="12" t="s">
        <v>41</v>
      </c>
      <c r="F313" s="12" t="s">
        <v>1316</v>
      </c>
      <c r="G313" s="12" t="s">
        <v>1317</v>
      </c>
      <c r="H313" s="12" t="s">
        <v>102</v>
      </c>
      <c r="I313" s="12" t="s">
        <v>27</v>
      </c>
      <c r="J313" s="12" t="s">
        <v>54</v>
      </c>
      <c r="K313" s="12" t="s">
        <v>55</v>
      </c>
      <c r="L313" s="12">
        <v>90008</v>
      </c>
      <c r="M313" s="12" t="s">
        <v>56</v>
      </c>
      <c r="N313" s="12" t="s">
        <v>487</v>
      </c>
      <c r="O313" s="12" t="s">
        <v>32</v>
      </c>
      <c r="P313" s="12" t="s">
        <v>58</v>
      </c>
      <c r="Q313" s="12" t="s">
        <v>488</v>
      </c>
      <c r="R313" s="12">
        <v>42.6</v>
      </c>
      <c r="S313" s="12">
        <v>3</v>
      </c>
      <c r="T313" s="12">
        <v>0</v>
      </c>
      <c r="U313" s="12">
        <v>16.614000000000001</v>
      </c>
    </row>
    <row r="314" spans="1:21" x14ac:dyDescent="0.3">
      <c r="A314" s="12">
        <v>1493</v>
      </c>
      <c r="B314" s="12" t="s">
        <v>1318</v>
      </c>
      <c r="C314" s="2">
        <v>43063</v>
      </c>
      <c r="D314" s="2">
        <v>43067</v>
      </c>
      <c r="E314" s="12" t="s">
        <v>41</v>
      </c>
      <c r="F314" s="12" t="s">
        <v>1319</v>
      </c>
      <c r="G314" s="12" t="s">
        <v>1320</v>
      </c>
      <c r="H314" s="12" t="s">
        <v>92</v>
      </c>
      <c r="I314" s="12" t="s">
        <v>27</v>
      </c>
      <c r="J314" s="12" t="s">
        <v>175</v>
      </c>
      <c r="K314" s="12" t="s">
        <v>122</v>
      </c>
      <c r="L314" s="12">
        <v>10035</v>
      </c>
      <c r="M314" s="12" t="s">
        <v>69</v>
      </c>
      <c r="N314" s="12" t="s">
        <v>422</v>
      </c>
      <c r="O314" s="12" t="s">
        <v>32</v>
      </c>
      <c r="P314" s="12" t="s">
        <v>38</v>
      </c>
      <c r="Q314" s="12" t="s">
        <v>423</v>
      </c>
      <c r="R314" s="12">
        <v>977.29200000000003</v>
      </c>
      <c r="S314" s="12">
        <v>6</v>
      </c>
      <c r="T314" s="12">
        <v>0.1</v>
      </c>
      <c r="U314" s="12">
        <v>173.74080000000001</v>
      </c>
    </row>
    <row r="315" spans="1:21" x14ac:dyDescent="0.3">
      <c r="A315" s="12">
        <v>1494</v>
      </c>
      <c r="B315" s="12" t="s">
        <v>1321</v>
      </c>
      <c r="C315" s="2">
        <v>43038</v>
      </c>
      <c r="D315" s="2">
        <v>43042</v>
      </c>
      <c r="E315" s="12" t="s">
        <v>41</v>
      </c>
      <c r="F315" s="12" t="s">
        <v>1322</v>
      </c>
      <c r="G315" s="12" t="s">
        <v>1323</v>
      </c>
      <c r="H315" s="12" t="s">
        <v>92</v>
      </c>
      <c r="I315" s="12" t="s">
        <v>27</v>
      </c>
      <c r="J315" s="12" t="s">
        <v>684</v>
      </c>
      <c r="K315" s="12" t="s">
        <v>194</v>
      </c>
      <c r="L315" s="12">
        <v>98661</v>
      </c>
      <c r="M315" s="12" t="s">
        <v>56</v>
      </c>
      <c r="N315" s="12" t="s">
        <v>961</v>
      </c>
      <c r="O315" s="12" t="s">
        <v>32</v>
      </c>
      <c r="P315" s="12" t="s">
        <v>58</v>
      </c>
      <c r="Q315" s="12" t="s">
        <v>962</v>
      </c>
      <c r="R315" s="12">
        <v>9.64</v>
      </c>
      <c r="S315" s="12">
        <v>2</v>
      </c>
      <c r="T315" s="12">
        <v>0</v>
      </c>
      <c r="U315" s="12">
        <v>3.6631999999999998</v>
      </c>
    </row>
    <row r="316" spans="1:21" x14ac:dyDescent="0.3">
      <c r="A316" s="12">
        <v>1504</v>
      </c>
      <c r="B316" s="12" t="s">
        <v>1324</v>
      </c>
      <c r="C316" s="2">
        <v>42698</v>
      </c>
      <c r="D316" s="2">
        <v>42705</v>
      </c>
      <c r="E316" s="12" t="s">
        <v>41</v>
      </c>
      <c r="F316" s="12" t="s">
        <v>1325</v>
      </c>
      <c r="G316" s="12" t="s">
        <v>1326</v>
      </c>
      <c r="H316" s="12" t="s">
        <v>102</v>
      </c>
      <c r="I316" s="12" t="s">
        <v>27</v>
      </c>
      <c r="J316" s="12" t="s">
        <v>54</v>
      </c>
      <c r="K316" s="12" t="s">
        <v>55</v>
      </c>
      <c r="L316" s="12">
        <v>90045</v>
      </c>
      <c r="M316" s="12" t="s">
        <v>56</v>
      </c>
      <c r="N316" s="12" t="s">
        <v>652</v>
      </c>
      <c r="O316" s="12" t="s">
        <v>32</v>
      </c>
      <c r="P316" s="12" t="s">
        <v>58</v>
      </c>
      <c r="Q316" s="12" t="s">
        <v>653</v>
      </c>
      <c r="R316" s="12">
        <v>9.94</v>
      </c>
      <c r="S316" s="12">
        <v>2</v>
      </c>
      <c r="T316" s="12">
        <v>0</v>
      </c>
      <c r="U316" s="12">
        <v>3.0813999999999999</v>
      </c>
    </row>
    <row r="317" spans="1:21" x14ac:dyDescent="0.3">
      <c r="A317" s="12">
        <v>1506</v>
      </c>
      <c r="B317" s="12" t="s">
        <v>1327</v>
      </c>
      <c r="C317" s="2">
        <v>42217</v>
      </c>
      <c r="D317" s="2">
        <v>42223</v>
      </c>
      <c r="E317" s="12" t="s">
        <v>41</v>
      </c>
      <c r="F317" s="12" t="s">
        <v>1328</v>
      </c>
      <c r="G317" s="12" t="s">
        <v>1329</v>
      </c>
      <c r="H317" s="12" t="s">
        <v>102</v>
      </c>
      <c r="I317" s="12" t="s">
        <v>27</v>
      </c>
      <c r="J317" s="12" t="s">
        <v>54</v>
      </c>
      <c r="K317" s="12" t="s">
        <v>55</v>
      </c>
      <c r="L317" s="12">
        <v>90004</v>
      </c>
      <c r="M317" s="12" t="s">
        <v>56</v>
      </c>
      <c r="N317" s="12" t="s">
        <v>1330</v>
      </c>
      <c r="O317" s="12" t="s">
        <v>32</v>
      </c>
      <c r="P317" s="12" t="s">
        <v>47</v>
      </c>
      <c r="Q317" s="12" t="s">
        <v>1331</v>
      </c>
      <c r="R317" s="12">
        <v>1004.976</v>
      </c>
      <c r="S317" s="12">
        <v>6</v>
      </c>
      <c r="T317" s="12">
        <v>0.2</v>
      </c>
      <c r="U317" s="12">
        <v>-175.8708</v>
      </c>
    </row>
    <row r="318" spans="1:21" x14ac:dyDescent="0.3">
      <c r="A318" s="12">
        <v>1510</v>
      </c>
      <c r="B318" s="12" t="s">
        <v>1332</v>
      </c>
      <c r="C318" s="2">
        <v>42990</v>
      </c>
      <c r="D318" s="2">
        <v>42993</v>
      </c>
      <c r="E318" s="12" t="s">
        <v>89</v>
      </c>
      <c r="F318" s="12" t="s">
        <v>1333</v>
      </c>
      <c r="G318" s="12" t="s">
        <v>1334</v>
      </c>
      <c r="H318" s="12" t="s">
        <v>26</v>
      </c>
      <c r="I318" s="12" t="s">
        <v>27</v>
      </c>
      <c r="J318" s="12" t="s">
        <v>54</v>
      </c>
      <c r="K318" s="12" t="s">
        <v>55</v>
      </c>
      <c r="L318" s="12">
        <v>90036</v>
      </c>
      <c r="M318" s="12" t="s">
        <v>56</v>
      </c>
      <c r="N318" s="12" t="s">
        <v>1313</v>
      </c>
      <c r="O318" s="12" t="s">
        <v>32</v>
      </c>
      <c r="P318" s="12" t="s">
        <v>58</v>
      </c>
      <c r="Q318" s="12" t="s">
        <v>1314</v>
      </c>
      <c r="R318" s="12">
        <v>8.36</v>
      </c>
      <c r="S318" s="12">
        <v>2</v>
      </c>
      <c r="T318" s="12">
        <v>0</v>
      </c>
      <c r="U318" s="12">
        <v>3.0095999999999998</v>
      </c>
    </row>
    <row r="319" spans="1:21" x14ac:dyDescent="0.3">
      <c r="A319" s="12">
        <v>1516</v>
      </c>
      <c r="B319" s="12" t="s">
        <v>1335</v>
      </c>
      <c r="C319" s="2">
        <v>43080</v>
      </c>
      <c r="D319" s="2">
        <v>43086</v>
      </c>
      <c r="E319" s="12" t="s">
        <v>41</v>
      </c>
      <c r="F319" s="12" t="s">
        <v>1336</v>
      </c>
      <c r="G319" s="12" t="s">
        <v>1337</v>
      </c>
      <c r="H319" s="12" t="s">
        <v>26</v>
      </c>
      <c r="I319" s="12" t="s">
        <v>27</v>
      </c>
      <c r="J319" s="12" t="s">
        <v>67</v>
      </c>
      <c r="K319" s="12" t="s">
        <v>68</v>
      </c>
      <c r="L319" s="12">
        <v>19120</v>
      </c>
      <c r="M319" s="12" t="s">
        <v>69</v>
      </c>
      <c r="N319" s="12" t="s">
        <v>1219</v>
      </c>
      <c r="O319" s="12" t="s">
        <v>32</v>
      </c>
      <c r="P319" s="12" t="s">
        <v>38</v>
      </c>
      <c r="Q319" s="12" t="s">
        <v>1220</v>
      </c>
      <c r="R319" s="12">
        <v>63.686</v>
      </c>
      <c r="S319" s="12">
        <v>1</v>
      </c>
      <c r="T319" s="12">
        <v>0.3</v>
      </c>
      <c r="U319" s="12">
        <v>-9.0980000000000008</v>
      </c>
    </row>
    <row r="320" spans="1:21" x14ac:dyDescent="0.3">
      <c r="A320" s="12">
        <v>1517</v>
      </c>
      <c r="B320" s="12" t="s">
        <v>1338</v>
      </c>
      <c r="C320" s="2">
        <v>43079</v>
      </c>
      <c r="D320" s="2">
        <v>43083</v>
      </c>
      <c r="E320" s="12" t="s">
        <v>23</v>
      </c>
      <c r="F320" s="12" t="s">
        <v>1339</v>
      </c>
      <c r="G320" s="12" t="s">
        <v>1340</v>
      </c>
      <c r="H320" s="12" t="s">
        <v>26</v>
      </c>
      <c r="I320" s="12" t="s">
        <v>27</v>
      </c>
      <c r="J320" s="12" t="s">
        <v>1341</v>
      </c>
      <c r="K320" s="12" t="s">
        <v>1342</v>
      </c>
      <c r="L320" s="12">
        <v>89031</v>
      </c>
      <c r="M320" s="12" t="s">
        <v>56</v>
      </c>
      <c r="N320" s="12" t="s">
        <v>614</v>
      </c>
      <c r="O320" s="12" t="s">
        <v>32</v>
      </c>
      <c r="P320" s="12" t="s">
        <v>47</v>
      </c>
      <c r="Q320" s="12" t="s">
        <v>615</v>
      </c>
      <c r="R320" s="12">
        <v>1669.6</v>
      </c>
      <c r="S320" s="12">
        <v>4</v>
      </c>
      <c r="T320" s="12">
        <v>0</v>
      </c>
      <c r="U320" s="12">
        <v>116.872</v>
      </c>
    </row>
    <row r="321" spans="1:21" x14ac:dyDescent="0.3">
      <c r="A321" s="12">
        <v>1522</v>
      </c>
      <c r="B321" s="12" t="s">
        <v>1343</v>
      </c>
      <c r="C321" s="2">
        <v>42344</v>
      </c>
      <c r="D321" s="2">
        <v>42349</v>
      </c>
      <c r="E321" s="12" t="s">
        <v>41</v>
      </c>
      <c r="F321" s="12" t="s">
        <v>1344</v>
      </c>
      <c r="G321" s="12" t="s">
        <v>1345</v>
      </c>
      <c r="H321" s="12" t="s">
        <v>26</v>
      </c>
      <c r="I321" s="12" t="s">
        <v>27</v>
      </c>
      <c r="J321" s="12" t="s">
        <v>1224</v>
      </c>
      <c r="K321" s="12" t="s">
        <v>522</v>
      </c>
      <c r="L321" s="12">
        <v>85705</v>
      </c>
      <c r="M321" s="12" t="s">
        <v>56</v>
      </c>
      <c r="N321" s="12" t="s">
        <v>747</v>
      </c>
      <c r="O321" s="12" t="s">
        <v>32</v>
      </c>
      <c r="P321" s="12" t="s">
        <v>58</v>
      </c>
      <c r="Q321" s="12" t="s">
        <v>748</v>
      </c>
      <c r="R321" s="12">
        <v>206.11199999999999</v>
      </c>
      <c r="S321" s="12">
        <v>6</v>
      </c>
      <c r="T321" s="12">
        <v>0.2</v>
      </c>
      <c r="U321" s="12">
        <v>48.951599999999999</v>
      </c>
    </row>
    <row r="322" spans="1:21" x14ac:dyDescent="0.3">
      <c r="A322" s="12">
        <v>1528</v>
      </c>
      <c r="B322" s="12" t="s">
        <v>1346</v>
      </c>
      <c r="C322" s="2">
        <v>42573</v>
      </c>
      <c r="D322" s="2">
        <v>42578</v>
      </c>
      <c r="E322" s="12" t="s">
        <v>41</v>
      </c>
      <c r="F322" s="12" t="s">
        <v>1347</v>
      </c>
      <c r="G322" s="12" t="s">
        <v>1348</v>
      </c>
      <c r="H322" s="12" t="s">
        <v>26</v>
      </c>
      <c r="I322" s="12" t="s">
        <v>27</v>
      </c>
      <c r="J322" s="12" t="s">
        <v>1349</v>
      </c>
      <c r="K322" s="12" t="s">
        <v>68</v>
      </c>
      <c r="L322" s="12">
        <v>18103</v>
      </c>
      <c r="M322" s="12" t="s">
        <v>69</v>
      </c>
      <c r="N322" s="12" t="s">
        <v>1350</v>
      </c>
      <c r="O322" s="12" t="s">
        <v>32</v>
      </c>
      <c r="P322" s="12" t="s">
        <v>58</v>
      </c>
      <c r="Q322" s="12" t="s">
        <v>1351</v>
      </c>
      <c r="R322" s="12">
        <v>11.648</v>
      </c>
      <c r="S322" s="12">
        <v>2</v>
      </c>
      <c r="T322" s="12">
        <v>0.2</v>
      </c>
      <c r="U322" s="12">
        <v>3.3488000000000002</v>
      </c>
    </row>
    <row r="323" spans="1:21" x14ac:dyDescent="0.3">
      <c r="A323" s="12">
        <v>1535</v>
      </c>
      <c r="B323" s="12" t="s">
        <v>1352</v>
      </c>
      <c r="C323" s="2">
        <v>42776</v>
      </c>
      <c r="D323" s="2">
        <v>42780</v>
      </c>
      <c r="E323" s="12" t="s">
        <v>41</v>
      </c>
      <c r="F323" s="12" t="s">
        <v>1353</v>
      </c>
      <c r="G323" s="12" t="s">
        <v>1354</v>
      </c>
      <c r="H323" s="12" t="s">
        <v>102</v>
      </c>
      <c r="I323" s="12" t="s">
        <v>27</v>
      </c>
      <c r="J323" s="12" t="s">
        <v>1355</v>
      </c>
      <c r="K323" s="12" t="s">
        <v>55</v>
      </c>
      <c r="L323" s="12">
        <v>92677</v>
      </c>
      <c r="M323" s="12" t="s">
        <v>56</v>
      </c>
      <c r="N323" s="12" t="s">
        <v>712</v>
      </c>
      <c r="O323" s="12" t="s">
        <v>32</v>
      </c>
      <c r="P323" s="12" t="s">
        <v>33</v>
      </c>
      <c r="Q323" s="12" t="s">
        <v>713</v>
      </c>
      <c r="R323" s="12">
        <v>203.983</v>
      </c>
      <c r="S323" s="12">
        <v>2</v>
      </c>
      <c r="T323" s="12">
        <v>0.15</v>
      </c>
      <c r="U323" s="12">
        <v>16.7986</v>
      </c>
    </row>
    <row r="324" spans="1:21" x14ac:dyDescent="0.3">
      <c r="A324" s="12">
        <v>1540</v>
      </c>
      <c r="B324" s="12" t="s">
        <v>1356</v>
      </c>
      <c r="C324" s="2">
        <v>42993</v>
      </c>
      <c r="D324" s="2">
        <v>42995</v>
      </c>
      <c r="E324" s="12" t="s">
        <v>23</v>
      </c>
      <c r="F324" s="12" t="s">
        <v>1357</v>
      </c>
      <c r="G324" s="12" t="s">
        <v>1358</v>
      </c>
      <c r="H324" s="12" t="s">
        <v>26</v>
      </c>
      <c r="I324" s="12" t="s">
        <v>27</v>
      </c>
      <c r="J324" s="12" t="s">
        <v>1359</v>
      </c>
      <c r="K324" s="12" t="s">
        <v>436</v>
      </c>
      <c r="L324" s="12">
        <v>2149</v>
      </c>
      <c r="M324" s="12" t="s">
        <v>69</v>
      </c>
      <c r="N324" s="12" t="s">
        <v>104</v>
      </c>
      <c r="O324" s="12" t="s">
        <v>32</v>
      </c>
      <c r="P324" s="12" t="s">
        <v>33</v>
      </c>
      <c r="Q324" s="12" t="s">
        <v>105</v>
      </c>
      <c r="R324" s="12">
        <v>782.94</v>
      </c>
      <c r="S324" s="12">
        <v>3</v>
      </c>
      <c r="T324" s="12">
        <v>0</v>
      </c>
      <c r="U324" s="12">
        <v>203.56440000000001</v>
      </c>
    </row>
    <row r="325" spans="1:21" x14ac:dyDescent="0.3">
      <c r="A325" s="12">
        <v>1542</v>
      </c>
      <c r="B325" s="12" t="s">
        <v>1360</v>
      </c>
      <c r="C325" s="2">
        <v>41709</v>
      </c>
      <c r="D325" s="2">
        <v>41714</v>
      </c>
      <c r="E325" s="12" t="s">
        <v>23</v>
      </c>
      <c r="F325" s="12" t="s">
        <v>1361</v>
      </c>
      <c r="G325" s="12" t="s">
        <v>1362</v>
      </c>
      <c r="H325" s="12" t="s">
        <v>26</v>
      </c>
      <c r="I325" s="12" t="s">
        <v>27</v>
      </c>
      <c r="J325" s="12" t="s">
        <v>349</v>
      </c>
      <c r="K325" s="12" t="s">
        <v>233</v>
      </c>
      <c r="L325" s="12">
        <v>43229</v>
      </c>
      <c r="M325" s="12" t="s">
        <v>69</v>
      </c>
      <c r="N325" s="12" t="s">
        <v>1363</v>
      </c>
      <c r="O325" s="12" t="s">
        <v>32</v>
      </c>
      <c r="P325" s="12" t="s">
        <v>58</v>
      </c>
      <c r="Q325" s="12" t="s">
        <v>425</v>
      </c>
      <c r="R325" s="12">
        <v>8.32</v>
      </c>
      <c r="S325" s="12">
        <v>5</v>
      </c>
      <c r="T325" s="12">
        <v>0.2</v>
      </c>
      <c r="U325" s="12">
        <v>2.2879999999999998</v>
      </c>
    </row>
    <row r="326" spans="1:21" x14ac:dyDescent="0.3">
      <c r="A326" s="12">
        <v>1546</v>
      </c>
      <c r="B326" s="12" t="s">
        <v>1364</v>
      </c>
      <c r="C326" s="2">
        <v>42004</v>
      </c>
      <c r="D326" s="2">
        <v>42008</v>
      </c>
      <c r="E326" s="12" t="s">
        <v>23</v>
      </c>
      <c r="F326" s="12" t="s">
        <v>1365</v>
      </c>
      <c r="G326" s="12" t="s">
        <v>1366</v>
      </c>
      <c r="H326" s="12" t="s">
        <v>92</v>
      </c>
      <c r="I326" s="12" t="s">
        <v>27</v>
      </c>
      <c r="J326" s="12" t="s">
        <v>1367</v>
      </c>
      <c r="K326" s="12" t="s">
        <v>122</v>
      </c>
      <c r="L326" s="12">
        <v>13601</v>
      </c>
      <c r="M326" s="12" t="s">
        <v>69</v>
      </c>
      <c r="N326" s="12" t="s">
        <v>262</v>
      </c>
      <c r="O326" s="12" t="s">
        <v>32</v>
      </c>
      <c r="P326" s="12" t="s">
        <v>33</v>
      </c>
      <c r="Q326" s="12" t="s">
        <v>263</v>
      </c>
      <c r="R326" s="12">
        <v>1573.4880000000001</v>
      </c>
      <c r="S326" s="12">
        <v>7</v>
      </c>
      <c r="T326" s="12">
        <v>0.2</v>
      </c>
      <c r="U326" s="12">
        <v>196.68600000000001</v>
      </c>
    </row>
    <row r="327" spans="1:21" x14ac:dyDescent="0.3">
      <c r="A327" s="12">
        <v>1559</v>
      </c>
      <c r="B327" s="12" t="s">
        <v>1368</v>
      </c>
      <c r="C327" s="2">
        <v>42079</v>
      </c>
      <c r="D327" s="2">
        <v>42081</v>
      </c>
      <c r="E327" s="12" t="s">
        <v>23</v>
      </c>
      <c r="F327" s="12" t="s">
        <v>539</v>
      </c>
      <c r="G327" s="12" t="s">
        <v>540</v>
      </c>
      <c r="H327" s="12" t="s">
        <v>26</v>
      </c>
      <c r="I327" s="12" t="s">
        <v>27</v>
      </c>
      <c r="J327" s="12" t="s">
        <v>193</v>
      </c>
      <c r="K327" s="12" t="s">
        <v>194</v>
      </c>
      <c r="L327" s="12">
        <v>98103</v>
      </c>
      <c r="M327" s="12" t="s">
        <v>56</v>
      </c>
      <c r="N327" s="12" t="s">
        <v>1261</v>
      </c>
      <c r="O327" s="12" t="s">
        <v>32</v>
      </c>
      <c r="P327" s="12" t="s">
        <v>47</v>
      </c>
      <c r="Q327" s="12" t="s">
        <v>1065</v>
      </c>
      <c r="R327" s="12">
        <v>171.96</v>
      </c>
      <c r="S327" s="12">
        <v>2</v>
      </c>
      <c r="T327" s="12">
        <v>0</v>
      </c>
      <c r="U327" s="12">
        <v>44.709600000000002</v>
      </c>
    </row>
    <row r="328" spans="1:21" x14ac:dyDescent="0.3">
      <c r="A328" s="12">
        <v>1563</v>
      </c>
      <c r="B328" s="12" t="s">
        <v>1369</v>
      </c>
      <c r="C328" s="2">
        <v>42916</v>
      </c>
      <c r="D328" s="2">
        <v>42916</v>
      </c>
      <c r="E328" s="12" t="s">
        <v>427</v>
      </c>
      <c r="F328" s="12" t="s">
        <v>1370</v>
      </c>
      <c r="G328" s="12" t="s">
        <v>1371</v>
      </c>
      <c r="H328" s="12" t="s">
        <v>26</v>
      </c>
      <c r="I328" s="12" t="s">
        <v>27</v>
      </c>
      <c r="J328" s="12" t="s">
        <v>175</v>
      </c>
      <c r="K328" s="12" t="s">
        <v>122</v>
      </c>
      <c r="L328" s="12">
        <v>10011</v>
      </c>
      <c r="M328" s="12" t="s">
        <v>69</v>
      </c>
      <c r="N328" s="12" t="s">
        <v>46</v>
      </c>
      <c r="O328" s="12" t="s">
        <v>32</v>
      </c>
      <c r="P328" s="12" t="s">
        <v>47</v>
      </c>
      <c r="Q328" s="12" t="s">
        <v>48</v>
      </c>
      <c r="R328" s="12">
        <v>1044.6300000000001</v>
      </c>
      <c r="S328" s="12">
        <v>5</v>
      </c>
      <c r="T328" s="12">
        <v>0.4</v>
      </c>
      <c r="U328" s="12">
        <v>-295.9785</v>
      </c>
    </row>
    <row r="329" spans="1:21" x14ac:dyDescent="0.3">
      <c r="A329" s="12">
        <v>1571</v>
      </c>
      <c r="B329" s="12" t="s">
        <v>1372</v>
      </c>
      <c r="C329" s="2">
        <v>41966</v>
      </c>
      <c r="D329" s="2">
        <v>41968</v>
      </c>
      <c r="E329" s="12" t="s">
        <v>89</v>
      </c>
      <c r="F329" s="12" t="s">
        <v>509</v>
      </c>
      <c r="G329" s="12" t="s">
        <v>510</v>
      </c>
      <c r="H329" s="12" t="s">
        <v>26</v>
      </c>
      <c r="I329" s="12" t="s">
        <v>27</v>
      </c>
      <c r="J329" s="12" t="s">
        <v>54</v>
      </c>
      <c r="K329" s="12" t="s">
        <v>55</v>
      </c>
      <c r="L329" s="12">
        <v>90004</v>
      </c>
      <c r="M329" s="12" t="s">
        <v>56</v>
      </c>
      <c r="N329" s="12" t="s">
        <v>161</v>
      </c>
      <c r="O329" s="12" t="s">
        <v>32</v>
      </c>
      <c r="P329" s="12" t="s">
        <v>38</v>
      </c>
      <c r="Q329" s="12" t="s">
        <v>162</v>
      </c>
      <c r="R329" s="12">
        <v>603.91999999999996</v>
      </c>
      <c r="S329" s="12">
        <v>5</v>
      </c>
      <c r="T329" s="12">
        <v>0.2</v>
      </c>
      <c r="U329" s="12">
        <v>-67.941000000000003</v>
      </c>
    </row>
    <row r="330" spans="1:21" x14ac:dyDescent="0.3">
      <c r="A330" s="12">
        <v>1574</v>
      </c>
      <c r="B330" s="12" t="s">
        <v>1372</v>
      </c>
      <c r="C330" s="2">
        <v>41966</v>
      </c>
      <c r="D330" s="2">
        <v>41968</v>
      </c>
      <c r="E330" s="12" t="s">
        <v>89</v>
      </c>
      <c r="F330" s="12" t="s">
        <v>509</v>
      </c>
      <c r="G330" s="12" t="s">
        <v>510</v>
      </c>
      <c r="H330" s="12" t="s">
        <v>26</v>
      </c>
      <c r="I330" s="12" t="s">
        <v>27</v>
      </c>
      <c r="J330" s="12" t="s">
        <v>54</v>
      </c>
      <c r="K330" s="12" t="s">
        <v>55</v>
      </c>
      <c r="L330" s="12">
        <v>90004</v>
      </c>
      <c r="M330" s="12" t="s">
        <v>56</v>
      </c>
      <c r="N330" s="12" t="s">
        <v>582</v>
      </c>
      <c r="O330" s="12" t="s">
        <v>32</v>
      </c>
      <c r="P330" s="12" t="s">
        <v>38</v>
      </c>
      <c r="Q330" s="12" t="s">
        <v>583</v>
      </c>
      <c r="R330" s="12">
        <v>381.44</v>
      </c>
      <c r="S330" s="12">
        <v>2</v>
      </c>
      <c r="T330" s="12">
        <v>0.2</v>
      </c>
      <c r="U330" s="12">
        <v>23.84</v>
      </c>
    </row>
    <row r="331" spans="1:21" x14ac:dyDescent="0.3">
      <c r="A331" s="12">
        <v>1576</v>
      </c>
      <c r="B331" s="12" t="s">
        <v>1373</v>
      </c>
      <c r="C331" s="2">
        <v>41988</v>
      </c>
      <c r="D331" s="2">
        <v>41991</v>
      </c>
      <c r="E331" s="12" t="s">
        <v>89</v>
      </c>
      <c r="F331" s="12" t="s">
        <v>1374</v>
      </c>
      <c r="G331" s="12" t="s">
        <v>1375</v>
      </c>
      <c r="H331" s="12" t="s">
        <v>26</v>
      </c>
      <c r="I331" s="12" t="s">
        <v>27</v>
      </c>
      <c r="J331" s="12" t="s">
        <v>1376</v>
      </c>
      <c r="K331" s="12" t="s">
        <v>94</v>
      </c>
      <c r="L331" s="12">
        <v>79907</v>
      </c>
      <c r="M331" s="12" t="s">
        <v>95</v>
      </c>
      <c r="N331" s="12" t="s">
        <v>818</v>
      </c>
      <c r="O331" s="12" t="s">
        <v>32</v>
      </c>
      <c r="P331" s="12" t="s">
        <v>38</v>
      </c>
      <c r="Q331" s="12" t="s">
        <v>819</v>
      </c>
      <c r="R331" s="12">
        <v>763.28</v>
      </c>
      <c r="S331" s="12">
        <v>5</v>
      </c>
      <c r="T331" s="12">
        <v>0.3</v>
      </c>
      <c r="U331" s="12">
        <v>-21.808</v>
      </c>
    </row>
    <row r="332" spans="1:21" x14ac:dyDescent="0.3">
      <c r="A332" s="12">
        <v>1581</v>
      </c>
      <c r="B332" s="12" t="s">
        <v>1377</v>
      </c>
      <c r="C332" s="2">
        <v>42225</v>
      </c>
      <c r="D332" s="2">
        <v>42228</v>
      </c>
      <c r="E332" s="12" t="s">
        <v>89</v>
      </c>
      <c r="F332" s="12" t="s">
        <v>715</v>
      </c>
      <c r="G332" s="12" t="s">
        <v>716</v>
      </c>
      <c r="H332" s="12" t="s">
        <v>26</v>
      </c>
      <c r="I332" s="12" t="s">
        <v>27</v>
      </c>
      <c r="J332" s="12" t="s">
        <v>175</v>
      </c>
      <c r="K332" s="12" t="s">
        <v>122</v>
      </c>
      <c r="L332" s="12">
        <v>10024</v>
      </c>
      <c r="M332" s="12" t="s">
        <v>69</v>
      </c>
      <c r="N332" s="12" t="s">
        <v>319</v>
      </c>
      <c r="O332" s="12" t="s">
        <v>32</v>
      </c>
      <c r="P332" s="12" t="s">
        <v>47</v>
      </c>
      <c r="Q332" s="12" t="s">
        <v>320</v>
      </c>
      <c r="R332" s="12">
        <v>382.80599999999998</v>
      </c>
      <c r="S332" s="12">
        <v>9</v>
      </c>
      <c r="T332" s="12">
        <v>0.4</v>
      </c>
      <c r="U332" s="12">
        <v>-153.1224</v>
      </c>
    </row>
    <row r="333" spans="1:21" x14ac:dyDescent="0.3">
      <c r="A333" s="12">
        <v>1584</v>
      </c>
      <c r="B333" s="12" t="s">
        <v>1377</v>
      </c>
      <c r="C333" s="2">
        <v>42225</v>
      </c>
      <c r="D333" s="2">
        <v>42228</v>
      </c>
      <c r="E333" s="12" t="s">
        <v>89</v>
      </c>
      <c r="F333" s="12" t="s">
        <v>715</v>
      </c>
      <c r="G333" s="12" t="s">
        <v>716</v>
      </c>
      <c r="H333" s="12" t="s">
        <v>26</v>
      </c>
      <c r="I333" s="12" t="s">
        <v>27</v>
      </c>
      <c r="J333" s="12" t="s">
        <v>175</v>
      </c>
      <c r="K333" s="12" t="s">
        <v>122</v>
      </c>
      <c r="L333" s="12">
        <v>10024</v>
      </c>
      <c r="M333" s="12" t="s">
        <v>69</v>
      </c>
      <c r="N333" s="12" t="s">
        <v>203</v>
      </c>
      <c r="O333" s="12" t="s">
        <v>32</v>
      </c>
      <c r="P333" s="12" t="s">
        <v>58</v>
      </c>
      <c r="Q333" s="12" t="s">
        <v>204</v>
      </c>
      <c r="R333" s="12">
        <v>47.04</v>
      </c>
      <c r="S333" s="12">
        <v>3</v>
      </c>
      <c r="T333" s="12">
        <v>0</v>
      </c>
      <c r="U333" s="12">
        <v>18.345600000000001</v>
      </c>
    </row>
    <row r="334" spans="1:21" x14ac:dyDescent="0.3">
      <c r="A334" s="12">
        <v>1585</v>
      </c>
      <c r="B334" s="12" t="s">
        <v>1377</v>
      </c>
      <c r="C334" s="2">
        <v>42225</v>
      </c>
      <c r="D334" s="2">
        <v>42228</v>
      </c>
      <c r="E334" s="12" t="s">
        <v>89</v>
      </c>
      <c r="F334" s="12" t="s">
        <v>715</v>
      </c>
      <c r="G334" s="12" t="s">
        <v>716</v>
      </c>
      <c r="H334" s="12" t="s">
        <v>26</v>
      </c>
      <c r="I334" s="12" t="s">
        <v>27</v>
      </c>
      <c r="J334" s="12" t="s">
        <v>175</v>
      </c>
      <c r="K334" s="12" t="s">
        <v>122</v>
      </c>
      <c r="L334" s="12">
        <v>10024</v>
      </c>
      <c r="M334" s="12" t="s">
        <v>69</v>
      </c>
      <c r="N334" s="12" t="s">
        <v>113</v>
      </c>
      <c r="O334" s="12" t="s">
        <v>32</v>
      </c>
      <c r="P334" s="12" t="s">
        <v>58</v>
      </c>
      <c r="Q334" s="12" t="s">
        <v>114</v>
      </c>
      <c r="R334" s="12">
        <v>6.16</v>
      </c>
      <c r="S334" s="12">
        <v>2</v>
      </c>
      <c r="T334" s="12">
        <v>0</v>
      </c>
      <c r="U334" s="12">
        <v>2.9567999999999999</v>
      </c>
    </row>
    <row r="335" spans="1:21" x14ac:dyDescent="0.3">
      <c r="A335" s="12">
        <v>1595</v>
      </c>
      <c r="B335" s="12" t="s">
        <v>1378</v>
      </c>
      <c r="C335" s="2">
        <v>42087</v>
      </c>
      <c r="D335" s="2">
        <v>42090</v>
      </c>
      <c r="E335" s="12" t="s">
        <v>89</v>
      </c>
      <c r="F335" s="12" t="s">
        <v>1379</v>
      </c>
      <c r="G335" s="12" t="s">
        <v>1380</v>
      </c>
      <c r="H335" s="12" t="s">
        <v>102</v>
      </c>
      <c r="I335" s="12" t="s">
        <v>27</v>
      </c>
      <c r="J335" s="12" t="s">
        <v>1381</v>
      </c>
      <c r="K335" s="12" t="s">
        <v>136</v>
      </c>
      <c r="L335" s="12">
        <v>61604</v>
      </c>
      <c r="M335" s="12" t="s">
        <v>95</v>
      </c>
      <c r="N335" s="12" t="s">
        <v>1382</v>
      </c>
      <c r="O335" s="12" t="s">
        <v>32</v>
      </c>
      <c r="P335" s="12" t="s">
        <v>33</v>
      </c>
      <c r="Q335" s="12" t="s">
        <v>1383</v>
      </c>
      <c r="R335" s="12">
        <v>359.05799999999999</v>
      </c>
      <c r="S335" s="12">
        <v>3</v>
      </c>
      <c r="T335" s="12">
        <v>0.3</v>
      </c>
      <c r="U335" s="12">
        <v>-35.905799999999999</v>
      </c>
    </row>
    <row r="336" spans="1:21" x14ac:dyDescent="0.3">
      <c r="A336" s="12">
        <v>1596</v>
      </c>
      <c r="B336" s="12" t="s">
        <v>1384</v>
      </c>
      <c r="C336" s="2">
        <v>42863</v>
      </c>
      <c r="D336" s="2">
        <v>42867</v>
      </c>
      <c r="E336" s="12" t="s">
        <v>41</v>
      </c>
      <c r="F336" s="12" t="s">
        <v>1385</v>
      </c>
      <c r="G336" s="12" t="s">
        <v>1386</v>
      </c>
      <c r="H336" s="12" t="s">
        <v>26</v>
      </c>
      <c r="I336" s="12" t="s">
        <v>27</v>
      </c>
      <c r="J336" s="12" t="s">
        <v>349</v>
      </c>
      <c r="K336" s="12" t="s">
        <v>233</v>
      </c>
      <c r="L336" s="12">
        <v>43229</v>
      </c>
      <c r="M336" s="12" t="s">
        <v>69</v>
      </c>
      <c r="N336" s="12" t="s">
        <v>1104</v>
      </c>
      <c r="O336" s="12" t="s">
        <v>32</v>
      </c>
      <c r="P336" s="12" t="s">
        <v>38</v>
      </c>
      <c r="Q336" s="12" t="s">
        <v>1105</v>
      </c>
      <c r="R336" s="12">
        <v>47.991999999999997</v>
      </c>
      <c r="S336" s="12">
        <v>2</v>
      </c>
      <c r="T336" s="12">
        <v>0.3</v>
      </c>
      <c r="U336" s="12">
        <v>-2.0568</v>
      </c>
    </row>
    <row r="337" spans="1:21" x14ac:dyDescent="0.3">
      <c r="A337" s="12">
        <v>1597</v>
      </c>
      <c r="B337" s="12" t="s">
        <v>1387</v>
      </c>
      <c r="C337" s="2">
        <v>43024</v>
      </c>
      <c r="D337" s="2">
        <v>43026</v>
      </c>
      <c r="E337" s="12" t="s">
        <v>89</v>
      </c>
      <c r="F337" s="12" t="s">
        <v>558</v>
      </c>
      <c r="G337" s="12" t="s">
        <v>559</v>
      </c>
      <c r="H337" s="12" t="s">
        <v>92</v>
      </c>
      <c r="I337" s="12" t="s">
        <v>27</v>
      </c>
      <c r="J337" s="12" t="s">
        <v>175</v>
      </c>
      <c r="K337" s="12" t="s">
        <v>122</v>
      </c>
      <c r="L337" s="12">
        <v>10011</v>
      </c>
      <c r="M337" s="12" t="s">
        <v>69</v>
      </c>
      <c r="N337" s="12" t="s">
        <v>568</v>
      </c>
      <c r="O337" s="12" t="s">
        <v>32</v>
      </c>
      <c r="P337" s="12" t="s">
        <v>58</v>
      </c>
      <c r="Q337" s="12" t="s">
        <v>569</v>
      </c>
      <c r="R337" s="12">
        <v>547.29999999999995</v>
      </c>
      <c r="S337" s="12">
        <v>13</v>
      </c>
      <c r="T337" s="12">
        <v>0</v>
      </c>
      <c r="U337" s="12">
        <v>175.136</v>
      </c>
    </row>
    <row r="338" spans="1:21" x14ac:dyDescent="0.3">
      <c r="A338" s="12">
        <v>1601</v>
      </c>
      <c r="B338" s="12" t="s">
        <v>1388</v>
      </c>
      <c r="C338" s="2">
        <v>43058</v>
      </c>
      <c r="D338" s="2">
        <v>43060</v>
      </c>
      <c r="E338" s="12" t="s">
        <v>23</v>
      </c>
      <c r="F338" s="12" t="s">
        <v>1389</v>
      </c>
      <c r="G338" s="12" t="s">
        <v>1390</v>
      </c>
      <c r="H338" s="12" t="s">
        <v>26</v>
      </c>
      <c r="I338" s="12" t="s">
        <v>27</v>
      </c>
      <c r="J338" s="12" t="s">
        <v>1391</v>
      </c>
      <c r="K338" s="12" t="s">
        <v>94</v>
      </c>
      <c r="L338" s="12">
        <v>75007</v>
      </c>
      <c r="M338" s="12" t="s">
        <v>95</v>
      </c>
      <c r="N338" s="12" t="s">
        <v>402</v>
      </c>
      <c r="O338" s="12" t="s">
        <v>32</v>
      </c>
      <c r="P338" s="12" t="s">
        <v>58</v>
      </c>
      <c r="Q338" s="12" t="s">
        <v>403</v>
      </c>
      <c r="R338" s="12">
        <v>15.992000000000001</v>
      </c>
      <c r="S338" s="12">
        <v>2</v>
      </c>
      <c r="T338" s="12">
        <v>0.6</v>
      </c>
      <c r="U338" s="12">
        <v>-13.993</v>
      </c>
    </row>
    <row r="339" spans="1:21" x14ac:dyDescent="0.3">
      <c r="A339" s="12">
        <v>1602</v>
      </c>
      <c r="B339" s="12" t="s">
        <v>1392</v>
      </c>
      <c r="C339" s="2">
        <v>42498</v>
      </c>
      <c r="D339" s="2">
        <v>42503</v>
      </c>
      <c r="E339" s="12" t="s">
        <v>23</v>
      </c>
      <c r="F339" s="12" t="s">
        <v>1082</v>
      </c>
      <c r="G339" s="12" t="s">
        <v>1083</v>
      </c>
      <c r="H339" s="12" t="s">
        <v>92</v>
      </c>
      <c r="I339" s="12" t="s">
        <v>27</v>
      </c>
      <c r="J339" s="12" t="s">
        <v>743</v>
      </c>
      <c r="K339" s="12" t="s">
        <v>202</v>
      </c>
      <c r="L339" s="12">
        <v>19901</v>
      </c>
      <c r="M339" s="12" t="s">
        <v>69</v>
      </c>
      <c r="N339" s="12" t="s">
        <v>1393</v>
      </c>
      <c r="O339" s="12" t="s">
        <v>32</v>
      </c>
      <c r="P339" s="12" t="s">
        <v>58</v>
      </c>
      <c r="Q339" s="12" t="s">
        <v>1394</v>
      </c>
      <c r="R339" s="12">
        <v>211.96</v>
      </c>
      <c r="S339" s="12">
        <v>2</v>
      </c>
      <c r="T339" s="12">
        <v>0</v>
      </c>
      <c r="U339" s="12">
        <v>42.392000000000003</v>
      </c>
    </row>
    <row r="340" spans="1:21" x14ac:dyDescent="0.3">
      <c r="A340" s="12">
        <v>1611</v>
      </c>
      <c r="B340" s="12" t="s">
        <v>1395</v>
      </c>
      <c r="C340" s="2">
        <v>41785</v>
      </c>
      <c r="D340" s="2">
        <v>41789</v>
      </c>
      <c r="E340" s="12" t="s">
        <v>41</v>
      </c>
      <c r="F340" s="12" t="s">
        <v>1396</v>
      </c>
      <c r="G340" s="12" t="s">
        <v>1397</v>
      </c>
      <c r="H340" s="12" t="s">
        <v>92</v>
      </c>
      <c r="I340" s="12" t="s">
        <v>27</v>
      </c>
      <c r="J340" s="12" t="s">
        <v>54</v>
      </c>
      <c r="K340" s="12" t="s">
        <v>55</v>
      </c>
      <c r="L340" s="12">
        <v>90008</v>
      </c>
      <c r="M340" s="12" t="s">
        <v>56</v>
      </c>
      <c r="N340" s="12" t="s">
        <v>1382</v>
      </c>
      <c r="O340" s="12" t="s">
        <v>32</v>
      </c>
      <c r="P340" s="12" t="s">
        <v>33</v>
      </c>
      <c r="Q340" s="12" t="s">
        <v>1383</v>
      </c>
      <c r="R340" s="12">
        <v>290.666</v>
      </c>
      <c r="S340" s="12">
        <v>2</v>
      </c>
      <c r="T340" s="12">
        <v>0.15</v>
      </c>
      <c r="U340" s="12">
        <v>27.3568</v>
      </c>
    </row>
    <row r="341" spans="1:21" x14ac:dyDescent="0.3">
      <c r="A341" s="12">
        <v>1621</v>
      </c>
      <c r="B341" s="12" t="s">
        <v>1398</v>
      </c>
      <c r="C341" s="2">
        <v>42924</v>
      </c>
      <c r="D341" s="2">
        <v>42931</v>
      </c>
      <c r="E341" s="12" t="s">
        <v>41</v>
      </c>
      <c r="F341" s="12" t="s">
        <v>1399</v>
      </c>
      <c r="G341" s="12" t="s">
        <v>1400</v>
      </c>
      <c r="H341" s="12" t="s">
        <v>26</v>
      </c>
      <c r="I341" s="12" t="s">
        <v>27</v>
      </c>
      <c r="J341" s="12" t="s">
        <v>1401</v>
      </c>
      <c r="K341" s="12" t="s">
        <v>194</v>
      </c>
      <c r="L341" s="12">
        <v>98031</v>
      </c>
      <c r="M341" s="12" t="s">
        <v>56</v>
      </c>
      <c r="N341" s="12" t="s">
        <v>1402</v>
      </c>
      <c r="O341" s="12" t="s">
        <v>32</v>
      </c>
      <c r="P341" s="12" t="s">
        <v>58</v>
      </c>
      <c r="Q341" s="12" t="s">
        <v>1403</v>
      </c>
      <c r="R341" s="12">
        <v>198.46</v>
      </c>
      <c r="S341" s="12">
        <v>2</v>
      </c>
      <c r="T341" s="12">
        <v>0</v>
      </c>
      <c r="U341" s="12">
        <v>99.23</v>
      </c>
    </row>
    <row r="342" spans="1:21" x14ac:dyDescent="0.3">
      <c r="A342" s="12">
        <v>1628</v>
      </c>
      <c r="B342" s="12" t="s">
        <v>1404</v>
      </c>
      <c r="C342" s="2">
        <v>42271</v>
      </c>
      <c r="D342" s="2">
        <v>42277</v>
      </c>
      <c r="E342" s="12" t="s">
        <v>41</v>
      </c>
      <c r="F342" s="12" t="s">
        <v>1405</v>
      </c>
      <c r="G342" s="12" t="s">
        <v>1406</v>
      </c>
      <c r="H342" s="12" t="s">
        <v>26</v>
      </c>
      <c r="I342" s="12" t="s">
        <v>27</v>
      </c>
      <c r="J342" s="12" t="s">
        <v>1407</v>
      </c>
      <c r="K342" s="12" t="s">
        <v>1408</v>
      </c>
      <c r="L342" s="12">
        <v>70506</v>
      </c>
      <c r="M342" s="12" t="s">
        <v>30</v>
      </c>
      <c r="N342" s="12" t="s">
        <v>1092</v>
      </c>
      <c r="O342" s="12" t="s">
        <v>32</v>
      </c>
      <c r="P342" s="12" t="s">
        <v>38</v>
      </c>
      <c r="Q342" s="12" t="s">
        <v>1093</v>
      </c>
      <c r="R342" s="12">
        <v>517.5</v>
      </c>
      <c r="S342" s="12">
        <v>6</v>
      </c>
      <c r="T342" s="12">
        <v>0</v>
      </c>
      <c r="U342" s="12">
        <v>155.25</v>
      </c>
    </row>
    <row r="343" spans="1:21" x14ac:dyDescent="0.3">
      <c r="A343" s="12">
        <v>1629</v>
      </c>
      <c r="B343" s="12" t="s">
        <v>1409</v>
      </c>
      <c r="C343" s="2">
        <v>42907</v>
      </c>
      <c r="D343" s="2">
        <v>42911</v>
      </c>
      <c r="E343" s="12" t="s">
        <v>23</v>
      </c>
      <c r="F343" s="12" t="s">
        <v>645</v>
      </c>
      <c r="G343" s="12" t="s">
        <v>646</v>
      </c>
      <c r="H343" s="12" t="s">
        <v>26</v>
      </c>
      <c r="I343" s="12" t="s">
        <v>27</v>
      </c>
      <c r="J343" s="12" t="s">
        <v>695</v>
      </c>
      <c r="K343" s="12" t="s">
        <v>233</v>
      </c>
      <c r="L343" s="12">
        <v>44105</v>
      </c>
      <c r="M343" s="12" t="s">
        <v>69</v>
      </c>
      <c r="N343" s="12" t="s">
        <v>1410</v>
      </c>
      <c r="O343" s="12" t="s">
        <v>32</v>
      </c>
      <c r="P343" s="12" t="s">
        <v>58</v>
      </c>
      <c r="Q343" s="12" t="s">
        <v>1411</v>
      </c>
      <c r="R343" s="12">
        <v>17.920000000000002</v>
      </c>
      <c r="S343" s="12">
        <v>5</v>
      </c>
      <c r="T343" s="12">
        <v>0.2</v>
      </c>
      <c r="U343" s="12">
        <v>2.464</v>
      </c>
    </row>
    <row r="344" spans="1:21" x14ac:dyDescent="0.3">
      <c r="A344" s="12">
        <v>1642</v>
      </c>
      <c r="B344" s="12" t="s">
        <v>1412</v>
      </c>
      <c r="C344" s="2">
        <v>42516</v>
      </c>
      <c r="D344" s="2">
        <v>42522</v>
      </c>
      <c r="E344" s="12" t="s">
        <v>41</v>
      </c>
      <c r="F344" s="12" t="s">
        <v>1413</v>
      </c>
      <c r="G344" s="12" t="s">
        <v>1414</v>
      </c>
      <c r="H344" s="12" t="s">
        <v>26</v>
      </c>
      <c r="I344" s="12" t="s">
        <v>27</v>
      </c>
      <c r="J344" s="12" t="s">
        <v>194</v>
      </c>
      <c r="K344" s="12" t="s">
        <v>982</v>
      </c>
      <c r="L344" s="12">
        <v>20016</v>
      </c>
      <c r="M344" s="12" t="s">
        <v>69</v>
      </c>
      <c r="N344" s="12" t="s">
        <v>176</v>
      </c>
      <c r="O344" s="12" t="s">
        <v>32</v>
      </c>
      <c r="P344" s="12" t="s">
        <v>58</v>
      </c>
      <c r="Q344" s="12" t="s">
        <v>177</v>
      </c>
      <c r="R344" s="12">
        <v>41.37</v>
      </c>
      <c r="S344" s="12">
        <v>3</v>
      </c>
      <c r="T344" s="12">
        <v>0</v>
      </c>
      <c r="U344" s="12">
        <v>17.375399999999999</v>
      </c>
    </row>
    <row r="345" spans="1:21" x14ac:dyDescent="0.3">
      <c r="A345" s="12">
        <v>1658</v>
      </c>
      <c r="B345" s="12" t="s">
        <v>1415</v>
      </c>
      <c r="C345" s="2">
        <v>41771</v>
      </c>
      <c r="D345" s="2">
        <v>41774</v>
      </c>
      <c r="E345" s="12" t="s">
        <v>89</v>
      </c>
      <c r="F345" s="12" t="s">
        <v>1057</v>
      </c>
      <c r="G345" s="12" t="s">
        <v>1058</v>
      </c>
      <c r="H345" s="12" t="s">
        <v>26</v>
      </c>
      <c r="I345" s="12" t="s">
        <v>27</v>
      </c>
      <c r="J345" s="12" t="s">
        <v>907</v>
      </c>
      <c r="K345" s="12" t="s">
        <v>240</v>
      </c>
      <c r="L345" s="12">
        <v>53209</v>
      </c>
      <c r="M345" s="12" t="s">
        <v>95</v>
      </c>
      <c r="N345" s="12" t="s">
        <v>652</v>
      </c>
      <c r="O345" s="12" t="s">
        <v>32</v>
      </c>
      <c r="P345" s="12" t="s">
        <v>58</v>
      </c>
      <c r="Q345" s="12" t="s">
        <v>653</v>
      </c>
      <c r="R345" s="12">
        <v>34.79</v>
      </c>
      <c r="S345" s="12">
        <v>7</v>
      </c>
      <c r="T345" s="12">
        <v>0</v>
      </c>
      <c r="U345" s="12">
        <v>10.7849</v>
      </c>
    </row>
    <row r="346" spans="1:21" x14ac:dyDescent="0.3">
      <c r="A346" s="12">
        <v>1670</v>
      </c>
      <c r="B346" s="12" t="s">
        <v>1416</v>
      </c>
      <c r="C346" s="2">
        <v>42014</v>
      </c>
      <c r="D346" s="2">
        <v>42019</v>
      </c>
      <c r="E346" s="12" t="s">
        <v>41</v>
      </c>
      <c r="F346" s="12" t="s">
        <v>1417</v>
      </c>
      <c r="G346" s="12" t="s">
        <v>1418</v>
      </c>
      <c r="H346" s="12" t="s">
        <v>26</v>
      </c>
      <c r="I346" s="12" t="s">
        <v>27</v>
      </c>
      <c r="J346" s="12" t="s">
        <v>175</v>
      </c>
      <c r="K346" s="12" t="s">
        <v>122</v>
      </c>
      <c r="L346" s="12">
        <v>10011</v>
      </c>
      <c r="M346" s="12" t="s">
        <v>69</v>
      </c>
      <c r="N346" s="12" t="s">
        <v>523</v>
      </c>
      <c r="O346" s="12" t="s">
        <v>32</v>
      </c>
      <c r="P346" s="12" t="s">
        <v>47</v>
      </c>
      <c r="Q346" s="12" t="s">
        <v>524</v>
      </c>
      <c r="R346" s="12">
        <v>1018.104</v>
      </c>
      <c r="S346" s="12">
        <v>4</v>
      </c>
      <c r="T346" s="12">
        <v>0.4</v>
      </c>
      <c r="U346" s="12">
        <v>-373.3048</v>
      </c>
    </row>
    <row r="347" spans="1:21" x14ac:dyDescent="0.3">
      <c r="A347" s="12">
        <v>1675</v>
      </c>
      <c r="B347" s="12" t="s">
        <v>1419</v>
      </c>
      <c r="C347" s="2">
        <v>42264</v>
      </c>
      <c r="D347" s="2">
        <v>42268</v>
      </c>
      <c r="E347" s="12" t="s">
        <v>41</v>
      </c>
      <c r="F347" s="12" t="s">
        <v>655</v>
      </c>
      <c r="G347" s="12" t="s">
        <v>656</v>
      </c>
      <c r="H347" s="12" t="s">
        <v>92</v>
      </c>
      <c r="I347" s="12" t="s">
        <v>27</v>
      </c>
      <c r="J347" s="12" t="s">
        <v>103</v>
      </c>
      <c r="K347" s="12" t="s">
        <v>94</v>
      </c>
      <c r="L347" s="12">
        <v>77041</v>
      </c>
      <c r="M347" s="12" t="s">
        <v>95</v>
      </c>
      <c r="N347" s="12" t="s">
        <v>1151</v>
      </c>
      <c r="O347" s="12" t="s">
        <v>32</v>
      </c>
      <c r="P347" s="12" t="s">
        <v>58</v>
      </c>
      <c r="Q347" s="12" t="s">
        <v>1152</v>
      </c>
      <c r="R347" s="12">
        <v>21.936</v>
      </c>
      <c r="S347" s="12">
        <v>2</v>
      </c>
      <c r="T347" s="12">
        <v>0.6</v>
      </c>
      <c r="U347" s="12">
        <v>-10.419600000000001</v>
      </c>
    </row>
    <row r="348" spans="1:21" x14ac:dyDescent="0.3">
      <c r="A348" s="12">
        <v>1681</v>
      </c>
      <c r="B348" s="12" t="s">
        <v>1420</v>
      </c>
      <c r="C348" s="2">
        <v>41889</v>
      </c>
      <c r="D348" s="2">
        <v>41895</v>
      </c>
      <c r="E348" s="12" t="s">
        <v>41</v>
      </c>
      <c r="F348" s="12" t="s">
        <v>1421</v>
      </c>
      <c r="G348" s="12" t="s">
        <v>1422</v>
      </c>
      <c r="H348" s="12" t="s">
        <v>92</v>
      </c>
      <c r="I348" s="12" t="s">
        <v>27</v>
      </c>
      <c r="J348" s="12" t="s">
        <v>67</v>
      </c>
      <c r="K348" s="12" t="s">
        <v>68</v>
      </c>
      <c r="L348" s="12">
        <v>19134</v>
      </c>
      <c r="M348" s="12" t="s">
        <v>69</v>
      </c>
      <c r="N348" s="12" t="s">
        <v>1423</v>
      </c>
      <c r="O348" s="12" t="s">
        <v>32</v>
      </c>
      <c r="P348" s="12" t="s">
        <v>58</v>
      </c>
      <c r="Q348" s="12" t="s">
        <v>1424</v>
      </c>
      <c r="R348" s="12">
        <v>42.368000000000002</v>
      </c>
      <c r="S348" s="12">
        <v>2</v>
      </c>
      <c r="T348" s="12">
        <v>0.2</v>
      </c>
      <c r="U348" s="12">
        <v>8.4735999999999994</v>
      </c>
    </row>
    <row r="349" spans="1:21" x14ac:dyDescent="0.3">
      <c r="A349" s="12">
        <v>1684</v>
      </c>
      <c r="B349" s="12" t="s">
        <v>1425</v>
      </c>
      <c r="C349" s="2">
        <v>42681</v>
      </c>
      <c r="D349" s="2">
        <v>42686</v>
      </c>
      <c r="E349" s="12" t="s">
        <v>41</v>
      </c>
      <c r="F349" s="12" t="s">
        <v>1070</v>
      </c>
      <c r="G349" s="12" t="s">
        <v>1071</v>
      </c>
      <c r="H349" s="12" t="s">
        <v>92</v>
      </c>
      <c r="I349" s="12" t="s">
        <v>27</v>
      </c>
      <c r="J349" s="12" t="s">
        <v>330</v>
      </c>
      <c r="K349" s="12" t="s">
        <v>55</v>
      </c>
      <c r="L349" s="12">
        <v>94110</v>
      </c>
      <c r="M349" s="12" t="s">
        <v>56</v>
      </c>
      <c r="N349" s="12" t="s">
        <v>804</v>
      </c>
      <c r="O349" s="12" t="s">
        <v>32</v>
      </c>
      <c r="P349" s="12" t="s">
        <v>58</v>
      </c>
      <c r="Q349" s="12" t="s">
        <v>805</v>
      </c>
      <c r="R349" s="12">
        <v>14.82</v>
      </c>
      <c r="S349" s="12">
        <v>3</v>
      </c>
      <c r="T349" s="12">
        <v>0</v>
      </c>
      <c r="U349" s="12">
        <v>6.2244000000000002</v>
      </c>
    </row>
    <row r="350" spans="1:21" x14ac:dyDescent="0.3">
      <c r="A350" s="12">
        <v>1689</v>
      </c>
      <c r="B350" s="12" t="s">
        <v>1426</v>
      </c>
      <c r="C350" s="2">
        <v>43079</v>
      </c>
      <c r="D350" s="2">
        <v>43081</v>
      </c>
      <c r="E350" s="12" t="s">
        <v>89</v>
      </c>
      <c r="F350" s="12" t="s">
        <v>1427</v>
      </c>
      <c r="G350" s="12" t="s">
        <v>1428</v>
      </c>
      <c r="H350" s="12" t="s">
        <v>26</v>
      </c>
      <c r="I350" s="12" t="s">
        <v>27</v>
      </c>
      <c r="J350" s="12" t="s">
        <v>67</v>
      </c>
      <c r="K350" s="12" t="s">
        <v>68</v>
      </c>
      <c r="L350" s="12">
        <v>19140</v>
      </c>
      <c r="M350" s="12" t="s">
        <v>69</v>
      </c>
      <c r="N350" s="12" t="s">
        <v>792</v>
      </c>
      <c r="O350" s="12" t="s">
        <v>32</v>
      </c>
      <c r="P350" s="12" t="s">
        <v>58</v>
      </c>
      <c r="Q350" s="12" t="s">
        <v>793</v>
      </c>
      <c r="R350" s="12">
        <v>310.88</v>
      </c>
      <c r="S350" s="12">
        <v>2</v>
      </c>
      <c r="T350" s="12">
        <v>0.2</v>
      </c>
      <c r="U350" s="12">
        <v>23.315999999999999</v>
      </c>
    </row>
    <row r="351" spans="1:21" x14ac:dyDescent="0.3">
      <c r="A351" s="12">
        <v>1690</v>
      </c>
      <c r="B351" s="12" t="s">
        <v>1429</v>
      </c>
      <c r="C351" s="2">
        <v>41867</v>
      </c>
      <c r="D351" s="2">
        <v>41871</v>
      </c>
      <c r="E351" s="12" t="s">
        <v>41</v>
      </c>
      <c r="F351" s="12" t="s">
        <v>1430</v>
      </c>
      <c r="G351" s="12" t="s">
        <v>1431</v>
      </c>
      <c r="H351" s="12" t="s">
        <v>26</v>
      </c>
      <c r="I351" s="12" t="s">
        <v>27</v>
      </c>
      <c r="J351" s="12" t="s">
        <v>67</v>
      </c>
      <c r="K351" s="12" t="s">
        <v>68</v>
      </c>
      <c r="L351" s="12">
        <v>19143</v>
      </c>
      <c r="M351" s="12" t="s">
        <v>69</v>
      </c>
      <c r="N351" s="12" t="s">
        <v>62</v>
      </c>
      <c r="O351" s="12" t="s">
        <v>32</v>
      </c>
      <c r="P351" s="12" t="s">
        <v>47</v>
      </c>
      <c r="Q351" s="12" t="s">
        <v>63</v>
      </c>
      <c r="R351" s="12">
        <v>853.09199999999998</v>
      </c>
      <c r="S351" s="12">
        <v>6</v>
      </c>
      <c r="T351" s="12">
        <v>0.4</v>
      </c>
      <c r="U351" s="12">
        <v>-227.49119999999999</v>
      </c>
    </row>
    <row r="352" spans="1:21" x14ac:dyDescent="0.3">
      <c r="A352" s="12">
        <v>1693</v>
      </c>
      <c r="B352" s="12" t="s">
        <v>1432</v>
      </c>
      <c r="C352" s="2">
        <v>42443</v>
      </c>
      <c r="D352" s="2">
        <v>42448</v>
      </c>
      <c r="E352" s="12" t="s">
        <v>41</v>
      </c>
      <c r="F352" s="12" t="s">
        <v>1433</v>
      </c>
      <c r="G352" s="12" t="s">
        <v>1434</v>
      </c>
      <c r="H352" s="12" t="s">
        <v>26</v>
      </c>
      <c r="I352" s="12" t="s">
        <v>27</v>
      </c>
      <c r="J352" s="12" t="s">
        <v>349</v>
      </c>
      <c r="K352" s="12" t="s">
        <v>233</v>
      </c>
      <c r="L352" s="12">
        <v>43229</v>
      </c>
      <c r="M352" s="12" t="s">
        <v>69</v>
      </c>
      <c r="N352" s="12" t="s">
        <v>622</v>
      </c>
      <c r="O352" s="12" t="s">
        <v>32</v>
      </c>
      <c r="P352" s="12" t="s">
        <v>58</v>
      </c>
      <c r="Q352" s="12" t="s">
        <v>623</v>
      </c>
      <c r="R352" s="12">
        <v>21.88</v>
      </c>
      <c r="S352" s="12">
        <v>5</v>
      </c>
      <c r="T352" s="12">
        <v>0.2</v>
      </c>
      <c r="U352" s="12">
        <v>6.2904999999999998</v>
      </c>
    </row>
    <row r="353" spans="1:21" x14ac:dyDescent="0.3">
      <c r="A353" s="12">
        <v>1700</v>
      </c>
      <c r="B353" s="12" t="s">
        <v>1435</v>
      </c>
      <c r="C353" s="2">
        <v>41793</v>
      </c>
      <c r="D353" s="2">
        <v>41797</v>
      </c>
      <c r="E353" s="12" t="s">
        <v>23</v>
      </c>
      <c r="F353" s="12" t="s">
        <v>199</v>
      </c>
      <c r="G353" s="12" t="s">
        <v>200</v>
      </c>
      <c r="H353" s="12" t="s">
        <v>26</v>
      </c>
      <c r="I353" s="12" t="s">
        <v>27</v>
      </c>
      <c r="J353" s="12" t="s">
        <v>193</v>
      </c>
      <c r="K353" s="12" t="s">
        <v>194</v>
      </c>
      <c r="L353" s="12">
        <v>98115</v>
      </c>
      <c r="M353" s="12" t="s">
        <v>56</v>
      </c>
      <c r="N353" s="12" t="s">
        <v>1064</v>
      </c>
      <c r="O353" s="12" t="s">
        <v>32</v>
      </c>
      <c r="P353" s="12" t="s">
        <v>47</v>
      </c>
      <c r="Q353" s="12" t="s">
        <v>1065</v>
      </c>
      <c r="R353" s="12">
        <v>515.88</v>
      </c>
      <c r="S353" s="12">
        <v>6</v>
      </c>
      <c r="T353" s="12">
        <v>0</v>
      </c>
      <c r="U353" s="12">
        <v>113.4936</v>
      </c>
    </row>
    <row r="354" spans="1:21" x14ac:dyDescent="0.3">
      <c r="A354" s="12">
        <v>1702</v>
      </c>
      <c r="B354" s="12" t="s">
        <v>1436</v>
      </c>
      <c r="C354" s="2">
        <v>42198</v>
      </c>
      <c r="D354" s="2">
        <v>42200</v>
      </c>
      <c r="E354" s="12" t="s">
        <v>23</v>
      </c>
      <c r="F354" s="12" t="s">
        <v>1437</v>
      </c>
      <c r="G354" s="12" t="s">
        <v>1438</v>
      </c>
      <c r="H354" s="12" t="s">
        <v>26</v>
      </c>
      <c r="I354" s="12" t="s">
        <v>27</v>
      </c>
      <c r="J354" s="12" t="s">
        <v>175</v>
      </c>
      <c r="K354" s="12" t="s">
        <v>122</v>
      </c>
      <c r="L354" s="12">
        <v>10035</v>
      </c>
      <c r="M354" s="12" t="s">
        <v>69</v>
      </c>
      <c r="N354" s="12" t="s">
        <v>582</v>
      </c>
      <c r="O354" s="12" t="s">
        <v>32</v>
      </c>
      <c r="P354" s="12" t="s">
        <v>38</v>
      </c>
      <c r="Q354" s="12" t="s">
        <v>583</v>
      </c>
      <c r="R354" s="12">
        <v>1931.04</v>
      </c>
      <c r="S354" s="12">
        <v>9</v>
      </c>
      <c r="T354" s="12">
        <v>0.1</v>
      </c>
      <c r="U354" s="12">
        <v>321.83999999999997</v>
      </c>
    </row>
    <row r="355" spans="1:21" x14ac:dyDescent="0.3">
      <c r="A355" s="12">
        <v>1710</v>
      </c>
      <c r="B355" s="12" t="s">
        <v>1439</v>
      </c>
      <c r="C355" s="2">
        <v>43038</v>
      </c>
      <c r="D355" s="2">
        <v>43044</v>
      </c>
      <c r="E355" s="12" t="s">
        <v>41</v>
      </c>
      <c r="F355" s="12" t="s">
        <v>1440</v>
      </c>
      <c r="G355" s="12" t="s">
        <v>1441</v>
      </c>
      <c r="H355" s="12" t="s">
        <v>26</v>
      </c>
      <c r="I355" s="12" t="s">
        <v>27</v>
      </c>
      <c r="J355" s="12" t="s">
        <v>330</v>
      </c>
      <c r="K355" s="12" t="s">
        <v>55</v>
      </c>
      <c r="L355" s="12">
        <v>94122</v>
      </c>
      <c r="M355" s="12" t="s">
        <v>56</v>
      </c>
      <c r="N355" s="12" t="s">
        <v>116</v>
      </c>
      <c r="O355" s="12" t="s">
        <v>32</v>
      </c>
      <c r="P355" s="12" t="s">
        <v>38</v>
      </c>
      <c r="Q355" s="12" t="s">
        <v>117</v>
      </c>
      <c r="R355" s="12">
        <v>71.992000000000004</v>
      </c>
      <c r="S355" s="12">
        <v>1</v>
      </c>
      <c r="T355" s="12">
        <v>0.2</v>
      </c>
      <c r="U355" s="12">
        <v>-0.89990000000000003</v>
      </c>
    </row>
    <row r="356" spans="1:21" x14ac:dyDescent="0.3">
      <c r="A356" s="12">
        <v>1714</v>
      </c>
      <c r="B356" s="12" t="s">
        <v>1442</v>
      </c>
      <c r="C356" s="2">
        <v>42986</v>
      </c>
      <c r="D356" s="2">
        <v>42991</v>
      </c>
      <c r="E356" s="12" t="s">
        <v>23</v>
      </c>
      <c r="F356" s="12" t="s">
        <v>1443</v>
      </c>
      <c r="G356" s="12" t="s">
        <v>1444</v>
      </c>
      <c r="H356" s="12" t="s">
        <v>26</v>
      </c>
      <c r="I356" s="12" t="s">
        <v>27</v>
      </c>
      <c r="J356" s="12" t="s">
        <v>135</v>
      </c>
      <c r="K356" s="12" t="s">
        <v>136</v>
      </c>
      <c r="L356" s="12">
        <v>60610</v>
      </c>
      <c r="M356" s="12" t="s">
        <v>95</v>
      </c>
      <c r="N356" s="12" t="s">
        <v>268</v>
      </c>
      <c r="O356" s="12" t="s">
        <v>32</v>
      </c>
      <c r="P356" s="12" t="s">
        <v>47</v>
      </c>
      <c r="Q356" s="12" t="s">
        <v>269</v>
      </c>
      <c r="R356" s="12">
        <v>765.625</v>
      </c>
      <c r="S356" s="12">
        <v>7</v>
      </c>
      <c r="T356" s="12">
        <v>0.5</v>
      </c>
      <c r="U356" s="12">
        <v>-566.5625</v>
      </c>
    </row>
    <row r="357" spans="1:21" x14ac:dyDescent="0.3">
      <c r="A357" s="12">
        <v>1715</v>
      </c>
      <c r="B357" s="12" t="s">
        <v>1445</v>
      </c>
      <c r="C357" s="2">
        <v>43015</v>
      </c>
      <c r="D357" s="2">
        <v>43021</v>
      </c>
      <c r="E357" s="12" t="s">
        <v>41</v>
      </c>
      <c r="F357" s="12" t="s">
        <v>1446</v>
      </c>
      <c r="G357" s="12" t="s">
        <v>1447</v>
      </c>
      <c r="H357" s="12" t="s">
        <v>26</v>
      </c>
      <c r="I357" s="12" t="s">
        <v>27</v>
      </c>
      <c r="J357" s="12" t="s">
        <v>330</v>
      </c>
      <c r="K357" s="12" t="s">
        <v>55</v>
      </c>
      <c r="L357" s="12">
        <v>94110</v>
      </c>
      <c r="M357" s="12" t="s">
        <v>56</v>
      </c>
      <c r="N357" s="12" t="s">
        <v>1448</v>
      </c>
      <c r="O357" s="12" t="s">
        <v>32</v>
      </c>
      <c r="P357" s="12" t="s">
        <v>33</v>
      </c>
      <c r="Q357" s="12" t="s">
        <v>1449</v>
      </c>
      <c r="R357" s="12">
        <v>307.666</v>
      </c>
      <c r="S357" s="12">
        <v>2</v>
      </c>
      <c r="T357" s="12">
        <v>0.15</v>
      </c>
      <c r="U357" s="12">
        <v>-14.478400000000001</v>
      </c>
    </row>
    <row r="358" spans="1:21" x14ac:dyDescent="0.3">
      <c r="A358" s="12">
        <v>1719</v>
      </c>
      <c r="B358" s="12" t="s">
        <v>1450</v>
      </c>
      <c r="C358" s="2">
        <v>42509</v>
      </c>
      <c r="D358" s="2">
        <v>42514</v>
      </c>
      <c r="E358" s="12" t="s">
        <v>41</v>
      </c>
      <c r="F358" s="12" t="s">
        <v>1451</v>
      </c>
      <c r="G358" s="12" t="s">
        <v>1452</v>
      </c>
      <c r="H358" s="12" t="s">
        <v>26</v>
      </c>
      <c r="I358" s="12" t="s">
        <v>27</v>
      </c>
      <c r="J358" s="12" t="s">
        <v>175</v>
      </c>
      <c r="K358" s="12" t="s">
        <v>122</v>
      </c>
      <c r="L358" s="12">
        <v>10011</v>
      </c>
      <c r="M358" s="12" t="s">
        <v>69</v>
      </c>
      <c r="N358" s="12" t="s">
        <v>1453</v>
      </c>
      <c r="O358" s="12" t="s">
        <v>32</v>
      </c>
      <c r="P358" s="12" t="s">
        <v>58</v>
      </c>
      <c r="Q358" s="12" t="s">
        <v>1454</v>
      </c>
      <c r="R358" s="12">
        <v>35.92</v>
      </c>
      <c r="S358" s="12">
        <v>4</v>
      </c>
      <c r="T358" s="12">
        <v>0</v>
      </c>
      <c r="U358" s="12">
        <v>15.086399999999999</v>
      </c>
    </row>
    <row r="359" spans="1:21" x14ac:dyDescent="0.3">
      <c r="A359" s="12">
        <v>1720</v>
      </c>
      <c r="B359" s="12" t="s">
        <v>1450</v>
      </c>
      <c r="C359" s="2">
        <v>42509</v>
      </c>
      <c r="D359" s="2">
        <v>42514</v>
      </c>
      <c r="E359" s="12" t="s">
        <v>41</v>
      </c>
      <c r="F359" s="12" t="s">
        <v>1451</v>
      </c>
      <c r="G359" s="12" t="s">
        <v>1452</v>
      </c>
      <c r="H359" s="12" t="s">
        <v>26</v>
      </c>
      <c r="I359" s="12" t="s">
        <v>27</v>
      </c>
      <c r="J359" s="12" t="s">
        <v>175</v>
      </c>
      <c r="K359" s="12" t="s">
        <v>122</v>
      </c>
      <c r="L359" s="12">
        <v>10011</v>
      </c>
      <c r="M359" s="12" t="s">
        <v>69</v>
      </c>
      <c r="N359" s="12" t="s">
        <v>652</v>
      </c>
      <c r="O359" s="12" t="s">
        <v>32</v>
      </c>
      <c r="P359" s="12" t="s">
        <v>58</v>
      </c>
      <c r="Q359" s="12" t="s">
        <v>653</v>
      </c>
      <c r="R359" s="12">
        <v>39.76</v>
      </c>
      <c r="S359" s="12">
        <v>8</v>
      </c>
      <c r="T359" s="12">
        <v>0</v>
      </c>
      <c r="U359" s="12">
        <v>12.3256</v>
      </c>
    </row>
    <row r="360" spans="1:21" x14ac:dyDescent="0.3">
      <c r="A360" s="12">
        <v>1724</v>
      </c>
      <c r="B360" s="12" t="s">
        <v>1455</v>
      </c>
      <c r="C360" s="2">
        <v>42358</v>
      </c>
      <c r="D360" s="2">
        <v>42363</v>
      </c>
      <c r="E360" s="12" t="s">
        <v>41</v>
      </c>
      <c r="F360" s="12" t="s">
        <v>1456</v>
      </c>
      <c r="G360" s="12" t="s">
        <v>1457</v>
      </c>
      <c r="H360" s="12" t="s">
        <v>26</v>
      </c>
      <c r="I360" s="12" t="s">
        <v>27</v>
      </c>
      <c r="J360" s="12" t="s">
        <v>135</v>
      </c>
      <c r="K360" s="12" t="s">
        <v>136</v>
      </c>
      <c r="L360" s="12">
        <v>60623</v>
      </c>
      <c r="M360" s="12" t="s">
        <v>95</v>
      </c>
      <c r="N360" s="12" t="s">
        <v>1458</v>
      </c>
      <c r="O360" s="12" t="s">
        <v>32</v>
      </c>
      <c r="P360" s="12" t="s">
        <v>33</v>
      </c>
      <c r="Q360" s="12" t="s">
        <v>1459</v>
      </c>
      <c r="R360" s="12">
        <v>359.05799999999999</v>
      </c>
      <c r="S360" s="12">
        <v>3</v>
      </c>
      <c r="T360" s="12">
        <v>0.3</v>
      </c>
      <c r="U360" s="12">
        <v>-71.811599999999999</v>
      </c>
    </row>
    <row r="361" spans="1:21" x14ac:dyDescent="0.3">
      <c r="A361" s="12">
        <v>1728</v>
      </c>
      <c r="B361" s="12" t="s">
        <v>1460</v>
      </c>
      <c r="C361" s="2">
        <v>42854</v>
      </c>
      <c r="D361" s="2">
        <v>42859</v>
      </c>
      <c r="E361" s="12" t="s">
        <v>23</v>
      </c>
      <c r="F361" s="12" t="s">
        <v>1461</v>
      </c>
      <c r="G361" s="12" t="s">
        <v>1462</v>
      </c>
      <c r="H361" s="12" t="s">
        <v>92</v>
      </c>
      <c r="I361" s="12" t="s">
        <v>27</v>
      </c>
      <c r="J361" s="12" t="s">
        <v>284</v>
      </c>
      <c r="K361" s="12" t="s">
        <v>233</v>
      </c>
      <c r="L361" s="12">
        <v>43017</v>
      </c>
      <c r="M361" s="12" t="s">
        <v>69</v>
      </c>
      <c r="N361" s="12" t="s">
        <v>1463</v>
      </c>
      <c r="O361" s="12" t="s">
        <v>32</v>
      </c>
      <c r="P361" s="12" t="s">
        <v>47</v>
      </c>
      <c r="Q361" s="12" t="s">
        <v>1464</v>
      </c>
      <c r="R361" s="12">
        <v>1048.3499999999999</v>
      </c>
      <c r="S361" s="12">
        <v>5</v>
      </c>
      <c r="T361" s="12">
        <v>0.4</v>
      </c>
      <c r="U361" s="12">
        <v>-69.89</v>
      </c>
    </row>
    <row r="362" spans="1:21" x14ac:dyDescent="0.3">
      <c r="A362" s="12">
        <v>1743</v>
      </c>
      <c r="B362" s="12" t="s">
        <v>1465</v>
      </c>
      <c r="C362" s="2">
        <v>43038</v>
      </c>
      <c r="D362" s="2">
        <v>43042</v>
      </c>
      <c r="E362" s="12" t="s">
        <v>41</v>
      </c>
      <c r="F362" s="12" t="s">
        <v>1374</v>
      </c>
      <c r="G362" s="12" t="s">
        <v>1375</v>
      </c>
      <c r="H362" s="12" t="s">
        <v>26</v>
      </c>
      <c r="I362" s="12" t="s">
        <v>27</v>
      </c>
      <c r="J362" s="12" t="s">
        <v>67</v>
      </c>
      <c r="K362" s="12" t="s">
        <v>68</v>
      </c>
      <c r="L362" s="12">
        <v>19140</v>
      </c>
      <c r="M362" s="12" t="s">
        <v>69</v>
      </c>
      <c r="N362" s="12" t="s">
        <v>1410</v>
      </c>
      <c r="O362" s="12" t="s">
        <v>32</v>
      </c>
      <c r="P362" s="12" t="s">
        <v>58</v>
      </c>
      <c r="Q362" s="12" t="s">
        <v>1411</v>
      </c>
      <c r="R362" s="12">
        <v>7.1680000000000001</v>
      </c>
      <c r="S362" s="12">
        <v>2</v>
      </c>
      <c r="T362" s="12">
        <v>0.2</v>
      </c>
      <c r="U362" s="12">
        <v>0.98560000000000003</v>
      </c>
    </row>
    <row r="363" spans="1:21" x14ac:dyDescent="0.3">
      <c r="A363" s="12">
        <v>1751</v>
      </c>
      <c r="B363" s="12" t="s">
        <v>1466</v>
      </c>
      <c r="C363" s="2">
        <v>42330</v>
      </c>
      <c r="D363" s="2">
        <v>42335</v>
      </c>
      <c r="E363" s="12" t="s">
        <v>41</v>
      </c>
      <c r="F363" s="12" t="s">
        <v>661</v>
      </c>
      <c r="G363" s="12" t="s">
        <v>662</v>
      </c>
      <c r="H363" s="12" t="s">
        <v>102</v>
      </c>
      <c r="I363" s="12" t="s">
        <v>27</v>
      </c>
      <c r="J363" s="12" t="s">
        <v>247</v>
      </c>
      <c r="K363" s="12" t="s">
        <v>94</v>
      </c>
      <c r="L363" s="12">
        <v>78207</v>
      </c>
      <c r="M363" s="12" t="s">
        <v>95</v>
      </c>
      <c r="N363" s="12" t="s">
        <v>1467</v>
      </c>
      <c r="O363" s="12" t="s">
        <v>32</v>
      </c>
      <c r="P363" s="12" t="s">
        <v>47</v>
      </c>
      <c r="Q363" s="12" t="s">
        <v>1468</v>
      </c>
      <c r="R363" s="12">
        <v>206.96199999999999</v>
      </c>
      <c r="S363" s="12">
        <v>2</v>
      </c>
      <c r="T363" s="12">
        <v>0.3</v>
      </c>
      <c r="U363" s="12">
        <v>-32.522599999999997</v>
      </c>
    </row>
    <row r="364" spans="1:21" x14ac:dyDescent="0.3">
      <c r="A364" s="12">
        <v>1752</v>
      </c>
      <c r="B364" s="12" t="s">
        <v>1469</v>
      </c>
      <c r="C364" s="2">
        <v>43022</v>
      </c>
      <c r="D364" s="2">
        <v>43025</v>
      </c>
      <c r="E364" s="12" t="s">
        <v>89</v>
      </c>
      <c r="F364" s="12" t="s">
        <v>1470</v>
      </c>
      <c r="G364" s="12" t="s">
        <v>1471</v>
      </c>
      <c r="H364" s="12" t="s">
        <v>26</v>
      </c>
      <c r="I364" s="12" t="s">
        <v>27</v>
      </c>
      <c r="J364" s="12" t="s">
        <v>1472</v>
      </c>
      <c r="K364" s="12" t="s">
        <v>55</v>
      </c>
      <c r="L364" s="12">
        <v>94601</v>
      </c>
      <c r="M364" s="12" t="s">
        <v>56</v>
      </c>
      <c r="N364" s="12" t="s">
        <v>381</v>
      </c>
      <c r="O364" s="12" t="s">
        <v>32</v>
      </c>
      <c r="P364" s="12" t="s">
        <v>58</v>
      </c>
      <c r="Q364" s="12" t="s">
        <v>382</v>
      </c>
      <c r="R364" s="12">
        <v>9.4600000000000009</v>
      </c>
      <c r="S364" s="12">
        <v>2</v>
      </c>
      <c r="T364" s="12">
        <v>0</v>
      </c>
      <c r="U364" s="12">
        <v>3.6894</v>
      </c>
    </row>
    <row r="365" spans="1:21" x14ac:dyDescent="0.3">
      <c r="A365" s="12">
        <v>1761</v>
      </c>
      <c r="B365" s="12" t="s">
        <v>1473</v>
      </c>
      <c r="C365" s="2">
        <v>42252</v>
      </c>
      <c r="D365" s="2">
        <v>42256</v>
      </c>
      <c r="E365" s="12" t="s">
        <v>41</v>
      </c>
      <c r="F365" s="12" t="s">
        <v>1474</v>
      </c>
      <c r="G365" s="12" t="s">
        <v>1475</v>
      </c>
      <c r="H365" s="12" t="s">
        <v>26</v>
      </c>
      <c r="I365" s="12" t="s">
        <v>27</v>
      </c>
      <c r="J365" s="12" t="s">
        <v>641</v>
      </c>
      <c r="K365" s="12" t="s">
        <v>55</v>
      </c>
      <c r="L365" s="12">
        <v>92105</v>
      </c>
      <c r="M365" s="12" t="s">
        <v>56</v>
      </c>
      <c r="N365" s="12" t="s">
        <v>1476</v>
      </c>
      <c r="O365" s="12" t="s">
        <v>32</v>
      </c>
      <c r="P365" s="12" t="s">
        <v>33</v>
      </c>
      <c r="Q365" s="12" t="s">
        <v>1477</v>
      </c>
      <c r="R365" s="12">
        <v>411.33199999999999</v>
      </c>
      <c r="S365" s="12">
        <v>4</v>
      </c>
      <c r="T365" s="12">
        <v>0.15</v>
      </c>
      <c r="U365" s="12">
        <v>-4.8391999999999999</v>
      </c>
    </row>
    <row r="366" spans="1:21" x14ac:dyDescent="0.3">
      <c r="A366" s="12">
        <v>1763</v>
      </c>
      <c r="B366" s="12" t="s">
        <v>1473</v>
      </c>
      <c r="C366" s="2">
        <v>42252</v>
      </c>
      <c r="D366" s="2">
        <v>42256</v>
      </c>
      <c r="E366" s="12" t="s">
        <v>41</v>
      </c>
      <c r="F366" s="12" t="s">
        <v>1474</v>
      </c>
      <c r="G366" s="12" t="s">
        <v>1475</v>
      </c>
      <c r="H366" s="12" t="s">
        <v>26</v>
      </c>
      <c r="I366" s="12" t="s">
        <v>27</v>
      </c>
      <c r="J366" s="12" t="s">
        <v>641</v>
      </c>
      <c r="K366" s="12" t="s">
        <v>55</v>
      </c>
      <c r="L366" s="12">
        <v>92105</v>
      </c>
      <c r="M366" s="12" t="s">
        <v>56</v>
      </c>
      <c r="N366" s="12" t="s">
        <v>1478</v>
      </c>
      <c r="O366" s="12" t="s">
        <v>32</v>
      </c>
      <c r="P366" s="12" t="s">
        <v>33</v>
      </c>
      <c r="Q366" s="12" t="s">
        <v>1479</v>
      </c>
      <c r="R366" s="12">
        <v>293.19900000000001</v>
      </c>
      <c r="S366" s="12">
        <v>3</v>
      </c>
      <c r="T366" s="12">
        <v>0.15</v>
      </c>
      <c r="U366" s="12">
        <v>-20.696400000000001</v>
      </c>
    </row>
    <row r="367" spans="1:21" x14ac:dyDescent="0.3">
      <c r="A367" s="12">
        <v>1766</v>
      </c>
      <c r="B367" s="12" t="s">
        <v>1480</v>
      </c>
      <c r="C367" s="2">
        <v>42586</v>
      </c>
      <c r="D367" s="2">
        <v>42590</v>
      </c>
      <c r="E367" s="12" t="s">
        <v>41</v>
      </c>
      <c r="F367" s="12" t="s">
        <v>1481</v>
      </c>
      <c r="G367" s="12" t="s">
        <v>1482</v>
      </c>
      <c r="H367" s="12" t="s">
        <v>102</v>
      </c>
      <c r="I367" s="12" t="s">
        <v>27</v>
      </c>
      <c r="J367" s="12" t="s">
        <v>1483</v>
      </c>
      <c r="K367" s="12" t="s">
        <v>718</v>
      </c>
      <c r="L367" s="12">
        <v>23434</v>
      </c>
      <c r="M367" s="12" t="s">
        <v>30</v>
      </c>
      <c r="N367" s="12" t="s">
        <v>1484</v>
      </c>
      <c r="O367" s="12" t="s">
        <v>32</v>
      </c>
      <c r="P367" s="12" t="s">
        <v>58</v>
      </c>
      <c r="Q367" s="12" t="s">
        <v>1485</v>
      </c>
      <c r="R367" s="12">
        <v>109.8</v>
      </c>
      <c r="S367" s="12">
        <v>9</v>
      </c>
      <c r="T367" s="12">
        <v>0</v>
      </c>
      <c r="U367" s="12">
        <v>46.116</v>
      </c>
    </row>
    <row r="368" spans="1:21" x14ac:dyDescent="0.3">
      <c r="A368" s="12">
        <v>1792</v>
      </c>
      <c r="B368" s="12" t="s">
        <v>1486</v>
      </c>
      <c r="C368" s="2">
        <v>41974</v>
      </c>
      <c r="D368" s="2">
        <v>41976</v>
      </c>
      <c r="E368" s="12" t="s">
        <v>89</v>
      </c>
      <c r="F368" s="12" t="s">
        <v>693</v>
      </c>
      <c r="G368" s="12" t="s">
        <v>694</v>
      </c>
      <c r="H368" s="12" t="s">
        <v>26</v>
      </c>
      <c r="I368" s="12" t="s">
        <v>27</v>
      </c>
      <c r="J368" s="12" t="s">
        <v>1487</v>
      </c>
      <c r="K368" s="12" t="s">
        <v>240</v>
      </c>
      <c r="L368" s="12">
        <v>53711</v>
      </c>
      <c r="M368" s="12" t="s">
        <v>95</v>
      </c>
      <c r="N368" s="12" t="s">
        <v>1488</v>
      </c>
      <c r="O368" s="12" t="s">
        <v>32</v>
      </c>
      <c r="P368" s="12" t="s">
        <v>38</v>
      </c>
      <c r="Q368" s="12" t="s">
        <v>1489</v>
      </c>
      <c r="R368" s="12">
        <v>2807.84</v>
      </c>
      <c r="S368" s="12">
        <v>8</v>
      </c>
      <c r="T368" s="12">
        <v>0</v>
      </c>
      <c r="U368" s="12">
        <v>673.88160000000005</v>
      </c>
    </row>
    <row r="369" spans="1:21" x14ac:dyDescent="0.3">
      <c r="A369" s="12">
        <v>1799</v>
      </c>
      <c r="B369" s="12" t="s">
        <v>1490</v>
      </c>
      <c r="C369" s="2">
        <v>42558</v>
      </c>
      <c r="D369" s="2">
        <v>42562</v>
      </c>
      <c r="E369" s="12" t="s">
        <v>41</v>
      </c>
      <c r="F369" s="12" t="s">
        <v>1491</v>
      </c>
      <c r="G369" s="12" t="s">
        <v>1492</v>
      </c>
      <c r="H369" s="12" t="s">
        <v>26</v>
      </c>
      <c r="I369" s="12" t="s">
        <v>27</v>
      </c>
      <c r="J369" s="12" t="s">
        <v>1493</v>
      </c>
      <c r="K369" s="12" t="s">
        <v>55</v>
      </c>
      <c r="L369" s="12">
        <v>95123</v>
      </c>
      <c r="M369" s="12" t="s">
        <v>56</v>
      </c>
      <c r="N369" s="12" t="s">
        <v>609</v>
      </c>
      <c r="O369" s="12" t="s">
        <v>32</v>
      </c>
      <c r="P369" s="12" t="s">
        <v>58</v>
      </c>
      <c r="Q369" s="12" t="s">
        <v>610</v>
      </c>
      <c r="R369" s="12">
        <v>215.65</v>
      </c>
      <c r="S369" s="12">
        <v>5</v>
      </c>
      <c r="T369" s="12">
        <v>0</v>
      </c>
      <c r="U369" s="12">
        <v>73.320999999999998</v>
      </c>
    </row>
    <row r="370" spans="1:21" x14ac:dyDescent="0.3">
      <c r="A370" s="12">
        <v>1802</v>
      </c>
      <c r="B370" s="12" t="s">
        <v>1494</v>
      </c>
      <c r="C370" s="2">
        <v>42687</v>
      </c>
      <c r="D370" s="2">
        <v>42693</v>
      </c>
      <c r="E370" s="12" t="s">
        <v>41</v>
      </c>
      <c r="F370" s="12" t="s">
        <v>1495</v>
      </c>
      <c r="G370" s="12" t="s">
        <v>1496</v>
      </c>
      <c r="H370" s="12" t="s">
        <v>102</v>
      </c>
      <c r="I370" s="12" t="s">
        <v>27</v>
      </c>
      <c r="J370" s="12" t="s">
        <v>954</v>
      </c>
      <c r="K370" s="12" t="s">
        <v>194</v>
      </c>
      <c r="L370" s="12">
        <v>98002</v>
      </c>
      <c r="M370" s="12" t="s">
        <v>56</v>
      </c>
      <c r="N370" s="12" t="s">
        <v>1313</v>
      </c>
      <c r="O370" s="12" t="s">
        <v>32</v>
      </c>
      <c r="P370" s="12" t="s">
        <v>58</v>
      </c>
      <c r="Q370" s="12" t="s">
        <v>1314</v>
      </c>
      <c r="R370" s="12">
        <v>4.18</v>
      </c>
      <c r="S370" s="12">
        <v>1</v>
      </c>
      <c r="T370" s="12">
        <v>0</v>
      </c>
      <c r="U370" s="12">
        <v>1.5047999999999999</v>
      </c>
    </row>
    <row r="371" spans="1:21" x14ac:dyDescent="0.3">
      <c r="A371" s="12">
        <v>1810</v>
      </c>
      <c r="B371" s="12" t="s">
        <v>1497</v>
      </c>
      <c r="C371" s="2">
        <v>42666</v>
      </c>
      <c r="D371" s="2">
        <v>42672</v>
      </c>
      <c r="E371" s="12" t="s">
        <v>41</v>
      </c>
      <c r="F371" s="12" t="s">
        <v>271</v>
      </c>
      <c r="G371" s="12" t="s">
        <v>272</v>
      </c>
      <c r="H371" s="12" t="s">
        <v>92</v>
      </c>
      <c r="I371" s="12" t="s">
        <v>27</v>
      </c>
      <c r="J371" s="12" t="s">
        <v>135</v>
      </c>
      <c r="K371" s="12" t="s">
        <v>136</v>
      </c>
      <c r="L371" s="12">
        <v>60610</v>
      </c>
      <c r="M371" s="12" t="s">
        <v>95</v>
      </c>
      <c r="N371" s="12" t="s">
        <v>1498</v>
      </c>
      <c r="O371" s="12" t="s">
        <v>32</v>
      </c>
      <c r="P371" s="12" t="s">
        <v>58</v>
      </c>
      <c r="Q371" s="12" t="s">
        <v>1499</v>
      </c>
      <c r="R371" s="12">
        <v>16.155999999999999</v>
      </c>
      <c r="S371" s="12">
        <v>7</v>
      </c>
      <c r="T371" s="12">
        <v>0.6</v>
      </c>
      <c r="U371" s="12">
        <v>-12.117000000000001</v>
      </c>
    </row>
    <row r="372" spans="1:21" x14ac:dyDescent="0.3">
      <c r="A372" s="12">
        <v>1812</v>
      </c>
      <c r="B372" s="12" t="s">
        <v>1500</v>
      </c>
      <c r="C372" s="2">
        <v>41799</v>
      </c>
      <c r="D372" s="2">
        <v>41801</v>
      </c>
      <c r="E372" s="12" t="s">
        <v>23</v>
      </c>
      <c r="F372" s="12" t="s">
        <v>1501</v>
      </c>
      <c r="G372" s="12" t="s">
        <v>1502</v>
      </c>
      <c r="H372" s="12" t="s">
        <v>26</v>
      </c>
      <c r="I372" s="12" t="s">
        <v>27</v>
      </c>
      <c r="J372" s="12" t="s">
        <v>1078</v>
      </c>
      <c r="K372" s="12" t="s">
        <v>718</v>
      </c>
      <c r="L372" s="12">
        <v>22801</v>
      </c>
      <c r="M372" s="12" t="s">
        <v>30</v>
      </c>
      <c r="N372" s="12" t="s">
        <v>214</v>
      </c>
      <c r="O372" s="12" t="s">
        <v>32</v>
      </c>
      <c r="P372" s="12" t="s">
        <v>47</v>
      </c>
      <c r="Q372" s="12" t="s">
        <v>215</v>
      </c>
      <c r="R372" s="12">
        <v>1441.3</v>
      </c>
      <c r="S372" s="12">
        <v>7</v>
      </c>
      <c r="T372" s="12">
        <v>0</v>
      </c>
      <c r="U372" s="12">
        <v>245.02099999999999</v>
      </c>
    </row>
    <row r="373" spans="1:21" x14ac:dyDescent="0.3">
      <c r="A373" s="12">
        <v>1813</v>
      </c>
      <c r="B373" s="12" t="s">
        <v>1503</v>
      </c>
      <c r="C373" s="2">
        <v>43059</v>
      </c>
      <c r="D373" s="2">
        <v>43065</v>
      </c>
      <c r="E373" s="12" t="s">
        <v>41</v>
      </c>
      <c r="F373" s="12" t="s">
        <v>1504</v>
      </c>
      <c r="G373" s="12" t="s">
        <v>1505</v>
      </c>
      <c r="H373" s="12" t="s">
        <v>26</v>
      </c>
      <c r="I373" s="12" t="s">
        <v>27</v>
      </c>
      <c r="J373" s="12" t="s">
        <v>232</v>
      </c>
      <c r="K373" s="12" t="s">
        <v>233</v>
      </c>
      <c r="L373" s="12">
        <v>43055</v>
      </c>
      <c r="M373" s="12" t="s">
        <v>69</v>
      </c>
      <c r="N373" s="12" t="s">
        <v>365</v>
      </c>
      <c r="O373" s="12" t="s">
        <v>32</v>
      </c>
      <c r="P373" s="12" t="s">
        <v>58</v>
      </c>
      <c r="Q373" s="12" t="s">
        <v>366</v>
      </c>
      <c r="R373" s="12">
        <v>77.599999999999994</v>
      </c>
      <c r="S373" s="12">
        <v>5</v>
      </c>
      <c r="T373" s="12">
        <v>0.2</v>
      </c>
      <c r="U373" s="12">
        <v>28.13</v>
      </c>
    </row>
    <row r="374" spans="1:21" x14ac:dyDescent="0.3">
      <c r="A374" s="12">
        <v>1814</v>
      </c>
      <c r="B374" s="12" t="s">
        <v>1503</v>
      </c>
      <c r="C374" s="2">
        <v>43059</v>
      </c>
      <c r="D374" s="2">
        <v>43065</v>
      </c>
      <c r="E374" s="12" t="s">
        <v>41</v>
      </c>
      <c r="F374" s="12" t="s">
        <v>1504</v>
      </c>
      <c r="G374" s="12" t="s">
        <v>1505</v>
      </c>
      <c r="H374" s="12" t="s">
        <v>26</v>
      </c>
      <c r="I374" s="12" t="s">
        <v>27</v>
      </c>
      <c r="J374" s="12" t="s">
        <v>232</v>
      </c>
      <c r="K374" s="12" t="s">
        <v>233</v>
      </c>
      <c r="L374" s="12">
        <v>43055</v>
      </c>
      <c r="M374" s="12" t="s">
        <v>69</v>
      </c>
      <c r="N374" s="12" t="s">
        <v>502</v>
      </c>
      <c r="O374" s="12" t="s">
        <v>32</v>
      </c>
      <c r="P374" s="12" t="s">
        <v>58</v>
      </c>
      <c r="Q374" s="12" t="s">
        <v>503</v>
      </c>
      <c r="R374" s="12">
        <v>4.6559999999999997</v>
      </c>
      <c r="S374" s="12">
        <v>2</v>
      </c>
      <c r="T374" s="12">
        <v>0.2</v>
      </c>
      <c r="U374" s="12">
        <v>1.5713999999999999</v>
      </c>
    </row>
    <row r="375" spans="1:21" x14ac:dyDescent="0.3">
      <c r="A375" s="12">
        <v>1815</v>
      </c>
      <c r="B375" s="12" t="s">
        <v>1506</v>
      </c>
      <c r="C375" s="2">
        <v>42261</v>
      </c>
      <c r="D375" s="2">
        <v>42265</v>
      </c>
      <c r="E375" s="12" t="s">
        <v>41</v>
      </c>
      <c r="F375" s="12" t="s">
        <v>1113</v>
      </c>
      <c r="G375" s="12" t="s">
        <v>1114</v>
      </c>
      <c r="H375" s="12" t="s">
        <v>92</v>
      </c>
      <c r="I375" s="12" t="s">
        <v>27</v>
      </c>
      <c r="J375" s="12" t="s">
        <v>54</v>
      </c>
      <c r="K375" s="12" t="s">
        <v>55</v>
      </c>
      <c r="L375" s="12">
        <v>90045</v>
      </c>
      <c r="M375" s="12" t="s">
        <v>56</v>
      </c>
      <c r="N375" s="12" t="s">
        <v>319</v>
      </c>
      <c r="O375" s="12" t="s">
        <v>32</v>
      </c>
      <c r="P375" s="12" t="s">
        <v>47</v>
      </c>
      <c r="Q375" s="12" t="s">
        <v>320</v>
      </c>
      <c r="R375" s="12">
        <v>170.136</v>
      </c>
      <c r="S375" s="12">
        <v>3</v>
      </c>
      <c r="T375" s="12">
        <v>0.2</v>
      </c>
      <c r="U375" s="12">
        <v>-8.5068000000000001</v>
      </c>
    </row>
    <row r="376" spans="1:21" x14ac:dyDescent="0.3">
      <c r="A376" s="12">
        <v>1820</v>
      </c>
      <c r="B376" s="12" t="s">
        <v>1507</v>
      </c>
      <c r="C376" s="2">
        <v>41784</v>
      </c>
      <c r="D376" s="2">
        <v>41788</v>
      </c>
      <c r="E376" s="12" t="s">
        <v>41</v>
      </c>
      <c r="F376" s="12" t="s">
        <v>1508</v>
      </c>
      <c r="G376" s="12" t="s">
        <v>1509</v>
      </c>
      <c r="H376" s="12" t="s">
        <v>26</v>
      </c>
      <c r="I376" s="12" t="s">
        <v>27</v>
      </c>
      <c r="J376" s="12" t="s">
        <v>135</v>
      </c>
      <c r="K376" s="12" t="s">
        <v>136</v>
      </c>
      <c r="L376" s="12">
        <v>60623</v>
      </c>
      <c r="M376" s="12" t="s">
        <v>95</v>
      </c>
      <c r="N376" s="12" t="s">
        <v>1510</v>
      </c>
      <c r="O376" s="12" t="s">
        <v>32</v>
      </c>
      <c r="P376" s="12" t="s">
        <v>58</v>
      </c>
      <c r="Q376" s="12" t="s">
        <v>1511</v>
      </c>
      <c r="R376" s="12">
        <v>29.32</v>
      </c>
      <c r="S376" s="12">
        <v>2</v>
      </c>
      <c r="T376" s="12">
        <v>0.6</v>
      </c>
      <c r="U376" s="12">
        <v>-24.189</v>
      </c>
    </row>
    <row r="377" spans="1:21" x14ac:dyDescent="0.3">
      <c r="A377" s="12">
        <v>1823</v>
      </c>
      <c r="B377" s="12" t="s">
        <v>1512</v>
      </c>
      <c r="C377" s="2">
        <v>42416</v>
      </c>
      <c r="D377" s="2">
        <v>42420</v>
      </c>
      <c r="E377" s="12" t="s">
        <v>41</v>
      </c>
      <c r="F377" s="12" t="s">
        <v>1513</v>
      </c>
      <c r="G377" s="12" t="s">
        <v>1514</v>
      </c>
      <c r="H377" s="12" t="s">
        <v>92</v>
      </c>
      <c r="I377" s="12" t="s">
        <v>27</v>
      </c>
      <c r="J377" s="12" t="s">
        <v>135</v>
      </c>
      <c r="K377" s="12" t="s">
        <v>136</v>
      </c>
      <c r="L377" s="12">
        <v>60623</v>
      </c>
      <c r="M377" s="12" t="s">
        <v>95</v>
      </c>
      <c r="N377" s="12" t="s">
        <v>1515</v>
      </c>
      <c r="O377" s="12" t="s">
        <v>32</v>
      </c>
      <c r="P377" s="12" t="s">
        <v>38</v>
      </c>
      <c r="Q377" s="12" t="s">
        <v>1516</v>
      </c>
      <c r="R377" s="12">
        <v>62.957999999999998</v>
      </c>
      <c r="S377" s="12">
        <v>3</v>
      </c>
      <c r="T377" s="12">
        <v>0.3</v>
      </c>
      <c r="U377" s="12">
        <v>-2.6981999999999999</v>
      </c>
    </row>
    <row r="378" spans="1:21" x14ac:dyDescent="0.3">
      <c r="A378" s="12">
        <v>1826</v>
      </c>
      <c r="B378" s="12" t="s">
        <v>1517</v>
      </c>
      <c r="C378" s="2">
        <v>42726</v>
      </c>
      <c r="D378" s="2">
        <v>42732</v>
      </c>
      <c r="E378" s="12" t="s">
        <v>41</v>
      </c>
      <c r="F378" s="12" t="s">
        <v>821</v>
      </c>
      <c r="G378" s="12" t="s">
        <v>822</v>
      </c>
      <c r="H378" s="12" t="s">
        <v>26</v>
      </c>
      <c r="I378" s="12" t="s">
        <v>27</v>
      </c>
      <c r="J378" s="12" t="s">
        <v>1518</v>
      </c>
      <c r="K378" s="12" t="s">
        <v>1519</v>
      </c>
      <c r="L378" s="12">
        <v>97756</v>
      </c>
      <c r="M378" s="12" t="s">
        <v>56</v>
      </c>
      <c r="N378" s="12" t="s">
        <v>448</v>
      </c>
      <c r="O378" s="12" t="s">
        <v>32</v>
      </c>
      <c r="P378" s="12" t="s">
        <v>58</v>
      </c>
      <c r="Q378" s="12" t="s">
        <v>449</v>
      </c>
      <c r="R378" s="12">
        <v>11.84</v>
      </c>
      <c r="S378" s="12">
        <v>4</v>
      </c>
      <c r="T378" s="12">
        <v>0.2</v>
      </c>
      <c r="U378" s="12">
        <v>3.1080000000000001</v>
      </c>
    </row>
    <row r="379" spans="1:21" x14ac:dyDescent="0.3">
      <c r="A379" s="12">
        <v>1827</v>
      </c>
      <c r="B379" s="12" t="s">
        <v>1517</v>
      </c>
      <c r="C379" s="2">
        <v>42726</v>
      </c>
      <c r="D379" s="2">
        <v>42732</v>
      </c>
      <c r="E379" s="12" t="s">
        <v>41</v>
      </c>
      <c r="F379" s="12" t="s">
        <v>821</v>
      </c>
      <c r="G379" s="12" t="s">
        <v>822</v>
      </c>
      <c r="H379" s="12" t="s">
        <v>26</v>
      </c>
      <c r="I379" s="12" t="s">
        <v>27</v>
      </c>
      <c r="J379" s="12" t="s">
        <v>1518</v>
      </c>
      <c r="K379" s="12" t="s">
        <v>1519</v>
      </c>
      <c r="L379" s="12">
        <v>97756</v>
      </c>
      <c r="M379" s="12" t="s">
        <v>56</v>
      </c>
      <c r="N379" s="12" t="s">
        <v>1520</v>
      </c>
      <c r="O379" s="12" t="s">
        <v>32</v>
      </c>
      <c r="P379" s="12" t="s">
        <v>58</v>
      </c>
      <c r="Q379" s="12" t="s">
        <v>1521</v>
      </c>
      <c r="R379" s="12">
        <v>22.783999999999999</v>
      </c>
      <c r="S379" s="12">
        <v>1</v>
      </c>
      <c r="T379" s="12">
        <v>0.2</v>
      </c>
      <c r="U379" s="12">
        <v>4.8415999999999997</v>
      </c>
    </row>
    <row r="380" spans="1:21" x14ac:dyDescent="0.3">
      <c r="A380" s="12">
        <v>1832</v>
      </c>
      <c r="B380" s="12" t="s">
        <v>1522</v>
      </c>
      <c r="C380" s="2">
        <v>43029</v>
      </c>
      <c r="D380" s="2">
        <v>43029</v>
      </c>
      <c r="E380" s="12" t="s">
        <v>427</v>
      </c>
      <c r="F380" s="12" t="s">
        <v>956</v>
      </c>
      <c r="G380" s="12" t="s">
        <v>957</v>
      </c>
      <c r="H380" s="12" t="s">
        <v>102</v>
      </c>
      <c r="I380" s="12" t="s">
        <v>27</v>
      </c>
      <c r="J380" s="12" t="s">
        <v>1523</v>
      </c>
      <c r="K380" s="12" t="s">
        <v>1524</v>
      </c>
      <c r="L380" s="12">
        <v>74403</v>
      </c>
      <c r="M380" s="12" t="s">
        <v>95</v>
      </c>
      <c r="N380" s="12" t="s">
        <v>917</v>
      </c>
      <c r="O380" s="12" t="s">
        <v>32</v>
      </c>
      <c r="P380" s="12" t="s">
        <v>47</v>
      </c>
      <c r="Q380" s="12" t="s">
        <v>918</v>
      </c>
      <c r="R380" s="12">
        <v>262.11</v>
      </c>
      <c r="S380" s="12">
        <v>1</v>
      </c>
      <c r="T380" s="12">
        <v>0</v>
      </c>
      <c r="U380" s="12">
        <v>62.906399999999998</v>
      </c>
    </row>
    <row r="381" spans="1:21" x14ac:dyDescent="0.3">
      <c r="A381" s="12">
        <v>1833</v>
      </c>
      <c r="B381" s="12" t="s">
        <v>1525</v>
      </c>
      <c r="C381" s="2">
        <v>42313</v>
      </c>
      <c r="D381" s="2">
        <v>42317</v>
      </c>
      <c r="E381" s="12" t="s">
        <v>41</v>
      </c>
      <c r="F381" s="12" t="s">
        <v>1082</v>
      </c>
      <c r="G381" s="12" t="s">
        <v>1083</v>
      </c>
      <c r="H381" s="12" t="s">
        <v>92</v>
      </c>
      <c r="I381" s="12" t="s">
        <v>27</v>
      </c>
      <c r="J381" s="12" t="s">
        <v>1037</v>
      </c>
      <c r="K381" s="12" t="s">
        <v>1038</v>
      </c>
      <c r="L381" s="12">
        <v>28110</v>
      </c>
      <c r="M381" s="12" t="s">
        <v>30</v>
      </c>
      <c r="N381" s="12" t="s">
        <v>1092</v>
      </c>
      <c r="O381" s="12" t="s">
        <v>32</v>
      </c>
      <c r="P381" s="12" t="s">
        <v>38</v>
      </c>
      <c r="Q381" s="12" t="s">
        <v>1093</v>
      </c>
      <c r="R381" s="12">
        <v>207</v>
      </c>
      <c r="S381" s="12">
        <v>3</v>
      </c>
      <c r="T381" s="12">
        <v>0.2</v>
      </c>
      <c r="U381" s="12">
        <v>25.875</v>
      </c>
    </row>
    <row r="382" spans="1:21" x14ac:dyDescent="0.3">
      <c r="A382" s="12">
        <v>1839</v>
      </c>
      <c r="B382" s="12" t="s">
        <v>1526</v>
      </c>
      <c r="C382" s="2">
        <v>41852</v>
      </c>
      <c r="D382" s="2">
        <v>41856</v>
      </c>
      <c r="E382" s="12" t="s">
        <v>41</v>
      </c>
      <c r="F382" s="12" t="s">
        <v>1527</v>
      </c>
      <c r="G382" s="12" t="s">
        <v>1528</v>
      </c>
      <c r="H382" s="12" t="s">
        <v>92</v>
      </c>
      <c r="I382" s="12" t="s">
        <v>27</v>
      </c>
      <c r="J382" s="12" t="s">
        <v>1529</v>
      </c>
      <c r="K382" s="12" t="s">
        <v>1038</v>
      </c>
      <c r="L382" s="12">
        <v>28205</v>
      </c>
      <c r="M382" s="12" t="s">
        <v>30</v>
      </c>
      <c r="N382" s="12" t="s">
        <v>176</v>
      </c>
      <c r="O382" s="12" t="s">
        <v>32</v>
      </c>
      <c r="P382" s="12" t="s">
        <v>58</v>
      </c>
      <c r="Q382" s="12" t="s">
        <v>177</v>
      </c>
      <c r="R382" s="12">
        <v>44.128</v>
      </c>
      <c r="S382" s="12">
        <v>4</v>
      </c>
      <c r="T382" s="12">
        <v>0.2</v>
      </c>
      <c r="U382" s="12">
        <v>12.135199999999999</v>
      </c>
    </row>
    <row r="383" spans="1:21" x14ac:dyDescent="0.3">
      <c r="A383" s="12">
        <v>1842</v>
      </c>
      <c r="B383" s="12" t="s">
        <v>1530</v>
      </c>
      <c r="C383" s="2">
        <v>42569</v>
      </c>
      <c r="D383" s="2">
        <v>42574</v>
      </c>
      <c r="E383" s="12" t="s">
        <v>41</v>
      </c>
      <c r="F383" s="12" t="s">
        <v>1531</v>
      </c>
      <c r="G383" s="12" t="s">
        <v>1532</v>
      </c>
      <c r="H383" s="12" t="s">
        <v>92</v>
      </c>
      <c r="I383" s="12" t="s">
        <v>27</v>
      </c>
      <c r="J383" s="12" t="s">
        <v>1533</v>
      </c>
      <c r="K383" s="12" t="s">
        <v>29</v>
      </c>
      <c r="L383" s="12">
        <v>42104</v>
      </c>
      <c r="M383" s="12" t="s">
        <v>30</v>
      </c>
      <c r="N383" s="12" t="s">
        <v>1534</v>
      </c>
      <c r="O383" s="12" t="s">
        <v>32</v>
      </c>
      <c r="P383" s="12" t="s">
        <v>38</v>
      </c>
      <c r="Q383" s="12" t="s">
        <v>1535</v>
      </c>
      <c r="R383" s="12">
        <v>140.81</v>
      </c>
      <c r="S383" s="12">
        <v>1</v>
      </c>
      <c r="T383" s="12">
        <v>0</v>
      </c>
      <c r="U383" s="12">
        <v>39.4268</v>
      </c>
    </row>
    <row r="384" spans="1:21" x14ac:dyDescent="0.3">
      <c r="A384" s="12">
        <v>1844</v>
      </c>
      <c r="B384" s="12" t="s">
        <v>1536</v>
      </c>
      <c r="C384" s="2">
        <v>42044</v>
      </c>
      <c r="D384" s="2">
        <v>42046</v>
      </c>
      <c r="E384" s="12" t="s">
        <v>23</v>
      </c>
      <c r="F384" s="12" t="s">
        <v>1537</v>
      </c>
      <c r="G384" s="12" t="s">
        <v>1538</v>
      </c>
      <c r="H384" s="12" t="s">
        <v>92</v>
      </c>
      <c r="I384" s="12" t="s">
        <v>27</v>
      </c>
      <c r="J384" s="12" t="s">
        <v>247</v>
      </c>
      <c r="K384" s="12" t="s">
        <v>94</v>
      </c>
      <c r="L384" s="12">
        <v>78207</v>
      </c>
      <c r="M384" s="12" t="s">
        <v>95</v>
      </c>
      <c r="N384" s="12" t="s">
        <v>1539</v>
      </c>
      <c r="O384" s="12" t="s">
        <v>32</v>
      </c>
      <c r="P384" s="12" t="s">
        <v>58</v>
      </c>
      <c r="Q384" s="12" t="s">
        <v>1540</v>
      </c>
      <c r="R384" s="12">
        <v>40.783999999999999</v>
      </c>
      <c r="S384" s="12">
        <v>2</v>
      </c>
      <c r="T384" s="12">
        <v>0.6</v>
      </c>
      <c r="U384" s="12">
        <v>-30.588000000000001</v>
      </c>
    </row>
    <row r="385" spans="1:21" x14ac:dyDescent="0.3">
      <c r="A385" s="12">
        <v>1847</v>
      </c>
      <c r="B385" s="12" t="s">
        <v>1541</v>
      </c>
      <c r="C385" s="2">
        <v>42747</v>
      </c>
      <c r="D385" s="2">
        <v>42752</v>
      </c>
      <c r="E385" s="12" t="s">
        <v>23</v>
      </c>
      <c r="F385" s="12" t="s">
        <v>1542</v>
      </c>
      <c r="G385" s="12" t="s">
        <v>1543</v>
      </c>
      <c r="H385" s="12" t="s">
        <v>102</v>
      </c>
      <c r="I385" s="12" t="s">
        <v>27</v>
      </c>
      <c r="J385" s="12" t="s">
        <v>194</v>
      </c>
      <c r="K385" s="12" t="s">
        <v>982</v>
      </c>
      <c r="L385" s="12">
        <v>20016</v>
      </c>
      <c r="M385" s="12" t="s">
        <v>69</v>
      </c>
      <c r="N385" s="12" t="s">
        <v>1544</v>
      </c>
      <c r="O385" s="12" t="s">
        <v>32</v>
      </c>
      <c r="P385" s="12" t="s">
        <v>58</v>
      </c>
      <c r="Q385" s="12" t="s">
        <v>1545</v>
      </c>
      <c r="R385" s="12">
        <v>37.68</v>
      </c>
      <c r="S385" s="12">
        <v>2</v>
      </c>
      <c r="T385" s="12">
        <v>0</v>
      </c>
      <c r="U385" s="12">
        <v>15.8256</v>
      </c>
    </row>
    <row r="386" spans="1:21" x14ac:dyDescent="0.3">
      <c r="A386" s="12">
        <v>1848</v>
      </c>
      <c r="B386" s="12" t="s">
        <v>1546</v>
      </c>
      <c r="C386" s="2">
        <v>42988</v>
      </c>
      <c r="D386" s="2">
        <v>42988</v>
      </c>
      <c r="E386" s="12" t="s">
        <v>427</v>
      </c>
      <c r="F386" s="12" t="s">
        <v>1547</v>
      </c>
      <c r="G386" s="12" t="s">
        <v>1548</v>
      </c>
      <c r="H386" s="12" t="s">
        <v>92</v>
      </c>
      <c r="I386" s="12" t="s">
        <v>27</v>
      </c>
      <c r="J386" s="12" t="s">
        <v>54</v>
      </c>
      <c r="K386" s="12" t="s">
        <v>55</v>
      </c>
      <c r="L386" s="12">
        <v>90004</v>
      </c>
      <c r="M386" s="12" t="s">
        <v>56</v>
      </c>
      <c r="N386" s="12" t="s">
        <v>396</v>
      </c>
      <c r="O386" s="12" t="s">
        <v>32</v>
      </c>
      <c r="P386" s="12" t="s">
        <v>38</v>
      </c>
      <c r="Q386" s="12" t="s">
        <v>397</v>
      </c>
      <c r="R386" s="12">
        <v>362.35199999999998</v>
      </c>
      <c r="S386" s="12">
        <v>3</v>
      </c>
      <c r="T386" s="12">
        <v>0.2</v>
      </c>
      <c r="U386" s="12">
        <v>27.176400000000001</v>
      </c>
    </row>
    <row r="387" spans="1:21" x14ac:dyDescent="0.3">
      <c r="A387" s="12">
        <v>1861</v>
      </c>
      <c r="B387" s="12" t="s">
        <v>1549</v>
      </c>
      <c r="C387" s="2">
        <v>42820</v>
      </c>
      <c r="D387" s="2">
        <v>42821</v>
      </c>
      <c r="E387" s="12" t="s">
        <v>89</v>
      </c>
      <c r="F387" s="12" t="s">
        <v>835</v>
      </c>
      <c r="G387" s="12" t="s">
        <v>836</v>
      </c>
      <c r="H387" s="12" t="s">
        <v>26</v>
      </c>
      <c r="I387" s="12" t="s">
        <v>27</v>
      </c>
      <c r="J387" s="12" t="s">
        <v>175</v>
      </c>
      <c r="K387" s="12" t="s">
        <v>122</v>
      </c>
      <c r="L387" s="12">
        <v>10009</v>
      </c>
      <c r="M387" s="12" t="s">
        <v>69</v>
      </c>
      <c r="N387" s="12" t="s">
        <v>1550</v>
      </c>
      <c r="O387" s="12" t="s">
        <v>32</v>
      </c>
      <c r="P387" s="12" t="s">
        <v>33</v>
      </c>
      <c r="Q387" s="12" t="s">
        <v>1551</v>
      </c>
      <c r="R387" s="12">
        <v>257.56799999999998</v>
      </c>
      <c r="S387" s="12">
        <v>2</v>
      </c>
      <c r="T387" s="12">
        <v>0.2</v>
      </c>
      <c r="U387" s="12">
        <v>-28.976400000000002</v>
      </c>
    </row>
    <row r="388" spans="1:21" x14ac:dyDescent="0.3">
      <c r="A388" s="12">
        <v>1864</v>
      </c>
      <c r="B388" s="12" t="s">
        <v>1552</v>
      </c>
      <c r="C388" s="2">
        <v>42656</v>
      </c>
      <c r="D388" s="2">
        <v>42660</v>
      </c>
      <c r="E388" s="12" t="s">
        <v>41</v>
      </c>
      <c r="F388" s="12" t="s">
        <v>1553</v>
      </c>
      <c r="G388" s="12" t="s">
        <v>1554</v>
      </c>
      <c r="H388" s="12" t="s">
        <v>92</v>
      </c>
      <c r="I388" s="12" t="s">
        <v>27</v>
      </c>
      <c r="J388" s="12" t="s">
        <v>181</v>
      </c>
      <c r="K388" s="12" t="s">
        <v>182</v>
      </c>
      <c r="L388" s="12">
        <v>80013</v>
      </c>
      <c r="M388" s="12" t="s">
        <v>56</v>
      </c>
      <c r="N388" s="12" t="s">
        <v>412</v>
      </c>
      <c r="O388" s="12" t="s">
        <v>32</v>
      </c>
      <c r="P388" s="12" t="s">
        <v>47</v>
      </c>
      <c r="Q388" s="12" t="s">
        <v>413</v>
      </c>
      <c r="R388" s="12">
        <v>727.45</v>
      </c>
      <c r="S388" s="12">
        <v>5</v>
      </c>
      <c r="T388" s="12">
        <v>0.5</v>
      </c>
      <c r="U388" s="12">
        <v>-465.56799999999998</v>
      </c>
    </row>
    <row r="389" spans="1:21" x14ac:dyDescent="0.3">
      <c r="A389" s="12">
        <v>1865</v>
      </c>
      <c r="B389" s="12" t="s">
        <v>1552</v>
      </c>
      <c r="C389" s="2">
        <v>42656</v>
      </c>
      <c r="D389" s="2">
        <v>42660</v>
      </c>
      <c r="E389" s="12" t="s">
        <v>41</v>
      </c>
      <c r="F389" s="12" t="s">
        <v>1553</v>
      </c>
      <c r="G389" s="12" t="s">
        <v>1554</v>
      </c>
      <c r="H389" s="12" t="s">
        <v>92</v>
      </c>
      <c r="I389" s="12" t="s">
        <v>27</v>
      </c>
      <c r="J389" s="12" t="s">
        <v>181</v>
      </c>
      <c r="K389" s="12" t="s">
        <v>182</v>
      </c>
      <c r="L389" s="12">
        <v>80013</v>
      </c>
      <c r="M389" s="12" t="s">
        <v>56</v>
      </c>
      <c r="N389" s="12" t="s">
        <v>1555</v>
      </c>
      <c r="O389" s="12" t="s">
        <v>32</v>
      </c>
      <c r="P389" s="12" t="s">
        <v>58</v>
      </c>
      <c r="Q389" s="12" t="s">
        <v>1556</v>
      </c>
      <c r="R389" s="12">
        <v>24.96</v>
      </c>
      <c r="S389" s="12">
        <v>3</v>
      </c>
      <c r="T389" s="12">
        <v>0.2</v>
      </c>
      <c r="U389" s="12">
        <v>4.3680000000000003</v>
      </c>
    </row>
    <row r="390" spans="1:21" x14ac:dyDescent="0.3">
      <c r="A390" s="12">
        <v>1867</v>
      </c>
      <c r="B390" s="12" t="s">
        <v>1557</v>
      </c>
      <c r="C390" s="2">
        <v>42840</v>
      </c>
      <c r="D390" s="2">
        <v>42843</v>
      </c>
      <c r="E390" s="12" t="s">
        <v>89</v>
      </c>
      <c r="F390" s="12" t="s">
        <v>1558</v>
      </c>
      <c r="G390" s="12" t="s">
        <v>1559</v>
      </c>
      <c r="H390" s="12" t="s">
        <v>92</v>
      </c>
      <c r="I390" s="12" t="s">
        <v>27</v>
      </c>
      <c r="J390" s="12" t="s">
        <v>28</v>
      </c>
      <c r="K390" s="12" t="s">
        <v>1342</v>
      </c>
      <c r="L390" s="12">
        <v>89015</v>
      </c>
      <c r="M390" s="12" t="s">
        <v>56</v>
      </c>
      <c r="N390" s="12" t="s">
        <v>1014</v>
      </c>
      <c r="O390" s="12" t="s">
        <v>32</v>
      </c>
      <c r="P390" s="12" t="s">
        <v>58</v>
      </c>
      <c r="Q390" s="12" t="s">
        <v>1015</v>
      </c>
      <c r="R390" s="12">
        <v>196.45</v>
      </c>
      <c r="S390" s="12">
        <v>5</v>
      </c>
      <c r="T390" s="12">
        <v>0</v>
      </c>
      <c r="U390" s="12">
        <v>70.721999999999994</v>
      </c>
    </row>
    <row r="391" spans="1:21" x14ac:dyDescent="0.3">
      <c r="A391" s="12">
        <v>1872</v>
      </c>
      <c r="B391" s="12" t="s">
        <v>1560</v>
      </c>
      <c r="C391" s="2">
        <v>41841</v>
      </c>
      <c r="D391" s="2">
        <v>41845</v>
      </c>
      <c r="E391" s="12" t="s">
        <v>41</v>
      </c>
      <c r="F391" s="12" t="s">
        <v>1561</v>
      </c>
      <c r="G391" s="12" t="s">
        <v>1562</v>
      </c>
      <c r="H391" s="12" t="s">
        <v>92</v>
      </c>
      <c r="I391" s="12" t="s">
        <v>27</v>
      </c>
      <c r="J391" s="12" t="s">
        <v>330</v>
      </c>
      <c r="K391" s="12" t="s">
        <v>55</v>
      </c>
      <c r="L391" s="12">
        <v>94122</v>
      </c>
      <c r="M391" s="12" t="s">
        <v>56</v>
      </c>
      <c r="N391" s="12" t="s">
        <v>561</v>
      </c>
      <c r="O391" s="12" t="s">
        <v>32</v>
      </c>
      <c r="P391" s="12" t="s">
        <v>38</v>
      </c>
      <c r="Q391" s="12" t="s">
        <v>562</v>
      </c>
      <c r="R391" s="12">
        <v>801.56799999999998</v>
      </c>
      <c r="S391" s="12">
        <v>2</v>
      </c>
      <c r="T391" s="12">
        <v>0.2</v>
      </c>
      <c r="U391" s="12">
        <v>50.097999999999999</v>
      </c>
    </row>
    <row r="392" spans="1:21" x14ac:dyDescent="0.3">
      <c r="A392" s="12">
        <v>1873</v>
      </c>
      <c r="B392" s="12" t="s">
        <v>1560</v>
      </c>
      <c r="C392" s="2">
        <v>41841</v>
      </c>
      <c r="D392" s="2">
        <v>41845</v>
      </c>
      <c r="E392" s="12" t="s">
        <v>41</v>
      </c>
      <c r="F392" s="12" t="s">
        <v>1561</v>
      </c>
      <c r="G392" s="12" t="s">
        <v>1562</v>
      </c>
      <c r="H392" s="12" t="s">
        <v>92</v>
      </c>
      <c r="I392" s="12" t="s">
        <v>27</v>
      </c>
      <c r="J392" s="12" t="s">
        <v>330</v>
      </c>
      <c r="K392" s="12" t="s">
        <v>55</v>
      </c>
      <c r="L392" s="12">
        <v>94122</v>
      </c>
      <c r="M392" s="12" t="s">
        <v>56</v>
      </c>
      <c r="N392" s="12" t="s">
        <v>1563</v>
      </c>
      <c r="O392" s="12" t="s">
        <v>32</v>
      </c>
      <c r="P392" s="12" t="s">
        <v>47</v>
      </c>
      <c r="Q392" s="12" t="s">
        <v>1564</v>
      </c>
      <c r="R392" s="12">
        <v>272.84800000000001</v>
      </c>
      <c r="S392" s="12">
        <v>1</v>
      </c>
      <c r="T392" s="12">
        <v>0.2</v>
      </c>
      <c r="U392" s="12">
        <v>27.284800000000001</v>
      </c>
    </row>
    <row r="393" spans="1:21" x14ac:dyDescent="0.3">
      <c r="A393" s="12">
        <v>1874</v>
      </c>
      <c r="B393" s="12" t="s">
        <v>1565</v>
      </c>
      <c r="C393" s="2">
        <v>43060</v>
      </c>
      <c r="D393" s="2">
        <v>43064</v>
      </c>
      <c r="E393" s="12" t="s">
        <v>41</v>
      </c>
      <c r="F393" s="12" t="s">
        <v>1566</v>
      </c>
      <c r="G393" s="12" t="s">
        <v>1567</v>
      </c>
      <c r="H393" s="12" t="s">
        <v>26</v>
      </c>
      <c r="I393" s="12" t="s">
        <v>27</v>
      </c>
      <c r="J393" s="12" t="s">
        <v>1568</v>
      </c>
      <c r="K393" s="12" t="s">
        <v>194</v>
      </c>
      <c r="L393" s="12">
        <v>99207</v>
      </c>
      <c r="M393" s="12" t="s">
        <v>56</v>
      </c>
      <c r="N393" s="12" t="s">
        <v>1569</v>
      </c>
      <c r="O393" s="12" t="s">
        <v>32</v>
      </c>
      <c r="P393" s="12" t="s">
        <v>47</v>
      </c>
      <c r="Q393" s="12" t="s">
        <v>1570</v>
      </c>
      <c r="R393" s="12">
        <v>70.98</v>
      </c>
      <c r="S393" s="12">
        <v>1</v>
      </c>
      <c r="T393" s="12">
        <v>0</v>
      </c>
      <c r="U393" s="12">
        <v>20.584199999999999</v>
      </c>
    </row>
    <row r="394" spans="1:21" x14ac:dyDescent="0.3">
      <c r="A394" s="12">
        <v>1876</v>
      </c>
      <c r="B394" s="12" t="s">
        <v>1571</v>
      </c>
      <c r="C394" s="2">
        <v>42439</v>
      </c>
      <c r="D394" s="2">
        <v>42445</v>
      </c>
      <c r="E394" s="12" t="s">
        <v>41</v>
      </c>
      <c r="F394" s="12" t="s">
        <v>1347</v>
      </c>
      <c r="G394" s="12" t="s">
        <v>1348</v>
      </c>
      <c r="H394" s="12" t="s">
        <v>26</v>
      </c>
      <c r="I394" s="12" t="s">
        <v>27</v>
      </c>
      <c r="J394" s="12" t="s">
        <v>732</v>
      </c>
      <c r="K394" s="12" t="s">
        <v>122</v>
      </c>
      <c r="L394" s="12">
        <v>11561</v>
      </c>
      <c r="M394" s="12" t="s">
        <v>69</v>
      </c>
      <c r="N394" s="12" t="s">
        <v>738</v>
      </c>
      <c r="O394" s="12" t="s">
        <v>32</v>
      </c>
      <c r="P394" s="12" t="s">
        <v>33</v>
      </c>
      <c r="Q394" s="12" t="s">
        <v>739</v>
      </c>
      <c r="R394" s="12">
        <v>176.78399999999999</v>
      </c>
      <c r="S394" s="12">
        <v>1</v>
      </c>
      <c r="T394" s="12">
        <v>0.2</v>
      </c>
      <c r="U394" s="12">
        <v>-22.097999999999999</v>
      </c>
    </row>
    <row r="395" spans="1:21" x14ac:dyDescent="0.3">
      <c r="A395" s="12">
        <v>1878</v>
      </c>
      <c r="B395" s="12" t="s">
        <v>1572</v>
      </c>
      <c r="C395" s="2">
        <v>43098</v>
      </c>
      <c r="D395" s="2">
        <v>43102</v>
      </c>
      <c r="E395" s="12" t="s">
        <v>41</v>
      </c>
      <c r="F395" s="12" t="s">
        <v>1573</v>
      </c>
      <c r="G395" s="12" t="s">
        <v>1574</v>
      </c>
      <c r="H395" s="12" t="s">
        <v>26</v>
      </c>
      <c r="I395" s="12" t="s">
        <v>27</v>
      </c>
      <c r="J395" s="12" t="s">
        <v>54</v>
      </c>
      <c r="K395" s="12" t="s">
        <v>55</v>
      </c>
      <c r="L395" s="12">
        <v>90049</v>
      </c>
      <c r="M395" s="12" t="s">
        <v>56</v>
      </c>
      <c r="N395" s="12" t="s">
        <v>1030</v>
      </c>
      <c r="O395" s="12" t="s">
        <v>32</v>
      </c>
      <c r="P395" s="12" t="s">
        <v>38</v>
      </c>
      <c r="Q395" s="12" t="s">
        <v>1031</v>
      </c>
      <c r="R395" s="12">
        <v>393.56799999999998</v>
      </c>
      <c r="S395" s="12">
        <v>4</v>
      </c>
      <c r="T395" s="12">
        <v>0.2</v>
      </c>
      <c r="U395" s="12">
        <v>-44.276400000000002</v>
      </c>
    </row>
    <row r="396" spans="1:21" x14ac:dyDescent="0.3">
      <c r="A396" s="12">
        <v>1882</v>
      </c>
      <c r="B396" s="12" t="s">
        <v>1575</v>
      </c>
      <c r="C396" s="2">
        <v>42068</v>
      </c>
      <c r="D396" s="2">
        <v>42068</v>
      </c>
      <c r="E396" s="12" t="s">
        <v>427</v>
      </c>
      <c r="F396" s="12" t="s">
        <v>1576</v>
      </c>
      <c r="G396" s="12" t="s">
        <v>1577</v>
      </c>
      <c r="H396" s="12" t="s">
        <v>26</v>
      </c>
      <c r="I396" s="12" t="s">
        <v>27</v>
      </c>
      <c r="J396" s="12" t="s">
        <v>175</v>
      </c>
      <c r="K396" s="12" t="s">
        <v>122</v>
      </c>
      <c r="L396" s="12">
        <v>10011</v>
      </c>
      <c r="M396" s="12" t="s">
        <v>69</v>
      </c>
      <c r="N396" s="12" t="s">
        <v>137</v>
      </c>
      <c r="O396" s="12" t="s">
        <v>32</v>
      </c>
      <c r="P396" s="12" t="s">
        <v>38</v>
      </c>
      <c r="Q396" s="12" t="s">
        <v>138</v>
      </c>
      <c r="R396" s="12">
        <v>383.60700000000003</v>
      </c>
      <c r="S396" s="12">
        <v>7</v>
      </c>
      <c r="T396" s="12">
        <v>0.1</v>
      </c>
      <c r="U396" s="12">
        <v>63.9345</v>
      </c>
    </row>
    <row r="397" spans="1:21" x14ac:dyDescent="0.3">
      <c r="A397" s="12">
        <v>1886</v>
      </c>
      <c r="B397" s="12" t="s">
        <v>1578</v>
      </c>
      <c r="C397" s="2">
        <v>42482</v>
      </c>
      <c r="D397" s="2">
        <v>42486</v>
      </c>
      <c r="E397" s="12" t="s">
        <v>23</v>
      </c>
      <c r="F397" s="12" t="s">
        <v>595</v>
      </c>
      <c r="G397" s="12" t="s">
        <v>596</v>
      </c>
      <c r="H397" s="12" t="s">
        <v>26</v>
      </c>
      <c r="I397" s="12" t="s">
        <v>27</v>
      </c>
      <c r="J397" s="12" t="s">
        <v>330</v>
      </c>
      <c r="K397" s="12" t="s">
        <v>55</v>
      </c>
      <c r="L397" s="12">
        <v>94122</v>
      </c>
      <c r="M397" s="12" t="s">
        <v>56</v>
      </c>
      <c r="N397" s="12" t="s">
        <v>1579</v>
      </c>
      <c r="O397" s="12" t="s">
        <v>32</v>
      </c>
      <c r="P397" s="12" t="s">
        <v>58</v>
      </c>
      <c r="Q397" s="12" t="s">
        <v>1580</v>
      </c>
      <c r="R397" s="12">
        <v>31.56</v>
      </c>
      <c r="S397" s="12">
        <v>3</v>
      </c>
      <c r="T397" s="12">
        <v>0</v>
      </c>
      <c r="U397" s="12">
        <v>10.4148</v>
      </c>
    </row>
    <row r="398" spans="1:21" x14ac:dyDescent="0.3">
      <c r="A398" s="12">
        <v>1890</v>
      </c>
      <c r="B398" s="12" t="s">
        <v>1581</v>
      </c>
      <c r="C398" s="2">
        <v>41933</v>
      </c>
      <c r="D398" s="2">
        <v>41934</v>
      </c>
      <c r="E398" s="12" t="s">
        <v>89</v>
      </c>
      <c r="F398" s="12" t="s">
        <v>81</v>
      </c>
      <c r="G398" s="12" t="s">
        <v>82</v>
      </c>
      <c r="H398" s="12" t="s">
        <v>26</v>
      </c>
      <c r="I398" s="12" t="s">
        <v>27</v>
      </c>
      <c r="J398" s="12" t="s">
        <v>1582</v>
      </c>
      <c r="K398" s="12" t="s">
        <v>233</v>
      </c>
      <c r="L398" s="12">
        <v>45014</v>
      </c>
      <c r="M398" s="12" t="s">
        <v>69</v>
      </c>
      <c r="N398" s="12" t="s">
        <v>443</v>
      </c>
      <c r="O398" s="12" t="s">
        <v>32</v>
      </c>
      <c r="P398" s="12" t="s">
        <v>47</v>
      </c>
      <c r="Q398" s="12" t="s">
        <v>444</v>
      </c>
      <c r="R398" s="12">
        <v>409.59</v>
      </c>
      <c r="S398" s="12">
        <v>3</v>
      </c>
      <c r="T398" s="12">
        <v>0.4</v>
      </c>
      <c r="U398" s="12">
        <v>-122.877</v>
      </c>
    </row>
    <row r="399" spans="1:21" x14ac:dyDescent="0.3">
      <c r="A399" s="12">
        <v>1900</v>
      </c>
      <c r="B399" s="12" t="s">
        <v>1583</v>
      </c>
      <c r="C399" s="2">
        <v>41880</v>
      </c>
      <c r="D399" s="2">
        <v>41884</v>
      </c>
      <c r="E399" s="12" t="s">
        <v>23</v>
      </c>
      <c r="F399" s="12" t="s">
        <v>1584</v>
      </c>
      <c r="G399" s="12" t="s">
        <v>1585</v>
      </c>
      <c r="H399" s="12" t="s">
        <v>26</v>
      </c>
      <c r="I399" s="12" t="s">
        <v>27</v>
      </c>
      <c r="J399" s="12" t="s">
        <v>1008</v>
      </c>
      <c r="K399" s="12" t="s">
        <v>45</v>
      </c>
      <c r="L399" s="12">
        <v>33178</v>
      </c>
      <c r="M399" s="12" t="s">
        <v>30</v>
      </c>
      <c r="N399" s="12" t="s">
        <v>549</v>
      </c>
      <c r="O399" s="12" t="s">
        <v>32</v>
      </c>
      <c r="P399" s="12" t="s">
        <v>47</v>
      </c>
      <c r="Q399" s="12" t="s">
        <v>550</v>
      </c>
      <c r="R399" s="12">
        <v>174.05850000000001</v>
      </c>
      <c r="S399" s="12">
        <v>3</v>
      </c>
      <c r="T399" s="12">
        <v>0.45</v>
      </c>
      <c r="U399" s="12">
        <v>-110.7645</v>
      </c>
    </row>
    <row r="400" spans="1:21" x14ac:dyDescent="0.3">
      <c r="A400" s="12">
        <v>1904</v>
      </c>
      <c r="B400" s="12" t="s">
        <v>1586</v>
      </c>
      <c r="C400" s="2">
        <v>43029</v>
      </c>
      <c r="D400" s="2">
        <v>43030</v>
      </c>
      <c r="E400" s="12" t="s">
        <v>89</v>
      </c>
      <c r="F400" s="12" t="s">
        <v>1306</v>
      </c>
      <c r="G400" s="12" t="s">
        <v>1307</v>
      </c>
      <c r="H400" s="12" t="s">
        <v>92</v>
      </c>
      <c r="I400" s="12" t="s">
        <v>27</v>
      </c>
      <c r="J400" s="12" t="s">
        <v>880</v>
      </c>
      <c r="K400" s="12" t="s">
        <v>1519</v>
      </c>
      <c r="L400" s="12">
        <v>97477</v>
      </c>
      <c r="M400" s="12" t="s">
        <v>56</v>
      </c>
      <c r="N400" s="12" t="s">
        <v>1587</v>
      </c>
      <c r="O400" s="12" t="s">
        <v>32</v>
      </c>
      <c r="P400" s="12" t="s">
        <v>38</v>
      </c>
      <c r="Q400" s="12" t="s">
        <v>1588</v>
      </c>
      <c r="R400" s="12">
        <v>478.48</v>
      </c>
      <c r="S400" s="12">
        <v>2</v>
      </c>
      <c r="T400" s="12">
        <v>0.2</v>
      </c>
      <c r="U400" s="12">
        <v>47.847999999999999</v>
      </c>
    </row>
    <row r="401" spans="1:21" x14ac:dyDescent="0.3">
      <c r="A401" s="12">
        <v>1909</v>
      </c>
      <c r="B401" s="12" t="s">
        <v>1589</v>
      </c>
      <c r="C401" s="2">
        <v>42038</v>
      </c>
      <c r="D401" s="2">
        <v>42039</v>
      </c>
      <c r="E401" s="12" t="s">
        <v>89</v>
      </c>
      <c r="F401" s="12" t="s">
        <v>1590</v>
      </c>
      <c r="G401" s="12" t="s">
        <v>1591</v>
      </c>
      <c r="H401" s="12" t="s">
        <v>92</v>
      </c>
      <c r="I401" s="12" t="s">
        <v>27</v>
      </c>
      <c r="J401" s="12" t="s">
        <v>54</v>
      </c>
      <c r="K401" s="12" t="s">
        <v>55</v>
      </c>
      <c r="L401" s="12">
        <v>90008</v>
      </c>
      <c r="M401" s="12" t="s">
        <v>56</v>
      </c>
      <c r="N401" s="12" t="s">
        <v>1592</v>
      </c>
      <c r="O401" s="12" t="s">
        <v>32</v>
      </c>
      <c r="P401" s="12" t="s">
        <v>58</v>
      </c>
      <c r="Q401" s="12" t="s">
        <v>1593</v>
      </c>
      <c r="R401" s="12">
        <v>136.91999999999999</v>
      </c>
      <c r="S401" s="12">
        <v>4</v>
      </c>
      <c r="T401" s="12">
        <v>0</v>
      </c>
      <c r="U401" s="12">
        <v>41.076000000000001</v>
      </c>
    </row>
    <row r="402" spans="1:21" x14ac:dyDescent="0.3">
      <c r="A402" s="12">
        <v>1910</v>
      </c>
      <c r="B402" s="12" t="s">
        <v>1594</v>
      </c>
      <c r="C402" s="2">
        <v>43087</v>
      </c>
      <c r="D402" s="2">
        <v>43092</v>
      </c>
      <c r="E402" s="12" t="s">
        <v>41</v>
      </c>
      <c r="F402" s="12" t="s">
        <v>1595</v>
      </c>
      <c r="G402" s="12" t="s">
        <v>1596</v>
      </c>
      <c r="H402" s="12" t="s">
        <v>26</v>
      </c>
      <c r="I402" s="12" t="s">
        <v>27</v>
      </c>
      <c r="J402" s="12" t="s">
        <v>763</v>
      </c>
      <c r="K402" s="12" t="s">
        <v>122</v>
      </c>
      <c r="L402" s="12">
        <v>11572</v>
      </c>
      <c r="M402" s="12" t="s">
        <v>69</v>
      </c>
      <c r="N402" s="12" t="s">
        <v>1597</v>
      </c>
      <c r="O402" s="12" t="s">
        <v>32</v>
      </c>
      <c r="P402" s="12" t="s">
        <v>58</v>
      </c>
      <c r="Q402" s="12" t="s">
        <v>1598</v>
      </c>
      <c r="R402" s="12">
        <v>18.96</v>
      </c>
      <c r="S402" s="12">
        <v>2</v>
      </c>
      <c r="T402" s="12">
        <v>0</v>
      </c>
      <c r="U402" s="12">
        <v>8.532</v>
      </c>
    </row>
    <row r="403" spans="1:21" x14ac:dyDescent="0.3">
      <c r="A403" s="12">
        <v>1921</v>
      </c>
      <c r="B403" s="12" t="s">
        <v>1599</v>
      </c>
      <c r="C403" s="2">
        <v>42964</v>
      </c>
      <c r="D403" s="2">
        <v>42966</v>
      </c>
      <c r="E403" s="12" t="s">
        <v>89</v>
      </c>
      <c r="F403" s="12" t="s">
        <v>1600</v>
      </c>
      <c r="G403" s="12" t="s">
        <v>1601</v>
      </c>
      <c r="H403" s="12" t="s">
        <v>92</v>
      </c>
      <c r="I403" s="12" t="s">
        <v>27</v>
      </c>
      <c r="J403" s="12" t="s">
        <v>1367</v>
      </c>
      <c r="K403" s="12" t="s">
        <v>122</v>
      </c>
      <c r="L403" s="12">
        <v>13601</v>
      </c>
      <c r="M403" s="12" t="s">
        <v>69</v>
      </c>
      <c r="N403" s="12" t="s">
        <v>1602</v>
      </c>
      <c r="O403" s="12" t="s">
        <v>32</v>
      </c>
      <c r="P403" s="12" t="s">
        <v>38</v>
      </c>
      <c r="Q403" s="12" t="s">
        <v>1603</v>
      </c>
      <c r="R403" s="12">
        <v>462.56400000000002</v>
      </c>
      <c r="S403" s="12">
        <v>2</v>
      </c>
      <c r="T403" s="12">
        <v>0.1</v>
      </c>
      <c r="U403" s="12">
        <v>97.6524</v>
      </c>
    </row>
    <row r="404" spans="1:21" x14ac:dyDescent="0.3">
      <c r="A404" s="12">
        <v>1933</v>
      </c>
      <c r="B404" s="12" t="s">
        <v>1604</v>
      </c>
      <c r="C404" s="2">
        <v>42953</v>
      </c>
      <c r="D404" s="2">
        <v>42957</v>
      </c>
      <c r="E404" s="12" t="s">
        <v>23</v>
      </c>
      <c r="F404" s="12" t="s">
        <v>741</v>
      </c>
      <c r="G404" s="12" t="s">
        <v>742</v>
      </c>
      <c r="H404" s="12" t="s">
        <v>26</v>
      </c>
      <c r="I404" s="12" t="s">
        <v>27</v>
      </c>
      <c r="J404" s="12" t="s">
        <v>1407</v>
      </c>
      <c r="K404" s="12" t="s">
        <v>1408</v>
      </c>
      <c r="L404" s="12">
        <v>70506</v>
      </c>
      <c r="M404" s="12" t="s">
        <v>30</v>
      </c>
      <c r="N404" s="12" t="s">
        <v>1605</v>
      </c>
      <c r="O404" s="12" t="s">
        <v>32</v>
      </c>
      <c r="P404" s="12" t="s">
        <v>33</v>
      </c>
      <c r="Q404" s="12" t="s">
        <v>1606</v>
      </c>
      <c r="R404" s="12">
        <v>145.74</v>
      </c>
      <c r="S404" s="12">
        <v>3</v>
      </c>
      <c r="T404" s="12">
        <v>0</v>
      </c>
      <c r="U404" s="12">
        <v>23.3184</v>
      </c>
    </row>
    <row r="405" spans="1:21" x14ac:dyDescent="0.3">
      <c r="A405" s="12">
        <v>1934</v>
      </c>
      <c r="B405" s="12" t="s">
        <v>1604</v>
      </c>
      <c r="C405" s="2">
        <v>42953</v>
      </c>
      <c r="D405" s="2">
        <v>42957</v>
      </c>
      <c r="E405" s="12" t="s">
        <v>23</v>
      </c>
      <c r="F405" s="12" t="s">
        <v>741</v>
      </c>
      <c r="G405" s="12" t="s">
        <v>742</v>
      </c>
      <c r="H405" s="12" t="s">
        <v>26</v>
      </c>
      <c r="I405" s="12" t="s">
        <v>27</v>
      </c>
      <c r="J405" s="12" t="s">
        <v>1407</v>
      </c>
      <c r="K405" s="12" t="s">
        <v>1408</v>
      </c>
      <c r="L405" s="12">
        <v>70506</v>
      </c>
      <c r="M405" s="12" t="s">
        <v>30</v>
      </c>
      <c r="N405" s="12" t="s">
        <v>113</v>
      </c>
      <c r="O405" s="12" t="s">
        <v>32</v>
      </c>
      <c r="P405" s="12" t="s">
        <v>58</v>
      </c>
      <c r="Q405" s="12" t="s">
        <v>114</v>
      </c>
      <c r="R405" s="12">
        <v>15.4</v>
      </c>
      <c r="S405" s="12">
        <v>5</v>
      </c>
      <c r="T405" s="12">
        <v>0</v>
      </c>
      <c r="U405" s="12">
        <v>7.3920000000000003</v>
      </c>
    </row>
    <row r="406" spans="1:21" x14ac:dyDescent="0.3">
      <c r="A406" s="12">
        <v>1937</v>
      </c>
      <c r="B406" s="12" t="s">
        <v>1607</v>
      </c>
      <c r="C406" s="2">
        <v>42149</v>
      </c>
      <c r="D406" s="2">
        <v>42151</v>
      </c>
      <c r="E406" s="12" t="s">
        <v>23</v>
      </c>
      <c r="F406" s="12" t="s">
        <v>1608</v>
      </c>
      <c r="G406" s="12" t="s">
        <v>1609</v>
      </c>
      <c r="H406" s="12" t="s">
        <v>102</v>
      </c>
      <c r="I406" s="12" t="s">
        <v>27</v>
      </c>
      <c r="J406" s="12" t="s">
        <v>330</v>
      </c>
      <c r="K406" s="12" t="s">
        <v>55</v>
      </c>
      <c r="L406" s="12">
        <v>94109</v>
      </c>
      <c r="M406" s="12" t="s">
        <v>56</v>
      </c>
      <c r="N406" s="12" t="s">
        <v>1101</v>
      </c>
      <c r="O406" s="12" t="s">
        <v>32</v>
      </c>
      <c r="P406" s="12" t="s">
        <v>58</v>
      </c>
      <c r="Q406" s="12" t="s">
        <v>1102</v>
      </c>
      <c r="R406" s="12">
        <v>14.73</v>
      </c>
      <c r="S406" s="12">
        <v>3</v>
      </c>
      <c r="T406" s="12">
        <v>0</v>
      </c>
      <c r="U406" s="12">
        <v>4.8609</v>
      </c>
    </row>
    <row r="407" spans="1:21" x14ac:dyDescent="0.3">
      <c r="A407" s="12">
        <v>1941</v>
      </c>
      <c r="B407" s="12" t="s">
        <v>1610</v>
      </c>
      <c r="C407" s="2">
        <v>42559</v>
      </c>
      <c r="D407" s="2">
        <v>42563</v>
      </c>
      <c r="E407" s="12" t="s">
        <v>41</v>
      </c>
      <c r="F407" s="12" t="s">
        <v>1611</v>
      </c>
      <c r="G407" s="12" t="s">
        <v>1612</v>
      </c>
      <c r="H407" s="12" t="s">
        <v>26</v>
      </c>
      <c r="I407" s="12" t="s">
        <v>27</v>
      </c>
      <c r="J407" s="12" t="s">
        <v>1613</v>
      </c>
      <c r="K407" s="12" t="s">
        <v>182</v>
      </c>
      <c r="L407" s="12">
        <v>80020</v>
      </c>
      <c r="M407" s="12" t="s">
        <v>56</v>
      </c>
      <c r="N407" s="12" t="s">
        <v>248</v>
      </c>
      <c r="O407" s="12" t="s">
        <v>32</v>
      </c>
      <c r="P407" s="12" t="s">
        <v>38</v>
      </c>
      <c r="Q407" s="12" t="s">
        <v>249</v>
      </c>
      <c r="R407" s="12">
        <v>662.88</v>
      </c>
      <c r="S407" s="12">
        <v>3</v>
      </c>
      <c r="T407" s="12">
        <v>0.2</v>
      </c>
      <c r="U407" s="12">
        <v>74.573999999999998</v>
      </c>
    </row>
    <row r="408" spans="1:21" x14ac:dyDescent="0.3">
      <c r="A408" s="12">
        <v>1948</v>
      </c>
      <c r="B408" s="12" t="s">
        <v>1614</v>
      </c>
      <c r="C408" s="2">
        <v>42980</v>
      </c>
      <c r="D408" s="2">
        <v>42984</v>
      </c>
      <c r="E408" s="12" t="s">
        <v>41</v>
      </c>
      <c r="F408" s="12" t="s">
        <v>1615</v>
      </c>
      <c r="G408" s="12" t="s">
        <v>1616</v>
      </c>
      <c r="H408" s="12" t="s">
        <v>92</v>
      </c>
      <c r="I408" s="12" t="s">
        <v>27</v>
      </c>
      <c r="J408" s="12" t="s">
        <v>175</v>
      </c>
      <c r="K408" s="12" t="s">
        <v>122</v>
      </c>
      <c r="L408" s="12">
        <v>10009</v>
      </c>
      <c r="M408" s="12" t="s">
        <v>69</v>
      </c>
      <c r="N408" s="12" t="s">
        <v>1498</v>
      </c>
      <c r="O408" s="12" t="s">
        <v>32</v>
      </c>
      <c r="P408" s="12" t="s">
        <v>58</v>
      </c>
      <c r="Q408" s="12" t="s">
        <v>1499</v>
      </c>
      <c r="R408" s="12">
        <v>11.54</v>
      </c>
      <c r="S408" s="12">
        <v>2</v>
      </c>
      <c r="T408" s="12">
        <v>0</v>
      </c>
      <c r="U408" s="12">
        <v>3.4620000000000002</v>
      </c>
    </row>
    <row r="409" spans="1:21" x14ac:dyDescent="0.3">
      <c r="A409" s="12">
        <v>1949</v>
      </c>
      <c r="B409" s="12" t="s">
        <v>1614</v>
      </c>
      <c r="C409" s="2">
        <v>42980</v>
      </c>
      <c r="D409" s="2">
        <v>42984</v>
      </c>
      <c r="E409" s="12" t="s">
        <v>41</v>
      </c>
      <c r="F409" s="12" t="s">
        <v>1615</v>
      </c>
      <c r="G409" s="12" t="s">
        <v>1616</v>
      </c>
      <c r="H409" s="12" t="s">
        <v>92</v>
      </c>
      <c r="I409" s="12" t="s">
        <v>27</v>
      </c>
      <c r="J409" s="12" t="s">
        <v>175</v>
      </c>
      <c r="K409" s="12" t="s">
        <v>122</v>
      </c>
      <c r="L409" s="12">
        <v>10009</v>
      </c>
      <c r="M409" s="12" t="s">
        <v>69</v>
      </c>
      <c r="N409" s="12" t="s">
        <v>523</v>
      </c>
      <c r="O409" s="12" t="s">
        <v>32</v>
      </c>
      <c r="P409" s="12" t="s">
        <v>47</v>
      </c>
      <c r="Q409" s="12" t="s">
        <v>524</v>
      </c>
      <c r="R409" s="12">
        <v>254.52600000000001</v>
      </c>
      <c r="S409" s="12">
        <v>1</v>
      </c>
      <c r="T409" s="12">
        <v>0.4</v>
      </c>
      <c r="U409" s="12">
        <v>-93.3262</v>
      </c>
    </row>
    <row r="410" spans="1:21" x14ac:dyDescent="0.3">
      <c r="A410" s="12">
        <v>1954</v>
      </c>
      <c r="B410" s="12" t="s">
        <v>1614</v>
      </c>
      <c r="C410" s="2">
        <v>42980</v>
      </c>
      <c r="D410" s="2">
        <v>42984</v>
      </c>
      <c r="E410" s="12" t="s">
        <v>41</v>
      </c>
      <c r="F410" s="12" t="s">
        <v>1615</v>
      </c>
      <c r="G410" s="12" t="s">
        <v>1616</v>
      </c>
      <c r="H410" s="12" t="s">
        <v>92</v>
      </c>
      <c r="I410" s="12" t="s">
        <v>27</v>
      </c>
      <c r="J410" s="12" t="s">
        <v>175</v>
      </c>
      <c r="K410" s="12" t="s">
        <v>122</v>
      </c>
      <c r="L410" s="12">
        <v>10009</v>
      </c>
      <c r="M410" s="12" t="s">
        <v>69</v>
      </c>
      <c r="N410" s="12" t="s">
        <v>577</v>
      </c>
      <c r="O410" s="12" t="s">
        <v>32</v>
      </c>
      <c r="P410" s="12" t="s">
        <v>38</v>
      </c>
      <c r="Q410" s="12" t="s">
        <v>578</v>
      </c>
      <c r="R410" s="12">
        <v>1282.4100000000001</v>
      </c>
      <c r="S410" s="12">
        <v>5</v>
      </c>
      <c r="T410" s="12">
        <v>0.1</v>
      </c>
      <c r="U410" s="12">
        <v>213.73500000000001</v>
      </c>
    </row>
    <row r="411" spans="1:21" x14ac:dyDescent="0.3">
      <c r="A411" s="12">
        <v>1978</v>
      </c>
      <c r="B411" s="12" t="s">
        <v>1617</v>
      </c>
      <c r="C411" s="2">
        <v>41930</v>
      </c>
      <c r="D411" s="2">
        <v>41932</v>
      </c>
      <c r="E411" s="12" t="s">
        <v>23</v>
      </c>
      <c r="F411" s="12" t="s">
        <v>373</v>
      </c>
      <c r="G411" s="12" t="s">
        <v>374</v>
      </c>
      <c r="H411" s="12" t="s">
        <v>92</v>
      </c>
      <c r="I411" s="12" t="s">
        <v>27</v>
      </c>
      <c r="J411" s="12" t="s">
        <v>1618</v>
      </c>
      <c r="K411" s="12" t="s">
        <v>1278</v>
      </c>
      <c r="L411" s="12">
        <v>36116</v>
      </c>
      <c r="M411" s="12" t="s">
        <v>30</v>
      </c>
      <c r="N411" s="12" t="s">
        <v>1619</v>
      </c>
      <c r="O411" s="12" t="s">
        <v>32</v>
      </c>
      <c r="P411" s="12" t="s">
        <v>38</v>
      </c>
      <c r="Q411" s="12" t="s">
        <v>1620</v>
      </c>
      <c r="R411" s="12">
        <v>545.88</v>
      </c>
      <c r="S411" s="12">
        <v>6</v>
      </c>
      <c r="T411" s="12">
        <v>0</v>
      </c>
      <c r="U411" s="12">
        <v>70.964399999999998</v>
      </c>
    </row>
    <row r="412" spans="1:21" x14ac:dyDescent="0.3">
      <c r="A412" s="12">
        <v>1980</v>
      </c>
      <c r="B412" s="12" t="s">
        <v>1621</v>
      </c>
      <c r="C412" s="2">
        <v>42474</v>
      </c>
      <c r="D412" s="2">
        <v>42474</v>
      </c>
      <c r="E412" s="12" t="s">
        <v>427</v>
      </c>
      <c r="F412" s="12" t="s">
        <v>1217</v>
      </c>
      <c r="G412" s="12" t="s">
        <v>1218</v>
      </c>
      <c r="H412" s="12" t="s">
        <v>26</v>
      </c>
      <c r="I412" s="12" t="s">
        <v>27</v>
      </c>
      <c r="J412" s="12" t="s">
        <v>1304</v>
      </c>
      <c r="K412" s="12" t="s">
        <v>522</v>
      </c>
      <c r="L412" s="12">
        <v>85301</v>
      </c>
      <c r="M412" s="12" t="s">
        <v>56</v>
      </c>
      <c r="N412" s="12" t="s">
        <v>383</v>
      </c>
      <c r="O412" s="12" t="s">
        <v>32</v>
      </c>
      <c r="P412" s="12" t="s">
        <v>38</v>
      </c>
      <c r="Q412" s="12" t="s">
        <v>384</v>
      </c>
      <c r="R412" s="12">
        <v>933.53599999999994</v>
      </c>
      <c r="S412" s="12">
        <v>4</v>
      </c>
      <c r="T412" s="12">
        <v>0.2</v>
      </c>
      <c r="U412" s="12">
        <v>105.0228</v>
      </c>
    </row>
    <row r="413" spans="1:21" x14ac:dyDescent="0.3">
      <c r="A413" s="12">
        <v>1985</v>
      </c>
      <c r="B413" s="12" t="s">
        <v>1622</v>
      </c>
      <c r="C413" s="2">
        <v>41968</v>
      </c>
      <c r="D413" s="2">
        <v>41970</v>
      </c>
      <c r="E413" s="12" t="s">
        <v>23</v>
      </c>
      <c r="F413" s="12" t="s">
        <v>1623</v>
      </c>
      <c r="G413" s="12" t="s">
        <v>1624</v>
      </c>
      <c r="H413" s="12" t="s">
        <v>92</v>
      </c>
      <c r="I413" s="12" t="s">
        <v>27</v>
      </c>
      <c r="J413" s="12" t="s">
        <v>1625</v>
      </c>
      <c r="K413" s="12" t="s">
        <v>55</v>
      </c>
      <c r="L413" s="12">
        <v>94513</v>
      </c>
      <c r="M413" s="12" t="s">
        <v>56</v>
      </c>
      <c r="N413" s="12" t="s">
        <v>929</v>
      </c>
      <c r="O413" s="12" t="s">
        <v>32</v>
      </c>
      <c r="P413" s="12" t="s">
        <v>58</v>
      </c>
      <c r="Q413" s="12" t="s">
        <v>318</v>
      </c>
      <c r="R413" s="12">
        <v>23.88</v>
      </c>
      <c r="S413" s="12">
        <v>3</v>
      </c>
      <c r="T413" s="12">
        <v>0</v>
      </c>
      <c r="U413" s="12">
        <v>10.507199999999999</v>
      </c>
    </row>
    <row r="414" spans="1:21" x14ac:dyDescent="0.3">
      <c r="A414" s="12">
        <v>1989</v>
      </c>
      <c r="B414" s="12" t="s">
        <v>1626</v>
      </c>
      <c r="C414" s="2">
        <v>42317</v>
      </c>
      <c r="D414" s="2">
        <v>42321</v>
      </c>
      <c r="E414" s="12" t="s">
        <v>41</v>
      </c>
      <c r="F414" s="12" t="s">
        <v>1627</v>
      </c>
      <c r="G414" s="12" t="s">
        <v>1628</v>
      </c>
      <c r="H414" s="12" t="s">
        <v>26</v>
      </c>
      <c r="I414" s="12" t="s">
        <v>27</v>
      </c>
      <c r="J414" s="12" t="s">
        <v>880</v>
      </c>
      <c r="K414" s="12" t="s">
        <v>567</v>
      </c>
      <c r="L414" s="12">
        <v>65807</v>
      </c>
      <c r="M414" s="12" t="s">
        <v>95</v>
      </c>
      <c r="N414" s="12" t="s">
        <v>1629</v>
      </c>
      <c r="O414" s="12" t="s">
        <v>32</v>
      </c>
      <c r="P414" s="12" t="s">
        <v>47</v>
      </c>
      <c r="Q414" s="12" t="s">
        <v>1630</v>
      </c>
      <c r="R414" s="12">
        <v>1024.3800000000001</v>
      </c>
      <c r="S414" s="12">
        <v>7</v>
      </c>
      <c r="T414" s="12">
        <v>0</v>
      </c>
      <c r="U414" s="12">
        <v>215.1198</v>
      </c>
    </row>
    <row r="415" spans="1:21" x14ac:dyDescent="0.3">
      <c r="A415" s="12">
        <v>1997</v>
      </c>
      <c r="B415" s="12" t="s">
        <v>1631</v>
      </c>
      <c r="C415" s="2">
        <v>43071</v>
      </c>
      <c r="D415" s="2">
        <v>43073</v>
      </c>
      <c r="E415" s="12" t="s">
        <v>23</v>
      </c>
      <c r="F415" s="12" t="s">
        <v>1632</v>
      </c>
      <c r="G415" s="12" t="s">
        <v>1633</v>
      </c>
      <c r="H415" s="12" t="s">
        <v>26</v>
      </c>
      <c r="I415" s="12" t="s">
        <v>27</v>
      </c>
      <c r="J415" s="12" t="s">
        <v>103</v>
      </c>
      <c r="K415" s="12" t="s">
        <v>94</v>
      </c>
      <c r="L415" s="12">
        <v>77036</v>
      </c>
      <c r="M415" s="12" t="s">
        <v>95</v>
      </c>
      <c r="N415" s="12" t="s">
        <v>622</v>
      </c>
      <c r="O415" s="12" t="s">
        <v>32</v>
      </c>
      <c r="P415" s="12" t="s">
        <v>58</v>
      </c>
      <c r="Q415" s="12" t="s">
        <v>623</v>
      </c>
      <c r="R415" s="12">
        <v>8.7520000000000007</v>
      </c>
      <c r="S415" s="12">
        <v>4</v>
      </c>
      <c r="T415" s="12">
        <v>0.6</v>
      </c>
      <c r="U415" s="12">
        <v>-3.7195999999999998</v>
      </c>
    </row>
    <row r="416" spans="1:21" x14ac:dyDescent="0.3">
      <c r="A416" s="12">
        <v>2004</v>
      </c>
      <c r="B416" s="12" t="s">
        <v>1634</v>
      </c>
      <c r="C416" s="2">
        <v>43094</v>
      </c>
      <c r="D416" s="2">
        <v>43097</v>
      </c>
      <c r="E416" s="12" t="s">
        <v>23</v>
      </c>
      <c r="F416" s="12" t="s">
        <v>1470</v>
      </c>
      <c r="G416" s="12" t="s">
        <v>1471</v>
      </c>
      <c r="H416" s="12" t="s">
        <v>26</v>
      </c>
      <c r="I416" s="12" t="s">
        <v>27</v>
      </c>
      <c r="J416" s="12" t="s">
        <v>867</v>
      </c>
      <c r="K416" s="12" t="s">
        <v>29</v>
      </c>
      <c r="L416" s="12">
        <v>40214</v>
      </c>
      <c r="M416" s="12" t="s">
        <v>30</v>
      </c>
      <c r="N416" s="12" t="s">
        <v>137</v>
      </c>
      <c r="O416" s="12" t="s">
        <v>32</v>
      </c>
      <c r="P416" s="12" t="s">
        <v>38</v>
      </c>
      <c r="Q416" s="12" t="s">
        <v>138</v>
      </c>
      <c r="R416" s="12">
        <v>304.45</v>
      </c>
      <c r="S416" s="12">
        <v>5</v>
      </c>
      <c r="T416" s="12">
        <v>0</v>
      </c>
      <c r="U416" s="12">
        <v>76.112499999999997</v>
      </c>
    </row>
    <row r="417" spans="1:21" x14ac:dyDescent="0.3">
      <c r="A417" s="12">
        <v>2008</v>
      </c>
      <c r="B417" s="12" t="s">
        <v>1635</v>
      </c>
      <c r="C417" s="2">
        <v>42950</v>
      </c>
      <c r="D417" s="2">
        <v>42951</v>
      </c>
      <c r="E417" s="12" t="s">
        <v>89</v>
      </c>
      <c r="F417" s="12" t="s">
        <v>1636</v>
      </c>
      <c r="G417" s="12" t="s">
        <v>1637</v>
      </c>
      <c r="H417" s="12" t="s">
        <v>26</v>
      </c>
      <c r="I417" s="12" t="s">
        <v>27</v>
      </c>
      <c r="J417" s="12" t="s">
        <v>135</v>
      </c>
      <c r="K417" s="12" t="s">
        <v>136</v>
      </c>
      <c r="L417" s="12">
        <v>60623</v>
      </c>
      <c r="M417" s="12" t="s">
        <v>95</v>
      </c>
      <c r="N417" s="12" t="s">
        <v>1638</v>
      </c>
      <c r="O417" s="12" t="s">
        <v>32</v>
      </c>
      <c r="P417" s="12" t="s">
        <v>33</v>
      </c>
      <c r="Q417" s="12" t="s">
        <v>1639</v>
      </c>
      <c r="R417" s="12">
        <v>183.37200000000001</v>
      </c>
      <c r="S417" s="12">
        <v>2</v>
      </c>
      <c r="T417" s="12">
        <v>0.3</v>
      </c>
      <c r="U417" s="12">
        <v>-36.674399999999999</v>
      </c>
    </row>
    <row r="418" spans="1:21" x14ac:dyDescent="0.3">
      <c r="A418" s="12">
        <v>2014</v>
      </c>
      <c r="B418" s="12" t="s">
        <v>1640</v>
      </c>
      <c r="C418" s="2">
        <v>42631</v>
      </c>
      <c r="D418" s="2">
        <v>42636</v>
      </c>
      <c r="E418" s="12" t="s">
        <v>41</v>
      </c>
      <c r="F418" s="12" t="s">
        <v>1641</v>
      </c>
      <c r="G418" s="12" t="s">
        <v>1642</v>
      </c>
      <c r="H418" s="12" t="s">
        <v>26</v>
      </c>
      <c r="I418" s="12" t="s">
        <v>27</v>
      </c>
      <c r="J418" s="12" t="s">
        <v>954</v>
      </c>
      <c r="K418" s="12" t="s">
        <v>1278</v>
      </c>
      <c r="L418" s="12">
        <v>36830</v>
      </c>
      <c r="M418" s="12" t="s">
        <v>30</v>
      </c>
      <c r="N418" s="12" t="s">
        <v>1488</v>
      </c>
      <c r="O418" s="12" t="s">
        <v>32</v>
      </c>
      <c r="P418" s="12" t="s">
        <v>38</v>
      </c>
      <c r="Q418" s="12" t="s">
        <v>1489</v>
      </c>
      <c r="R418" s="12">
        <v>350.98</v>
      </c>
      <c r="S418" s="12">
        <v>1</v>
      </c>
      <c r="T418" s="12">
        <v>0</v>
      </c>
      <c r="U418" s="12">
        <v>84.235200000000006</v>
      </c>
    </row>
    <row r="419" spans="1:21" x14ac:dyDescent="0.3">
      <c r="A419" s="12">
        <v>2024</v>
      </c>
      <c r="B419" s="12" t="s">
        <v>1643</v>
      </c>
      <c r="C419" s="2">
        <v>42632</v>
      </c>
      <c r="D419" s="2">
        <v>42634</v>
      </c>
      <c r="E419" s="12" t="s">
        <v>89</v>
      </c>
      <c r="F419" s="12" t="s">
        <v>1644</v>
      </c>
      <c r="G419" s="12" t="s">
        <v>1645</v>
      </c>
      <c r="H419" s="12" t="s">
        <v>102</v>
      </c>
      <c r="I419" s="12" t="s">
        <v>27</v>
      </c>
      <c r="J419" s="12" t="s">
        <v>1646</v>
      </c>
      <c r="K419" s="12" t="s">
        <v>1647</v>
      </c>
      <c r="L419" s="12">
        <v>2908</v>
      </c>
      <c r="M419" s="12" t="s">
        <v>69</v>
      </c>
      <c r="N419" s="12" t="s">
        <v>818</v>
      </c>
      <c r="O419" s="12" t="s">
        <v>32</v>
      </c>
      <c r="P419" s="12" t="s">
        <v>38</v>
      </c>
      <c r="Q419" s="12" t="s">
        <v>819</v>
      </c>
      <c r="R419" s="12">
        <v>872.32</v>
      </c>
      <c r="S419" s="12">
        <v>4</v>
      </c>
      <c r="T419" s="12">
        <v>0</v>
      </c>
      <c r="U419" s="12">
        <v>244.24959999999999</v>
      </c>
    </row>
    <row r="420" spans="1:21" x14ac:dyDescent="0.3">
      <c r="A420" s="12">
        <v>2026</v>
      </c>
      <c r="B420" s="12" t="s">
        <v>1648</v>
      </c>
      <c r="C420" s="2">
        <v>42076</v>
      </c>
      <c r="D420" s="2">
        <v>42078</v>
      </c>
      <c r="E420" s="12" t="s">
        <v>89</v>
      </c>
      <c r="F420" s="12" t="s">
        <v>1405</v>
      </c>
      <c r="G420" s="12" t="s">
        <v>1406</v>
      </c>
      <c r="H420" s="12" t="s">
        <v>26</v>
      </c>
      <c r="I420" s="12" t="s">
        <v>27</v>
      </c>
      <c r="J420" s="12" t="s">
        <v>193</v>
      </c>
      <c r="K420" s="12" t="s">
        <v>194</v>
      </c>
      <c r="L420" s="12">
        <v>98103</v>
      </c>
      <c r="M420" s="12" t="s">
        <v>56</v>
      </c>
      <c r="N420" s="12" t="s">
        <v>812</v>
      </c>
      <c r="O420" s="12" t="s">
        <v>32</v>
      </c>
      <c r="P420" s="12" t="s">
        <v>33</v>
      </c>
      <c r="Q420" s="12" t="s">
        <v>813</v>
      </c>
      <c r="R420" s="12">
        <v>141.96</v>
      </c>
      <c r="S420" s="12">
        <v>2</v>
      </c>
      <c r="T420" s="12">
        <v>0</v>
      </c>
      <c r="U420" s="12">
        <v>39.748800000000003</v>
      </c>
    </row>
    <row r="421" spans="1:21" x14ac:dyDescent="0.3">
      <c r="A421" s="12">
        <v>2036</v>
      </c>
      <c r="B421" s="12" t="s">
        <v>1649</v>
      </c>
      <c r="C421" s="2">
        <v>43003</v>
      </c>
      <c r="D421" s="2">
        <v>43007</v>
      </c>
      <c r="E421" s="12" t="s">
        <v>41</v>
      </c>
      <c r="F421" s="12" t="s">
        <v>1650</v>
      </c>
      <c r="G421" s="12" t="s">
        <v>1651</v>
      </c>
      <c r="H421" s="12" t="s">
        <v>26</v>
      </c>
      <c r="I421" s="12" t="s">
        <v>27</v>
      </c>
      <c r="J421" s="12" t="s">
        <v>896</v>
      </c>
      <c r="K421" s="12" t="s">
        <v>168</v>
      </c>
      <c r="L421" s="12">
        <v>55901</v>
      </c>
      <c r="M421" s="12" t="s">
        <v>95</v>
      </c>
      <c r="N421" s="12" t="s">
        <v>116</v>
      </c>
      <c r="O421" s="12" t="s">
        <v>32</v>
      </c>
      <c r="P421" s="12" t="s">
        <v>38</v>
      </c>
      <c r="Q421" s="12" t="s">
        <v>117</v>
      </c>
      <c r="R421" s="12">
        <v>269.97000000000003</v>
      </c>
      <c r="S421" s="12">
        <v>3</v>
      </c>
      <c r="T421" s="12">
        <v>0</v>
      </c>
      <c r="U421" s="12">
        <v>51.2943</v>
      </c>
    </row>
    <row r="422" spans="1:21" x14ac:dyDescent="0.3">
      <c r="A422" s="12">
        <v>2042</v>
      </c>
      <c r="B422" s="12" t="s">
        <v>1652</v>
      </c>
      <c r="C422" s="2">
        <v>42173</v>
      </c>
      <c r="D422" s="2">
        <v>42178</v>
      </c>
      <c r="E422" s="12" t="s">
        <v>41</v>
      </c>
      <c r="F422" s="12" t="s">
        <v>1653</v>
      </c>
      <c r="G422" s="12" t="s">
        <v>1654</v>
      </c>
      <c r="H422" s="12" t="s">
        <v>102</v>
      </c>
      <c r="I422" s="12" t="s">
        <v>27</v>
      </c>
      <c r="J422" s="12" t="s">
        <v>1381</v>
      </c>
      <c r="K422" s="12" t="s">
        <v>522</v>
      </c>
      <c r="L422" s="12">
        <v>85345</v>
      </c>
      <c r="M422" s="12" t="s">
        <v>56</v>
      </c>
      <c r="N422" s="12" t="s">
        <v>1544</v>
      </c>
      <c r="O422" s="12" t="s">
        <v>32</v>
      </c>
      <c r="P422" s="12" t="s">
        <v>58</v>
      </c>
      <c r="Q422" s="12" t="s">
        <v>1545</v>
      </c>
      <c r="R422" s="12">
        <v>75.36</v>
      </c>
      <c r="S422" s="12">
        <v>5</v>
      </c>
      <c r="T422" s="12">
        <v>0.2</v>
      </c>
      <c r="U422" s="12">
        <v>20.724</v>
      </c>
    </row>
    <row r="423" spans="1:21" x14ac:dyDescent="0.3">
      <c r="A423" s="12">
        <v>2049</v>
      </c>
      <c r="B423" s="12" t="s">
        <v>1655</v>
      </c>
      <c r="C423" s="2">
        <v>42196</v>
      </c>
      <c r="D423" s="2">
        <v>42198</v>
      </c>
      <c r="E423" s="12" t="s">
        <v>89</v>
      </c>
      <c r="F423" s="12" t="s">
        <v>1656</v>
      </c>
      <c r="G423" s="12" t="s">
        <v>1657</v>
      </c>
      <c r="H423" s="12" t="s">
        <v>26</v>
      </c>
      <c r="I423" s="12" t="s">
        <v>27</v>
      </c>
      <c r="J423" s="12" t="s">
        <v>67</v>
      </c>
      <c r="K423" s="12" t="s">
        <v>68</v>
      </c>
      <c r="L423" s="12">
        <v>19134</v>
      </c>
      <c r="M423" s="12" t="s">
        <v>69</v>
      </c>
      <c r="N423" s="12" t="s">
        <v>86</v>
      </c>
      <c r="O423" s="12" t="s">
        <v>32</v>
      </c>
      <c r="P423" s="12" t="s">
        <v>58</v>
      </c>
      <c r="Q423" s="12" t="s">
        <v>87</v>
      </c>
      <c r="R423" s="12">
        <v>289.8</v>
      </c>
      <c r="S423" s="12">
        <v>7</v>
      </c>
      <c r="T423" s="12">
        <v>0.2</v>
      </c>
      <c r="U423" s="12">
        <v>36.225000000000001</v>
      </c>
    </row>
    <row r="424" spans="1:21" x14ac:dyDescent="0.3">
      <c r="A424" s="12">
        <v>2052</v>
      </c>
      <c r="B424" s="12" t="s">
        <v>1655</v>
      </c>
      <c r="C424" s="2">
        <v>42196</v>
      </c>
      <c r="D424" s="2">
        <v>42198</v>
      </c>
      <c r="E424" s="12" t="s">
        <v>89</v>
      </c>
      <c r="F424" s="12" t="s">
        <v>1656</v>
      </c>
      <c r="G424" s="12" t="s">
        <v>1657</v>
      </c>
      <c r="H424" s="12" t="s">
        <v>26</v>
      </c>
      <c r="I424" s="12" t="s">
        <v>27</v>
      </c>
      <c r="J424" s="12" t="s">
        <v>67</v>
      </c>
      <c r="K424" s="12" t="s">
        <v>68</v>
      </c>
      <c r="L424" s="12">
        <v>19134</v>
      </c>
      <c r="M424" s="12" t="s">
        <v>69</v>
      </c>
      <c r="N424" s="12" t="s">
        <v>1658</v>
      </c>
      <c r="O424" s="12" t="s">
        <v>32</v>
      </c>
      <c r="P424" s="12" t="s">
        <v>38</v>
      </c>
      <c r="Q424" s="12" t="s">
        <v>1659</v>
      </c>
      <c r="R424" s="12">
        <v>341.488</v>
      </c>
      <c r="S424" s="12">
        <v>8</v>
      </c>
      <c r="T424" s="12">
        <v>0.3</v>
      </c>
      <c r="U424" s="12">
        <v>-73.176000000000002</v>
      </c>
    </row>
    <row r="425" spans="1:21" x14ac:dyDescent="0.3">
      <c r="A425" s="12">
        <v>2054</v>
      </c>
      <c r="B425" s="12" t="s">
        <v>1655</v>
      </c>
      <c r="C425" s="2">
        <v>42196</v>
      </c>
      <c r="D425" s="2">
        <v>42198</v>
      </c>
      <c r="E425" s="12" t="s">
        <v>89</v>
      </c>
      <c r="F425" s="12" t="s">
        <v>1656</v>
      </c>
      <c r="G425" s="12" t="s">
        <v>1657</v>
      </c>
      <c r="H425" s="12" t="s">
        <v>26</v>
      </c>
      <c r="I425" s="12" t="s">
        <v>27</v>
      </c>
      <c r="J425" s="12" t="s">
        <v>67</v>
      </c>
      <c r="K425" s="12" t="s">
        <v>68</v>
      </c>
      <c r="L425" s="12">
        <v>19134</v>
      </c>
      <c r="M425" s="12" t="s">
        <v>69</v>
      </c>
      <c r="N425" s="12" t="s">
        <v>1660</v>
      </c>
      <c r="O425" s="12" t="s">
        <v>32</v>
      </c>
      <c r="P425" s="12" t="s">
        <v>58</v>
      </c>
      <c r="Q425" s="12" t="s">
        <v>1661</v>
      </c>
      <c r="R425" s="12">
        <v>25.344000000000001</v>
      </c>
      <c r="S425" s="12">
        <v>6</v>
      </c>
      <c r="T425" s="12">
        <v>0.2</v>
      </c>
      <c r="U425" s="12">
        <v>3.4847999999999999</v>
      </c>
    </row>
    <row r="426" spans="1:21" x14ac:dyDescent="0.3">
      <c r="A426" s="12">
        <v>2055</v>
      </c>
      <c r="B426" s="12" t="s">
        <v>1662</v>
      </c>
      <c r="C426" s="2">
        <v>42705</v>
      </c>
      <c r="D426" s="2">
        <v>42711</v>
      </c>
      <c r="E426" s="12" t="s">
        <v>41</v>
      </c>
      <c r="F426" s="12" t="s">
        <v>1663</v>
      </c>
      <c r="G426" s="12" t="s">
        <v>1664</v>
      </c>
      <c r="H426" s="12" t="s">
        <v>26</v>
      </c>
      <c r="I426" s="12" t="s">
        <v>27</v>
      </c>
      <c r="J426" s="12" t="s">
        <v>637</v>
      </c>
      <c r="K426" s="12" t="s">
        <v>112</v>
      </c>
      <c r="L426" s="12">
        <v>47374</v>
      </c>
      <c r="M426" s="12" t="s">
        <v>95</v>
      </c>
      <c r="N426" s="12" t="s">
        <v>1498</v>
      </c>
      <c r="O426" s="12" t="s">
        <v>32</v>
      </c>
      <c r="P426" s="12" t="s">
        <v>58</v>
      </c>
      <c r="Q426" s="12" t="s">
        <v>1499</v>
      </c>
      <c r="R426" s="12">
        <v>17.309999999999999</v>
      </c>
      <c r="S426" s="12">
        <v>3</v>
      </c>
      <c r="T426" s="12">
        <v>0</v>
      </c>
      <c r="U426" s="12">
        <v>5.1929999999999996</v>
      </c>
    </row>
    <row r="427" spans="1:21" x14ac:dyDescent="0.3">
      <c r="A427" s="12">
        <v>2057</v>
      </c>
      <c r="B427" s="12" t="s">
        <v>1665</v>
      </c>
      <c r="C427" s="2">
        <v>43091</v>
      </c>
      <c r="D427" s="2">
        <v>43094</v>
      </c>
      <c r="E427" s="12" t="s">
        <v>89</v>
      </c>
      <c r="F427" s="12" t="s">
        <v>1666</v>
      </c>
      <c r="G427" s="12" t="s">
        <v>1667</v>
      </c>
      <c r="H427" s="12" t="s">
        <v>26</v>
      </c>
      <c r="I427" s="12" t="s">
        <v>27</v>
      </c>
      <c r="J427" s="12" t="s">
        <v>290</v>
      </c>
      <c r="K427" s="12" t="s">
        <v>291</v>
      </c>
      <c r="L427" s="12">
        <v>48227</v>
      </c>
      <c r="M427" s="12" t="s">
        <v>95</v>
      </c>
      <c r="N427" s="12" t="s">
        <v>807</v>
      </c>
      <c r="O427" s="12" t="s">
        <v>32</v>
      </c>
      <c r="P427" s="12" t="s">
        <v>38</v>
      </c>
      <c r="Q427" s="12" t="s">
        <v>808</v>
      </c>
      <c r="R427" s="12">
        <v>1586.69</v>
      </c>
      <c r="S427" s="12">
        <v>7</v>
      </c>
      <c r="T427" s="12">
        <v>0</v>
      </c>
      <c r="U427" s="12">
        <v>412.5394</v>
      </c>
    </row>
    <row r="428" spans="1:21" x14ac:dyDescent="0.3">
      <c r="A428" s="12">
        <v>2059</v>
      </c>
      <c r="B428" s="12" t="s">
        <v>1665</v>
      </c>
      <c r="C428" s="2">
        <v>43091</v>
      </c>
      <c r="D428" s="2">
        <v>43094</v>
      </c>
      <c r="E428" s="12" t="s">
        <v>89</v>
      </c>
      <c r="F428" s="12" t="s">
        <v>1666</v>
      </c>
      <c r="G428" s="12" t="s">
        <v>1667</v>
      </c>
      <c r="H428" s="12" t="s">
        <v>26</v>
      </c>
      <c r="I428" s="12" t="s">
        <v>27</v>
      </c>
      <c r="J428" s="12" t="s">
        <v>290</v>
      </c>
      <c r="K428" s="12" t="s">
        <v>291</v>
      </c>
      <c r="L428" s="12">
        <v>48227</v>
      </c>
      <c r="M428" s="12" t="s">
        <v>95</v>
      </c>
      <c r="N428" s="12" t="s">
        <v>214</v>
      </c>
      <c r="O428" s="12" t="s">
        <v>32</v>
      </c>
      <c r="P428" s="12" t="s">
        <v>47</v>
      </c>
      <c r="Q428" s="12" t="s">
        <v>215</v>
      </c>
      <c r="R428" s="12">
        <v>411.8</v>
      </c>
      <c r="S428" s="12">
        <v>2</v>
      </c>
      <c r="T428" s="12">
        <v>0</v>
      </c>
      <c r="U428" s="12">
        <v>70.006</v>
      </c>
    </row>
    <row r="429" spans="1:21" x14ac:dyDescent="0.3">
      <c r="A429" s="12">
        <v>2066</v>
      </c>
      <c r="B429" s="12" t="s">
        <v>1668</v>
      </c>
      <c r="C429" s="2">
        <v>41943</v>
      </c>
      <c r="D429" s="2">
        <v>41947</v>
      </c>
      <c r="E429" s="12" t="s">
        <v>41</v>
      </c>
      <c r="F429" s="12" t="s">
        <v>1669</v>
      </c>
      <c r="G429" s="12" t="s">
        <v>1670</v>
      </c>
      <c r="H429" s="12" t="s">
        <v>92</v>
      </c>
      <c r="I429" s="12" t="s">
        <v>27</v>
      </c>
      <c r="J429" s="12" t="s">
        <v>54</v>
      </c>
      <c r="K429" s="12" t="s">
        <v>55</v>
      </c>
      <c r="L429" s="12">
        <v>90049</v>
      </c>
      <c r="M429" s="12" t="s">
        <v>56</v>
      </c>
      <c r="N429" s="12" t="s">
        <v>1658</v>
      </c>
      <c r="O429" s="12" t="s">
        <v>32</v>
      </c>
      <c r="P429" s="12" t="s">
        <v>38</v>
      </c>
      <c r="Q429" s="12" t="s">
        <v>1659</v>
      </c>
      <c r="R429" s="12">
        <v>146.352</v>
      </c>
      <c r="S429" s="12">
        <v>3</v>
      </c>
      <c r="T429" s="12">
        <v>0.2</v>
      </c>
      <c r="U429" s="12">
        <v>-9.1470000000000002</v>
      </c>
    </row>
    <row r="430" spans="1:21" x14ac:dyDescent="0.3">
      <c r="A430" s="12">
        <v>2070</v>
      </c>
      <c r="B430" s="12" t="s">
        <v>1671</v>
      </c>
      <c r="C430" s="2">
        <v>42107</v>
      </c>
      <c r="D430" s="2">
        <v>42113</v>
      </c>
      <c r="E430" s="12" t="s">
        <v>41</v>
      </c>
      <c r="F430" s="12" t="s">
        <v>845</v>
      </c>
      <c r="G430" s="12" t="s">
        <v>846</v>
      </c>
      <c r="H430" s="12" t="s">
        <v>26</v>
      </c>
      <c r="I430" s="12" t="s">
        <v>27</v>
      </c>
      <c r="J430" s="12" t="s">
        <v>1672</v>
      </c>
      <c r="K430" s="12" t="s">
        <v>55</v>
      </c>
      <c r="L430" s="12">
        <v>91767</v>
      </c>
      <c r="M430" s="12" t="s">
        <v>56</v>
      </c>
      <c r="N430" s="12" t="s">
        <v>1673</v>
      </c>
      <c r="O430" s="12" t="s">
        <v>32</v>
      </c>
      <c r="P430" s="12" t="s">
        <v>47</v>
      </c>
      <c r="Q430" s="12" t="s">
        <v>1674</v>
      </c>
      <c r="R430" s="12">
        <v>710.83199999999999</v>
      </c>
      <c r="S430" s="12">
        <v>3</v>
      </c>
      <c r="T430" s="12">
        <v>0.2</v>
      </c>
      <c r="U430" s="12">
        <v>-97.739400000000003</v>
      </c>
    </row>
    <row r="431" spans="1:21" x14ac:dyDescent="0.3">
      <c r="A431" s="12">
        <v>2072</v>
      </c>
      <c r="B431" s="12" t="s">
        <v>1675</v>
      </c>
      <c r="C431" s="2">
        <v>43059</v>
      </c>
      <c r="D431" s="2">
        <v>43064</v>
      </c>
      <c r="E431" s="12" t="s">
        <v>41</v>
      </c>
      <c r="F431" s="12" t="s">
        <v>1676</v>
      </c>
      <c r="G431" s="12" t="s">
        <v>1677</v>
      </c>
      <c r="H431" s="12" t="s">
        <v>26</v>
      </c>
      <c r="I431" s="12" t="s">
        <v>27</v>
      </c>
      <c r="J431" s="12" t="s">
        <v>1678</v>
      </c>
      <c r="K431" s="12" t="s">
        <v>55</v>
      </c>
      <c r="L431" s="12">
        <v>91761</v>
      </c>
      <c r="M431" s="12" t="s">
        <v>56</v>
      </c>
      <c r="N431" s="12" t="s">
        <v>460</v>
      </c>
      <c r="O431" s="12" t="s">
        <v>32</v>
      </c>
      <c r="P431" s="12" t="s">
        <v>38</v>
      </c>
      <c r="Q431" s="12" t="s">
        <v>461</v>
      </c>
      <c r="R431" s="12">
        <v>283.92</v>
      </c>
      <c r="S431" s="12">
        <v>5</v>
      </c>
      <c r="T431" s="12">
        <v>0.2</v>
      </c>
      <c r="U431" s="12">
        <v>-46.137</v>
      </c>
    </row>
    <row r="432" spans="1:21" x14ac:dyDescent="0.3">
      <c r="A432" s="12">
        <v>2076</v>
      </c>
      <c r="B432" s="12" t="s">
        <v>1679</v>
      </c>
      <c r="C432" s="2">
        <v>41974</v>
      </c>
      <c r="D432" s="2">
        <v>41978</v>
      </c>
      <c r="E432" s="12" t="s">
        <v>41</v>
      </c>
      <c r="F432" s="12" t="s">
        <v>1680</v>
      </c>
      <c r="G432" s="12" t="s">
        <v>1681</v>
      </c>
      <c r="H432" s="12" t="s">
        <v>26</v>
      </c>
      <c r="I432" s="12" t="s">
        <v>27</v>
      </c>
      <c r="J432" s="12" t="s">
        <v>330</v>
      </c>
      <c r="K432" s="12" t="s">
        <v>55</v>
      </c>
      <c r="L432" s="12">
        <v>94122</v>
      </c>
      <c r="M432" s="12" t="s">
        <v>56</v>
      </c>
      <c r="N432" s="12" t="s">
        <v>365</v>
      </c>
      <c r="O432" s="12" t="s">
        <v>32</v>
      </c>
      <c r="P432" s="12" t="s">
        <v>58</v>
      </c>
      <c r="Q432" s="12" t="s">
        <v>366</v>
      </c>
      <c r="R432" s="12">
        <v>58.2</v>
      </c>
      <c r="S432" s="12">
        <v>3</v>
      </c>
      <c r="T432" s="12">
        <v>0</v>
      </c>
      <c r="U432" s="12">
        <v>28.518000000000001</v>
      </c>
    </row>
    <row r="433" spans="1:21" x14ac:dyDescent="0.3">
      <c r="A433" s="12">
        <v>2082</v>
      </c>
      <c r="B433" s="12" t="s">
        <v>1682</v>
      </c>
      <c r="C433" s="2">
        <v>42362</v>
      </c>
      <c r="D433" s="2">
        <v>42367</v>
      </c>
      <c r="E433" s="12" t="s">
        <v>41</v>
      </c>
      <c r="F433" s="12" t="s">
        <v>1683</v>
      </c>
      <c r="G433" s="12" t="s">
        <v>1684</v>
      </c>
      <c r="H433" s="12" t="s">
        <v>26</v>
      </c>
      <c r="I433" s="12" t="s">
        <v>27</v>
      </c>
      <c r="J433" s="12" t="s">
        <v>521</v>
      </c>
      <c r="K433" s="12" t="s">
        <v>522</v>
      </c>
      <c r="L433" s="12">
        <v>85023</v>
      </c>
      <c r="M433" s="12" t="s">
        <v>56</v>
      </c>
      <c r="N433" s="12" t="s">
        <v>961</v>
      </c>
      <c r="O433" s="12" t="s">
        <v>32</v>
      </c>
      <c r="P433" s="12" t="s">
        <v>58</v>
      </c>
      <c r="Q433" s="12" t="s">
        <v>962</v>
      </c>
      <c r="R433" s="12">
        <v>7.7119999999999997</v>
      </c>
      <c r="S433" s="12">
        <v>2</v>
      </c>
      <c r="T433" s="12">
        <v>0.2</v>
      </c>
      <c r="U433" s="12">
        <v>1.7352000000000001</v>
      </c>
    </row>
    <row r="434" spans="1:21" x14ac:dyDescent="0.3">
      <c r="A434" s="12">
        <v>2092</v>
      </c>
      <c r="B434" s="12" t="s">
        <v>1685</v>
      </c>
      <c r="C434" s="2">
        <v>42931</v>
      </c>
      <c r="D434" s="2">
        <v>42935</v>
      </c>
      <c r="E434" s="12" t="s">
        <v>41</v>
      </c>
      <c r="F434" s="12" t="s">
        <v>1686</v>
      </c>
      <c r="G434" s="12" t="s">
        <v>1687</v>
      </c>
      <c r="H434" s="12" t="s">
        <v>26</v>
      </c>
      <c r="I434" s="12" t="s">
        <v>27</v>
      </c>
      <c r="J434" s="12" t="s">
        <v>201</v>
      </c>
      <c r="K434" s="12" t="s">
        <v>202</v>
      </c>
      <c r="L434" s="12">
        <v>19805</v>
      </c>
      <c r="M434" s="12" t="s">
        <v>69</v>
      </c>
      <c r="N434" s="12" t="s">
        <v>1467</v>
      </c>
      <c r="O434" s="12" t="s">
        <v>32</v>
      </c>
      <c r="P434" s="12" t="s">
        <v>47</v>
      </c>
      <c r="Q434" s="12" t="s">
        <v>1468</v>
      </c>
      <c r="R434" s="12">
        <v>310.44299999999998</v>
      </c>
      <c r="S434" s="12">
        <v>3</v>
      </c>
      <c r="T434" s="12">
        <v>0.3</v>
      </c>
      <c r="U434" s="12">
        <v>-48.783900000000003</v>
      </c>
    </row>
    <row r="435" spans="1:21" x14ac:dyDescent="0.3">
      <c r="A435" s="12">
        <v>2093</v>
      </c>
      <c r="B435" s="12" t="s">
        <v>1688</v>
      </c>
      <c r="C435" s="2">
        <v>41960</v>
      </c>
      <c r="D435" s="2">
        <v>41964</v>
      </c>
      <c r="E435" s="12" t="s">
        <v>41</v>
      </c>
      <c r="F435" s="12" t="s">
        <v>260</v>
      </c>
      <c r="G435" s="12" t="s">
        <v>261</v>
      </c>
      <c r="H435" s="12" t="s">
        <v>102</v>
      </c>
      <c r="I435" s="12" t="s">
        <v>27</v>
      </c>
      <c r="J435" s="12" t="s">
        <v>1689</v>
      </c>
      <c r="K435" s="12" t="s">
        <v>168</v>
      </c>
      <c r="L435" s="12">
        <v>56560</v>
      </c>
      <c r="M435" s="12" t="s">
        <v>95</v>
      </c>
      <c r="N435" s="12" t="s">
        <v>1281</v>
      </c>
      <c r="O435" s="12" t="s">
        <v>32</v>
      </c>
      <c r="P435" s="12" t="s">
        <v>38</v>
      </c>
      <c r="Q435" s="12" t="s">
        <v>1282</v>
      </c>
      <c r="R435" s="12">
        <v>479.9</v>
      </c>
      <c r="S435" s="12">
        <v>5</v>
      </c>
      <c r="T435" s="12">
        <v>0</v>
      </c>
      <c r="U435" s="12">
        <v>81.582999999999998</v>
      </c>
    </row>
    <row r="436" spans="1:21" x14ac:dyDescent="0.3">
      <c r="A436" s="12">
        <v>2103</v>
      </c>
      <c r="B436" s="12" t="s">
        <v>1690</v>
      </c>
      <c r="C436" s="2">
        <v>41838</v>
      </c>
      <c r="D436" s="2">
        <v>41838</v>
      </c>
      <c r="E436" s="12" t="s">
        <v>427</v>
      </c>
      <c r="F436" s="12" t="s">
        <v>1691</v>
      </c>
      <c r="G436" s="12" t="s">
        <v>1692</v>
      </c>
      <c r="H436" s="12" t="s">
        <v>102</v>
      </c>
      <c r="I436" s="12" t="s">
        <v>27</v>
      </c>
      <c r="J436" s="12" t="s">
        <v>1224</v>
      </c>
      <c r="K436" s="12" t="s">
        <v>522</v>
      </c>
      <c r="L436" s="12">
        <v>85705</v>
      </c>
      <c r="M436" s="12" t="s">
        <v>56</v>
      </c>
      <c r="N436" s="12" t="s">
        <v>497</v>
      </c>
      <c r="O436" s="12" t="s">
        <v>32</v>
      </c>
      <c r="P436" s="12" t="s">
        <v>38</v>
      </c>
      <c r="Q436" s="12" t="s">
        <v>498</v>
      </c>
      <c r="R436" s="12">
        <v>259.13600000000002</v>
      </c>
      <c r="S436" s="12">
        <v>4</v>
      </c>
      <c r="T436" s="12">
        <v>0.2</v>
      </c>
      <c r="U436" s="12">
        <v>-25.913599999999999</v>
      </c>
    </row>
    <row r="437" spans="1:21" x14ac:dyDescent="0.3">
      <c r="A437" s="12">
        <v>2112</v>
      </c>
      <c r="B437" s="12" t="s">
        <v>1693</v>
      </c>
      <c r="C437" s="2">
        <v>42308</v>
      </c>
      <c r="D437" s="2">
        <v>42308</v>
      </c>
      <c r="E437" s="12" t="s">
        <v>427</v>
      </c>
      <c r="F437" s="12" t="s">
        <v>1694</v>
      </c>
      <c r="G437" s="12" t="s">
        <v>1695</v>
      </c>
      <c r="H437" s="12" t="s">
        <v>26</v>
      </c>
      <c r="I437" s="12" t="s">
        <v>27</v>
      </c>
      <c r="J437" s="12" t="s">
        <v>1696</v>
      </c>
      <c r="K437" s="12" t="s">
        <v>55</v>
      </c>
      <c r="L437" s="12">
        <v>92374</v>
      </c>
      <c r="M437" s="12" t="s">
        <v>56</v>
      </c>
      <c r="N437" s="12" t="s">
        <v>106</v>
      </c>
      <c r="O437" s="12" t="s">
        <v>32</v>
      </c>
      <c r="P437" s="12" t="s">
        <v>38</v>
      </c>
      <c r="Q437" s="12" t="s">
        <v>107</v>
      </c>
      <c r="R437" s="12">
        <v>323.13600000000002</v>
      </c>
      <c r="S437" s="12">
        <v>4</v>
      </c>
      <c r="T437" s="12">
        <v>0.2</v>
      </c>
      <c r="U437" s="12">
        <v>20.196000000000002</v>
      </c>
    </row>
    <row r="438" spans="1:21" x14ac:dyDescent="0.3">
      <c r="A438" s="12">
        <v>2116</v>
      </c>
      <c r="B438" s="12" t="s">
        <v>1693</v>
      </c>
      <c r="C438" s="2">
        <v>42308</v>
      </c>
      <c r="D438" s="2">
        <v>42308</v>
      </c>
      <c r="E438" s="12" t="s">
        <v>427</v>
      </c>
      <c r="F438" s="12" t="s">
        <v>1694</v>
      </c>
      <c r="G438" s="12" t="s">
        <v>1695</v>
      </c>
      <c r="H438" s="12" t="s">
        <v>26</v>
      </c>
      <c r="I438" s="12" t="s">
        <v>27</v>
      </c>
      <c r="J438" s="12" t="s">
        <v>1696</v>
      </c>
      <c r="K438" s="12" t="s">
        <v>55</v>
      </c>
      <c r="L438" s="12">
        <v>92374</v>
      </c>
      <c r="M438" s="12" t="s">
        <v>56</v>
      </c>
      <c r="N438" s="12" t="s">
        <v>1697</v>
      </c>
      <c r="O438" s="12" t="s">
        <v>32</v>
      </c>
      <c r="P438" s="12" t="s">
        <v>33</v>
      </c>
      <c r="Q438" s="12" t="s">
        <v>1698</v>
      </c>
      <c r="R438" s="12">
        <v>425.83300000000003</v>
      </c>
      <c r="S438" s="12">
        <v>1</v>
      </c>
      <c r="T438" s="12">
        <v>0.15</v>
      </c>
      <c r="U438" s="12">
        <v>20.039200000000001</v>
      </c>
    </row>
    <row r="439" spans="1:21" x14ac:dyDescent="0.3">
      <c r="A439" s="12">
        <v>2117</v>
      </c>
      <c r="B439" s="12" t="s">
        <v>1699</v>
      </c>
      <c r="C439" s="2">
        <v>42289</v>
      </c>
      <c r="D439" s="2">
        <v>42294</v>
      </c>
      <c r="E439" s="12" t="s">
        <v>23</v>
      </c>
      <c r="F439" s="12" t="s">
        <v>1700</v>
      </c>
      <c r="G439" s="12" t="s">
        <v>1701</v>
      </c>
      <c r="H439" s="12" t="s">
        <v>26</v>
      </c>
      <c r="I439" s="12" t="s">
        <v>27</v>
      </c>
      <c r="J439" s="12" t="s">
        <v>896</v>
      </c>
      <c r="K439" s="12" t="s">
        <v>122</v>
      </c>
      <c r="L439" s="12">
        <v>14609</v>
      </c>
      <c r="M439" s="12" t="s">
        <v>69</v>
      </c>
      <c r="N439" s="12" t="s">
        <v>1463</v>
      </c>
      <c r="O439" s="12" t="s">
        <v>32</v>
      </c>
      <c r="P439" s="12" t="s">
        <v>47</v>
      </c>
      <c r="Q439" s="12" t="s">
        <v>1464</v>
      </c>
      <c r="R439" s="12">
        <v>209.67</v>
      </c>
      <c r="S439" s="12">
        <v>1</v>
      </c>
      <c r="T439" s="12">
        <v>0.4</v>
      </c>
      <c r="U439" s="12">
        <v>-13.978</v>
      </c>
    </row>
    <row r="440" spans="1:21" x14ac:dyDescent="0.3">
      <c r="A440" s="12">
        <v>2122</v>
      </c>
      <c r="B440" s="12" t="s">
        <v>1702</v>
      </c>
      <c r="C440" s="2">
        <v>43048</v>
      </c>
      <c r="D440" s="2">
        <v>43050</v>
      </c>
      <c r="E440" s="12" t="s">
        <v>89</v>
      </c>
      <c r="F440" s="12" t="s">
        <v>1703</v>
      </c>
      <c r="G440" s="12" t="s">
        <v>1704</v>
      </c>
      <c r="H440" s="12" t="s">
        <v>92</v>
      </c>
      <c r="I440" s="12" t="s">
        <v>27</v>
      </c>
      <c r="J440" s="12" t="s">
        <v>1705</v>
      </c>
      <c r="K440" s="12" t="s">
        <v>55</v>
      </c>
      <c r="L440" s="12">
        <v>94086</v>
      </c>
      <c r="M440" s="12" t="s">
        <v>56</v>
      </c>
      <c r="N440" s="12" t="s">
        <v>116</v>
      </c>
      <c r="O440" s="12" t="s">
        <v>32</v>
      </c>
      <c r="P440" s="12" t="s">
        <v>38</v>
      </c>
      <c r="Q440" s="12" t="s">
        <v>117</v>
      </c>
      <c r="R440" s="12">
        <v>215.976</v>
      </c>
      <c r="S440" s="12">
        <v>3</v>
      </c>
      <c r="T440" s="12">
        <v>0.2</v>
      </c>
      <c r="U440" s="12">
        <v>-2.6997</v>
      </c>
    </row>
    <row r="441" spans="1:21" x14ac:dyDescent="0.3">
      <c r="A441" s="12">
        <v>2123</v>
      </c>
      <c r="B441" s="12" t="s">
        <v>1706</v>
      </c>
      <c r="C441" s="2">
        <v>43000</v>
      </c>
      <c r="D441" s="2">
        <v>43002</v>
      </c>
      <c r="E441" s="12" t="s">
        <v>23</v>
      </c>
      <c r="F441" s="12" t="s">
        <v>1707</v>
      </c>
      <c r="G441" s="12" t="s">
        <v>1708</v>
      </c>
      <c r="H441" s="12" t="s">
        <v>102</v>
      </c>
      <c r="I441" s="12" t="s">
        <v>27</v>
      </c>
      <c r="J441" s="12" t="s">
        <v>1709</v>
      </c>
      <c r="K441" s="12" t="s">
        <v>291</v>
      </c>
      <c r="L441" s="12">
        <v>48911</v>
      </c>
      <c r="M441" s="12" t="s">
        <v>95</v>
      </c>
      <c r="N441" s="12" t="s">
        <v>458</v>
      </c>
      <c r="O441" s="12" t="s">
        <v>32</v>
      </c>
      <c r="P441" s="12" t="s">
        <v>33</v>
      </c>
      <c r="Q441" s="12" t="s">
        <v>459</v>
      </c>
      <c r="R441" s="12">
        <v>241.96</v>
      </c>
      <c r="S441" s="12">
        <v>2</v>
      </c>
      <c r="T441" s="12">
        <v>0</v>
      </c>
      <c r="U441" s="12">
        <v>41.133200000000002</v>
      </c>
    </row>
    <row r="442" spans="1:21" x14ac:dyDescent="0.3">
      <c r="A442" s="12">
        <v>2128</v>
      </c>
      <c r="B442" s="12" t="s">
        <v>1710</v>
      </c>
      <c r="C442" s="2">
        <v>42281</v>
      </c>
      <c r="D442" s="2">
        <v>42286</v>
      </c>
      <c r="E442" s="12" t="s">
        <v>41</v>
      </c>
      <c r="F442" s="12" t="s">
        <v>1239</v>
      </c>
      <c r="G442" s="12" t="s">
        <v>1240</v>
      </c>
      <c r="H442" s="12" t="s">
        <v>102</v>
      </c>
      <c r="I442" s="12" t="s">
        <v>27</v>
      </c>
      <c r="J442" s="12" t="s">
        <v>67</v>
      </c>
      <c r="K442" s="12" t="s">
        <v>68</v>
      </c>
      <c r="L442" s="12">
        <v>19134</v>
      </c>
      <c r="M442" s="12" t="s">
        <v>69</v>
      </c>
      <c r="N442" s="12" t="s">
        <v>1711</v>
      </c>
      <c r="O442" s="12" t="s">
        <v>32</v>
      </c>
      <c r="P442" s="12" t="s">
        <v>58</v>
      </c>
      <c r="Q442" s="12" t="s">
        <v>1712</v>
      </c>
      <c r="R442" s="12">
        <v>64.944000000000003</v>
      </c>
      <c r="S442" s="12">
        <v>3</v>
      </c>
      <c r="T442" s="12">
        <v>0.2</v>
      </c>
      <c r="U442" s="12">
        <v>6.4943999999999997</v>
      </c>
    </row>
    <row r="443" spans="1:21" x14ac:dyDescent="0.3">
      <c r="A443" s="12">
        <v>2132</v>
      </c>
      <c r="B443" s="12" t="s">
        <v>1713</v>
      </c>
      <c r="C443" s="2">
        <v>41779</v>
      </c>
      <c r="D443" s="2">
        <v>41781</v>
      </c>
      <c r="E443" s="12" t="s">
        <v>23</v>
      </c>
      <c r="F443" s="12" t="s">
        <v>1714</v>
      </c>
      <c r="G443" s="12" t="s">
        <v>1715</v>
      </c>
      <c r="H443" s="12" t="s">
        <v>92</v>
      </c>
      <c r="I443" s="12" t="s">
        <v>27</v>
      </c>
      <c r="J443" s="12" t="s">
        <v>743</v>
      </c>
      <c r="K443" s="12" t="s">
        <v>886</v>
      </c>
      <c r="L443" s="12">
        <v>3820</v>
      </c>
      <c r="M443" s="12" t="s">
        <v>69</v>
      </c>
      <c r="N443" s="12" t="s">
        <v>1123</v>
      </c>
      <c r="O443" s="12" t="s">
        <v>32</v>
      </c>
      <c r="P443" s="12" t="s">
        <v>58</v>
      </c>
      <c r="Q443" s="12" t="s">
        <v>1124</v>
      </c>
      <c r="R443" s="12">
        <v>139.86000000000001</v>
      </c>
      <c r="S443" s="12">
        <v>7</v>
      </c>
      <c r="T443" s="12">
        <v>0</v>
      </c>
      <c r="U443" s="12">
        <v>60.139800000000001</v>
      </c>
    </row>
    <row r="444" spans="1:21" x14ac:dyDescent="0.3">
      <c r="A444" s="12">
        <v>2137</v>
      </c>
      <c r="B444" s="12" t="s">
        <v>1716</v>
      </c>
      <c r="C444" s="2">
        <v>42369</v>
      </c>
      <c r="D444" s="2">
        <v>42374</v>
      </c>
      <c r="E444" s="12" t="s">
        <v>41</v>
      </c>
      <c r="F444" s="12" t="s">
        <v>1717</v>
      </c>
      <c r="G444" s="12" t="s">
        <v>1718</v>
      </c>
      <c r="H444" s="12" t="s">
        <v>26</v>
      </c>
      <c r="I444" s="12" t="s">
        <v>27</v>
      </c>
      <c r="J444" s="12" t="s">
        <v>1719</v>
      </c>
      <c r="K444" s="12" t="s">
        <v>94</v>
      </c>
      <c r="L444" s="12">
        <v>75051</v>
      </c>
      <c r="M444" s="12" t="s">
        <v>95</v>
      </c>
      <c r="N444" s="12" t="s">
        <v>1720</v>
      </c>
      <c r="O444" s="12" t="s">
        <v>32</v>
      </c>
      <c r="P444" s="12" t="s">
        <v>58</v>
      </c>
      <c r="Q444" s="12" t="s">
        <v>1721</v>
      </c>
      <c r="R444" s="12">
        <v>14.76</v>
      </c>
      <c r="S444" s="12">
        <v>5</v>
      </c>
      <c r="T444" s="12">
        <v>0.6</v>
      </c>
      <c r="U444" s="12">
        <v>-11.439</v>
      </c>
    </row>
    <row r="445" spans="1:21" x14ac:dyDescent="0.3">
      <c r="A445" s="12">
        <v>2142</v>
      </c>
      <c r="B445" s="12" t="s">
        <v>1722</v>
      </c>
      <c r="C445" s="2">
        <v>41796</v>
      </c>
      <c r="D445" s="2">
        <v>41801</v>
      </c>
      <c r="E445" s="12" t="s">
        <v>41</v>
      </c>
      <c r="F445" s="12" t="s">
        <v>1723</v>
      </c>
      <c r="G445" s="12" t="s">
        <v>1724</v>
      </c>
      <c r="H445" s="12" t="s">
        <v>92</v>
      </c>
      <c r="I445" s="12" t="s">
        <v>27</v>
      </c>
      <c r="J445" s="12" t="s">
        <v>732</v>
      </c>
      <c r="K445" s="12" t="s">
        <v>122</v>
      </c>
      <c r="L445" s="12">
        <v>11561</v>
      </c>
      <c r="M445" s="12" t="s">
        <v>69</v>
      </c>
      <c r="N445" s="12" t="s">
        <v>1725</v>
      </c>
      <c r="O445" s="12" t="s">
        <v>32</v>
      </c>
      <c r="P445" s="12" t="s">
        <v>47</v>
      </c>
      <c r="Q445" s="12" t="s">
        <v>1726</v>
      </c>
      <c r="R445" s="12">
        <v>991.76400000000001</v>
      </c>
      <c r="S445" s="12">
        <v>3</v>
      </c>
      <c r="T445" s="12">
        <v>0.4</v>
      </c>
      <c r="U445" s="12">
        <v>-347.11739999999998</v>
      </c>
    </row>
    <row r="446" spans="1:21" x14ac:dyDescent="0.3">
      <c r="A446" s="12">
        <v>2146</v>
      </c>
      <c r="B446" s="12" t="s">
        <v>1727</v>
      </c>
      <c r="C446" s="2">
        <v>42546</v>
      </c>
      <c r="D446" s="2">
        <v>42550</v>
      </c>
      <c r="E446" s="12" t="s">
        <v>41</v>
      </c>
      <c r="F446" s="12" t="s">
        <v>1728</v>
      </c>
      <c r="G446" s="12" t="s">
        <v>1729</v>
      </c>
      <c r="H446" s="12" t="s">
        <v>92</v>
      </c>
      <c r="I446" s="12" t="s">
        <v>27</v>
      </c>
      <c r="J446" s="12" t="s">
        <v>1730</v>
      </c>
      <c r="K446" s="12" t="s">
        <v>68</v>
      </c>
      <c r="L446" s="12">
        <v>17403</v>
      </c>
      <c r="M446" s="12" t="s">
        <v>69</v>
      </c>
      <c r="N446" s="12" t="s">
        <v>331</v>
      </c>
      <c r="O446" s="12" t="s">
        <v>32</v>
      </c>
      <c r="P446" s="12" t="s">
        <v>38</v>
      </c>
      <c r="Q446" s="12" t="s">
        <v>332</v>
      </c>
      <c r="R446" s="12">
        <v>422.05799999999999</v>
      </c>
      <c r="S446" s="12">
        <v>3</v>
      </c>
      <c r="T446" s="12">
        <v>0.3</v>
      </c>
      <c r="U446" s="12">
        <v>-18.088200000000001</v>
      </c>
    </row>
    <row r="447" spans="1:21" x14ac:dyDescent="0.3">
      <c r="A447" s="12">
        <v>2149</v>
      </c>
      <c r="B447" s="12" t="s">
        <v>1731</v>
      </c>
      <c r="C447" s="2">
        <v>41985</v>
      </c>
      <c r="D447" s="2">
        <v>41990</v>
      </c>
      <c r="E447" s="12" t="s">
        <v>41</v>
      </c>
      <c r="F447" s="12" t="s">
        <v>1732</v>
      </c>
      <c r="G447" s="12" t="s">
        <v>1733</v>
      </c>
      <c r="H447" s="12" t="s">
        <v>26</v>
      </c>
      <c r="I447" s="12" t="s">
        <v>27</v>
      </c>
      <c r="J447" s="12" t="s">
        <v>511</v>
      </c>
      <c r="K447" s="12" t="s">
        <v>55</v>
      </c>
      <c r="L447" s="12">
        <v>94521</v>
      </c>
      <c r="M447" s="12" t="s">
        <v>56</v>
      </c>
      <c r="N447" s="12" t="s">
        <v>992</v>
      </c>
      <c r="O447" s="12" t="s">
        <v>32</v>
      </c>
      <c r="P447" s="12" t="s">
        <v>58</v>
      </c>
      <c r="Q447" s="12" t="s">
        <v>993</v>
      </c>
      <c r="R447" s="12">
        <v>43.31</v>
      </c>
      <c r="S447" s="12">
        <v>1</v>
      </c>
      <c r="T447" s="12">
        <v>0</v>
      </c>
      <c r="U447" s="12">
        <v>4.3310000000000004</v>
      </c>
    </row>
    <row r="448" spans="1:21" x14ac:dyDescent="0.3">
      <c r="A448" s="12">
        <v>2151</v>
      </c>
      <c r="B448" s="12" t="s">
        <v>1734</v>
      </c>
      <c r="C448" s="2">
        <v>43058</v>
      </c>
      <c r="D448" s="2">
        <v>43065</v>
      </c>
      <c r="E448" s="12" t="s">
        <v>41</v>
      </c>
      <c r="F448" s="12" t="s">
        <v>1735</v>
      </c>
      <c r="G448" s="12" t="s">
        <v>1736</v>
      </c>
      <c r="H448" s="12" t="s">
        <v>26</v>
      </c>
      <c r="I448" s="12" t="s">
        <v>27</v>
      </c>
      <c r="J448" s="12" t="s">
        <v>1737</v>
      </c>
      <c r="K448" s="12" t="s">
        <v>94</v>
      </c>
      <c r="L448" s="12">
        <v>77840</v>
      </c>
      <c r="M448" s="12" t="s">
        <v>95</v>
      </c>
      <c r="N448" s="12" t="s">
        <v>1166</v>
      </c>
      <c r="O448" s="12" t="s">
        <v>32</v>
      </c>
      <c r="P448" s="12" t="s">
        <v>38</v>
      </c>
      <c r="Q448" s="12" t="s">
        <v>1167</v>
      </c>
      <c r="R448" s="12">
        <v>233.05799999999999</v>
      </c>
      <c r="S448" s="12">
        <v>3</v>
      </c>
      <c r="T448" s="12">
        <v>0.3</v>
      </c>
      <c r="U448" s="12">
        <v>-53.270400000000002</v>
      </c>
    </row>
    <row r="449" spans="1:21" x14ac:dyDescent="0.3">
      <c r="A449" s="12">
        <v>2155</v>
      </c>
      <c r="B449" s="12" t="s">
        <v>1738</v>
      </c>
      <c r="C449" s="2">
        <v>42490</v>
      </c>
      <c r="D449" s="2">
        <v>42495</v>
      </c>
      <c r="E449" s="12" t="s">
        <v>41</v>
      </c>
      <c r="F449" s="12" t="s">
        <v>1739</v>
      </c>
      <c r="G449" s="12" t="s">
        <v>1740</v>
      </c>
      <c r="H449" s="12" t="s">
        <v>102</v>
      </c>
      <c r="I449" s="12" t="s">
        <v>27</v>
      </c>
      <c r="J449" s="12" t="s">
        <v>1741</v>
      </c>
      <c r="K449" s="12" t="s">
        <v>94</v>
      </c>
      <c r="L449" s="12">
        <v>75081</v>
      </c>
      <c r="M449" s="12" t="s">
        <v>95</v>
      </c>
      <c r="N449" s="12" t="s">
        <v>1544</v>
      </c>
      <c r="O449" s="12" t="s">
        <v>32</v>
      </c>
      <c r="P449" s="12" t="s">
        <v>58</v>
      </c>
      <c r="Q449" s="12" t="s">
        <v>1545</v>
      </c>
      <c r="R449" s="12">
        <v>22.608000000000001</v>
      </c>
      <c r="S449" s="12">
        <v>3</v>
      </c>
      <c r="T449" s="12">
        <v>0.6</v>
      </c>
      <c r="U449" s="12">
        <v>-10.1736</v>
      </c>
    </row>
    <row r="450" spans="1:21" x14ac:dyDescent="0.3">
      <c r="A450" s="12">
        <v>2161</v>
      </c>
      <c r="B450" s="12" t="s">
        <v>1742</v>
      </c>
      <c r="C450" s="2">
        <v>42504</v>
      </c>
      <c r="D450" s="2">
        <v>42504</v>
      </c>
      <c r="E450" s="12" t="s">
        <v>427</v>
      </c>
      <c r="F450" s="12" t="s">
        <v>328</v>
      </c>
      <c r="G450" s="12" t="s">
        <v>329</v>
      </c>
      <c r="H450" s="12" t="s">
        <v>26</v>
      </c>
      <c r="I450" s="12" t="s">
        <v>27</v>
      </c>
      <c r="J450" s="12" t="s">
        <v>1743</v>
      </c>
      <c r="K450" s="12" t="s">
        <v>233</v>
      </c>
      <c r="L450" s="12">
        <v>45231</v>
      </c>
      <c r="M450" s="12" t="s">
        <v>69</v>
      </c>
      <c r="N450" s="12" t="s">
        <v>1402</v>
      </c>
      <c r="O450" s="12" t="s">
        <v>32</v>
      </c>
      <c r="P450" s="12" t="s">
        <v>58</v>
      </c>
      <c r="Q450" s="12" t="s">
        <v>1403</v>
      </c>
      <c r="R450" s="12">
        <v>79.384</v>
      </c>
      <c r="S450" s="12">
        <v>1</v>
      </c>
      <c r="T450" s="12">
        <v>0.2</v>
      </c>
      <c r="U450" s="12">
        <v>29.768999999999998</v>
      </c>
    </row>
    <row r="451" spans="1:21" x14ac:dyDescent="0.3">
      <c r="A451" s="12">
        <v>2166</v>
      </c>
      <c r="B451" s="12" t="s">
        <v>1744</v>
      </c>
      <c r="C451" s="2">
        <v>42656</v>
      </c>
      <c r="D451" s="2">
        <v>42662</v>
      </c>
      <c r="E451" s="12" t="s">
        <v>41</v>
      </c>
      <c r="F451" s="12" t="s">
        <v>337</v>
      </c>
      <c r="G451" s="12" t="s">
        <v>338</v>
      </c>
      <c r="H451" s="12" t="s">
        <v>26</v>
      </c>
      <c r="I451" s="12" t="s">
        <v>27</v>
      </c>
      <c r="J451" s="12" t="s">
        <v>1745</v>
      </c>
      <c r="K451" s="12" t="s">
        <v>94</v>
      </c>
      <c r="L451" s="12">
        <v>78041</v>
      </c>
      <c r="M451" s="12" t="s">
        <v>95</v>
      </c>
      <c r="N451" s="12" t="s">
        <v>727</v>
      </c>
      <c r="O451" s="12" t="s">
        <v>32</v>
      </c>
      <c r="P451" s="12" t="s">
        <v>58</v>
      </c>
      <c r="Q451" s="12" t="s">
        <v>728</v>
      </c>
      <c r="R451" s="12">
        <v>139.91999999999999</v>
      </c>
      <c r="S451" s="12">
        <v>5</v>
      </c>
      <c r="T451" s="12">
        <v>0.6</v>
      </c>
      <c r="U451" s="12">
        <v>-150.41399999999999</v>
      </c>
    </row>
    <row r="452" spans="1:21" x14ac:dyDescent="0.3">
      <c r="A452" s="12">
        <v>2172</v>
      </c>
      <c r="B452" s="12" t="s">
        <v>1746</v>
      </c>
      <c r="C452" s="2">
        <v>43058</v>
      </c>
      <c r="D452" s="2">
        <v>43064</v>
      </c>
      <c r="E452" s="12" t="s">
        <v>41</v>
      </c>
      <c r="F452" s="12" t="s">
        <v>1299</v>
      </c>
      <c r="G452" s="12" t="s">
        <v>1300</v>
      </c>
      <c r="H452" s="12" t="s">
        <v>92</v>
      </c>
      <c r="I452" s="12" t="s">
        <v>27</v>
      </c>
      <c r="J452" s="12" t="s">
        <v>1747</v>
      </c>
      <c r="K452" s="12" t="s">
        <v>94</v>
      </c>
      <c r="L452" s="12">
        <v>76903</v>
      </c>
      <c r="M452" s="12" t="s">
        <v>95</v>
      </c>
      <c r="N452" s="12" t="s">
        <v>818</v>
      </c>
      <c r="O452" s="12" t="s">
        <v>32</v>
      </c>
      <c r="P452" s="12" t="s">
        <v>38</v>
      </c>
      <c r="Q452" s="12" t="s">
        <v>819</v>
      </c>
      <c r="R452" s="12">
        <v>305.31200000000001</v>
      </c>
      <c r="S452" s="12">
        <v>2</v>
      </c>
      <c r="T452" s="12">
        <v>0.3</v>
      </c>
      <c r="U452" s="12">
        <v>-8.7232000000000003</v>
      </c>
    </row>
    <row r="453" spans="1:21" x14ac:dyDescent="0.3">
      <c r="A453" s="12">
        <v>2182</v>
      </c>
      <c r="B453" s="12" t="s">
        <v>1748</v>
      </c>
      <c r="C453" s="2">
        <v>42497</v>
      </c>
      <c r="D453" s="2">
        <v>42501</v>
      </c>
      <c r="E453" s="12" t="s">
        <v>41</v>
      </c>
      <c r="F453" s="12" t="s">
        <v>1347</v>
      </c>
      <c r="G453" s="12" t="s">
        <v>1348</v>
      </c>
      <c r="H453" s="12" t="s">
        <v>26</v>
      </c>
      <c r="I453" s="12" t="s">
        <v>27</v>
      </c>
      <c r="J453" s="12" t="s">
        <v>175</v>
      </c>
      <c r="K453" s="12" t="s">
        <v>122</v>
      </c>
      <c r="L453" s="12">
        <v>10009</v>
      </c>
      <c r="M453" s="12" t="s">
        <v>69</v>
      </c>
      <c r="N453" s="12" t="s">
        <v>1749</v>
      </c>
      <c r="O453" s="12" t="s">
        <v>32</v>
      </c>
      <c r="P453" s="12" t="s">
        <v>38</v>
      </c>
      <c r="Q453" s="12" t="s">
        <v>1750</v>
      </c>
      <c r="R453" s="12">
        <v>442.76400000000001</v>
      </c>
      <c r="S453" s="12">
        <v>4</v>
      </c>
      <c r="T453" s="12">
        <v>0.1</v>
      </c>
      <c r="U453" s="12">
        <v>59.035200000000003</v>
      </c>
    </row>
    <row r="454" spans="1:21" x14ac:dyDescent="0.3">
      <c r="A454" s="12">
        <v>2185</v>
      </c>
      <c r="B454" s="12" t="s">
        <v>1748</v>
      </c>
      <c r="C454" s="2">
        <v>42497</v>
      </c>
      <c r="D454" s="2">
        <v>42501</v>
      </c>
      <c r="E454" s="12" t="s">
        <v>41</v>
      </c>
      <c r="F454" s="12" t="s">
        <v>1347</v>
      </c>
      <c r="G454" s="12" t="s">
        <v>1348</v>
      </c>
      <c r="H454" s="12" t="s">
        <v>26</v>
      </c>
      <c r="I454" s="12" t="s">
        <v>27</v>
      </c>
      <c r="J454" s="12" t="s">
        <v>175</v>
      </c>
      <c r="K454" s="12" t="s">
        <v>122</v>
      </c>
      <c r="L454" s="12">
        <v>10009</v>
      </c>
      <c r="M454" s="12" t="s">
        <v>69</v>
      </c>
      <c r="N454" s="12" t="s">
        <v>929</v>
      </c>
      <c r="O454" s="12" t="s">
        <v>32</v>
      </c>
      <c r="P454" s="12" t="s">
        <v>58</v>
      </c>
      <c r="Q454" s="12" t="s">
        <v>318</v>
      </c>
      <c r="R454" s="12">
        <v>63.68</v>
      </c>
      <c r="S454" s="12">
        <v>8</v>
      </c>
      <c r="T454" s="12">
        <v>0</v>
      </c>
      <c r="U454" s="12">
        <v>28.019200000000001</v>
      </c>
    </row>
    <row r="455" spans="1:21" x14ac:dyDescent="0.3">
      <c r="A455" s="12">
        <v>2189</v>
      </c>
      <c r="B455" s="12" t="s">
        <v>1751</v>
      </c>
      <c r="C455" s="2">
        <v>42957</v>
      </c>
      <c r="D455" s="2">
        <v>42962</v>
      </c>
      <c r="E455" s="12" t="s">
        <v>41</v>
      </c>
      <c r="F455" s="12" t="s">
        <v>1752</v>
      </c>
      <c r="G455" s="12" t="s">
        <v>1753</v>
      </c>
      <c r="H455" s="12" t="s">
        <v>26</v>
      </c>
      <c r="I455" s="12" t="s">
        <v>27</v>
      </c>
      <c r="J455" s="12" t="s">
        <v>349</v>
      </c>
      <c r="K455" s="12" t="s">
        <v>112</v>
      </c>
      <c r="L455" s="12">
        <v>47201</v>
      </c>
      <c r="M455" s="12" t="s">
        <v>95</v>
      </c>
      <c r="N455" s="12" t="s">
        <v>146</v>
      </c>
      <c r="O455" s="12" t="s">
        <v>32</v>
      </c>
      <c r="P455" s="12" t="s">
        <v>58</v>
      </c>
      <c r="Q455" s="12" t="s">
        <v>147</v>
      </c>
      <c r="R455" s="12">
        <v>121.3</v>
      </c>
      <c r="S455" s="12">
        <v>2</v>
      </c>
      <c r="T455" s="12">
        <v>0</v>
      </c>
      <c r="U455" s="12">
        <v>25.472999999999999</v>
      </c>
    </row>
    <row r="456" spans="1:21" x14ac:dyDescent="0.3">
      <c r="A456" s="12">
        <v>2201</v>
      </c>
      <c r="B456" s="12" t="s">
        <v>1754</v>
      </c>
      <c r="C456" s="2">
        <v>41791</v>
      </c>
      <c r="D456" s="2">
        <v>41796</v>
      </c>
      <c r="E456" s="12" t="s">
        <v>41</v>
      </c>
      <c r="F456" s="12" t="s">
        <v>815</v>
      </c>
      <c r="G456" s="12" t="s">
        <v>816</v>
      </c>
      <c r="H456" s="12" t="s">
        <v>26</v>
      </c>
      <c r="I456" s="12" t="s">
        <v>27</v>
      </c>
      <c r="J456" s="12" t="s">
        <v>1755</v>
      </c>
      <c r="K456" s="12" t="s">
        <v>1060</v>
      </c>
      <c r="L456" s="12">
        <v>72209</v>
      </c>
      <c r="M456" s="12" t="s">
        <v>30</v>
      </c>
      <c r="N456" s="12" t="s">
        <v>448</v>
      </c>
      <c r="O456" s="12" t="s">
        <v>32</v>
      </c>
      <c r="P456" s="12" t="s">
        <v>58</v>
      </c>
      <c r="Q456" s="12" t="s">
        <v>449</v>
      </c>
      <c r="R456" s="12">
        <v>22.2</v>
      </c>
      <c r="S456" s="12">
        <v>6</v>
      </c>
      <c r="T456" s="12">
        <v>0</v>
      </c>
      <c r="U456" s="12">
        <v>9.1020000000000003</v>
      </c>
    </row>
    <row r="457" spans="1:21" x14ac:dyDescent="0.3">
      <c r="A457" s="12">
        <v>2204</v>
      </c>
      <c r="B457" s="12" t="s">
        <v>1756</v>
      </c>
      <c r="C457" s="2">
        <v>42253</v>
      </c>
      <c r="D457" s="2">
        <v>42259</v>
      </c>
      <c r="E457" s="12" t="s">
        <v>41</v>
      </c>
      <c r="F457" s="12" t="s">
        <v>1268</v>
      </c>
      <c r="G457" s="12" t="s">
        <v>1269</v>
      </c>
      <c r="H457" s="12" t="s">
        <v>102</v>
      </c>
      <c r="I457" s="12" t="s">
        <v>27</v>
      </c>
      <c r="J457" s="12" t="s">
        <v>193</v>
      </c>
      <c r="K457" s="12" t="s">
        <v>194</v>
      </c>
      <c r="L457" s="12">
        <v>98103</v>
      </c>
      <c r="M457" s="12" t="s">
        <v>56</v>
      </c>
      <c r="N457" s="12" t="s">
        <v>1757</v>
      </c>
      <c r="O457" s="12" t="s">
        <v>32</v>
      </c>
      <c r="P457" s="12" t="s">
        <v>58</v>
      </c>
      <c r="Q457" s="12" t="s">
        <v>1758</v>
      </c>
      <c r="R457" s="12">
        <v>191.82</v>
      </c>
      <c r="S457" s="12">
        <v>3</v>
      </c>
      <c r="T457" s="12">
        <v>0</v>
      </c>
      <c r="U457" s="12">
        <v>74.809799999999996</v>
      </c>
    </row>
    <row r="458" spans="1:21" x14ac:dyDescent="0.3">
      <c r="A458" s="12">
        <v>2205</v>
      </c>
      <c r="B458" s="12" t="s">
        <v>1759</v>
      </c>
      <c r="C458" s="2">
        <v>42184</v>
      </c>
      <c r="D458" s="2">
        <v>42190</v>
      </c>
      <c r="E458" s="12" t="s">
        <v>41</v>
      </c>
      <c r="F458" s="12" t="s">
        <v>199</v>
      </c>
      <c r="G458" s="12" t="s">
        <v>200</v>
      </c>
      <c r="H458" s="12" t="s">
        <v>26</v>
      </c>
      <c r="I458" s="12" t="s">
        <v>27</v>
      </c>
      <c r="J458" s="12" t="s">
        <v>817</v>
      </c>
      <c r="K458" s="12" t="s">
        <v>68</v>
      </c>
      <c r="L458" s="12">
        <v>17602</v>
      </c>
      <c r="M458" s="12" t="s">
        <v>69</v>
      </c>
      <c r="N458" s="12" t="s">
        <v>1292</v>
      </c>
      <c r="O458" s="12" t="s">
        <v>32</v>
      </c>
      <c r="P458" s="12" t="s">
        <v>58</v>
      </c>
      <c r="Q458" s="12" t="s">
        <v>1760</v>
      </c>
      <c r="R458" s="12">
        <v>20.103999999999999</v>
      </c>
      <c r="S458" s="12">
        <v>1</v>
      </c>
      <c r="T458" s="12">
        <v>0.2</v>
      </c>
      <c r="U458" s="12">
        <v>1.7591000000000001</v>
      </c>
    </row>
    <row r="459" spans="1:21" x14ac:dyDescent="0.3">
      <c r="A459" s="12">
        <v>2213</v>
      </c>
      <c r="B459" s="12" t="s">
        <v>1761</v>
      </c>
      <c r="C459" s="2">
        <v>43060</v>
      </c>
      <c r="D459" s="2">
        <v>43064</v>
      </c>
      <c r="E459" s="12" t="s">
        <v>41</v>
      </c>
      <c r="F459" s="12" t="s">
        <v>1762</v>
      </c>
      <c r="G459" s="12" t="s">
        <v>1763</v>
      </c>
      <c r="H459" s="12" t="s">
        <v>26</v>
      </c>
      <c r="I459" s="12" t="s">
        <v>27</v>
      </c>
      <c r="J459" s="12" t="s">
        <v>175</v>
      </c>
      <c r="K459" s="12" t="s">
        <v>122</v>
      </c>
      <c r="L459" s="12">
        <v>10035</v>
      </c>
      <c r="M459" s="12" t="s">
        <v>69</v>
      </c>
      <c r="N459" s="12" t="s">
        <v>1151</v>
      </c>
      <c r="O459" s="12" t="s">
        <v>32</v>
      </c>
      <c r="P459" s="12" t="s">
        <v>58</v>
      </c>
      <c r="Q459" s="12" t="s">
        <v>1152</v>
      </c>
      <c r="R459" s="12">
        <v>27.42</v>
      </c>
      <c r="S459" s="12">
        <v>1</v>
      </c>
      <c r="T459" s="12">
        <v>0</v>
      </c>
      <c r="U459" s="12">
        <v>11.2422</v>
      </c>
    </row>
    <row r="460" spans="1:21" x14ac:dyDescent="0.3">
      <c r="A460" s="12">
        <v>2217</v>
      </c>
      <c r="B460" s="12" t="s">
        <v>1764</v>
      </c>
      <c r="C460" s="2">
        <v>43009</v>
      </c>
      <c r="D460" s="2">
        <v>43010</v>
      </c>
      <c r="E460" s="12" t="s">
        <v>89</v>
      </c>
      <c r="F460" s="12" t="s">
        <v>1765</v>
      </c>
      <c r="G460" s="12" t="s">
        <v>1766</v>
      </c>
      <c r="H460" s="12" t="s">
        <v>26</v>
      </c>
      <c r="I460" s="12" t="s">
        <v>27</v>
      </c>
      <c r="J460" s="12" t="s">
        <v>1493</v>
      </c>
      <c r="K460" s="12" t="s">
        <v>55</v>
      </c>
      <c r="L460" s="12">
        <v>95123</v>
      </c>
      <c r="M460" s="12" t="s">
        <v>56</v>
      </c>
      <c r="N460" s="12" t="s">
        <v>1767</v>
      </c>
      <c r="O460" s="12" t="s">
        <v>32</v>
      </c>
      <c r="P460" s="12" t="s">
        <v>38</v>
      </c>
      <c r="Q460" s="12" t="s">
        <v>1768</v>
      </c>
      <c r="R460" s="12">
        <v>108.608</v>
      </c>
      <c r="S460" s="12">
        <v>4</v>
      </c>
      <c r="T460" s="12">
        <v>0.2</v>
      </c>
      <c r="U460" s="12">
        <v>9.5031999999999996</v>
      </c>
    </row>
    <row r="461" spans="1:21" x14ac:dyDescent="0.3">
      <c r="A461" s="12">
        <v>2224</v>
      </c>
      <c r="B461" s="12" t="s">
        <v>1769</v>
      </c>
      <c r="C461" s="2">
        <v>42344</v>
      </c>
      <c r="D461" s="2">
        <v>42344</v>
      </c>
      <c r="E461" s="12" t="s">
        <v>427</v>
      </c>
      <c r="F461" s="12" t="s">
        <v>1770</v>
      </c>
      <c r="G461" s="12" t="s">
        <v>1771</v>
      </c>
      <c r="H461" s="12" t="s">
        <v>26</v>
      </c>
      <c r="I461" s="12" t="s">
        <v>27</v>
      </c>
      <c r="J461" s="12" t="s">
        <v>1772</v>
      </c>
      <c r="K461" s="12" t="s">
        <v>233</v>
      </c>
      <c r="L461" s="12">
        <v>43302</v>
      </c>
      <c r="M461" s="12" t="s">
        <v>69</v>
      </c>
      <c r="N461" s="12" t="s">
        <v>297</v>
      </c>
      <c r="O461" s="12" t="s">
        <v>32</v>
      </c>
      <c r="P461" s="12" t="s">
        <v>38</v>
      </c>
      <c r="Q461" s="12" t="s">
        <v>298</v>
      </c>
      <c r="R461" s="12">
        <v>70.686000000000007</v>
      </c>
      <c r="S461" s="12">
        <v>1</v>
      </c>
      <c r="T461" s="12">
        <v>0.3</v>
      </c>
      <c r="U461" s="12">
        <v>-24.235199999999999</v>
      </c>
    </row>
    <row r="462" spans="1:21" x14ac:dyDescent="0.3">
      <c r="A462" s="12">
        <v>2226</v>
      </c>
      <c r="B462" s="12" t="s">
        <v>1773</v>
      </c>
      <c r="C462" s="2">
        <v>42448</v>
      </c>
      <c r="D462" s="2">
        <v>42450</v>
      </c>
      <c r="E462" s="12" t="s">
        <v>23</v>
      </c>
      <c r="F462" s="12" t="s">
        <v>1774</v>
      </c>
      <c r="G462" s="12" t="s">
        <v>1775</v>
      </c>
      <c r="H462" s="12" t="s">
        <v>26</v>
      </c>
      <c r="I462" s="12" t="s">
        <v>27</v>
      </c>
      <c r="J462" s="12" t="s">
        <v>1776</v>
      </c>
      <c r="K462" s="12" t="s">
        <v>182</v>
      </c>
      <c r="L462" s="12">
        <v>80122</v>
      </c>
      <c r="M462" s="12" t="s">
        <v>56</v>
      </c>
      <c r="N462" s="12" t="s">
        <v>1777</v>
      </c>
      <c r="O462" s="12" t="s">
        <v>32</v>
      </c>
      <c r="P462" s="12" t="s">
        <v>33</v>
      </c>
      <c r="Q462" s="12" t="s">
        <v>1778</v>
      </c>
      <c r="R462" s="12">
        <v>72.293999999999997</v>
      </c>
      <c r="S462" s="12">
        <v>1</v>
      </c>
      <c r="T462" s="12">
        <v>0.7</v>
      </c>
      <c r="U462" s="12">
        <v>-98.8018</v>
      </c>
    </row>
    <row r="463" spans="1:21" x14ac:dyDescent="0.3">
      <c r="A463" s="12">
        <v>2229</v>
      </c>
      <c r="B463" s="12" t="s">
        <v>1779</v>
      </c>
      <c r="C463" s="2">
        <v>42644</v>
      </c>
      <c r="D463" s="2">
        <v>42648</v>
      </c>
      <c r="E463" s="12" t="s">
        <v>41</v>
      </c>
      <c r="F463" s="12" t="s">
        <v>1128</v>
      </c>
      <c r="G463" s="12" t="s">
        <v>1129</v>
      </c>
      <c r="H463" s="12" t="s">
        <v>26</v>
      </c>
      <c r="I463" s="12" t="s">
        <v>27</v>
      </c>
      <c r="J463" s="12" t="s">
        <v>175</v>
      </c>
      <c r="K463" s="12" t="s">
        <v>122</v>
      </c>
      <c r="L463" s="12">
        <v>10024</v>
      </c>
      <c r="M463" s="12" t="s">
        <v>69</v>
      </c>
      <c r="N463" s="12" t="s">
        <v>1725</v>
      </c>
      <c r="O463" s="12" t="s">
        <v>32</v>
      </c>
      <c r="P463" s="12" t="s">
        <v>47</v>
      </c>
      <c r="Q463" s="12" t="s">
        <v>1726</v>
      </c>
      <c r="R463" s="12">
        <v>330.58800000000002</v>
      </c>
      <c r="S463" s="12">
        <v>1</v>
      </c>
      <c r="T463" s="12">
        <v>0.4</v>
      </c>
      <c r="U463" s="12">
        <v>-115.7058</v>
      </c>
    </row>
    <row r="464" spans="1:21" x14ac:dyDescent="0.3">
      <c r="A464" s="12">
        <v>2232</v>
      </c>
      <c r="B464" s="12" t="s">
        <v>1780</v>
      </c>
      <c r="C464" s="2">
        <v>42912</v>
      </c>
      <c r="D464" s="2">
        <v>42917</v>
      </c>
      <c r="E464" s="12" t="s">
        <v>41</v>
      </c>
      <c r="F464" s="12" t="s">
        <v>1781</v>
      </c>
      <c r="G464" s="12" t="s">
        <v>1782</v>
      </c>
      <c r="H464" s="12" t="s">
        <v>26</v>
      </c>
      <c r="I464" s="12" t="s">
        <v>27</v>
      </c>
      <c r="J464" s="12" t="s">
        <v>1156</v>
      </c>
      <c r="K464" s="12" t="s">
        <v>112</v>
      </c>
      <c r="L464" s="12">
        <v>46350</v>
      </c>
      <c r="M464" s="12" t="s">
        <v>95</v>
      </c>
      <c r="N464" s="12" t="s">
        <v>1012</v>
      </c>
      <c r="O464" s="12" t="s">
        <v>32</v>
      </c>
      <c r="P464" s="12" t="s">
        <v>58</v>
      </c>
      <c r="Q464" s="12" t="s">
        <v>1013</v>
      </c>
      <c r="R464" s="12">
        <v>526.45000000000005</v>
      </c>
      <c r="S464" s="12">
        <v>5</v>
      </c>
      <c r="T464" s="12">
        <v>0</v>
      </c>
      <c r="U464" s="12">
        <v>31.587</v>
      </c>
    </row>
    <row r="465" spans="1:21" x14ac:dyDescent="0.3">
      <c r="A465" s="12">
        <v>2239</v>
      </c>
      <c r="B465" s="12" t="s">
        <v>1783</v>
      </c>
      <c r="C465" s="2">
        <v>42845</v>
      </c>
      <c r="D465" s="2">
        <v>42851</v>
      </c>
      <c r="E465" s="12" t="s">
        <v>41</v>
      </c>
      <c r="F465" s="12" t="s">
        <v>1784</v>
      </c>
      <c r="G465" s="12" t="s">
        <v>1785</v>
      </c>
      <c r="H465" s="12" t="s">
        <v>102</v>
      </c>
      <c r="I465" s="12" t="s">
        <v>27</v>
      </c>
      <c r="J465" s="12" t="s">
        <v>135</v>
      </c>
      <c r="K465" s="12" t="s">
        <v>136</v>
      </c>
      <c r="L465" s="12">
        <v>60610</v>
      </c>
      <c r="M465" s="12" t="s">
        <v>95</v>
      </c>
      <c r="N465" s="12" t="s">
        <v>1786</v>
      </c>
      <c r="O465" s="12" t="s">
        <v>32</v>
      </c>
      <c r="P465" s="12" t="s">
        <v>58</v>
      </c>
      <c r="Q465" s="12" t="s">
        <v>1787</v>
      </c>
      <c r="R465" s="12">
        <v>44.4</v>
      </c>
      <c r="S465" s="12">
        <v>2</v>
      </c>
      <c r="T465" s="12">
        <v>0.6</v>
      </c>
      <c r="U465" s="12">
        <v>-52.17</v>
      </c>
    </row>
    <row r="466" spans="1:21" x14ac:dyDescent="0.3">
      <c r="A466" s="12">
        <v>2257</v>
      </c>
      <c r="B466" s="12" t="s">
        <v>1788</v>
      </c>
      <c r="C466" s="2">
        <v>42630</v>
      </c>
      <c r="D466" s="2">
        <v>42635</v>
      </c>
      <c r="E466" s="12" t="s">
        <v>41</v>
      </c>
      <c r="F466" s="12" t="s">
        <v>986</v>
      </c>
      <c r="G466" s="12" t="s">
        <v>987</v>
      </c>
      <c r="H466" s="12" t="s">
        <v>92</v>
      </c>
      <c r="I466" s="12" t="s">
        <v>27</v>
      </c>
      <c r="J466" s="12" t="s">
        <v>1789</v>
      </c>
      <c r="K466" s="12" t="s">
        <v>1790</v>
      </c>
      <c r="L466" s="12">
        <v>4401</v>
      </c>
      <c r="M466" s="12" t="s">
        <v>69</v>
      </c>
      <c r="N466" s="12" t="s">
        <v>1087</v>
      </c>
      <c r="O466" s="12" t="s">
        <v>32</v>
      </c>
      <c r="P466" s="12" t="s">
        <v>58</v>
      </c>
      <c r="Q466" s="12" t="s">
        <v>1088</v>
      </c>
      <c r="R466" s="12">
        <v>109.48</v>
      </c>
      <c r="S466" s="12">
        <v>2</v>
      </c>
      <c r="T466" s="12">
        <v>0</v>
      </c>
      <c r="U466" s="12">
        <v>33.938800000000001</v>
      </c>
    </row>
    <row r="467" spans="1:21" x14ac:dyDescent="0.3">
      <c r="A467" s="12">
        <v>2258</v>
      </c>
      <c r="B467" s="12" t="s">
        <v>1791</v>
      </c>
      <c r="C467" s="2">
        <v>42902</v>
      </c>
      <c r="D467" s="2">
        <v>42905</v>
      </c>
      <c r="E467" s="12" t="s">
        <v>89</v>
      </c>
      <c r="F467" s="12" t="s">
        <v>1430</v>
      </c>
      <c r="G467" s="12" t="s">
        <v>1431</v>
      </c>
      <c r="H467" s="12" t="s">
        <v>26</v>
      </c>
      <c r="I467" s="12" t="s">
        <v>27</v>
      </c>
      <c r="J467" s="12" t="s">
        <v>330</v>
      </c>
      <c r="K467" s="12" t="s">
        <v>55</v>
      </c>
      <c r="L467" s="12">
        <v>94122</v>
      </c>
      <c r="M467" s="12" t="s">
        <v>56</v>
      </c>
      <c r="N467" s="12" t="s">
        <v>481</v>
      </c>
      <c r="O467" s="12" t="s">
        <v>32</v>
      </c>
      <c r="P467" s="12" t="s">
        <v>38</v>
      </c>
      <c r="Q467" s="12" t="s">
        <v>482</v>
      </c>
      <c r="R467" s="12">
        <v>1212.96</v>
      </c>
      <c r="S467" s="12">
        <v>7</v>
      </c>
      <c r="T467" s="12">
        <v>0.2</v>
      </c>
      <c r="U467" s="12">
        <v>90.971999999999994</v>
      </c>
    </row>
    <row r="468" spans="1:21" x14ac:dyDescent="0.3">
      <c r="A468" s="12">
        <v>2263</v>
      </c>
      <c r="B468" s="12" t="s">
        <v>1792</v>
      </c>
      <c r="C468" s="2">
        <v>42772</v>
      </c>
      <c r="D468" s="2">
        <v>42775</v>
      </c>
      <c r="E468" s="12" t="s">
        <v>89</v>
      </c>
      <c r="F468" s="12" t="s">
        <v>1793</v>
      </c>
      <c r="G468" s="12" t="s">
        <v>1794</v>
      </c>
      <c r="H468" s="12" t="s">
        <v>26</v>
      </c>
      <c r="I468" s="12" t="s">
        <v>27</v>
      </c>
      <c r="J468" s="12" t="s">
        <v>691</v>
      </c>
      <c r="K468" s="12" t="s">
        <v>718</v>
      </c>
      <c r="L468" s="12">
        <v>22204</v>
      </c>
      <c r="M468" s="12" t="s">
        <v>30</v>
      </c>
      <c r="N468" s="12" t="s">
        <v>712</v>
      </c>
      <c r="O468" s="12" t="s">
        <v>32</v>
      </c>
      <c r="P468" s="12" t="s">
        <v>33</v>
      </c>
      <c r="Q468" s="12" t="s">
        <v>713</v>
      </c>
      <c r="R468" s="12">
        <v>359.97</v>
      </c>
      <c r="S468" s="12">
        <v>3</v>
      </c>
      <c r="T468" s="12">
        <v>0</v>
      </c>
      <c r="U468" s="12">
        <v>79.193399999999997</v>
      </c>
    </row>
    <row r="469" spans="1:21" x14ac:dyDescent="0.3">
      <c r="A469" s="12">
        <v>2273</v>
      </c>
      <c r="B469" s="12" t="s">
        <v>1795</v>
      </c>
      <c r="C469" s="2">
        <v>42069</v>
      </c>
      <c r="D469" s="2">
        <v>42074</v>
      </c>
      <c r="E469" s="12" t="s">
        <v>41</v>
      </c>
      <c r="F469" s="12" t="s">
        <v>1796</v>
      </c>
      <c r="G469" s="12" t="s">
        <v>1797</v>
      </c>
      <c r="H469" s="12" t="s">
        <v>26</v>
      </c>
      <c r="I469" s="12" t="s">
        <v>27</v>
      </c>
      <c r="J469" s="12" t="s">
        <v>330</v>
      </c>
      <c r="K469" s="12" t="s">
        <v>55</v>
      </c>
      <c r="L469" s="12">
        <v>94122</v>
      </c>
      <c r="M469" s="12" t="s">
        <v>56</v>
      </c>
      <c r="N469" s="12" t="s">
        <v>1798</v>
      </c>
      <c r="O469" s="12" t="s">
        <v>32</v>
      </c>
      <c r="P469" s="12" t="s">
        <v>58</v>
      </c>
      <c r="Q469" s="12" t="s">
        <v>1799</v>
      </c>
      <c r="R469" s="12">
        <v>435.26</v>
      </c>
      <c r="S469" s="12">
        <v>7</v>
      </c>
      <c r="T469" s="12">
        <v>0</v>
      </c>
      <c r="U469" s="12">
        <v>95.757199999999997</v>
      </c>
    </row>
    <row r="470" spans="1:21" x14ac:dyDescent="0.3">
      <c r="A470" s="12">
        <v>2275</v>
      </c>
      <c r="B470" s="12" t="s">
        <v>1800</v>
      </c>
      <c r="C470" s="2">
        <v>41915</v>
      </c>
      <c r="D470" s="2">
        <v>41920</v>
      </c>
      <c r="E470" s="12" t="s">
        <v>23</v>
      </c>
      <c r="F470" s="12" t="s">
        <v>434</v>
      </c>
      <c r="G470" s="12" t="s">
        <v>435</v>
      </c>
      <c r="H470" s="12" t="s">
        <v>92</v>
      </c>
      <c r="I470" s="12" t="s">
        <v>27</v>
      </c>
      <c r="J470" s="12" t="s">
        <v>54</v>
      </c>
      <c r="K470" s="12" t="s">
        <v>55</v>
      </c>
      <c r="L470" s="12">
        <v>90036</v>
      </c>
      <c r="M470" s="12" t="s">
        <v>56</v>
      </c>
      <c r="N470" s="12" t="s">
        <v>1801</v>
      </c>
      <c r="O470" s="12" t="s">
        <v>32</v>
      </c>
      <c r="P470" s="12" t="s">
        <v>47</v>
      </c>
      <c r="Q470" s="12" t="s">
        <v>1802</v>
      </c>
      <c r="R470" s="12">
        <v>143.43199999999999</v>
      </c>
      <c r="S470" s="12">
        <v>1</v>
      </c>
      <c r="T470" s="12">
        <v>0.2</v>
      </c>
      <c r="U470" s="12">
        <v>3.5857999999999999</v>
      </c>
    </row>
    <row r="471" spans="1:21" x14ac:dyDescent="0.3">
      <c r="A471" s="12">
        <v>2276</v>
      </c>
      <c r="B471" s="12" t="s">
        <v>1800</v>
      </c>
      <c r="C471" s="2">
        <v>41915</v>
      </c>
      <c r="D471" s="2">
        <v>41920</v>
      </c>
      <c r="E471" s="12" t="s">
        <v>23</v>
      </c>
      <c r="F471" s="12" t="s">
        <v>434</v>
      </c>
      <c r="G471" s="12" t="s">
        <v>435</v>
      </c>
      <c r="H471" s="12" t="s">
        <v>92</v>
      </c>
      <c r="I471" s="12" t="s">
        <v>27</v>
      </c>
      <c r="J471" s="12" t="s">
        <v>54</v>
      </c>
      <c r="K471" s="12" t="s">
        <v>55</v>
      </c>
      <c r="L471" s="12">
        <v>90036</v>
      </c>
      <c r="M471" s="12" t="s">
        <v>56</v>
      </c>
      <c r="N471" s="12" t="s">
        <v>70</v>
      </c>
      <c r="O471" s="12" t="s">
        <v>32</v>
      </c>
      <c r="P471" s="12" t="s">
        <v>38</v>
      </c>
      <c r="Q471" s="12" t="s">
        <v>71</v>
      </c>
      <c r="R471" s="12">
        <v>122.352</v>
      </c>
      <c r="S471" s="12">
        <v>3</v>
      </c>
      <c r="T471" s="12">
        <v>0.2</v>
      </c>
      <c r="U471" s="12">
        <v>13.7646</v>
      </c>
    </row>
    <row r="472" spans="1:21" x14ac:dyDescent="0.3">
      <c r="A472" s="12">
        <v>2278</v>
      </c>
      <c r="B472" s="12" t="s">
        <v>1803</v>
      </c>
      <c r="C472" s="2">
        <v>41817</v>
      </c>
      <c r="D472" s="2">
        <v>41821</v>
      </c>
      <c r="E472" s="12" t="s">
        <v>41</v>
      </c>
      <c r="F472" s="12" t="s">
        <v>1804</v>
      </c>
      <c r="G472" s="12" t="s">
        <v>1805</v>
      </c>
      <c r="H472" s="12" t="s">
        <v>26</v>
      </c>
      <c r="I472" s="12" t="s">
        <v>27</v>
      </c>
      <c r="J472" s="12" t="s">
        <v>1806</v>
      </c>
      <c r="K472" s="12" t="s">
        <v>480</v>
      </c>
      <c r="L472" s="12">
        <v>38671</v>
      </c>
      <c r="M472" s="12" t="s">
        <v>30</v>
      </c>
      <c r="N472" s="12" t="s">
        <v>1261</v>
      </c>
      <c r="O472" s="12" t="s">
        <v>32</v>
      </c>
      <c r="P472" s="12" t="s">
        <v>47</v>
      </c>
      <c r="Q472" s="12" t="s">
        <v>1065</v>
      </c>
      <c r="R472" s="12">
        <v>85.98</v>
      </c>
      <c r="S472" s="12">
        <v>1</v>
      </c>
      <c r="T472" s="12">
        <v>0</v>
      </c>
      <c r="U472" s="12">
        <v>22.354800000000001</v>
      </c>
    </row>
    <row r="473" spans="1:21" x14ac:dyDescent="0.3">
      <c r="A473" s="12">
        <v>2280</v>
      </c>
      <c r="B473" s="12" t="s">
        <v>1807</v>
      </c>
      <c r="C473" s="2">
        <v>43038</v>
      </c>
      <c r="D473" s="2">
        <v>43041</v>
      </c>
      <c r="E473" s="12" t="s">
        <v>89</v>
      </c>
      <c r="F473" s="12" t="s">
        <v>1808</v>
      </c>
      <c r="G473" s="12" t="s">
        <v>1809</v>
      </c>
      <c r="H473" s="12" t="s">
        <v>26</v>
      </c>
      <c r="I473" s="12" t="s">
        <v>27</v>
      </c>
      <c r="J473" s="12" t="s">
        <v>193</v>
      </c>
      <c r="K473" s="12" t="s">
        <v>194</v>
      </c>
      <c r="L473" s="12">
        <v>98115</v>
      </c>
      <c r="M473" s="12" t="s">
        <v>56</v>
      </c>
      <c r="N473" s="12" t="s">
        <v>1658</v>
      </c>
      <c r="O473" s="12" t="s">
        <v>32</v>
      </c>
      <c r="P473" s="12" t="s">
        <v>38</v>
      </c>
      <c r="Q473" s="12" t="s">
        <v>1659</v>
      </c>
      <c r="R473" s="12">
        <v>97.567999999999998</v>
      </c>
      <c r="S473" s="12">
        <v>2</v>
      </c>
      <c r="T473" s="12">
        <v>0.2</v>
      </c>
      <c r="U473" s="12">
        <v>-6.0979999999999999</v>
      </c>
    </row>
    <row r="474" spans="1:21" x14ac:dyDescent="0.3">
      <c r="A474" s="12">
        <v>2281</v>
      </c>
      <c r="B474" s="12" t="s">
        <v>1807</v>
      </c>
      <c r="C474" s="2">
        <v>43038</v>
      </c>
      <c r="D474" s="2">
        <v>43041</v>
      </c>
      <c r="E474" s="12" t="s">
        <v>89</v>
      </c>
      <c r="F474" s="12" t="s">
        <v>1808</v>
      </c>
      <c r="G474" s="12" t="s">
        <v>1809</v>
      </c>
      <c r="H474" s="12" t="s">
        <v>26</v>
      </c>
      <c r="I474" s="12" t="s">
        <v>27</v>
      </c>
      <c r="J474" s="12" t="s">
        <v>193</v>
      </c>
      <c r="K474" s="12" t="s">
        <v>194</v>
      </c>
      <c r="L474" s="12">
        <v>98115</v>
      </c>
      <c r="M474" s="12" t="s">
        <v>56</v>
      </c>
      <c r="N474" s="12" t="s">
        <v>1281</v>
      </c>
      <c r="O474" s="12" t="s">
        <v>32</v>
      </c>
      <c r="P474" s="12" t="s">
        <v>38</v>
      </c>
      <c r="Q474" s="12" t="s">
        <v>1282</v>
      </c>
      <c r="R474" s="12">
        <v>614.27200000000005</v>
      </c>
      <c r="S474" s="12">
        <v>8</v>
      </c>
      <c r="T474" s="12">
        <v>0.2</v>
      </c>
      <c r="U474" s="12">
        <v>-23.0352</v>
      </c>
    </row>
    <row r="475" spans="1:21" x14ac:dyDescent="0.3">
      <c r="A475" s="12">
        <v>2282</v>
      </c>
      <c r="B475" s="12" t="s">
        <v>1807</v>
      </c>
      <c r="C475" s="2">
        <v>43038</v>
      </c>
      <c r="D475" s="2">
        <v>43041</v>
      </c>
      <c r="E475" s="12" t="s">
        <v>89</v>
      </c>
      <c r="F475" s="12" t="s">
        <v>1808</v>
      </c>
      <c r="G475" s="12" t="s">
        <v>1809</v>
      </c>
      <c r="H475" s="12" t="s">
        <v>26</v>
      </c>
      <c r="I475" s="12" t="s">
        <v>27</v>
      </c>
      <c r="J475" s="12" t="s">
        <v>193</v>
      </c>
      <c r="K475" s="12" t="s">
        <v>194</v>
      </c>
      <c r="L475" s="12">
        <v>98115</v>
      </c>
      <c r="M475" s="12" t="s">
        <v>56</v>
      </c>
      <c r="N475" s="12" t="s">
        <v>1138</v>
      </c>
      <c r="O475" s="12" t="s">
        <v>32</v>
      </c>
      <c r="P475" s="12" t="s">
        <v>33</v>
      </c>
      <c r="Q475" s="12" t="s">
        <v>1139</v>
      </c>
      <c r="R475" s="12">
        <v>199.98</v>
      </c>
      <c r="S475" s="12">
        <v>2</v>
      </c>
      <c r="T475" s="12">
        <v>0</v>
      </c>
      <c r="U475" s="12">
        <v>37.996200000000002</v>
      </c>
    </row>
    <row r="476" spans="1:21" x14ac:dyDescent="0.3">
      <c r="A476" s="12">
        <v>2290</v>
      </c>
      <c r="B476" s="12" t="s">
        <v>1810</v>
      </c>
      <c r="C476" s="2">
        <v>42743</v>
      </c>
      <c r="D476" s="2">
        <v>42746</v>
      </c>
      <c r="E476" s="12" t="s">
        <v>89</v>
      </c>
      <c r="F476" s="12" t="s">
        <v>1811</v>
      </c>
      <c r="G476" s="12" t="s">
        <v>1812</v>
      </c>
      <c r="H476" s="12" t="s">
        <v>92</v>
      </c>
      <c r="I476" s="12" t="s">
        <v>27</v>
      </c>
      <c r="J476" s="12" t="s">
        <v>193</v>
      </c>
      <c r="K476" s="12" t="s">
        <v>194</v>
      </c>
      <c r="L476" s="12">
        <v>98115</v>
      </c>
      <c r="M476" s="12" t="s">
        <v>56</v>
      </c>
      <c r="N476" s="12" t="s">
        <v>1813</v>
      </c>
      <c r="O476" s="12" t="s">
        <v>32</v>
      </c>
      <c r="P476" s="12" t="s">
        <v>47</v>
      </c>
      <c r="Q476" s="12" t="s">
        <v>1814</v>
      </c>
      <c r="R476" s="12">
        <v>892.98</v>
      </c>
      <c r="S476" s="12">
        <v>2</v>
      </c>
      <c r="T476" s="12">
        <v>0</v>
      </c>
      <c r="U476" s="12">
        <v>80.368200000000002</v>
      </c>
    </row>
    <row r="477" spans="1:21" x14ac:dyDescent="0.3">
      <c r="A477" s="12">
        <v>2292</v>
      </c>
      <c r="B477" s="12" t="s">
        <v>1815</v>
      </c>
      <c r="C477" s="2">
        <v>42114</v>
      </c>
      <c r="D477" s="2">
        <v>42119</v>
      </c>
      <c r="E477" s="12" t="s">
        <v>41</v>
      </c>
      <c r="F477" s="12" t="s">
        <v>1728</v>
      </c>
      <c r="G477" s="12" t="s">
        <v>1729</v>
      </c>
      <c r="H477" s="12" t="s">
        <v>92</v>
      </c>
      <c r="I477" s="12" t="s">
        <v>27</v>
      </c>
      <c r="J477" s="12" t="s">
        <v>349</v>
      </c>
      <c r="K477" s="12" t="s">
        <v>669</v>
      </c>
      <c r="L477" s="12">
        <v>31907</v>
      </c>
      <c r="M477" s="12" t="s">
        <v>30</v>
      </c>
      <c r="N477" s="12" t="s">
        <v>1402</v>
      </c>
      <c r="O477" s="12" t="s">
        <v>32</v>
      </c>
      <c r="P477" s="12" t="s">
        <v>58</v>
      </c>
      <c r="Q477" s="12" t="s">
        <v>1403</v>
      </c>
      <c r="R477" s="12">
        <v>595.38</v>
      </c>
      <c r="S477" s="12">
        <v>6</v>
      </c>
      <c r="T477" s="12">
        <v>0</v>
      </c>
      <c r="U477" s="12">
        <v>297.69</v>
      </c>
    </row>
    <row r="478" spans="1:21" x14ac:dyDescent="0.3">
      <c r="A478" s="12">
        <v>2295</v>
      </c>
      <c r="B478" s="12" t="s">
        <v>1816</v>
      </c>
      <c r="C478" s="2">
        <v>43092</v>
      </c>
      <c r="D478" s="2">
        <v>43096</v>
      </c>
      <c r="E478" s="12" t="s">
        <v>41</v>
      </c>
      <c r="F478" s="12" t="s">
        <v>1461</v>
      </c>
      <c r="G478" s="12" t="s">
        <v>1462</v>
      </c>
      <c r="H478" s="12" t="s">
        <v>92</v>
      </c>
      <c r="I478" s="12" t="s">
        <v>27</v>
      </c>
      <c r="J478" s="12" t="s">
        <v>1291</v>
      </c>
      <c r="K478" s="12" t="s">
        <v>431</v>
      </c>
      <c r="L478" s="12">
        <v>6457</v>
      </c>
      <c r="M478" s="12" t="s">
        <v>69</v>
      </c>
      <c r="N478" s="12" t="s">
        <v>146</v>
      </c>
      <c r="O478" s="12" t="s">
        <v>32</v>
      </c>
      <c r="P478" s="12" t="s">
        <v>58</v>
      </c>
      <c r="Q478" s="12" t="s">
        <v>147</v>
      </c>
      <c r="R478" s="12">
        <v>181.95</v>
      </c>
      <c r="S478" s="12">
        <v>3</v>
      </c>
      <c r="T478" s="12">
        <v>0</v>
      </c>
      <c r="U478" s="12">
        <v>38.209499999999998</v>
      </c>
    </row>
    <row r="479" spans="1:21" x14ac:dyDescent="0.3">
      <c r="A479" s="12">
        <v>2297</v>
      </c>
      <c r="B479" s="12" t="s">
        <v>1817</v>
      </c>
      <c r="C479" s="2">
        <v>42309</v>
      </c>
      <c r="D479" s="2">
        <v>42313</v>
      </c>
      <c r="E479" s="12" t="s">
        <v>41</v>
      </c>
      <c r="F479" s="12" t="s">
        <v>295</v>
      </c>
      <c r="G479" s="12" t="s">
        <v>296</v>
      </c>
      <c r="H479" s="12" t="s">
        <v>26</v>
      </c>
      <c r="I479" s="12" t="s">
        <v>27</v>
      </c>
      <c r="J479" s="12" t="s">
        <v>175</v>
      </c>
      <c r="K479" s="12" t="s">
        <v>122</v>
      </c>
      <c r="L479" s="12">
        <v>10011</v>
      </c>
      <c r="M479" s="12" t="s">
        <v>69</v>
      </c>
      <c r="N479" s="12" t="s">
        <v>881</v>
      </c>
      <c r="O479" s="12" t="s">
        <v>32</v>
      </c>
      <c r="P479" s="12" t="s">
        <v>58</v>
      </c>
      <c r="Q479" s="12" t="s">
        <v>882</v>
      </c>
      <c r="R479" s="12">
        <v>259.7</v>
      </c>
      <c r="S479" s="12">
        <v>5</v>
      </c>
      <c r="T479" s="12">
        <v>0</v>
      </c>
      <c r="U479" s="12">
        <v>106.477</v>
      </c>
    </row>
    <row r="480" spans="1:21" x14ac:dyDescent="0.3">
      <c r="A480" s="12">
        <v>2304</v>
      </c>
      <c r="B480" s="12" t="s">
        <v>1818</v>
      </c>
      <c r="C480" s="2">
        <v>42995</v>
      </c>
      <c r="D480" s="2">
        <v>43000</v>
      </c>
      <c r="E480" s="12" t="s">
        <v>23</v>
      </c>
      <c r="F480" s="12" t="s">
        <v>661</v>
      </c>
      <c r="G480" s="12" t="s">
        <v>662</v>
      </c>
      <c r="H480" s="12" t="s">
        <v>102</v>
      </c>
      <c r="I480" s="12" t="s">
        <v>27</v>
      </c>
      <c r="J480" s="12" t="s">
        <v>1819</v>
      </c>
      <c r="K480" s="12" t="s">
        <v>669</v>
      </c>
      <c r="L480" s="12">
        <v>30076</v>
      </c>
      <c r="M480" s="12" t="s">
        <v>30</v>
      </c>
      <c r="N480" s="12" t="s">
        <v>422</v>
      </c>
      <c r="O480" s="12" t="s">
        <v>32</v>
      </c>
      <c r="P480" s="12" t="s">
        <v>38</v>
      </c>
      <c r="Q480" s="12" t="s">
        <v>423</v>
      </c>
      <c r="R480" s="12">
        <v>723.92</v>
      </c>
      <c r="S480" s="12">
        <v>4</v>
      </c>
      <c r="T480" s="12">
        <v>0</v>
      </c>
      <c r="U480" s="12">
        <v>188.2192</v>
      </c>
    </row>
    <row r="481" spans="1:21" x14ac:dyDescent="0.3">
      <c r="A481" s="12">
        <v>2306</v>
      </c>
      <c r="B481" s="12" t="s">
        <v>1820</v>
      </c>
      <c r="C481" s="2">
        <v>42727</v>
      </c>
      <c r="D481" s="2">
        <v>42728</v>
      </c>
      <c r="E481" s="12" t="s">
        <v>89</v>
      </c>
      <c r="F481" s="12" t="s">
        <v>378</v>
      </c>
      <c r="G481" s="12" t="s">
        <v>379</v>
      </c>
      <c r="H481" s="12" t="s">
        <v>92</v>
      </c>
      <c r="I481" s="12" t="s">
        <v>27</v>
      </c>
      <c r="J481" s="12" t="s">
        <v>135</v>
      </c>
      <c r="K481" s="12" t="s">
        <v>136</v>
      </c>
      <c r="L481" s="12">
        <v>60623</v>
      </c>
      <c r="M481" s="12" t="s">
        <v>95</v>
      </c>
      <c r="N481" s="12" t="s">
        <v>900</v>
      </c>
      <c r="O481" s="12" t="s">
        <v>32</v>
      </c>
      <c r="P481" s="12" t="s">
        <v>33</v>
      </c>
      <c r="Q481" s="12" t="s">
        <v>901</v>
      </c>
      <c r="R481" s="12">
        <v>141.37200000000001</v>
      </c>
      <c r="S481" s="12">
        <v>2</v>
      </c>
      <c r="T481" s="12">
        <v>0.3</v>
      </c>
      <c r="U481" s="12">
        <v>-14.1372</v>
      </c>
    </row>
    <row r="482" spans="1:21" x14ac:dyDescent="0.3">
      <c r="A482" s="12">
        <v>2309</v>
      </c>
      <c r="B482" s="12" t="s">
        <v>1821</v>
      </c>
      <c r="C482" s="2">
        <v>42897</v>
      </c>
      <c r="D482" s="2">
        <v>42898</v>
      </c>
      <c r="E482" s="12" t="s">
        <v>89</v>
      </c>
      <c r="F482" s="12" t="s">
        <v>1822</v>
      </c>
      <c r="G482" s="12" t="s">
        <v>1823</v>
      </c>
      <c r="H482" s="12" t="s">
        <v>102</v>
      </c>
      <c r="I482" s="12" t="s">
        <v>27</v>
      </c>
      <c r="J482" s="12" t="s">
        <v>1381</v>
      </c>
      <c r="K482" s="12" t="s">
        <v>522</v>
      </c>
      <c r="L482" s="12">
        <v>85345</v>
      </c>
      <c r="M482" s="12" t="s">
        <v>56</v>
      </c>
      <c r="N482" s="12" t="s">
        <v>853</v>
      </c>
      <c r="O482" s="12" t="s">
        <v>32</v>
      </c>
      <c r="P482" s="12" t="s">
        <v>38</v>
      </c>
      <c r="Q482" s="12" t="s">
        <v>854</v>
      </c>
      <c r="R482" s="12">
        <v>280.79199999999997</v>
      </c>
      <c r="S482" s="12">
        <v>1</v>
      </c>
      <c r="T482" s="12">
        <v>0.2</v>
      </c>
      <c r="U482" s="12">
        <v>35.098999999999997</v>
      </c>
    </row>
    <row r="483" spans="1:21" x14ac:dyDescent="0.3">
      <c r="A483" s="12">
        <v>2317</v>
      </c>
      <c r="B483" s="12" t="s">
        <v>1824</v>
      </c>
      <c r="C483" s="2">
        <v>42936</v>
      </c>
      <c r="D483" s="2">
        <v>42941</v>
      </c>
      <c r="E483" s="12" t="s">
        <v>41</v>
      </c>
      <c r="F483" s="12" t="s">
        <v>1825</v>
      </c>
      <c r="G483" s="12" t="s">
        <v>1826</v>
      </c>
      <c r="H483" s="12" t="s">
        <v>92</v>
      </c>
      <c r="I483" s="12" t="s">
        <v>27</v>
      </c>
      <c r="J483" s="12" t="s">
        <v>1827</v>
      </c>
      <c r="K483" s="12" t="s">
        <v>1828</v>
      </c>
      <c r="L483" s="12">
        <v>57103</v>
      </c>
      <c r="M483" s="12" t="s">
        <v>95</v>
      </c>
      <c r="N483" s="12" t="s">
        <v>1658</v>
      </c>
      <c r="O483" s="12" t="s">
        <v>32</v>
      </c>
      <c r="P483" s="12" t="s">
        <v>38</v>
      </c>
      <c r="Q483" s="12" t="s">
        <v>1659</v>
      </c>
      <c r="R483" s="12">
        <v>182.94</v>
      </c>
      <c r="S483" s="12">
        <v>3</v>
      </c>
      <c r="T483" s="12">
        <v>0</v>
      </c>
      <c r="U483" s="12">
        <v>27.440999999999999</v>
      </c>
    </row>
    <row r="484" spans="1:21" x14ac:dyDescent="0.3">
      <c r="A484" s="12">
        <v>2327</v>
      </c>
      <c r="B484" s="12" t="s">
        <v>1829</v>
      </c>
      <c r="C484" s="2">
        <v>42262</v>
      </c>
      <c r="D484" s="2">
        <v>42266</v>
      </c>
      <c r="E484" s="12" t="s">
        <v>23</v>
      </c>
      <c r="F484" s="12" t="s">
        <v>1830</v>
      </c>
      <c r="G484" s="12" t="s">
        <v>1831</v>
      </c>
      <c r="H484" s="12" t="s">
        <v>92</v>
      </c>
      <c r="I484" s="12" t="s">
        <v>27</v>
      </c>
      <c r="J484" s="12" t="s">
        <v>175</v>
      </c>
      <c r="K484" s="12" t="s">
        <v>122</v>
      </c>
      <c r="L484" s="12">
        <v>10035</v>
      </c>
      <c r="M484" s="12" t="s">
        <v>69</v>
      </c>
      <c r="N484" s="12" t="s">
        <v>350</v>
      </c>
      <c r="O484" s="12" t="s">
        <v>32</v>
      </c>
      <c r="P484" s="12" t="s">
        <v>33</v>
      </c>
      <c r="Q484" s="12" t="s">
        <v>351</v>
      </c>
      <c r="R484" s="12">
        <v>46.384</v>
      </c>
      <c r="S484" s="12">
        <v>1</v>
      </c>
      <c r="T484" s="12">
        <v>0.2</v>
      </c>
      <c r="U484" s="12">
        <v>1.1596</v>
      </c>
    </row>
    <row r="485" spans="1:21" x14ac:dyDescent="0.3">
      <c r="A485" s="12">
        <v>2330</v>
      </c>
      <c r="B485" s="12" t="s">
        <v>1832</v>
      </c>
      <c r="C485" s="2">
        <v>42363</v>
      </c>
      <c r="D485" s="2">
        <v>42367</v>
      </c>
      <c r="E485" s="12" t="s">
        <v>41</v>
      </c>
      <c r="F485" s="12" t="s">
        <v>677</v>
      </c>
      <c r="G485" s="12" t="s">
        <v>678</v>
      </c>
      <c r="H485" s="12" t="s">
        <v>92</v>
      </c>
      <c r="I485" s="12" t="s">
        <v>27</v>
      </c>
      <c r="J485" s="12" t="s">
        <v>67</v>
      </c>
      <c r="K485" s="12" t="s">
        <v>68</v>
      </c>
      <c r="L485" s="12">
        <v>19140</v>
      </c>
      <c r="M485" s="12" t="s">
        <v>69</v>
      </c>
      <c r="N485" s="12" t="s">
        <v>1833</v>
      </c>
      <c r="O485" s="12" t="s">
        <v>32</v>
      </c>
      <c r="P485" s="12" t="s">
        <v>58</v>
      </c>
      <c r="Q485" s="12" t="s">
        <v>1834</v>
      </c>
      <c r="R485" s="12">
        <v>547.13599999999997</v>
      </c>
      <c r="S485" s="12">
        <v>4</v>
      </c>
      <c r="T485" s="12">
        <v>0.2</v>
      </c>
      <c r="U485" s="12">
        <v>-68.391999999999996</v>
      </c>
    </row>
    <row r="486" spans="1:21" x14ac:dyDescent="0.3">
      <c r="A486" s="12">
        <v>2342</v>
      </c>
      <c r="B486" s="12" t="s">
        <v>1835</v>
      </c>
      <c r="C486" s="2">
        <v>42004</v>
      </c>
      <c r="D486" s="2">
        <v>42007</v>
      </c>
      <c r="E486" s="12" t="s">
        <v>89</v>
      </c>
      <c r="F486" s="12" t="s">
        <v>1254</v>
      </c>
      <c r="G486" s="12" t="s">
        <v>1255</v>
      </c>
      <c r="H486" s="12" t="s">
        <v>102</v>
      </c>
      <c r="I486" s="12" t="s">
        <v>27</v>
      </c>
      <c r="J486" s="12" t="s">
        <v>239</v>
      </c>
      <c r="K486" s="12" t="s">
        <v>436</v>
      </c>
      <c r="L486" s="12">
        <v>2038</v>
      </c>
      <c r="M486" s="12" t="s">
        <v>69</v>
      </c>
      <c r="N486" s="12" t="s">
        <v>1836</v>
      </c>
      <c r="O486" s="12" t="s">
        <v>32</v>
      </c>
      <c r="P486" s="12" t="s">
        <v>58</v>
      </c>
      <c r="Q486" s="12" t="s">
        <v>1837</v>
      </c>
      <c r="R486" s="12">
        <v>63.2</v>
      </c>
      <c r="S486" s="12">
        <v>5</v>
      </c>
      <c r="T486" s="12">
        <v>0</v>
      </c>
      <c r="U486" s="12">
        <v>23.384</v>
      </c>
    </row>
    <row r="487" spans="1:21" x14ac:dyDescent="0.3">
      <c r="A487" s="12">
        <v>2348</v>
      </c>
      <c r="B487" s="12" t="s">
        <v>1838</v>
      </c>
      <c r="C487" s="2">
        <v>42442</v>
      </c>
      <c r="D487" s="2">
        <v>42447</v>
      </c>
      <c r="E487" s="12" t="s">
        <v>41</v>
      </c>
      <c r="F487" s="12" t="s">
        <v>815</v>
      </c>
      <c r="G487" s="12" t="s">
        <v>816</v>
      </c>
      <c r="H487" s="12" t="s">
        <v>26</v>
      </c>
      <c r="I487" s="12" t="s">
        <v>27</v>
      </c>
      <c r="J487" s="12" t="s">
        <v>247</v>
      </c>
      <c r="K487" s="12" t="s">
        <v>94</v>
      </c>
      <c r="L487" s="12">
        <v>78207</v>
      </c>
      <c r="M487" s="12" t="s">
        <v>95</v>
      </c>
      <c r="N487" s="12" t="s">
        <v>1136</v>
      </c>
      <c r="O487" s="12" t="s">
        <v>32</v>
      </c>
      <c r="P487" s="12" t="s">
        <v>47</v>
      </c>
      <c r="Q487" s="12" t="s">
        <v>1137</v>
      </c>
      <c r="R487" s="12">
        <v>557.58500000000004</v>
      </c>
      <c r="S487" s="12">
        <v>5</v>
      </c>
      <c r="T487" s="12">
        <v>0.3</v>
      </c>
      <c r="U487" s="12">
        <v>0</v>
      </c>
    </row>
    <row r="488" spans="1:21" x14ac:dyDescent="0.3">
      <c r="A488" s="12">
        <v>2354</v>
      </c>
      <c r="B488" s="12" t="s">
        <v>1839</v>
      </c>
      <c r="C488" s="2">
        <v>42247</v>
      </c>
      <c r="D488" s="2">
        <v>42249</v>
      </c>
      <c r="E488" s="12" t="s">
        <v>89</v>
      </c>
      <c r="F488" s="12" t="s">
        <v>1840</v>
      </c>
      <c r="G488" s="12" t="s">
        <v>1841</v>
      </c>
      <c r="H488" s="12" t="s">
        <v>92</v>
      </c>
      <c r="I488" s="12" t="s">
        <v>27</v>
      </c>
      <c r="J488" s="12" t="s">
        <v>330</v>
      </c>
      <c r="K488" s="12" t="s">
        <v>55</v>
      </c>
      <c r="L488" s="12">
        <v>94122</v>
      </c>
      <c r="M488" s="12" t="s">
        <v>56</v>
      </c>
      <c r="N488" s="12" t="s">
        <v>104</v>
      </c>
      <c r="O488" s="12" t="s">
        <v>32</v>
      </c>
      <c r="P488" s="12" t="s">
        <v>33</v>
      </c>
      <c r="Q488" s="12" t="s">
        <v>105</v>
      </c>
      <c r="R488" s="12">
        <v>1552.8309999999999</v>
      </c>
      <c r="S488" s="12">
        <v>7</v>
      </c>
      <c r="T488" s="12">
        <v>0.15</v>
      </c>
      <c r="U488" s="12">
        <v>200.9546</v>
      </c>
    </row>
    <row r="489" spans="1:21" x14ac:dyDescent="0.3">
      <c r="A489" s="12">
        <v>2358</v>
      </c>
      <c r="B489" s="12" t="s">
        <v>1842</v>
      </c>
      <c r="C489" s="2">
        <v>41715</v>
      </c>
      <c r="D489" s="2">
        <v>41719</v>
      </c>
      <c r="E489" s="12" t="s">
        <v>41</v>
      </c>
      <c r="F489" s="12" t="s">
        <v>1843</v>
      </c>
      <c r="G489" s="12" t="s">
        <v>1844</v>
      </c>
      <c r="H489" s="12" t="s">
        <v>92</v>
      </c>
      <c r="I489" s="12" t="s">
        <v>27</v>
      </c>
      <c r="J489" s="12" t="s">
        <v>175</v>
      </c>
      <c r="K489" s="12" t="s">
        <v>122</v>
      </c>
      <c r="L489" s="12">
        <v>10024</v>
      </c>
      <c r="M489" s="12" t="s">
        <v>69</v>
      </c>
      <c r="N489" s="12" t="s">
        <v>308</v>
      </c>
      <c r="O489" s="12" t="s">
        <v>32</v>
      </c>
      <c r="P489" s="12" t="s">
        <v>47</v>
      </c>
      <c r="Q489" s="12" t="s">
        <v>309</v>
      </c>
      <c r="R489" s="12">
        <v>1579.7460000000001</v>
      </c>
      <c r="S489" s="12">
        <v>7</v>
      </c>
      <c r="T489" s="12">
        <v>0.4</v>
      </c>
      <c r="U489" s="12">
        <v>-447.59469999999999</v>
      </c>
    </row>
    <row r="490" spans="1:21" x14ac:dyDescent="0.3">
      <c r="A490" s="12">
        <v>2359</v>
      </c>
      <c r="B490" s="12" t="s">
        <v>1842</v>
      </c>
      <c r="C490" s="2">
        <v>41715</v>
      </c>
      <c r="D490" s="2">
        <v>41719</v>
      </c>
      <c r="E490" s="12" t="s">
        <v>41</v>
      </c>
      <c r="F490" s="12" t="s">
        <v>1843</v>
      </c>
      <c r="G490" s="12" t="s">
        <v>1844</v>
      </c>
      <c r="H490" s="12" t="s">
        <v>92</v>
      </c>
      <c r="I490" s="12" t="s">
        <v>27</v>
      </c>
      <c r="J490" s="12" t="s">
        <v>175</v>
      </c>
      <c r="K490" s="12" t="s">
        <v>122</v>
      </c>
      <c r="L490" s="12">
        <v>10024</v>
      </c>
      <c r="M490" s="12" t="s">
        <v>69</v>
      </c>
      <c r="N490" s="12" t="s">
        <v>1813</v>
      </c>
      <c r="O490" s="12" t="s">
        <v>32</v>
      </c>
      <c r="P490" s="12" t="s">
        <v>47</v>
      </c>
      <c r="Q490" s="12" t="s">
        <v>1814</v>
      </c>
      <c r="R490" s="12">
        <v>1071.576</v>
      </c>
      <c r="S490" s="12">
        <v>4</v>
      </c>
      <c r="T490" s="12">
        <v>0.4</v>
      </c>
      <c r="U490" s="12">
        <v>-553.64760000000001</v>
      </c>
    </row>
    <row r="491" spans="1:21" x14ac:dyDescent="0.3">
      <c r="A491" s="12">
        <v>2360</v>
      </c>
      <c r="B491" s="12" t="s">
        <v>1842</v>
      </c>
      <c r="C491" s="2">
        <v>41715</v>
      </c>
      <c r="D491" s="2">
        <v>41719</v>
      </c>
      <c r="E491" s="12" t="s">
        <v>41</v>
      </c>
      <c r="F491" s="12" t="s">
        <v>1843</v>
      </c>
      <c r="G491" s="12" t="s">
        <v>1844</v>
      </c>
      <c r="H491" s="12" t="s">
        <v>92</v>
      </c>
      <c r="I491" s="12" t="s">
        <v>27</v>
      </c>
      <c r="J491" s="12" t="s">
        <v>175</v>
      </c>
      <c r="K491" s="12" t="s">
        <v>122</v>
      </c>
      <c r="L491" s="12">
        <v>10024</v>
      </c>
      <c r="M491" s="12" t="s">
        <v>69</v>
      </c>
      <c r="N491" s="12" t="s">
        <v>1563</v>
      </c>
      <c r="O491" s="12" t="s">
        <v>32</v>
      </c>
      <c r="P491" s="12" t="s">
        <v>47</v>
      </c>
      <c r="Q491" s="12" t="s">
        <v>1564</v>
      </c>
      <c r="R491" s="12">
        <v>613.90800000000002</v>
      </c>
      <c r="S491" s="12">
        <v>3</v>
      </c>
      <c r="T491" s="12">
        <v>0.4</v>
      </c>
      <c r="U491" s="12">
        <v>-122.7816</v>
      </c>
    </row>
    <row r="492" spans="1:21" x14ac:dyDescent="0.3">
      <c r="A492" s="12">
        <v>2364</v>
      </c>
      <c r="B492" s="12" t="s">
        <v>1845</v>
      </c>
      <c r="C492" s="2">
        <v>42442</v>
      </c>
      <c r="D492" s="2">
        <v>42447</v>
      </c>
      <c r="E492" s="12" t="s">
        <v>41</v>
      </c>
      <c r="F492" s="12" t="s">
        <v>1846</v>
      </c>
      <c r="G492" s="12" t="s">
        <v>1847</v>
      </c>
      <c r="H492" s="12" t="s">
        <v>102</v>
      </c>
      <c r="I492" s="12" t="s">
        <v>27</v>
      </c>
      <c r="J492" s="12" t="s">
        <v>717</v>
      </c>
      <c r="K492" s="12" t="s">
        <v>718</v>
      </c>
      <c r="L492" s="12">
        <v>22980</v>
      </c>
      <c r="M492" s="12" t="s">
        <v>30</v>
      </c>
      <c r="N492" s="12" t="s">
        <v>553</v>
      </c>
      <c r="O492" s="12" t="s">
        <v>32</v>
      </c>
      <c r="P492" s="12" t="s">
        <v>58</v>
      </c>
      <c r="Q492" s="12" t="s">
        <v>554</v>
      </c>
      <c r="R492" s="12">
        <v>127.88</v>
      </c>
      <c r="S492" s="12">
        <v>2</v>
      </c>
      <c r="T492" s="12">
        <v>0</v>
      </c>
      <c r="U492" s="12">
        <v>40.921599999999998</v>
      </c>
    </row>
    <row r="493" spans="1:21" x14ac:dyDescent="0.3">
      <c r="A493" s="12">
        <v>2367</v>
      </c>
      <c r="B493" s="12" t="s">
        <v>1848</v>
      </c>
      <c r="C493" s="2">
        <v>41967</v>
      </c>
      <c r="D493" s="2">
        <v>41969</v>
      </c>
      <c r="E493" s="12" t="s">
        <v>23</v>
      </c>
      <c r="F493" s="12" t="s">
        <v>1849</v>
      </c>
      <c r="G493" s="12" t="s">
        <v>1850</v>
      </c>
      <c r="H493" s="12" t="s">
        <v>26</v>
      </c>
      <c r="I493" s="12" t="s">
        <v>27</v>
      </c>
      <c r="J493" s="12" t="s">
        <v>1851</v>
      </c>
      <c r="K493" s="12" t="s">
        <v>55</v>
      </c>
      <c r="L493" s="12">
        <v>95823</v>
      </c>
      <c r="M493" s="12" t="s">
        <v>56</v>
      </c>
      <c r="N493" s="12" t="s">
        <v>1852</v>
      </c>
      <c r="O493" s="12" t="s">
        <v>32</v>
      </c>
      <c r="P493" s="12" t="s">
        <v>38</v>
      </c>
      <c r="Q493" s="12" t="s">
        <v>1853</v>
      </c>
      <c r="R493" s="12">
        <v>120.712</v>
      </c>
      <c r="S493" s="12">
        <v>1</v>
      </c>
      <c r="T493" s="12">
        <v>0.2</v>
      </c>
      <c r="U493" s="12">
        <v>-18.1068</v>
      </c>
    </row>
    <row r="494" spans="1:21" x14ac:dyDescent="0.3">
      <c r="A494" s="12">
        <v>2369</v>
      </c>
      <c r="B494" s="12" t="s">
        <v>1854</v>
      </c>
      <c r="C494" s="2">
        <v>42636</v>
      </c>
      <c r="D494" s="2">
        <v>42640</v>
      </c>
      <c r="E494" s="12" t="s">
        <v>41</v>
      </c>
      <c r="F494" s="12" t="s">
        <v>353</v>
      </c>
      <c r="G494" s="12" t="s">
        <v>354</v>
      </c>
      <c r="H494" s="12" t="s">
        <v>92</v>
      </c>
      <c r="I494" s="12" t="s">
        <v>27</v>
      </c>
      <c r="J494" s="12" t="s">
        <v>1582</v>
      </c>
      <c r="K494" s="12" t="s">
        <v>233</v>
      </c>
      <c r="L494" s="12">
        <v>45014</v>
      </c>
      <c r="M494" s="12" t="s">
        <v>69</v>
      </c>
      <c r="N494" s="12" t="s">
        <v>1855</v>
      </c>
      <c r="O494" s="12" t="s">
        <v>32</v>
      </c>
      <c r="P494" s="12" t="s">
        <v>58</v>
      </c>
      <c r="Q494" s="12" t="s">
        <v>1856</v>
      </c>
      <c r="R494" s="12">
        <v>532.70399999999995</v>
      </c>
      <c r="S494" s="12">
        <v>6</v>
      </c>
      <c r="T494" s="12">
        <v>0.2</v>
      </c>
      <c r="U494" s="12">
        <v>-26.635200000000001</v>
      </c>
    </row>
    <row r="495" spans="1:21" x14ac:dyDescent="0.3">
      <c r="A495" s="12">
        <v>2372</v>
      </c>
      <c r="B495" s="12" t="s">
        <v>1857</v>
      </c>
      <c r="C495" s="2">
        <v>42558</v>
      </c>
      <c r="D495" s="2">
        <v>42562</v>
      </c>
      <c r="E495" s="12" t="s">
        <v>23</v>
      </c>
      <c r="F495" s="12" t="s">
        <v>1858</v>
      </c>
      <c r="G495" s="12" t="s">
        <v>1859</v>
      </c>
      <c r="H495" s="12" t="s">
        <v>92</v>
      </c>
      <c r="I495" s="12" t="s">
        <v>27</v>
      </c>
      <c r="J495" s="12" t="s">
        <v>181</v>
      </c>
      <c r="K495" s="12" t="s">
        <v>136</v>
      </c>
      <c r="L495" s="12">
        <v>60505</v>
      </c>
      <c r="M495" s="12" t="s">
        <v>95</v>
      </c>
      <c r="N495" s="12" t="s">
        <v>1544</v>
      </c>
      <c r="O495" s="12" t="s">
        <v>32</v>
      </c>
      <c r="P495" s="12" t="s">
        <v>58</v>
      </c>
      <c r="Q495" s="12" t="s">
        <v>1545</v>
      </c>
      <c r="R495" s="12">
        <v>60.287999999999997</v>
      </c>
      <c r="S495" s="12">
        <v>8</v>
      </c>
      <c r="T495" s="12">
        <v>0.6</v>
      </c>
      <c r="U495" s="12">
        <v>-27.1296</v>
      </c>
    </row>
    <row r="496" spans="1:21" x14ac:dyDescent="0.3">
      <c r="A496" s="12">
        <v>2375</v>
      </c>
      <c r="B496" s="12" t="s">
        <v>1857</v>
      </c>
      <c r="C496" s="2">
        <v>42558</v>
      </c>
      <c r="D496" s="2">
        <v>42562</v>
      </c>
      <c r="E496" s="12" t="s">
        <v>23</v>
      </c>
      <c r="F496" s="12" t="s">
        <v>1858</v>
      </c>
      <c r="G496" s="12" t="s">
        <v>1859</v>
      </c>
      <c r="H496" s="12" t="s">
        <v>92</v>
      </c>
      <c r="I496" s="12" t="s">
        <v>27</v>
      </c>
      <c r="J496" s="12" t="s">
        <v>181</v>
      </c>
      <c r="K496" s="12" t="s">
        <v>136</v>
      </c>
      <c r="L496" s="12">
        <v>60505</v>
      </c>
      <c r="M496" s="12" t="s">
        <v>95</v>
      </c>
      <c r="N496" s="12" t="s">
        <v>422</v>
      </c>
      <c r="O496" s="12" t="s">
        <v>32</v>
      </c>
      <c r="P496" s="12" t="s">
        <v>38</v>
      </c>
      <c r="Q496" s="12" t="s">
        <v>423</v>
      </c>
      <c r="R496" s="12">
        <v>253.37200000000001</v>
      </c>
      <c r="S496" s="12">
        <v>2</v>
      </c>
      <c r="T496" s="12">
        <v>0.3</v>
      </c>
      <c r="U496" s="12">
        <v>-14.478400000000001</v>
      </c>
    </row>
    <row r="497" spans="1:21" x14ac:dyDescent="0.3">
      <c r="A497" s="12">
        <v>2382</v>
      </c>
      <c r="B497" s="12" t="s">
        <v>1860</v>
      </c>
      <c r="C497" s="2">
        <v>42496</v>
      </c>
      <c r="D497" s="2">
        <v>42500</v>
      </c>
      <c r="E497" s="12" t="s">
        <v>41</v>
      </c>
      <c r="F497" s="12" t="s">
        <v>1861</v>
      </c>
      <c r="G497" s="12" t="s">
        <v>1862</v>
      </c>
      <c r="H497" s="12" t="s">
        <v>102</v>
      </c>
      <c r="I497" s="12" t="s">
        <v>27</v>
      </c>
      <c r="J497" s="12" t="s">
        <v>871</v>
      </c>
      <c r="K497" s="12" t="s">
        <v>233</v>
      </c>
      <c r="L497" s="12">
        <v>44052</v>
      </c>
      <c r="M497" s="12" t="s">
        <v>69</v>
      </c>
      <c r="N497" s="12" t="s">
        <v>86</v>
      </c>
      <c r="O497" s="12" t="s">
        <v>32</v>
      </c>
      <c r="P497" s="12" t="s">
        <v>58</v>
      </c>
      <c r="Q497" s="12" t="s">
        <v>1863</v>
      </c>
      <c r="R497" s="12">
        <v>54.712000000000003</v>
      </c>
      <c r="S497" s="12">
        <v>7</v>
      </c>
      <c r="T497" s="12">
        <v>0.2</v>
      </c>
      <c r="U497" s="12">
        <v>11.626300000000001</v>
      </c>
    </row>
    <row r="498" spans="1:21" x14ac:dyDescent="0.3">
      <c r="A498" s="12">
        <v>2393</v>
      </c>
      <c r="B498" s="12" t="s">
        <v>1864</v>
      </c>
      <c r="C498" s="2">
        <v>42344</v>
      </c>
      <c r="D498" s="2">
        <v>42348</v>
      </c>
      <c r="E498" s="12" t="s">
        <v>41</v>
      </c>
      <c r="F498" s="12" t="s">
        <v>1865</v>
      </c>
      <c r="G498" s="12" t="s">
        <v>1866</v>
      </c>
      <c r="H498" s="12" t="s">
        <v>26</v>
      </c>
      <c r="I498" s="12" t="s">
        <v>27</v>
      </c>
      <c r="J498" s="12" t="s">
        <v>175</v>
      </c>
      <c r="K498" s="12" t="s">
        <v>122</v>
      </c>
      <c r="L498" s="12">
        <v>10009</v>
      </c>
      <c r="M498" s="12" t="s">
        <v>69</v>
      </c>
      <c r="N498" s="12" t="s">
        <v>1520</v>
      </c>
      <c r="O498" s="12" t="s">
        <v>32</v>
      </c>
      <c r="P498" s="12" t="s">
        <v>58</v>
      </c>
      <c r="Q498" s="12" t="s">
        <v>1521</v>
      </c>
      <c r="R498" s="12">
        <v>113.92</v>
      </c>
      <c r="S498" s="12">
        <v>4</v>
      </c>
      <c r="T498" s="12">
        <v>0</v>
      </c>
      <c r="U498" s="12">
        <v>42.150399999999998</v>
      </c>
    </row>
    <row r="499" spans="1:21" x14ac:dyDescent="0.3">
      <c r="A499" s="12">
        <v>2404</v>
      </c>
      <c r="B499" s="12" t="s">
        <v>1867</v>
      </c>
      <c r="C499" s="2">
        <v>42640</v>
      </c>
      <c r="D499" s="2">
        <v>42646</v>
      </c>
      <c r="E499" s="12" t="s">
        <v>41</v>
      </c>
      <c r="F499" s="12" t="s">
        <v>1868</v>
      </c>
      <c r="G499" s="12" t="s">
        <v>1869</v>
      </c>
      <c r="H499" s="12" t="s">
        <v>92</v>
      </c>
      <c r="I499" s="12" t="s">
        <v>27</v>
      </c>
      <c r="J499" s="12" t="s">
        <v>1870</v>
      </c>
      <c r="K499" s="12" t="s">
        <v>94</v>
      </c>
      <c r="L499" s="12">
        <v>77340</v>
      </c>
      <c r="M499" s="12" t="s">
        <v>95</v>
      </c>
      <c r="N499" s="12" t="s">
        <v>1871</v>
      </c>
      <c r="O499" s="12" t="s">
        <v>32</v>
      </c>
      <c r="P499" s="12" t="s">
        <v>33</v>
      </c>
      <c r="Q499" s="12" t="s">
        <v>1872</v>
      </c>
      <c r="R499" s="12">
        <v>956.66480000000001</v>
      </c>
      <c r="S499" s="12">
        <v>7</v>
      </c>
      <c r="T499" s="12">
        <v>0.32</v>
      </c>
      <c r="U499" s="12">
        <v>-225.0976</v>
      </c>
    </row>
    <row r="500" spans="1:21" x14ac:dyDescent="0.3">
      <c r="A500" s="12">
        <v>2410</v>
      </c>
      <c r="B500" s="12" t="s">
        <v>1873</v>
      </c>
      <c r="C500" s="2">
        <v>42817</v>
      </c>
      <c r="D500" s="2">
        <v>42819</v>
      </c>
      <c r="E500" s="12" t="s">
        <v>89</v>
      </c>
      <c r="F500" s="12" t="s">
        <v>1874</v>
      </c>
      <c r="G500" s="12" t="s">
        <v>1875</v>
      </c>
      <c r="H500" s="12" t="s">
        <v>102</v>
      </c>
      <c r="I500" s="12" t="s">
        <v>27</v>
      </c>
      <c r="J500" s="12" t="s">
        <v>330</v>
      </c>
      <c r="K500" s="12" t="s">
        <v>55</v>
      </c>
      <c r="L500" s="12">
        <v>94122</v>
      </c>
      <c r="M500" s="12" t="s">
        <v>56</v>
      </c>
      <c r="N500" s="12" t="s">
        <v>1423</v>
      </c>
      <c r="O500" s="12" t="s">
        <v>32</v>
      </c>
      <c r="P500" s="12" t="s">
        <v>58</v>
      </c>
      <c r="Q500" s="12" t="s">
        <v>1424</v>
      </c>
      <c r="R500" s="12">
        <v>211.84</v>
      </c>
      <c r="S500" s="12">
        <v>8</v>
      </c>
      <c r="T500" s="12">
        <v>0</v>
      </c>
      <c r="U500" s="12">
        <v>76.2624</v>
      </c>
    </row>
    <row r="501" spans="1:21" x14ac:dyDescent="0.3">
      <c r="A501" s="12">
        <v>2414</v>
      </c>
      <c r="B501" s="12" t="s">
        <v>1876</v>
      </c>
      <c r="C501" s="2">
        <v>41955</v>
      </c>
      <c r="D501" s="2">
        <v>41959</v>
      </c>
      <c r="E501" s="12" t="s">
        <v>41</v>
      </c>
      <c r="F501" s="12" t="s">
        <v>1877</v>
      </c>
      <c r="G501" s="12" t="s">
        <v>1878</v>
      </c>
      <c r="H501" s="12" t="s">
        <v>26</v>
      </c>
      <c r="I501" s="12" t="s">
        <v>27</v>
      </c>
      <c r="J501" s="12" t="s">
        <v>54</v>
      </c>
      <c r="K501" s="12" t="s">
        <v>55</v>
      </c>
      <c r="L501" s="12">
        <v>90045</v>
      </c>
      <c r="M501" s="12" t="s">
        <v>56</v>
      </c>
      <c r="N501" s="12" t="s">
        <v>917</v>
      </c>
      <c r="O501" s="12" t="s">
        <v>32</v>
      </c>
      <c r="P501" s="12" t="s">
        <v>47</v>
      </c>
      <c r="Q501" s="12" t="s">
        <v>918</v>
      </c>
      <c r="R501" s="12">
        <v>629.06399999999996</v>
      </c>
      <c r="S501" s="12">
        <v>3</v>
      </c>
      <c r="T501" s="12">
        <v>0.2</v>
      </c>
      <c r="U501" s="12">
        <v>31.453199999999999</v>
      </c>
    </row>
    <row r="502" spans="1:21" x14ac:dyDescent="0.3">
      <c r="A502" s="12">
        <v>2415</v>
      </c>
      <c r="B502" s="12" t="s">
        <v>1879</v>
      </c>
      <c r="C502" s="2">
        <v>42733</v>
      </c>
      <c r="D502" s="2">
        <v>42737</v>
      </c>
      <c r="E502" s="12" t="s">
        <v>41</v>
      </c>
      <c r="F502" s="12" t="s">
        <v>500</v>
      </c>
      <c r="G502" s="12" t="s">
        <v>501</v>
      </c>
      <c r="H502" s="12" t="s">
        <v>26</v>
      </c>
      <c r="I502" s="12" t="s">
        <v>27</v>
      </c>
      <c r="J502" s="12" t="s">
        <v>907</v>
      </c>
      <c r="K502" s="12" t="s">
        <v>240</v>
      </c>
      <c r="L502" s="12">
        <v>53209</v>
      </c>
      <c r="M502" s="12" t="s">
        <v>95</v>
      </c>
      <c r="N502" s="12" t="s">
        <v>1852</v>
      </c>
      <c r="O502" s="12" t="s">
        <v>32</v>
      </c>
      <c r="P502" s="12" t="s">
        <v>38</v>
      </c>
      <c r="Q502" s="12" t="s">
        <v>1853</v>
      </c>
      <c r="R502" s="12">
        <v>754.45</v>
      </c>
      <c r="S502" s="12">
        <v>5</v>
      </c>
      <c r="T502" s="12">
        <v>0</v>
      </c>
      <c r="U502" s="12">
        <v>60.356000000000002</v>
      </c>
    </row>
    <row r="503" spans="1:21" x14ac:dyDescent="0.3">
      <c r="A503" s="12">
        <v>2416</v>
      </c>
      <c r="B503" s="12" t="s">
        <v>1880</v>
      </c>
      <c r="C503" s="2">
        <v>42191</v>
      </c>
      <c r="D503" s="2">
        <v>42196</v>
      </c>
      <c r="E503" s="12" t="s">
        <v>41</v>
      </c>
      <c r="F503" s="12" t="s">
        <v>1242</v>
      </c>
      <c r="G503" s="12" t="s">
        <v>1243</v>
      </c>
      <c r="H503" s="12" t="s">
        <v>102</v>
      </c>
      <c r="I503" s="12" t="s">
        <v>27</v>
      </c>
      <c r="J503" s="12" t="s">
        <v>1881</v>
      </c>
      <c r="K503" s="12" t="s">
        <v>436</v>
      </c>
      <c r="L503" s="12">
        <v>1040</v>
      </c>
      <c r="M503" s="12" t="s">
        <v>69</v>
      </c>
      <c r="N503" s="12" t="s">
        <v>531</v>
      </c>
      <c r="O503" s="12" t="s">
        <v>32</v>
      </c>
      <c r="P503" s="12" t="s">
        <v>33</v>
      </c>
      <c r="Q503" s="12" t="s">
        <v>532</v>
      </c>
      <c r="R503" s="12">
        <v>301.95999999999998</v>
      </c>
      <c r="S503" s="12">
        <v>2</v>
      </c>
      <c r="T503" s="12">
        <v>0</v>
      </c>
      <c r="U503" s="12">
        <v>60.392000000000003</v>
      </c>
    </row>
    <row r="504" spans="1:21" x14ac:dyDescent="0.3">
      <c r="A504" s="12">
        <v>2426</v>
      </c>
      <c r="B504" s="12" t="s">
        <v>1882</v>
      </c>
      <c r="C504" s="2">
        <v>43094</v>
      </c>
      <c r="D504" s="2">
        <v>43099</v>
      </c>
      <c r="E504" s="12" t="s">
        <v>41</v>
      </c>
      <c r="F504" s="12" t="s">
        <v>1883</v>
      </c>
      <c r="G504" s="12" t="s">
        <v>1884</v>
      </c>
      <c r="H504" s="12" t="s">
        <v>26</v>
      </c>
      <c r="I504" s="12" t="s">
        <v>27</v>
      </c>
      <c r="J504" s="12" t="s">
        <v>1582</v>
      </c>
      <c r="K504" s="12" t="s">
        <v>233</v>
      </c>
      <c r="L504" s="12">
        <v>45014</v>
      </c>
      <c r="M504" s="12" t="s">
        <v>69</v>
      </c>
      <c r="N504" s="12" t="s">
        <v>1885</v>
      </c>
      <c r="O504" s="12" t="s">
        <v>32</v>
      </c>
      <c r="P504" s="12" t="s">
        <v>47</v>
      </c>
      <c r="Q504" s="12" t="s">
        <v>1886</v>
      </c>
      <c r="R504" s="12">
        <v>273.06</v>
      </c>
      <c r="S504" s="12">
        <v>2</v>
      </c>
      <c r="T504" s="12">
        <v>0.4</v>
      </c>
      <c r="U504" s="12">
        <v>-104.673</v>
      </c>
    </row>
    <row r="505" spans="1:21" x14ac:dyDescent="0.3">
      <c r="A505" s="12">
        <v>2430</v>
      </c>
      <c r="B505" s="12" t="s">
        <v>1887</v>
      </c>
      <c r="C505" s="2">
        <v>42532</v>
      </c>
      <c r="D505" s="2">
        <v>42538</v>
      </c>
      <c r="E505" s="12" t="s">
        <v>41</v>
      </c>
      <c r="F505" s="12" t="s">
        <v>1888</v>
      </c>
      <c r="G505" s="12" t="s">
        <v>1889</v>
      </c>
      <c r="H505" s="12" t="s">
        <v>92</v>
      </c>
      <c r="I505" s="12" t="s">
        <v>27</v>
      </c>
      <c r="J505" s="12" t="s">
        <v>691</v>
      </c>
      <c r="K505" s="12" t="s">
        <v>94</v>
      </c>
      <c r="L505" s="12">
        <v>76017</v>
      </c>
      <c r="M505" s="12" t="s">
        <v>95</v>
      </c>
      <c r="N505" s="12" t="s">
        <v>1410</v>
      </c>
      <c r="O505" s="12" t="s">
        <v>32</v>
      </c>
      <c r="P505" s="12" t="s">
        <v>58</v>
      </c>
      <c r="Q505" s="12" t="s">
        <v>1411</v>
      </c>
      <c r="R505" s="12">
        <v>12.544</v>
      </c>
      <c r="S505" s="12">
        <v>7</v>
      </c>
      <c r="T505" s="12">
        <v>0.6</v>
      </c>
      <c r="U505" s="12">
        <v>-9.0944000000000003</v>
      </c>
    </row>
    <row r="506" spans="1:21" x14ac:dyDescent="0.3">
      <c r="A506" s="12">
        <v>2432</v>
      </c>
      <c r="B506" s="12" t="s">
        <v>1890</v>
      </c>
      <c r="C506" s="2">
        <v>43097</v>
      </c>
      <c r="D506" s="2">
        <v>43102</v>
      </c>
      <c r="E506" s="12" t="s">
        <v>41</v>
      </c>
      <c r="F506" s="12" t="s">
        <v>1868</v>
      </c>
      <c r="G506" s="12" t="s">
        <v>1869</v>
      </c>
      <c r="H506" s="12" t="s">
        <v>92</v>
      </c>
      <c r="I506" s="12" t="s">
        <v>27</v>
      </c>
      <c r="J506" s="12" t="s">
        <v>193</v>
      </c>
      <c r="K506" s="12" t="s">
        <v>194</v>
      </c>
      <c r="L506" s="12">
        <v>98103</v>
      </c>
      <c r="M506" s="12" t="s">
        <v>56</v>
      </c>
      <c r="N506" s="12" t="s">
        <v>448</v>
      </c>
      <c r="O506" s="12" t="s">
        <v>32</v>
      </c>
      <c r="P506" s="12" t="s">
        <v>58</v>
      </c>
      <c r="Q506" s="12" t="s">
        <v>449</v>
      </c>
      <c r="R506" s="12">
        <v>7.4</v>
      </c>
      <c r="S506" s="12">
        <v>2</v>
      </c>
      <c r="T506" s="12">
        <v>0</v>
      </c>
      <c r="U506" s="12">
        <v>3.0339999999999998</v>
      </c>
    </row>
    <row r="507" spans="1:21" x14ac:dyDescent="0.3">
      <c r="A507" s="12">
        <v>2433</v>
      </c>
      <c r="B507" s="12" t="s">
        <v>1891</v>
      </c>
      <c r="C507" s="2">
        <v>41723</v>
      </c>
      <c r="D507" s="2">
        <v>41730</v>
      </c>
      <c r="E507" s="12" t="s">
        <v>41</v>
      </c>
      <c r="F507" s="12" t="s">
        <v>1892</v>
      </c>
      <c r="G507" s="12" t="s">
        <v>1893</v>
      </c>
      <c r="H507" s="12" t="s">
        <v>26</v>
      </c>
      <c r="I507" s="12" t="s">
        <v>27</v>
      </c>
      <c r="J507" s="12" t="s">
        <v>175</v>
      </c>
      <c r="K507" s="12" t="s">
        <v>122</v>
      </c>
      <c r="L507" s="12">
        <v>10009</v>
      </c>
      <c r="M507" s="12" t="s">
        <v>69</v>
      </c>
      <c r="N507" s="12" t="s">
        <v>1894</v>
      </c>
      <c r="O507" s="12" t="s">
        <v>32</v>
      </c>
      <c r="P507" s="12" t="s">
        <v>38</v>
      </c>
      <c r="Q507" s="12" t="s">
        <v>1895</v>
      </c>
      <c r="R507" s="12">
        <v>366.786</v>
      </c>
      <c r="S507" s="12">
        <v>7</v>
      </c>
      <c r="T507" s="12">
        <v>0.1</v>
      </c>
      <c r="U507" s="12">
        <v>65.206400000000002</v>
      </c>
    </row>
    <row r="508" spans="1:21" x14ac:dyDescent="0.3">
      <c r="A508" s="12">
        <v>2437</v>
      </c>
      <c r="B508" s="12" t="s">
        <v>1896</v>
      </c>
      <c r="C508" s="2">
        <v>42919</v>
      </c>
      <c r="D508" s="2">
        <v>42926</v>
      </c>
      <c r="E508" s="12" t="s">
        <v>41</v>
      </c>
      <c r="F508" s="12" t="s">
        <v>1233</v>
      </c>
      <c r="G508" s="12" t="s">
        <v>1234</v>
      </c>
      <c r="H508" s="12" t="s">
        <v>26</v>
      </c>
      <c r="I508" s="12" t="s">
        <v>27</v>
      </c>
      <c r="J508" s="12" t="s">
        <v>1897</v>
      </c>
      <c r="K508" s="12" t="s">
        <v>1898</v>
      </c>
      <c r="L508" s="12">
        <v>87401</v>
      </c>
      <c r="M508" s="12" t="s">
        <v>56</v>
      </c>
      <c r="N508" s="12" t="s">
        <v>146</v>
      </c>
      <c r="O508" s="12" t="s">
        <v>32</v>
      </c>
      <c r="P508" s="12" t="s">
        <v>58</v>
      </c>
      <c r="Q508" s="12" t="s">
        <v>147</v>
      </c>
      <c r="R508" s="12">
        <v>545.85</v>
      </c>
      <c r="S508" s="12">
        <v>9</v>
      </c>
      <c r="T508" s="12">
        <v>0</v>
      </c>
      <c r="U508" s="12">
        <v>114.6285</v>
      </c>
    </row>
    <row r="509" spans="1:21" x14ac:dyDescent="0.3">
      <c r="A509" s="12">
        <v>2438</v>
      </c>
      <c r="B509" s="12" t="s">
        <v>1899</v>
      </c>
      <c r="C509" s="2">
        <v>41961</v>
      </c>
      <c r="D509" s="2">
        <v>41963</v>
      </c>
      <c r="E509" s="12" t="s">
        <v>23</v>
      </c>
      <c r="F509" s="12" t="s">
        <v>1900</v>
      </c>
      <c r="G509" s="12" t="s">
        <v>1901</v>
      </c>
      <c r="H509" s="12" t="s">
        <v>26</v>
      </c>
      <c r="I509" s="12" t="s">
        <v>27</v>
      </c>
      <c r="J509" s="12" t="s">
        <v>867</v>
      </c>
      <c r="K509" s="12" t="s">
        <v>182</v>
      </c>
      <c r="L509" s="12">
        <v>80027</v>
      </c>
      <c r="M509" s="12" t="s">
        <v>56</v>
      </c>
      <c r="N509" s="12" t="s">
        <v>1902</v>
      </c>
      <c r="O509" s="12" t="s">
        <v>32</v>
      </c>
      <c r="P509" s="12" t="s">
        <v>47</v>
      </c>
      <c r="Q509" s="12" t="s">
        <v>1903</v>
      </c>
      <c r="R509" s="12">
        <v>145.97999999999999</v>
      </c>
      <c r="S509" s="12">
        <v>2</v>
      </c>
      <c r="T509" s="12">
        <v>0.5</v>
      </c>
      <c r="U509" s="12">
        <v>-99.266400000000004</v>
      </c>
    </row>
    <row r="510" spans="1:21" x14ac:dyDescent="0.3">
      <c r="A510" s="12">
        <v>2440</v>
      </c>
      <c r="B510" s="12" t="s">
        <v>1904</v>
      </c>
      <c r="C510" s="2">
        <v>42933</v>
      </c>
      <c r="D510" s="2">
        <v>42938</v>
      </c>
      <c r="E510" s="12" t="s">
        <v>41</v>
      </c>
      <c r="F510" s="12" t="s">
        <v>1905</v>
      </c>
      <c r="G510" s="12" t="s">
        <v>1906</v>
      </c>
      <c r="H510" s="12" t="s">
        <v>26</v>
      </c>
      <c r="I510" s="12" t="s">
        <v>27</v>
      </c>
      <c r="J510" s="12" t="s">
        <v>305</v>
      </c>
      <c r="K510" s="12" t="s">
        <v>45</v>
      </c>
      <c r="L510" s="12">
        <v>33614</v>
      </c>
      <c r="M510" s="12" t="s">
        <v>30</v>
      </c>
      <c r="N510" s="12" t="s">
        <v>804</v>
      </c>
      <c r="O510" s="12" t="s">
        <v>32</v>
      </c>
      <c r="P510" s="12" t="s">
        <v>58</v>
      </c>
      <c r="Q510" s="12" t="s">
        <v>805</v>
      </c>
      <c r="R510" s="12">
        <v>7.9039999999999999</v>
      </c>
      <c r="S510" s="12">
        <v>2</v>
      </c>
      <c r="T510" s="12">
        <v>0.2</v>
      </c>
      <c r="U510" s="12">
        <v>2.1736</v>
      </c>
    </row>
    <row r="511" spans="1:21" x14ac:dyDescent="0.3">
      <c r="A511" s="12">
        <v>2442</v>
      </c>
      <c r="B511" s="12" t="s">
        <v>1907</v>
      </c>
      <c r="C511" s="2">
        <v>42512</v>
      </c>
      <c r="D511" s="2">
        <v>42517</v>
      </c>
      <c r="E511" s="12" t="s">
        <v>41</v>
      </c>
      <c r="F511" s="12" t="s">
        <v>1735</v>
      </c>
      <c r="G511" s="12" t="s">
        <v>1736</v>
      </c>
      <c r="H511" s="12" t="s">
        <v>26</v>
      </c>
      <c r="I511" s="12" t="s">
        <v>27</v>
      </c>
      <c r="J511" s="12" t="s">
        <v>1908</v>
      </c>
      <c r="K511" s="12" t="s">
        <v>364</v>
      </c>
      <c r="L511" s="12">
        <v>7055</v>
      </c>
      <c r="M511" s="12" t="s">
        <v>69</v>
      </c>
      <c r="N511" s="12" t="s">
        <v>292</v>
      </c>
      <c r="O511" s="12" t="s">
        <v>32</v>
      </c>
      <c r="P511" s="12" t="s">
        <v>47</v>
      </c>
      <c r="Q511" s="12" t="s">
        <v>293</v>
      </c>
      <c r="R511" s="12">
        <v>174.286</v>
      </c>
      <c r="S511" s="12">
        <v>2</v>
      </c>
      <c r="T511" s="12">
        <v>0.3</v>
      </c>
      <c r="U511" s="12">
        <v>-19.918399999999998</v>
      </c>
    </row>
    <row r="512" spans="1:21" x14ac:dyDescent="0.3">
      <c r="A512" s="12">
        <v>2448</v>
      </c>
      <c r="B512" s="12" t="s">
        <v>1909</v>
      </c>
      <c r="C512" s="2">
        <v>42674</v>
      </c>
      <c r="D512" s="2">
        <v>42680</v>
      </c>
      <c r="E512" s="12" t="s">
        <v>41</v>
      </c>
      <c r="F512" s="12" t="s">
        <v>601</v>
      </c>
      <c r="G512" s="12" t="s">
        <v>602</v>
      </c>
      <c r="H512" s="12" t="s">
        <v>26</v>
      </c>
      <c r="I512" s="12" t="s">
        <v>27</v>
      </c>
      <c r="J512" s="12" t="s">
        <v>67</v>
      </c>
      <c r="K512" s="12" t="s">
        <v>68</v>
      </c>
      <c r="L512" s="12">
        <v>19143</v>
      </c>
      <c r="M512" s="12" t="s">
        <v>69</v>
      </c>
      <c r="N512" s="12" t="s">
        <v>1534</v>
      </c>
      <c r="O512" s="12" t="s">
        <v>32</v>
      </c>
      <c r="P512" s="12" t="s">
        <v>38</v>
      </c>
      <c r="Q512" s="12" t="s">
        <v>1535</v>
      </c>
      <c r="R512" s="12">
        <v>492.83499999999998</v>
      </c>
      <c r="S512" s="12">
        <v>5</v>
      </c>
      <c r="T512" s="12">
        <v>0.3</v>
      </c>
      <c r="U512" s="12">
        <v>-14.081</v>
      </c>
    </row>
    <row r="513" spans="1:21" x14ac:dyDescent="0.3">
      <c r="A513" s="12">
        <v>2471</v>
      </c>
      <c r="B513" s="12" t="s">
        <v>1910</v>
      </c>
      <c r="C513" s="2">
        <v>42391</v>
      </c>
      <c r="D513" s="2">
        <v>42397</v>
      </c>
      <c r="E513" s="12" t="s">
        <v>41</v>
      </c>
      <c r="F513" s="12" t="s">
        <v>1911</v>
      </c>
      <c r="G513" s="12" t="s">
        <v>1912</v>
      </c>
      <c r="H513" s="12" t="s">
        <v>26</v>
      </c>
      <c r="I513" s="12" t="s">
        <v>27</v>
      </c>
      <c r="J513" s="12" t="s">
        <v>1913</v>
      </c>
      <c r="K513" s="12" t="s">
        <v>1038</v>
      </c>
      <c r="L513" s="12">
        <v>28314</v>
      </c>
      <c r="M513" s="12" t="s">
        <v>30</v>
      </c>
      <c r="N513" s="12" t="s">
        <v>1914</v>
      </c>
      <c r="O513" s="12" t="s">
        <v>32</v>
      </c>
      <c r="P513" s="12" t="s">
        <v>58</v>
      </c>
      <c r="Q513" s="12" t="s">
        <v>1915</v>
      </c>
      <c r="R513" s="12">
        <v>14.272</v>
      </c>
      <c r="S513" s="12">
        <v>8</v>
      </c>
      <c r="T513" s="12">
        <v>0.2</v>
      </c>
      <c r="U513" s="12">
        <v>4.2816000000000001</v>
      </c>
    </row>
    <row r="514" spans="1:21" x14ac:dyDescent="0.3">
      <c r="A514" s="12">
        <v>2472</v>
      </c>
      <c r="B514" s="12" t="s">
        <v>1910</v>
      </c>
      <c r="C514" s="2">
        <v>42391</v>
      </c>
      <c r="D514" s="2">
        <v>42397</v>
      </c>
      <c r="E514" s="12" t="s">
        <v>41</v>
      </c>
      <c r="F514" s="12" t="s">
        <v>1911</v>
      </c>
      <c r="G514" s="12" t="s">
        <v>1912</v>
      </c>
      <c r="H514" s="12" t="s">
        <v>26</v>
      </c>
      <c r="I514" s="12" t="s">
        <v>27</v>
      </c>
      <c r="J514" s="12" t="s">
        <v>1913</v>
      </c>
      <c r="K514" s="12" t="s">
        <v>1038</v>
      </c>
      <c r="L514" s="12">
        <v>28314</v>
      </c>
      <c r="M514" s="12" t="s">
        <v>30</v>
      </c>
      <c r="N514" s="12" t="s">
        <v>1697</v>
      </c>
      <c r="O514" s="12" t="s">
        <v>32</v>
      </c>
      <c r="P514" s="12" t="s">
        <v>33</v>
      </c>
      <c r="Q514" s="12" t="s">
        <v>1916</v>
      </c>
      <c r="R514" s="12">
        <v>451.13600000000002</v>
      </c>
      <c r="S514" s="12">
        <v>4</v>
      </c>
      <c r="T514" s="12">
        <v>0.2</v>
      </c>
      <c r="U514" s="12">
        <v>-67.670400000000001</v>
      </c>
    </row>
    <row r="515" spans="1:21" x14ac:dyDescent="0.3">
      <c r="A515" s="12">
        <v>2474</v>
      </c>
      <c r="B515" s="12" t="s">
        <v>1917</v>
      </c>
      <c r="C515" s="2">
        <v>42677</v>
      </c>
      <c r="D515" s="2">
        <v>42680</v>
      </c>
      <c r="E515" s="12" t="s">
        <v>89</v>
      </c>
      <c r="F515" s="12" t="s">
        <v>1918</v>
      </c>
      <c r="G515" s="12" t="s">
        <v>1919</v>
      </c>
      <c r="H515" s="12" t="s">
        <v>26</v>
      </c>
      <c r="I515" s="12" t="s">
        <v>27</v>
      </c>
      <c r="J515" s="12" t="s">
        <v>54</v>
      </c>
      <c r="K515" s="12" t="s">
        <v>55</v>
      </c>
      <c r="L515" s="12">
        <v>90032</v>
      </c>
      <c r="M515" s="12" t="s">
        <v>56</v>
      </c>
      <c r="N515" s="12" t="s">
        <v>1920</v>
      </c>
      <c r="O515" s="12" t="s">
        <v>32</v>
      </c>
      <c r="P515" s="12" t="s">
        <v>38</v>
      </c>
      <c r="Q515" s="12" t="s">
        <v>1921</v>
      </c>
      <c r="R515" s="12">
        <v>217.584</v>
      </c>
      <c r="S515" s="12">
        <v>2</v>
      </c>
      <c r="T515" s="12">
        <v>0.2</v>
      </c>
      <c r="U515" s="12">
        <v>-29.9178</v>
      </c>
    </row>
    <row r="516" spans="1:21" x14ac:dyDescent="0.3">
      <c r="A516" s="12">
        <v>2478</v>
      </c>
      <c r="B516" s="12" t="s">
        <v>1922</v>
      </c>
      <c r="C516" s="2">
        <v>42982</v>
      </c>
      <c r="D516" s="2">
        <v>42986</v>
      </c>
      <c r="E516" s="12" t="s">
        <v>23</v>
      </c>
      <c r="F516" s="12" t="s">
        <v>1923</v>
      </c>
      <c r="G516" s="12" t="s">
        <v>1924</v>
      </c>
      <c r="H516" s="12" t="s">
        <v>92</v>
      </c>
      <c r="I516" s="12" t="s">
        <v>27</v>
      </c>
      <c r="J516" s="12" t="s">
        <v>54</v>
      </c>
      <c r="K516" s="12" t="s">
        <v>55</v>
      </c>
      <c r="L516" s="12">
        <v>90036</v>
      </c>
      <c r="M516" s="12" t="s">
        <v>56</v>
      </c>
      <c r="N516" s="12" t="s">
        <v>753</v>
      </c>
      <c r="O516" s="12" t="s">
        <v>32</v>
      </c>
      <c r="P516" s="12" t="s">
        <v>47</v>
      </c>
      <c r="Q516" s="12" t="s">
        <v>754</v>
      </c>
      <c r="R516" s="12">
        <v>1322.3520000000001</v>
      </c>
      <c r="S516" s="12">
        <v>3</v>
      </c>
      <c r="T516" s="12">
        <v>0.2</v>
      </c>
      <c r="U516" s="12">
        <v>-99.176400000000001</v>
      </c>
    </row>
    <row r="517" spans="1:21" x14ac:dyDescent="0.3">
      <c r="A517" s="12">
        <v>2484</v>
      </c>
      <c r="B517" s="12" t="s">
        <v>1925</v>
      </c>
      <c r="C517" s="2">
        <v>42975</v>
      </c>
      <c r="D517" s="2">
        <v>42981</v>
      </c>
      <c r="E517" s="12" t="s">
        <v>41</v>
      </c>
      <c r="F517" s="12" t="s">
        <v>1926</v>
      </c>
      <c r="G517" s="12" t="s">
        <v>1927</v>
      </c>
      <c r="H517" s="12" t="s">
        <v>102</v>
      </c>
      <c r="I517" s="12" t="s">
        <v>27</v>
      </c>
      <c r="J517" s="12" t="s">
        <v>193</v>
      </c>
      <c r="K517" s="12" t="s">
        <v>194</v>
      </c>
      <c r="L517" s="12">
        <v>98105</v>
      </c>
      <c r="M517" s="12" t="s">
        <v>56</v>
      </c>
      <c r="N517" s="12" t="s">
        <v>443</v>
      </c>
      <c r="O517" s="12" t="s">
        <v>32</v>
      </c>
      <c r="P517" s="12" t="s">
        <v>47</v>
      </c>
      <c r="Q517" s="12" t="s">
        <v>444</v>
      </c>
      <c r="R517" s="12">
        <v>1137.75</v>
      </c>
      <c r="S517" s="12">
        <v>5</v>
      </c>
      <c r="T517" s="12">
        <v>0</v>
      </c>
      <c r="U517" s="12">
        <v>250.30500000000001</v>
      </c>
    </row>
    <row r="518" spans="1:21" x14ac:dyDescent="0.3">
      <c r="A518" s="12">
        <v>2494</v>
      </c>
      <c r="B518" s="12" t="s">
        <v>1928</v>
      </c>
      <c r="C518" s="2">
        <v>42623</v>
      </c>
      <c r="D518" s="2">
        <v>42627</v>
      </c>
      <c r="E518" s="12" t="s">
        <v>23</v>
      </c>
      <c r="F518" s="12" t="s">
        <v>1929</v>
      </c>
      <c r="G518" s="12" t="s">
        <v>1930</v>
      </c>
      <c r="H518" s="12" t="s">
        <v>26</v>
      </c>
      <c r="I518" s="12" t="s">
        <v>27</v>
      </c>
      <c r="J518" s="12" t="s">
        <v>103</v>
      </c>
      <c r="K518" s="12" t="s">
        <v>94</v>
      </c>
      <c r="L518" s="12">
        <v>77095</v>
      </c>
      <c r="M518" s="12" t="s">
        <v>95</v>
      </c>
      <c r="N518" s="12" t="s">
        <v>1064</v>
      </c>
      <c r="O518" s="12" t="s">
        <v>32</v>
      </c>
      <c r="P518" s="12" t="s">
        <v>47</v>
      </c>
      <c r="Q518" s="12" t="s">
        <v>1065</v>
      </c>
      <c r="R518" s="12">
        <v>300.93</v>
      </c>
      <c r="S518" s="12">
        <v>5</v>
      </c>
      <c r="T518" s="12">
        <v>0.3</v>
      </c>
      <c r="U518" s="12">
        <v>-34.392000000000003</v>
      </c>
    </row>
    <row r="519" spans="1:21" x14ac:dyDescent="0.3">
      <c r="A519" s="12">
        <v>2496</v>
      </c>
      <c r="B519" s="12" t="s">
        <v>1931</v>
      </c>
      <c r="C519" s="2">
        <v>41806</v>
      </c>
      <c r="D519" s="2">
        <v>41812</v>
      </c>
      <c r="E519" s="12" t="s">
        <v>41</v>
      </c>
      <c r="F519" s="12" t="s">
        <v>1932</v>
      </c>
      <c r="G519" s="12" t="s">
        <v>1933</v>
      </c>
      <c r="H519" s="12" t="s">
        <v>26</v>
      </c>
      <c r="I519" s="12" t="s">
        <v>27</v>
      </c>
      <c r="J519" s="12" t="s">
        <v>1934</v>
      </c>
      <c r="K519" s="12" t="s">
        <v>112</v>
      </c>
      <c r="L519" s="12">
        <v>46544</v>
      </c>
      <c r="M519" s="12" t="s">
        <v>95</v>
      </c>
      <c r="N519" s="12" t="s">
        <v>512</v>
      </c>
      <c r="O519" s="12" t="s">
        <v>32</v>
      </c>
      <c r="P519" s="12" t="s">
        <v>38</v>
      </c>
      <c r="Q519" s="12" t="s">
        <v>513</v>
      </c>
      <c r="R519" s="12">
        <v>647.84</v>
      </c>
      <c r="S519" s="12">
        <v>8</v>
      </c>
      <c r="T519" s="12">
        <v>0</v>
      </c>
      <c r="U519" s="12">
        <v>32.392000000000003</v>
      </c>
    </row>
    <row r="520" spans="1:21" x14ac:dyDescent="0.3">
      <c r="A520" s="12">
        <v>2507</v>
      </c>
      <c r="B520" s="12" t="s">
        <v>1935</v>
      </c>
      <c r="C520" s="2">
        <v>41845</v>
      </c>
      <c r="D520" s="2">
        <v>41847</v>
      </c>
      <c r="E520" s="12" t="s">
        <v>23</v>
      </c>
      <c r="F520" s="12" t="s">
        <v>313</v>
      </c>
      <c r="G520" s="12" t="s">
        <v>314</v>
      </c>
      <c r="H520" s="12" t="s">
        <v>26</v>
      </c>
      <c r="I520" s="12" t="s">
        <v>27</v>
      </c>
      <c r="J520" s="12" t="s">
        <v>330</v>
      </c>
      <c r="K520" s="12" t="s">
        <v>55</v>
      </c>
      <c r="L520" s="12">
        <v>94122</v>
      </c>
      <c r="M520" s="12" t="s">
        <v>56</v>
      </c>
      <c r="N520" s="12" t="s">
        <v>317</v>
      </c>
      <c r="O520" s="12" t="s">
        <v>32</v>
      </c>
      <c r="P520" s="12" t="s">
        <v>58</v>
      </c>
      <c r="Q520" s="12" t="s">
        <v>318</v>
      </c>
      <c r="R520" s="12">
        <v>77.92</v>
      </c>
      <c r="S520" s="12">
        <v>8</v>
      </c>
      <c r="T520" s="12">
        <v>0</v>
      </c>
      <c r="U520" s="12">
        <v>34.284799999999997</v>
      </c>
    </row>
    <row r="521" spans="1:21" x14ac:dyDescent="0.3">
      <c r="A521" s="12">
        <v>2515</v>
      </c>
      <c r="B521" s="12" t="s">
        <v>1936</v>
      </c>
      <c r="C521" s="2">
        <v>42685</v>
      </c>
      <c r="D521" s="2">
        <v>42691</v>
      </c>
      <c r="E521" s="12" t="s">
        <v>41</v>
      </c>
      <c r="F521" s="12" t="s">
        <v>1937</v>
      </c>
      <c r="G521" s="12" t="s">
        <v>1938</v>
      </c>
      <c r="H521" s="12" t="s">
        <v>92</v>
      </c>
      <c r="I521" s="12" t="s">
        <v>27</v>
      </c>
      <c r="J521" s="12" t="s">
        <v>135</v>
      </c>
      <c r="K521" s="12" t="s">
        <v>136</v>
      </c>
      <c r="L521" s="12">
        <v>60623</v>
      </c>
      <c r="M521" s="12" t="s">
        <v>95</v>
      </c>
      <c r="N521" s="12" t="s">
        <v>1104</v>
      </c>
      <c r="O521" s="12" t="s">
        <v>32</v>
      </c>
      <c r="P521" s="12" t="s">
        <v>38</v>
      </c>
      <c r="Q521" s="12" t="s">
        <v>1105</v>
      </c>
      <c r="R521" s="12">
        <v>47.991999999999997</v>
      </c>
      <c r="S521" s="12">
        <v>2</v>
      </c>
      <c r="T521" s="12">
        <v>0.3</v>
      </c>
      <c r="U521" s="12">
        <v>-2.0568</v>
      </c>
    </row>
    <row r="522" spans="1:21" x14ac:dyDescent="0.3">
      <c r="A522" s="12">
        <v>2518</v>
      </c>
      <c r="B522" s="12" t="s">
        <v>1939</v>
      </c>
      <c r="C522" s="2">
        <v>42857</v>
      </c>
      <c r="D522" s="2">
        <v>42862</v>
      </c>
      <c r="E522" s="12" t="s">
        <v>41</v>
      </c>
      <c r="F522" s="12" t="s">
        <v>1940</v>
      </c>
      <c r="G522" s="12" t="s">
        <v>1941</v>
      </c>
      <c r="H522" s="12" t="s">
        <v>92</v>
      </c>
      <c r="I522" s="12" t="s">
        <v>27</v>
      </c>
      <c r="J522" s="12" t="s">
        <v>1942</v>
      </c>
      <c r="K522" s="12" t="s">
        <v>364</v>
      </c>
      <c r="L522" s="12">
        <v>7090</v>
      </c>
      <c r="M522" s="12" t="s">
        <v>69</v>
      </c>
      <c r="N522" s="12" t="s">
        <v>992</v>
      </c>
      <c r="O522" s="12" t="s">
        <v>32</v>
      </c>
      <c r="P522" s="12" t="s">
        <v>58</v>
      </c>
      <c r="Q522" s="12" t="s">
        <v>993</v>
      </c>
      <c r="R522" s="12">
        <v>129.93</v>
      </c>
      <c r="S522" s="12">
        <v>3</v>
      </c>
      <c r="T522" s="12">
        <v>0</v>
      </c>
      <c r="U522" s="12">
        <v>12.993</v>
      </c>
    </row>
    <row r="523" spans="1:21" x14ac:dyDescent="0.3">
      <c r="A523" s="12">
        <v>2537</v>
      </c>
      <c r="B523" s="12" t="s">
        <v>1943</v>
      </c>
      <c r="C523" s="2">
        <v>42031</v>
      </c>
      <c r="D523" s="2">
        <v>42033</v>
      </c>
      <c r="E523" s="12" t="s">
        <v>23</v>
      </c>
      <c r="F523" s="12" t="s">
        <v>741</v>
      </c>
      <c r="G523" s="12" t="s">
        <v>742</v>
      </c>
      <c r="H523" s="12" t="s">
        <v>26</v>
      </c>
      <c r="I523" s="12" t="s">
        <v>27</v>
      </c>
      <c r="J523" s="12" t="s">
        <v>695</v>
      </c>
      <c r="K523" s="12" t="s">
        <v>233</v>
      </c>
      <c r="L523" s="12">
        <v>44105</v>
      </c>
      <c r="M523" s="12" t="s">
        <v>69</v>
      </c>
      <c r="N523" s="12" t="s">
        <v>144</v>
      </c>
      <c r="O523" s="12" t="s">
        <v>32</v>
      </c>
      <c r="P523" s="12" t="s">
        <v>38</v>
      </c>
      <c r="Q523" s="12" t="s">
        <v>145</v>
      </c>
      <c r="R523" s="12">
        <v>181.98599999999999</v>
      </c>
      <c r="S523" s="12">
        <v>2</v>
      </c>
      <c r="T523" s="12">
        <v>0.3</v>
      </c>
      <c r="U523" s="12">
        <v>-54.595799999999997</v>
      </c>
    </row>
    <row r="524" spans="1:21" x14ac:dyDescent="0.3">
      <c r="A524" s="12">
        <v>2540</v>
      </c>
      <c r="B524" s="12" t="s">
        <v>1944</v>
      </c>
      <c r="C524" s="2">
        <v>42201</v>
      </c>
      <c r="D524" s="2">
        <v>42201</v>
      </c>
      <c r="E524" s="12" t="s">
        <v>427</v>
      </c>
      <c r="F524" s="12" t="s">
        <v>1945</v>
      </c>
      <c r="G524" s="12" t="s">
        <v>1946</v>
      </c>
      <c r="H524" s="12" t="s">
        <v>92</v>
      </c>
      <c r="I524" s="12" t="s">
        <v>27</v>
      </c>
      <c r="J524" s="12" t="s">
        <v>330</v>
      </c>
      <c r="K524" s="12" t="s">
        <v>55</v>
      </c>
      <c r="L524" s="12">
        <v>94122</v>
      </c>
      <c r="M524" s="12" t="s">
        <v>56</v>
      </c>
      <c r="N524" s="12" t="s">
        <v>407</v>
      </c>
      <c r="O524" s="12" t="s">
        <v>32</v>
      </c>
      <c r="P524" s="12" t="s">
        <v>38</v>
      </c>
      <c r="Q524" s="12" t="s">
        <v>408</v>
      </c>
      <c r="R524" s="12">
        <v>1348.704</v>
      </c>
      <c r="S524" s="12">
        <v>6</v>
      </c>
      <c r="T524" s="12">
        <v>0.2</v>
      </c>
      <c r="U524" s="12">
        <v>-219.1644</v>
      </c>
    </row>
    <row r="525" spans="1:21" x14ac:dyDescent="0.3">
      <c r="A525" s="12">
        <v>2541</v>
      </c>
      <c r="B525" s="12" t="s">
        <v>1944</v>
      </c>
      <c r="C525" s="2">
        <v>42201</v>
      </c>
      <c r="D525" s="2">
        <v>42201</v>
      </c>
      <c r="E525" s="12" t="s">
        <v>427</v>
      </c>
      <c r="F525" s="12" t="s">
        <v>1945</v>
      </c>
      <c r="G525" s="12" t="s">
        <v>1946</v>
      </c>
      <c r="H525" s="12" t="s">
        <v>92</v>
      </c>
      <c r="I525" s="12" t="s">
        <v>27</v>
      </c>
      <c r="J525" s="12" t="s">
        <v>330</v>
      </c>
      <c r="K525" s="12" t="s">
        <v>55</v>
      </c>
      <c r="L525" s="12">
        <v>94122</v>
      </c>
      <c r="M525" s="12" t="s">
        <v>56</v>
      </c>
      <c r="N525" s="12" t="s">
        <v>383</v>
      </c>
      <c r="O525" s="12" t="s">
        <v>32</v>
      </c>
      <c r="P525" s="12" t="s">
        <v>38</v>
      </c>
      <c r="Q525" s="12" t="s">
        <v>384</v>
      </c>
      <c r="R525" s="12">
        <v>700.15200000000004</v>
      </c>
      <c r="S525" s="12">
        <v>3</v>
      </c>
      <c r="T525" s="12">
        <v>0.2</v>
      </c>
      <c r="U525" s="12">
        <v>78.767099999999999</v>
      </c>
    </row>
    <row r="526" spans="1:21" x14ac:dyDescent="0.3">
      <c r="A526" s="12">
        <v>2542</v>
      </c>
      <c r="B526" s="12" t="s">
        <v>1947</v>
      </c>
      <c r="C526" s="2">
        <v>42490</v>
      </c>
      <c r="D526" s="2">
        <v>42494</v>
      </c>
      <c r="E526" s="12" t="s">
        <v>41</v>
      </c>
      <c r="F526" s="12" t="s">
        <v>1948</v>
      </c>
      <c r="G526" s="12" t="s">
        <v>1949</v>
      </c>
      <c r="H526" s="12" t="s">
        <v>92</v>
      </c>
      <c r="I526" s="12" t="s">
        <v>27</v>
      </c>
      <c r="J526" s="12" t="s">
        <v>1950</v>
      </c>
      <c r="K526" s="12" t="s">
        <v>522</v>
      </c>
      <c r="L526" s="12">
        <v>85254</v>
      </c>
      <c r="M526" s="12" t="s">
        <v>56</v>
      </c>
      <c r="N526" s="12" t="s">
        <v>699</v>
      </c>
      <c r="O526" s="12" t="s">
        <v>32</v>
      </c>
      <c r="P526" s="12" t="s">
        <v>58</v>
      </c>
      <c r="Q526" s="12" t="s">
        <v>700</v>
      </c>
      <c r="R526" s="12">
        <v>111.88800000000001</v>
      </c>
      <c r="S526" s="12">
        <v>7</v>
      </c>
      <c r="T526" s="12">
        <v>0.2</v>
      </c>
      <c r="U526" s="12">
        <v>22.377600000000001</v>
      </c>
    </row>
    <row r="527" spans="1:21" x14ac:dyDescent="0.3">
      <c r="A527" s="12">
        <v>2544</v>
      </c>
      <c r="B527" s="12" t="s">
        <v>1951</v>
      </c>
      <c r="C527" s="2">
        <v>42621</v>
      </c>
      <c r="D527" s="2">
        <v>42627</v>
      </c>
      <c r="E527" s="12" t="s">
        <v>41</v>
      </c>
      <c r="F527" s="12" t="s">
        <v>1952</v>
      </c>
      <c r="G527" s="12" t="s">
        <v>1953</v>
      </c>
      <c r="H527" s="12" t="s">
        <v>102</v>
      </c>
      <c r="I527" s="12" t="s">
        <v>27</v>
      </c>
      <c r="J527" s="12" t="s">
        <v>1954</v>
      </c>
      <c r="K527" s="12" t="s">
        <v>436</v>
      </c>
      <c r="L527" s="12">
        <v>2148</v>
      </c>
      <c r="M527" s="12" t="s">
        <v>69</v>
      </c>
      <c r="N527" s="12" t="s">
        <v>1955</v>
      </c>
      <c r="O527" s="12" t="s">
        <v>32</v>
      </c>
      <c r="P527" s="12" t="s">
        <v>33</v>
      </c>
      <c r="Q527" s="12" t="s">
        <v>1956</v>
      </c>
      <c r="R527" s="12">
        <v>173.94</v>
      </c>
      <c r="S527" s="12">
        <v>3</v>
      </c>
      <c r="T527" s="12">
        <v>0</v>
      </c>
      <c r="U527" s="12">
        <v>13.9152</v>
      </c>
    </row>
    <row r="528" spans="1:21" x14ac:dyDescent="0.3">
      <c r="A528" s="12">
        <v>2547</v>
      </c>
      <c r="B528" s="12" t="s">
        <v>1957</v>
      </c>
      <c r="C528" s="2">
        <v>42841</v>
      </c>
      <c r="D528" s="2">
        <v>42845</v>
      </c>
      <c r="E528" s="12" t="s">
        <v>41</v>
      </c>
      <c r="F528" s="12" t="s">
        <v>140</v>
      </c>
      <c r="G528" s="12" t="s">
        <v>141</v>
      </c>
      <c r="H528" s="12" t="s">
        <v>26</v>
      </c>
      <c r="I528" s="12" t="s">
        <v>27</v>
      </c>
      <c r="J528" s="12" t="s">
        <v>1493</v>
      </c>
      <c r="K528" s="12" t="s">
        <v>55</v>
      </c>
      <c r="L528" s="12">
        <v>95123</v>
      </c>
      <c r="M528" s="12" t="s">
        <v>56</v>
      </c>
      <c r="N528" s="12" t="s">
        <v>544</v>
      </c>
      <c r="O528" s="12" t="s">
        <v>32</v>
      </c>
      <c r="P528" s="12" t="s">
        <v>33</v>
      </c>
      <c r="Q528" s="12" t="s">
        <v>545</v>
      </c>
      <c r="R528" s="12">
        <v>102.833</v>
      </c>
      <c r="S528" s="12">
        <v>1</v>
      </c>
      <c r="T528" s="12">
        <v>0.15</v>
      </c>
      <c r="U528" s="12">
        <v>-6.0490000000000004</v>
      </c>
    </row>
    <row r="529" spans="1:21" x14ac:dyDescent="0.3">
      <c r="A529" s="12">
        <v>2552</v>
      </c>
      <c r="B529" s="12" t="s">
        <v>1958</v>
      </c>
      <c r="C529" s="2">
        <v>43058</v>
      </c>
      <c r="D529" s="2">
        <v>43062</v>
      </c>
      <c r="E529" s="12" t="s">
        <v>41</v>
      </c>
      <c r="F529" s="12" t="s">
        <v>1264</v>
      </c>
      <c r="G529" s="12" t="s">
        <v>1265</v>
      </c>
      <c r="H529" s="12" t="s">
        <v>26</v>
      </c>
      <c r="I529" s="12" t="s">
        <v>27</v>
      </c>
      <c r="J529" s="12" t="s">
        <v>28</v>
      </c>
      <c r="K529" s="12" t="s">
        <v>29</v>
      </c>
      <c r="L529" s="12">
        <v>42420</v>
      </c>
      <c r="M529" s="12" t="s">
        <v>30</v>
      </c>
      <c r="N529" s="12" t="s">
        <v>1959</v>
      </c>
      <c r="O529" s="12" t="s">
        <v>32</v>
      </c>
      <c r="P529" s="12" t="s">
        <v>58</v>
      </c>
      <c r="Q529" s="12" t="s">
        <v>1960</v>
      </c>
      <c r="R529" s="12">
        <v>821.88</v>
      </c>
      <c r="S529" s="12">
        <v>6</v>
      </c>
      <c r="T529" s="12">
        <v>0</v>
      </c>
      <c r="U529" s="12">
        <v>213.68879999999999</v>
      </c>
    </row>
    <row r="530" spans="1:21" x14ac:dyDescent="0.3">
      <c r="A530" s="12">
        <v>2557</v>
      </c>
      <c r="B530" s="12" t="s">
        <v>1961</v>
      </c>
      <c r="C530" s="2">
        <v>42651</v>
      </c>
      <c r="D530" s="2">
        <v>42657</v>
      </c>
      <c r="E530" s="12" t="s">
        <v>41</v>
      </c>
      <c r="F530" s="12" t="s">
        <v>1962</v>
      </c>
      <c r="G530" s="12" t="s">
        <v>1963</v>
      </c>
      <c r="H530" s="12" t="s">
        <v>92</v>
      </c>
      <c r="I530" s="12" t="s">
        <v>27</v>
      </c>
      <c r="J530" s="12" t="s">
        <v>103</v>
      </c>
      <c r="K530" s="12" t="s">
        <v>94</v>
      </c>
      <c r="L530" s="12">
        <v>77070</v>
      </c>
      <c r="M530" s="12" t="s">
        <v>95</v>
      </c>
      <c r="N530" s="12" t="s">
        <v>1964</v>
      </c>
      <c r="O530" s="12" t="s">
        <v>32</v>
      </c>
      <c r="P530" s="12" t="s">
        <v>58</v>
      </c>
      <c r="Q530" s="12" t="s">
        <v>1965</v>
      </c>
      <c r="R530" s="12">
        <v>51.712000000000003</v>
      </c>
      <c r="S530" s="12">
        <v>8</v>
      </c>
      <c r="T530" s="12">
        <v>0.6</v>
      </c>
      <c r="U530" s="12">
        <v>-32.32</v>
      </c>
    </row>
    <row r="531" spans="1:21" x14ac:dyDescent="0.3">
      <c r="A531" s="12">
        <v>2559</v>
      </c>
      <c r="B531" s="12" t="s">
        <v>1966</v>
      </c>
      <c r="C531" s="2">
        <v>42155</v>
      </c>
      <c r="D531" s="2">
        <v>42159</v>
      </c>
      <c r="E531" s="12" t="s">
        <v>41</v>
      </c>
      <c r="F531" s="12" t="s">
        <v>1967</v>
      </c>
      <c r="G531" s="12" t="s">
        <v>1968</v>
      </c>
      <c r="H531" s="12" t="s">
        <v>26</v>
      </c>
      <c r="I531" s="12" t="s">
        <v>27</v>
      </c>
      <c r="J531" s="12" t="s">
        <v>77</v>
      </c>
      <c r="K531" s="12" t="s">
        <v>78</v>
      </c>
      <c r="L531" s="12">
        <v>84057</v>
      </c>
      <c r="M531" s="12" t="s">
        <v>56</v>
      </c>
      <c r="N531" s="12" t="s">
        <v>1969</v>
      </c>
      <c r="O531" s="12" t="s">
        <v>32</v>
      </c>
      <c r="P531" s="12" t="s">
        <v>33</v>
      </c>
      <c r="Q531" s="12" t="s">
        <v>1970</v>
      </c>
      <c r="R531" s="12">
        <v>1406.86</v>
      </c>
      <c r="S531" s="12">
        <v>7</v>
      </c>
      <c r="T531" s="12">
        <v>0</v>
      </c>
      <c r="U531" s="12">
        <v>140.68600000000001</v>
      </c>
    </row>
    <row r="532" spans="1:21" x14ac:dyDescent="0.3">
      <c r="A532" s="12">
        <v>2568</v>
      </c>
      <c r="B532" s="12" t="s">
        <v>1971</v>
      </c>
      <c r="C532" s="2">
        <v>43040</v>
      </c>
      <c r="D532" s="2">
        <v>43042</v>
      </c>
      <c r="E532" s="12" t="s">
        <v>23</v>
      </c>
      <c r="F532" s="12" t="s">
        <v>1972</v>
      </c>
      <c r="G532" s="12" t="s">
        <v>1973</v>
      </c>
      <c r="H532" s="12" t="s">
        <v>26</v>
      </c>
      <c r="I532" s="12" t="s">
        <v>27</v>
      </c>
      <c r="J532" s="12" t="s">
        <v>1974</v>
      </c>
      <c r="K532" s="12" t="s">
        <v>194</v>
      </c>
      <c r="L532" s="12">
        <v>98226</v>
      </c>
      <c r="M532" s="12" t="s">
        <v>56</v>
      </c>
      <c r="N532" s="12" t="s">
        <v>1673</v>
      </c>
      <c r="O532" s="12" t="s">
        <v>32</v>
      </c>
      <c r="P532" s="12" t="s">
        <v>47</v>
      </c>
      <c r="Q532" s="12" t="s">
        <v>1674</v>
      </c>
      <c r="R532" s="12">
        <v>2665.62</v>
      </c>
      <c r="S532" s="12">
        <v>9</v>
      </c>
      <c r="T532" s="12">
        <v>0</v>
      </c>
      <c r="U532" s="12">
        <v>239.9058</v>
      </c>
    </row>
    <row r="533" spans="1:21" x14ac:dyDescent="0.3">
      <c r="A533" s="12">
        <v>2574</v>
      </c>
      <c r="B533" s="12" t="s">
        <v>1975</v>
      </c>
      <c r="C533" s="2">
        <v>42925</v>
      </c>
      <c r="D533" s="2">
        <v>42930</v>
      </c>
      <c r="E533" s="12" t="s">
        <v>41</v>
      </c>
      <c r="F533" s="12" t="s">
        <v>1976</v>
      </c>
      <c r="G533" s="12" t="s">
        <v>1977</v>
      </c>
      <c r="H533" s="12" t="s">
        <v>102</v>
      </c>
      <c r="I533" s="12" t="s">
        <v>27</v>
      </c>
      <c r="J533" s="12" t="s">
        <v>1407</v>
      </c>
      <c r="K533" s="12" t="s">
        <v>112</v>
      </c>
      <c r="L533" s="12">
        <v>47905</v>
      </c>
      <c r="M533" s="12" t="s">
        <v>95</v>
      </c>
      <c r="N533" s="12" t="s">
        <v>1012</v>
      </c>
      <c r="O533" s="12" t="s">
        <v>32</v>
      </c>
      <c r="P533" s="12" t="s">
        <v>58</v>
      </c>
      <c r="Q533" s="12" t="s">
        <v>1013</v>
      </c>
      <c r="R533" s="12">
        <v>526.45000000000005</v>
      </c>
      <c r="S533" s="12">
        <v>5</v>
      </c>
      <c r="T533" s="12">
        <v>0</v>
      </c>
      <c r="U533" s="12">
        <v>31.587</v>
      </c>
    </row>
    <row r="534" spans="1:21" x14ac:dyDescent="0.3">
      <c r="A534" s="12">
        <v>2579</v>
      </c>
      <c r="B534" s="12" t="s">
        <v>1978</v>
      </c>
      <c r="C534" s="2">
        <v>41665</v>
      </c>
      <c r="D534" s="2">
        <v>41670</v>
      </c>
      <c r="E534" s="12" t="s">
        <v>41</v>
      </c>
      <c r="F534" s="12" t="s">
        <v>1259</v>
      </c>
      <c r="G534" s="12" t="s">
        <v>1260</v>
      </c>
      <c r="H534" s="12" t="s">
        <v>102</v>
      </c>
      <c r="I534" s="12" t="s">
        <v>27</v>
      </c>
      <c r="J534" s="12" t="s">
        <v>1979</v>
      </c>
      <c r="K534" s="12" t="s">
        <v>718</v>
      </c>
      <c r="L534" s="12">
        <v>22304</v>
      </c>
      <c r="M534" s="12" t="s">
        <v>30</v>
      </c>
      <c r="N534" s="12" t="s">
        <v>1980</v>
      </c>
      <c r="O534" s="12" t="s">
        <v>32</v>
      </c>
      <c r="P534" s="12" t="s">
        <v>58</v>
      </c>
      <c r="Q534" s="12" t="s">
        <v>1981</v>
      </c>
      <c r="R534" s="12">
        <v>62.82</v>
      </c>
      <c r="S534" s="12">
        <v>3</v>
      </c>
      <c r="T534" s="12">
        <v>0</v>
      </c>
      <c r="U534" s="12">
        <v>30.7818</v>
      </c>
    </row>
    <row r="535" spans="1:21" x14ac:dyDescent="0.3">
      <c r="A535" s="12">
        <v>2584</v>
      </c>
      <c r="B535" s="12" t="s">
        <v>1978</v>
      </c>
      <c r="C535" s="2">
        <v>41665</v>
      </c>
      <c r="D535" s="2">
        <v>41670</v>
      </c>
      <c r="E535" s="12" t="s">
        <v>41</v>
      </c>
      <c r="F535" s="12" t="s">
        <v>1259</v>
      </c>
      <c r="G535" s="12" t="s">
        <v>1260</v>
      </c>
      <c r="H535" s="12" t="s">
        <v>102</v>
      </c>
      <c r="I535" s="12" t="s">
        <v>27</v>
      </c>
      <c r="J535" s="12" t="s">
        <v>1979</v>
      </c>
      <c r="K535" s="12" t="s">
        <v>718</v>
      </c>
      <c r="L535" s="12">
        <v>22304</v>
      </c>
      <c r="M535" s="12" t="s">
        <v>30</v>
      </c>
      <c r="N535" s="12" t="s">
        <v>1982</v>
      </c>
      <c r="O535" s="12" t="s">
        <v>32</v>
      </c>
      <c r="P535" s="12" t="s">
        <v>58</v>
      </c>
      <c r="Q535" s="12" t="s">
        <v>1983</v>
      </c>
      <c r="R535" s="12">
        <v>12.42</v>
      </c>
      <c r="S535" s="12">
        <v>3</v>
      </c>
      <c r="T535" s="12">
        <v>0</v>
      </c>
      <c r="U535" s="12">
        <v>4.4711999999999996</v>
      </c>
    </row>
    <row r="536" spans="1:21" x14ac:dyDescent="0.3">
      <c r="A536" s="12">
        <v>2588</v>
      </c>
      <c r="B536" s="12" t="s">
        <v>1984</v>
      </c>
      <c r="C536" s="2">
        <v>42916</v>
      </c>
      <c r="D536" s="2">
        <v>42922</v>
      </c>
      <c r="E536" s="12" t="s">
        <v>41</v>
      </c>
      <c r="F536" s="12" t="s">
        <v>710</v>
      </c>
      <c r="G536" s="12" t="s">
        <v>711</v>
      </c>
      <c r="H536" s="12" t="s">
        <v>26</v>
      </c>
      <c r="I536" s="12" t="s">
        <v>27</v>
      </c>
      <c r="J536" s="12" t="s">
        <v>175</v>
      </c>
      <c r="K536" s="12" t="s">
        <v>122</v>
      </c>
      <c r="L536" s="12">
        <v>10024</v>
      </c>
      <c r="M536" s="12" t="s">
        <v>69</v>
      </c>
      <c r="N536" s="12" t="s">
        <v>1985</v>
      </c>
      <c r="O536" s="12" t="s">
        <v>32</v>
      </c>
      <c r="P536" s="12" t="s">
        <v>58</v>
      </c>
      <c r="Q536" s="12" t="s">
        <v>1986</v>
      </c>
      <c r="R536" s="12">
        <v>22.23</v>
      </c>
      <c r="S536" s="12">
        <v>1</v>
      </c>
      <c r="T536" s="12">
        <v>0</v>
      </c>
      <c r="U536" s="12">
        <v>9.7812000000000001</v>
      </c>
    </row>
    <row r="537" spans="1:21" x14ac:dyDescent="0.3">
      <c r="A537" s="12">
        <v>2591</v>
      </c>
      <c r="B537" s="12" t="s">
        <v>1987</v>
      </c>
      <c r="C537" s="2">
        <v>42621</v>
      </c>
      <c r="D537" s="2">
        <v>42627</v>
      </c>
      <c r="E537" s="12" t="s">
        <v>41</v>
      </c>
      <c r="F537" s="12" t="s">
        <v>1988</v>
      </c>
      <c r="G537" s="12" t="s">
        <v>1989</v>
      </c>
      <c r="H537" s="12" t="s">
        <v>26</v>
      </c>
      <c r="I537" s="12" t="s">
        <v>27</v>
      </c>
      <c r="J537" s="12" t="s">
        <v>1990</v>
      </c>
      <c r="K537" s="12" t="s">
        <v>136</v>
      </c>
      <c r="L537" s="12">
        <v>60090</v>
      </c>
      <c r="M537" s="12" t="s">
        <v>95</v>
      </c>
      <c r="N537" s="12" t="s">
        <v>1991</v>
      </c>
      <c r="O537" s="12" t="s">
        <v>32</v>
      </c>
      <c r="P537" s="12" t="s">
        <v>58</v>
      </c>
      <c r="Q537" s="12" t="s">
        <v>1992</v>
      </c>
      <c r="R537" s="12">
        <v>14.135999999999999</v>
      </c>
      <c r="S537" s="12">
        <v>2</v>
      </c>
      <c r="T537" s="12">
        <v>0.6</v>
      </c>
      <c r="U537" s="12">
        <v>-7.7747999999999999</v>
      </c>
    </row>
    <row r="538" spans="1:21" x14ac:dyDescent="0.3">
      <c r="A538" s="12">
        <v>2592</v>
      </c>
      <c r="B538" s="12" t="s">
        <v>1987</v>
      </c>
      <c r="C538" s="2">
        <v>42621</v>
      </c>
      <c r="D538" s="2">
        <v>42627</v>
      </c>
      <c r="E538" s="12" t="s">
        <v>41</v>
      </c>
      <c r="F538" s="12" t="s">
        <v>1988</v>
      </c>
      <c r="G538" s="12" t="s">
        <v>1989</v>
      </c>
      <c r="H538" s="12" t="s">
        <v>26</v>
      </c>
      <c r="I538" s="12" t="s">
        <v>27</v>
      </c>
      <c r="J538" s="12" t="s">
        <v>1990</v>
      </c>
      <c r="K538" s="12" t="s">
        <v>136</v>
      </c>
      <c r="L538" s="12">
        <v>60090</v>
      </c>
      <c r="M538" s="12" t="s">
        <v>95</v>
      </c>
      <c r="N538" s="12" t="s">
        <v>1993</v>
      </c>
      <c r="O538" s="12" t="s">
        <v>32</v>
      </c>
      <c r="P538" s="12" t="s">
        <v>47</v>
      </c>
      <c r="Q538" s="12" t="s">
        <v>1994</v>
      </c>
      <c r="R538" s="12">
        <v>601.47</v>
      </c>
      <c r="S538" s="12">
        <v>3</v>
      </c>
      <c r="T538" s="12">
        <v>0.5</v>
      </c>
      <c r="U538" s="12">
        <v>-300.73500000000001</v>
      </c>
    </row>
    <row r="539" spans="1:21" x14ac:dyDescent="0.3">
      <c r="A539" s="12">
        <v>2604</v>
      </c>
      <c r="B539" s="12" t="s">
        <v>1995</v>
      </c>
      <c r="C539" s="2">
        <v>42525</v>
      </c>
      <c r="D539" s="2">
        <v>42525</v>
      </c>
      <c r="E539" s="12" t="s">
        <v>427</v>
      </c>
      <c r="F539" s="12" t="s">
        <v>1996</v>
      </c>
      <c r="G539" s="12" t="s">
        <v>1997</v>
      </c>
      <c r="H539" s="12" t="s">
        <v>26</v>
      </c>
      <c r="I539" s="12" t="s">
        <v>27</v>
      </c>
      <c r="J539" s="12" t="s">
        <v>175</v>
      </c>
      <c r="K539" s="12" t="s">
        <v>122</v>
      </c>
      <c r="L539" s="12">
        <v>10035</v>
      </c>
      <c r="M539" s="12" t="s">
        <v>69</v>
      </c>
      <c r="N539" s="12" t="s">
        <v>1382</v>
      </c>
      <c r="O539" s="12" t="s">
        <v>32</v>
      </c>
      <c r="P539" s="12" t="s">
        <v>33</v>
      </c>
      <c r="Q539" s="12" t="s">
        <v>1383</v>
      </c>
      <c r="R539" s="12">
        <v>136.78399999999999</v>
      </c>
      <c r="S539" s="12">
        <v>1</v>
      </c>
      <c r="T539" s="12">
        <v>0.2</v>
      </c>
      <c r="U539" s="12">
        <v>5.1294000000000004</v>
      </c>
    </row>
    <row r="540" spans="1:21" x14ac:dyDescent="0.3">
      <c r="A540" s="12">
        <v>2605</v>
      </c>
      <c r="B540" s="12" t="s">
        <v>1995</v>
      </c>
      <c r="C540" s="2">
        <v>42525</v>
      </c>
      <c r="D540" s="2">
        <v>42525</v>
      </c>
      <c r="E540" s="12" t="s">
        <v>427</v>
      </c>
      <c r="F540" s="12" t="s">
        <v>1996</v>
      </c>
      <c r="G540" s="12" t="s">
        <v>1997</v>
      </c>
      <c r="H540" s="12" t="s">
        <v>26</v>
      </c>
      <c r="I540" s="12" t="s">
        <v>27</v>
      </c>
      <c r="J540" s="12" t="s">
        <v>175</v>
      </c>
      <c r="K540" s="12" t="s">
        <v>122</v>
      </c>
      <c r="L540" s="12">
        <v>10035</v>
      </c>
      <c r="M540" s="12" t="s">
        <v>69</v>
      </c>
      <c r="N540" s="12" t="s">
        <v>872</v>
      </c>
      <c r="O540" s="12" t="s">
        <v>32</v>
      </c>
      <c r="P540" s="12" t="s">
        <v>58</v>
      </c>
      <c r="Q540" s="12" t="s">
        <v>873</v>
      </c>
      <c r="R540" s="12">
        <v>61.12</v>
      </c>
      <c r="S540" s="12">
        <v>4</v>
      </c>
      <c r="T540" s="12">
        <v>0</v>
      </c>
      <c r="U540" s="12">
        <v>20.780799999999999</v>
      </c>
    </row>
    <row r="541" spans="1:21" x14ac:dyDescent="0.3">
      <c r="A541" s="12">
        <v>2610</v>
      </c>
      <c r="B541" s="12" t="s">
        <v>1998</v>
      </c>
      <c r="C541" s="2">
        <v>41968</v>
      </c>
      <c r="D541" s="2">
        <v>41973</v>
      </c>
      <c r="E541" s="12" t="s">
        <v>41</v>
      </c>
      <c r="F541" s="12" t="s">
        <v>1999</v>
      </c>
      <c r="G541" s="12" t="s">
        <v>2000</v>
      </c>
      <c r="H541" s="12" t="s">
        <v>92</v>
      </c>
      <c r="I541" s="12" t="s">
        <v>27</v>
      </c>
      <c r="J541" s="12" t="s">
        <v>691</v>
      </c>
      <c r="K541" s="12" t="s">
        <v>94</v>
      </c>
      <c r="L541" s="12">
        <v>76017</v>
      </c>
      <c r="M541" s="12" t="s">
        <v>95</v>
      </c>
      <c r="N541" s="12" t="s">
        <v>46</v>
      </c>
      <c r="O541" s="12" t="s">
        <v>32</v>
      </c>
      <c r="P541" s="12" t="s">
        <v>47</v>
      </c>
      <c r="Q541" s="12" t="s">
        <v>48</v>
      </c>
      <c r="R541" s="12">
        <v>1218.7349999999999</v>
      </c>
      <c r="S541" s="12">
        <v>5</v>
      </c>
      <c r="T541" s="12">
        <v>0.3</v>
      </c>
      <c r="U541" s="12">
        <v>-121.87350000000001</v>
      </c>
    </row>
    <row r="542" spans="1:21" x14ac:dyDescent="0.3">
      <c r="A542" s="12">
        <v>2613</v>
      </c>
      <c r="B542" s="12" t="s">
        <v>1998</v>
      </c>
      <c r="C542" s="2">
        <v>41968</v>
      </c>
      <c r="D542" s="2">
        <v>41973</v>
      </c>
      <c r="E542" s="12" t="s">
        <v>41</v>
      </c>
      <c r="F542" s="12" t="s">
        <v>1999</v>
      </c>
      <c r="G542" s="12" t="s">
        <v>2000</v>
      </c>
      <c r="H542" s="12" t="s">
        <v>92</v>
      </c>
      <c r="I542" s="12" t="s">
        <v>27</v>
      </c>
      <c r="J542" s="12" t="s">
        <v>691</v>
      </c>
      <c r="K542" s="12" t="s">
        <v>94</v>
      </c>
      <c r="L542" s="12">
        <v>76017</v>
      </c>
      <c r="M542" s="12" t="s">
        <v>95</v>
      </c>
      <c r="N542" s="12" t="s">
        <v>663</v>
      </c>
      <c r="O542" s="12" t="s">
        <v>32</v>
      </c>
      <c r="P542" s="12" t="s">
        <v>58</v>
      </c>
      <c r="Q542" s="12" t="s">
        <v>664</v>
      </c>
      <c r="R542" s="12">
        <v>6.0960000000000001</v>
      </c>
      <c r="S542" s="12">
        <v>3</v>
      </c>
      <c r="T542" s="12">
        <v>0.6</v>
      </c>
      <c r="U542" s="12">
        <v>-3.9624000000000001</v>
      </c>
    </row>
    <row r="543" spans="1:21" x14ac:dyDescent="0.3">
      <c r="A543" s="12">
        <v>2614</v>
      </c>
      <c r="B543" s="12" t="s">
        <v>2001</v>
      </c>
      <c r="C543" s="2">
        <v>42488</v>
      </c>
      <c r="D543" s="2">
        <v>42495</v>
      </c>
      <c r="E543" s="12" t="s">
        <v>41</v>
      </c>
      <c r="F543" s="12" t="s">
        <v>2002</v>
      </c>
      <c r="G543" s="12" t="s">
        <v>2003</v>
      </c>
      <c r="H543" s="12" t="s">
        <v>92</v>
      </c>
      <c r="I543" s="12" t="s">
        <v>27</v>
      </c>
      <c r="J543" s="12" t="s">
        <v>54</v>
      </c>
      <c r="K543" s="12" t="s">
        <v>55</v>
      </c>
      <c r="L543" s="12">
        <v>90045</v>
      </c>
      <c r="M543" s="12" t="s">
        <v>56</v>
      </c>
      <c r="N543" s="12" t="s">
        <v>1005</v>
      </c>
      <c r="O543" s="12" t="s">
        <v>32</v>
      </c>
      <c r="P543" s="12" t="s">
        <v>38</v>
      </c>
      <c r="Q543" s="12" t="s">
        <v>1006</v>
      </c>
      <c r="R543" s="12">
        <v>41.567999999999998</v>
      </c>
      <c r="S543" s="12">
        <v>2</v>
      </c>
      <c r="T543" s="12">
        <v>0.2</v>
      </c>
      <c r="U543" s="12">
        <v>2.5979999999999999</v>
      </c>
    </row>
    <row r="544" spans="1:21" x14ac:dyDescent="0.3">
      <c r="A544" s="12">
        <v>2615</v>
      </c>
      <c r="B544" s="12" t="s">
        <v>2004</v>
      </c>
      <c r="C544" s="2">
        <v>41755</v>
      </c>
      <c r="D544" s="2">
        <v>41762</v>
      </c>
      <c r="E544" s="12" t="s">
        <v>41</v>
      </c>
      <c r="F544" s="12" t="s">
        <v>2005</v>
      </c>
      <c r="G544" s="12" t="s">
        <v>2006</v>
      </c>
      <c r="H544" s="12" t="s">
        <v>92</v>
      </c>
      <c r="I544" s="12" t="s">
        <v>27</v>
      </c>
      <c r="J544" s="12" t="s">
        <v>54</v>
      </c>
      <c r="K544" s="12" t="s">
        <v>55</v>
      </c>
      <c r="L544" s="12">
        <v>90049</v>
      </c>
      <c r="M544" s="12" t="s">
        <v>56</v>
      </c>
      <c r="N544" s="12" t="s">
        <v>468</v>
      </c>
      <c r="O544" s="12" t="s">
        <v>32</v>
      </c>
      <c r="P544" s="12" t="s">
        <v>38</v>
      </c>
      <c r="Q544" s="12" t="s">
        <v>469</v>
      </c>
      <c r="R544" s="12">
        <v>230.28</v>
      </c>
      <c r="S544" s="12">
        <v>3</v>
      </c>
      <c r="T544" s="12">
        <v>0.2</v>
      </c>
      <c r="U544" s="12">
        <v>23.027999999999999</v>
      </c>
    </row>
    <row r="545" spans="1:21" x14ac:dyDescent="0.3">
      <c r="A545" s="12">
        <v>2632</v>
      </c>
      <c r="B545" s="12" t="s">
        <v>2007</v>
      </c>
      <c r="C545" s="2">
        <v>42870</v>
      </c>
      <c r="D545" s="2">
        <v>42875</v>
      </c>
      <c r="E545" s="12" t="s">
        <v>41</v>
      </c>
      <c r="F545" s="12" t="s">
        <v>2008</v>
      </c>
      <c r="G545" s="12" t="s">
        <v>2009</v>
      </c>
      <c r="H545" s="12" t="s">
        <v>26</v>
      </c>
      <c r="I545" s="12" t="s">
        <v>27</v>
      </c>
      <c r="J545" s="12" t="s">
        <v>193</v>
      </c>
      <c r="K545" s="12" t="s">
        <v>194</v>
      </c>
      <c r="L545" s="12">
        <v>98103</v>
      </c>
      <c r="M545" s="12" t="s">
        <v>56</v>
      </c>
      <c r="N545" s="12" t="s">
        <v>1123</v>
      </c>
      <c r="O545" s="12" t="s">
        <v>32</v>
      </c>
      <c r="P545" s="12" t="s">
        <v>58</v>
      </c>
      <c r="Q545" s="12" t="s">
        <v>1124</v>
      </c>
      <c r="R545" s="12">
        <v>39.96</v>
      </c>
      <c r="S545" s="12">
        <v>2</v>
      </c>
      <c r="T545" s="12">
        <v>0</v>
      </c>
      <c r="U545" s="12">
        <v>17.1828</v>
      </c>
    </row>
    <row r="546" spans="1:21" x14ac:dyDescent="0.3">
      <c r="A546" s="12">
        <v>2633</v>
      </c>
      <c r="B546" s="12" t="s">
        <v>2007</v>
      </c>
      <c r="C546" s="2">
        <v>42870</v>
      </c>
      <c r="D546" s="2">
        <v>42875</v>
      </c>
      <c r="E546" s="12" t="s">
        <v>41</v>
      </c>
      <c r="F546" s="12" t="s">
        <v>2008</v>
      </c>
      <c r="G546" s="12" t="s">
        <v>2009</v>
      </c>
      <c r="H546" s="12" t="s">
        <v>26</v>
      </c>
      <c r="I546" s="12" t="s">
        <v>27</v>
      </c>
      <c r="J546" s="12" t="s">
        <v>193</v>
      </c>
      <c r="K546" s="12" t="s">
        <v>194</v>
      </c>
      <c r="L546" s="12">
        <v>98103</v>
      </c>
      <c r="M546" s="12" t="s">
        <v>56</v>
      </c>
      <c r="N546" s="12" t="s">
        <v>2010</v>
      </c>
      <c r="O546" s="12" t="s">
        <v>32</v>
      </c>
      <c r="P546" s="12" t="s">
        <v>38</v>
      </c>
      <c r="Q546" s="12" t="s">
        <v>2011</v>
      </c>
      <c r="R546" s="12">
        <v>42.624000000000002</v>
      </c>
      <c r="S546" s="12">
        <v>2</v>
      </c>
      <c r="T546" s="12">
        <v>0.2</v>
      </c>
      <c r="U546" s="12">
        <v>4.2624000000000004</v>
      </c>
    </row>
    <row r="547" spans="1:21" x14ac:dyDescent="0.3">
      <c r="A547" s="12">
        <v>2634</v>
      </c>
      <c r="B547" s="12" t="s">
        <v>2007</v>
      </c>
      <c r="C547" s="2">
        <v>42870</v>
      </c>
      <c r="D547" s="2">
        <v>42875</v>
      </c>
      <c r="E547" s="12" t="s">
        <v>41</v>
      </c>
      <c r="F547" s="12" t="s">
        <v>2008</v>
      </c>
      <c r="G547" s="12" t="s">
        <v>2009</v>
      </c>
      <c r="H547" s="12" t="s">
        <v>26</v>
      </c>
      <c r="I547" s="12" t="s">
        <v>27</v>
      </c>
      <c r="J547" s="12" t="s">
        <v>193</v>
      </c>
      <c r="K547" s="12" t="s">
        <v>194</v>
      </c>
      <c r="L547" s="12">
        <v>98103</v>
      </c>
      <c r="M547" s="12" t="s">
        <v>56</v>
      </c>
      <c r="N547" s="12" t="s">
        <v>248</v>
      </c>
      <c r="O547" s="12" t="s">
        <v>32</v>
      </c>
      <c r="P547" s="12" t="s">
        <v>38</v>
      </c>
      <c r="Q547" s="12" t="s">
        <v>249</v>
      </c>
      <c r="R547" s="12">
        <v>220.96</v>
      </c>
      <c r="S547" s="12">
        <v>1</v>
      </c>
      <c r="T547" s="12">
        <v>0.2</v>
      </c>
      <c r="U547" s="12">
        <v>24.858000000000001</v>
      </c>
    </row>
    <row r="548" spans="1:21" x14ac:dyDescent="0.3">
      <c r="A548" s="12">
        <v>2635</v>
      </c>
      <c r="B548" s="12" t="s">
        <v>2012</v>
      </c>
      <c r="C548" s="2">
        <v>42190</v>
      </c>
      <c r="D548" s="2">
        <v>42195</v>
      </c>
      <c r="E548" s="12" t="s">
        <v>23</v>
      </c>
      <c r="F548" s="12" t="s">
        <v>1527</v>
      </c>
      <c r="G548" s="12" t="s">
        <v>1528</v>
      </c>
      <c r="H548" s="12" t="s">
        <v>92</v>
      </c>
      <c r="I548" s="12" t="s">
        <v>27</v>
      </c>
      <c r="J548" s="12" t="s">
        <v>1913</v>
      </c>
      <c r="K548" s="12" t="s">
        <v>1038</v>
      </c>
      <c r="L548" s="12">
        <v>28314</v>
      </c>
      <c r="M548" s="12" t="s">
        <v>30</v>
      </c>
      <c r="N548" s="12" t="s">
        <v>2013</v>
      </c>
      <c r="O548" s="12" t="s">
        <v>32</v>
      </c>
      <c r="P548" s="12" t="s">
        <v>58</v>
      </c>
      <c r="Q548" s="12" t="s">
        <v>2014</v>
      </c>
      <c r="R548" s="12">
        <v>4.9279999999999999</v>
      </c>
      <c r="S548" s="12">
        <v>2</v>
      </c>
      <c r="T548" s="12">
        <v>0.2</v>
      </c>
      <c r="U548" s="12">
        <v>0.73919999999999997</v>
      </c>
    </row>
    <row r="549" spans="1:21" x14ac:dyDescent="0.3">
      <c r="A549" s="12">
        <v>2641</v>
      </c>
      <c r="B549" s="12" t="s">
        <v>2015</v>
      </c>
      <c r="C549" s="2">
        <v>42898</v>
      </c>
      <c r="D549" s="2">
        <v>42904</v>
      </c>
      <c r="E549" s="12" t="s">
        <v>41</v>
      </c>
      <c r="F549" s="12" t="s">
        <v>2016</v>
      </c>
      <c r="G549" s="12" t="s">
        <v>2017</v>
      </c>
      <c r="H549" s="12" t="s">
        <v>26</v>
      </c>
      <c r="I549" s="12" t="s">
        <v>27</v>
      </c>
      <c r="J549" s="12" t="s">
        <v>175</v>
      </c>
      <c r="K549" s="12" t="s">
        <v>122</v>
      </c>
      <c r="L549" s="12">
        <v>10035</v>
      </c>
      <c r="M549" s="12" t="s">
        <v>69</v>
      </c>
      <c r="N549" s="12" t="s">
        <v>582</v>
      </c>
      <c r="O549" s="12" t="s">
        <v>32</v>
      </c>
      <c r="P549" s="12" t="s">
        <v>38</v>
      </c>
      <c r="Q549" s="12" t="s">
        <v>583</v>
      </c>
      <c r="R549" s="12">
        <v>858.24</v>
      </c>
      <c r="S549" s="12">
        <v>4</v>
      </c>
      <c r="T549" s="12">
        <v>0.1</v>
      </c>
      <c r="U549" s="12">
        <v>143.04</v>
      </c>
    </row>
    <row r="550" spans="1:21" x14ac:dyDescent="0.3">
      <c r="A550" s="12">
        <v>2645</v>
      </c>
      <c r="B550" s="12" t="s">
        <v>2018</v>
      </c>
      <c r="C550" s="2">
        <v>42477</v>
      </c>
      <c r="D550" s="2">
        <v>42481</v>
      </c>
      <c r="E550" s="12" t="s">
        <v>23</v>
      </c>
      <c r="F550" s="12" t="s">
        <v>1739</v>
      </c>
      <c r="G550" s="12" t="s">
        <v>1740</v>
      </c>
      <c r="H550" s="12" t="s">
        <v>102</v>
      </c>
      <c r="I550" s="12" t="s">
        <v>27</v>
      </c>
      <c r="J550" s="12" t="s">
        <v>2019</v>
      </c>
      <c r="K550" s="12" t="s">
        <v>1038</v>
      </c>
      <c r="L550" s="12">
        <v>27604</v>
      </c>
      <c r="M550" s="12" t="s">
        <v>30</v>
      </c>
      <c r="N550" s="12" t="s">
        <v>502</v>
      </c>
      <c r="O550" s="12" t="s">
        <v>32</v>
      </c>
      <c r="P550" s="12" t="s">
        <v>58</v>
      </c>
      <c r="Q550" s="12" t="s">
        <v>503</v>
      </c>
      <c r="R550" s="12">
        <v>18.623999999999999</v>
      </c>
      <c r="S550" s="12">
        <v>8</v>
      </c>
      <c r="T550" s="12">
        <v>0.2</v>
      </c>
      <c r="U550" s="12">
        <v>6.2855999999999996</v>
      </c>
    </row>
    <row r="551" spans="1:21" x14ac:dyDescent="0.3">
      <c r="A551" s="12">
        <v>2646</v>
      </c>
      <c r="B551" s="12" t="s">
        <v>2020</v>
      </c>
      <c r="C551" s="2">
        <v>41889</v>
      </c>
      <c r="D551" s="2">
        <v>41894</v>
      </c>
      <c r="E551" s="12" t="s">
        <v>23</v>
      </c>
      <c r="F551" s="12" t="s">
        <v>2021</v>
      </c>
      <c r="G551" s="12" t="s">
        <v>2022</v>
      </c>
      <c r="H551" s="12" t="s">
        <v>26</v>
      </c>
      <c r="I551" s="12" t="s">
        <v>27</v>
      </c>
      <c r="J551" s="12" t="s">
        <v>2023</v>
      </c>
      <c r="K551" s="12" t="s">
        <v>1524</v>
      </c>
      <c r="L551" s="12">
        <v>74133</v>
      </c>
      <c r="M551" s="12" t="s">
        <v>95</v>
      </c>
      <c r="N551" s="12" t="s">
        <v>1313</v>
      </c>
      <c r="O551" s="12" t="s">
        <v>32</v>
      </c>
      <c r="P551" s="12" t="s">
        <v>58</v>
      </c>
      <c r="Q551" s="12" t="s">
        <v>2024</v>
      </c>
      <c r="R551" s="12">
        <v>57.69</v>
      </c>
      <c r="S551" s="12">
        <v>3</v>
      </c>
      <c r="T551" s="12">
        <v>0</v>
      </c>
      <c r="U551" s="12">
        <v>23.652899999999999</v>
      </c>
    </row>
    <row r="552" spans="1:21" x14ac:dyDescent="0.3">
      <c r="A552" s="12">
        <v>2649</v>
      </c>
      <c r="B552" s="12" t="s">
        <v>2020</v>
      </c>
      <c r="C552" s="2">
        <v>41889</v>
      </c>
      <c r="D552" s="2">
        <v>41894</v>
      </c>
      <c r="E552" s="12" t="s">
        <v>23</v>
      </c>
      <c r="F552" s="12" t="s">
        <v>2021</v>
      </c>
      <c r="G552" s="12" t="s">
        <v>2022</v>
      </c>
      <c r="H552" s="12" t="s">
        <v>26</v>
      </c>
      <c r="I552" s="12" t="s">
        <v>27</v>
      </c>
      <c r="J552" s="12" t="s">
        <v>2023</v>
      </c>
      <c r="K552" s="12" t="s">
        <v>1524</v>
      </c>
      <c r="L552" s="12">
        <v>74133</v>
      </c>
      <c r="M552" s="12" t="s">
        <v>95</v>
      </c>
      <c r="N552" s="12" t="s">
        <v>1959</v>
      </c>
      <c r="O552" s="12" t="s">
        <v>32</v>
      </c>
      <c r="P552" s="12" t="s">
        <v>58</v>
      </c>
      <c r="Q552" s="12" t="s">
        <v>1960</v>
      </c>
      <c r="R552" s="12">
        <v>821.88</v>
      </c>
      <c r="S552" s="12">
        <v>6</v>
      </c>
      <c r="T552" s="12">
        <v>0</v>
      </c>
      <c r="U552" s="12">
        <v>213.68879999999999</v>
      </c>
    </row>
    <row r="553" spans="1:21" x14ac:dyDescent="0.3">
      <c r="A553" s="12">
        <v>2651</v>
      </c>
      <c r="B553" s="12" t="s">
        <v>2025</v>
      </c>
      <c r="C553" s="2">
        <v>42639</v>
      </c>
      <c r="D553" s="2">
        <v>42644</v>
      </c>
      <c r="E553" s="12" t="s">
        <v>41</v>
      </c>
      <c r="F553" s="12" t="s">
        <v>2026</v>
      </c>
      <c r="G553" s="12" t="s">
        <v>2027</v>
      </c>
      <c r="H553" s="12" t="s">
        <v>92</v>
      </c>
      <c r="I553" s="12" t="s">
        <v>27</v>
      </c>
      <c r="J553" s="12" t="s">
        <v>2028</v>
      </c>
      <c r="K553" s="12" t="s">
        <v>55</v>
      </c>
      <c r="L553" s="12">
        <v>92345</v>
      </c>
      <c r="M553" s="12" t="s">
        <v>56</v>
      </c>
      <c r="N553" s="12" t="s">
        <v>1138</v>
      </c>
      <c r="O553" s="12" t="s">
        <v>32</v>
      </c>
      <c r="P553" s="12" t="s">
        <v>33</v>
      </c>
      <c r="Q553" s="12" t="s">
        <v>1139</v>
      </c>
      <c r="R553" s="12">
        <v>424.95749999999998</v>
      </c>
      <c r="S553" s="12">
        <v>5</v>
      </c>
      <c r="T553" s="12">
        <v>0.15</v>
      </c>
      <c r="U553" s="12">
        <v>19.998000000000001</v>
      </c>
    </row>
    <row r="554" spans="1:21" x14ac:dyDescent="0.3">
      <c r="A554" s="12">
        <v>2655</v>
      </c>
      <c r="B554" s="12" t="s">
        <v>2029</v>
      </c>
      <c r="C554" s="2">
        <v>42995</v>
      </c>
      <c r="D554" s="2">
        <v>42999</v>
      </c>
      <c r="E554" s="12" t="s">
        <v>23</v>
      </c>
      <c r="F554" s="12" t="s">
        <v>373</v>
      </c>
      <c r="G554" s="12" t="s">
        <v>374</v>
      </c>
      <c r="H554" s="12" t="s">
        <v>92</v>
      </c>
      <c r="I554" s="12" t="s">
        <v>27</v>
      </c>
      <c r="J554" s="12" t="s">
        <v>1235</v>
      </c>
      <c r="K554" s="12" t="s">
        <v>78</v>
      </c>
      <c r="L554" s="12">
        <v>84604</v>
      </c>
      <c r="M554" s="12" t="s">
        <v>56</v>
      </c>
      <c r="N554" s="12" t="s">
        <v>2030</v>
      </c>
      <c r="O554" s="12" t="s">
        <v>32</v>
      </c>
      <c r="P554" s="12" t="s">
        <v>33</v>
      </c>
      <c r="Q554" s="12" t="s">
        <v>2031</v>
      </c>
      <c r="R554" s="12">
        <v>1292.94</v>
      </c>
      <c r="S554" s="12">
        <v>3</v>
      </c>
      <c r="T554" s="12">
        <v>0</v>
      </c>
      <c r="U554" s="12">
        <v>77.576400000000007</v>
      </c>
    </row>
    <row r="555" spans="1:21" x14ac:dyDescent="0.3">
      <c r="A555" s="12">
        <v>2660</v>
      </c>
      <c r="B555" s="12" t="s">
        <v>2032</v>
      </c>
      <c r="C555" s="2">
        <v>42362</v>
      </c>
      <c r="D555" s="2">
        <v>42366</v>
      </c>
      <c r="E555" s="12" t="s">
        <v>41</v>
      </c>
      <c r="F555" s="12" t="s">
        <v>2033</v>
      </c>
      <c r="G555" s="12" t="s">
        <v>2034</v>
      </c>
      <c r="H555" s="12" t="s">
        <v>92</v>
      </c>
      <c r="I555" s="12" t="s">
        <v>27</v>
      </c>
      <c r="J555" s="12" t="s">
        <v>2035</v>
      </c>
      <c r="K555" s="12" t="s">
        <v>522</v>
      </c>
      <c r="L555" s="12">
        <v>85234</v>
      </c>
      <c r="M555" s="12" t="s">
        <v>56</v>
      </c>
      <c r="N555" s="12" t="s">
        <v>248</v>
      </c>
      <c r="O555" s="12" t="s">
        <v>32</v>
      </c>
      <c r="P555" s="12" t="s">
        <v>38</v>
      </c>
      <c r="Q555" s="12" t="s">
        <v>249</v>
      </c>
      <c r="R555" s="12">
        <v>883.84</v>
      </c>
      <c r="S555" s="12">
        <v>4</v>
      </c>
      <c r="T555" s="12">
        <v>0.2</v>
      </c>
      <c r="U555" s="12">
        <v>99.432000000000002</v>
      </c>
    </row>
    <row r="556" spans="1:21" x14ac:dyDescent="0.3">
      <c r="A556" s="12">
        <v>2665</v>
      </c>
      <c r="B556" s="12" t="s">
        <v>2036</v>
      </c>
      <c r="C556" s="2">
        <v>42491</v>
      </c>
      <c r="D556" s="2">
        <v>42494</v>
      </c>
      <c r="E556" s="12" t="s">
        <v>89</v>
      </c>
      <c r="F556" s="12" t="s">
        <v>2037</v>
      </c>
      <c r="G556" s="12" t="s">
        <v>2038</v>
      </c>
      <c r="H556" s="12" t="s">
        <v>26</v>
      </c>
      <c r="I556" s="12" t="s">
        <v>27</v>
      </c>
      <c r="J556" s="12" t="s">
        <v>142</v>
      </c>
      <c r="K556" s="12" t="s">
        <v>143</v>
      </c>
      <c r="L556" s="12">
        <v>38109</v>
      </c>
      <c r="M556" s="12" t="s">
        <v>30</v>
      </c>
      <c r="N556" s="12" t="s">
        <v>214</v>
      </c>
      <c r="O556" s="12" t="s">
        <v>32</v>
      </c>
      <c r="P556" s="12" t="s">
        <v>47</v>
      </c>
      <c r="Q556" s="12" t="s">
        <v>215</v>
      </c>
      <c r="R556" s="12">
        <v>370.62</v>
      </c>
      <c r="S556" s="12">
        <v>3</v>
      </c>
      <c r="T556" s="12">
        <v>0.4</v>
      </c>
      <c r="U556" s="12">
        <v>-142.071</v>
      </c>
    </row>
    <row r="557" spans="1:21" x14ac:dyDescent="0.3">
      <c r="A557" s="12">
        <v>2669</v>
      </c>
      <c r="B557" s="12" t="s">
        <v>2039</v>
      </c>
      <c r="C557" s="2">
        <v>42241</v>
      </c>
      <c r="D557" s="2">
        <v>42246</v>
      </c>
      <c r="E557" s="12" t="s">
        <v>41</v>
      </c>
      <c r="F557" s="12" t="s">
        <v>2040</v>
      </c>
      <c r="G557" s="12" t="s">
        <v>2041</v>
      </c>
      <c r="H557" s="12" t="s">
        <v>102</v>
      </c>
      <c r="I557" s="12" t="s">
        <v>27</v>
      </c>
      <c r="J557" s="12" t="s">
        <v>54</v>
      </c>
      <c r="K557" s="12" t="s">
        <v>55</v>
      </c>
      <c r="L557" s="12">
        <v>90045</v>
      </c>
      <c r="M557" s="12" t="s">
        <v>56</v>
      </c>
      <c r="N557" s="12" t="s">
        <v>70</v>
      </c>
      <c r="O557" s="12" t="s">
        <v>32</v>
      </c>
      <c r="P557" s="12" t="s">
        <v>38</v>
      </c>
      <c r="Q557" s="12" t="s">
        <v>71</v>
      </c>
      <c r="R557" s="12">
        <v>40.783999999999999</v>
      </c>
      <c r="S557" s="12">
        <v>1</v>
      </c>
      <c r="T557" s="12">
        <v>0.2</v>
      </c>
      <c r="U557" s="12">
        <v>4.5881999999999996</v>
      </c>
    </row>
    <row r="558" spans="1:21" x14ac:dyDescent="0.3">
      <c r="A558" s="12">
        <v>2672</v>
      </c>
      <c r="B558" s="12" t="s">
        <v>2042</v>
      </c>
      <c r="C558" s="2">
        <v>41891</v>
      </c>
      <c r="D558" s="2">
        <v>41894</v>
      </c>
      <c r="E558" s="12" t="s">
        <v>23</v>
      </c>
      <c r="F558" s="12" t="s">
        <v>2043</v>
      </c>
      <c r="G558" s="12" t="s">
        <v>2044</v>
      </c>
      <c r="H558" s="12" t="s">
        <v>92</v>
      </c>
      <c r="I558" s="12" t="s">
        <v>27</v>
      </c>
      <c r="J558" s="12" t="s">
        <v>2045</v>
      </c>
      <c r="K558" s="12" t="s">
        <v>436</v>
      </c>
      <c r="L558" s="12">
        <v>1852</v>
      </c>
      <c r="M558" s="12" t="s">
        <v>69</v>
      </c>
      <c r="N558" s="12" t="s">
        <v>2046</v>
      </c>
      <c r="O558" s="12" t="s">
        <v>32</v>
      </c>
      <c r="P558" s="12" t="s">
        <v>38</v>
      </c>
      <c r="Q558" s="12" t="s">
        <v>2047</v>
      </c>
      <c r="R558" s="12">
        <v>785.88</v>
      </c>
      <c r="S558" s="12">
        <v>6</v>
      </c>
      <c r="T558" s="12">
        <v>0</v>
      </c>
      <c r="U558" s="12">
        <v>212.1876</v>
      </c>
    </row>
    <row r="559" spans="1:21" x14ac:dyDescent="0.3">
      <c r="A559" s="12">
        <v>2694</v>
      </c>
      <c r="B559" s="12" t="s">
        <v>2048</v>
      </c>
      <c r="C559" s="2">
        <v>42391</v>
      </c>
      <c r="D559" s="2">
        <v>42397</v>
      </c>
      <c r="E559" s="12" t="s">
        <v>41</v>
      </c>
      <c r="F559" s="12" t="s">
        <v>789</v>
      </c>
      <c r="G559" s="12" t="s">
        <v>790</v>
      </c>
      <c r="H559" s="12" t="s">
        <v>92</v>
      </c>
      <c r="I559" s="12" t="s">
        <v>27</v>
      </c>
      <c r="J559" s="12" t="s">
        <v>193</v>
      </c>
      <c r="K559" s="12" t="s">
        <v>194</v>
      </c>
      <c r="L559" s="12">
        <v>98115</v>
      </c>
      <c r="M559" s="12" t="s">
        <v>56</v>
      </c>
      <c r="N559" s="12" t="s">
        <v>632</v>
      </c>
      <c r="O559" s="12" t="s">
        <v>32</v>
      </c>
      <c r="P559" s="12" t="s">
        <v>58</v>
      </c>
      <c r="Q559" s="12" t="s">
        <v>633</v>
      </c>
      <c r="R559" s="12">
        <v>109.9</v>
      </c>
      <c r="S559" s="12">
        <v>5</v>
      </c>
      <c r="T559" s="12">
        <v>0</v>
      </c>
      <c r="U559" s="12">
        <v>37.366</v>
      </c>
    </row>
    <row r="560" spans="1:21" x14ac:dyDescent="0.3">
      <c r="A560" s="12">
        <v>2695</v>
      </c>
      <c r="B560" s="12" t="s">
        <v>2049</v>
      </c>
      <c r="C560" s="2">
        <v>41927</v>
      </c>
      <c r="D560" s="2">
        <v>41932</v>
      </c>
      <c r="E560" s="12" t="s">
        <v>41</v>
      </c>
      <c r="F560" s="12" t="s">
        <v>2050</v>
      </c>
      <c r="G560" s="12" t="s">
        <v>2051</v>
      </c>
      <c r="H560" s="12" t="s">
        <v>26</v>
      </c>
      <c r="I560" s="12" t="s">
        <v>27</v>
      </c>
      <c r="J560" s="12" t="s">
        <v>2052</v>
      </c>
      <c r="K560" s="12" t="s">
        <v>45</v>
      </c>
      <c r="L560" s="12">
        <v>33012</v>
      </c>
      <c r="M560" s="12" t="s">
        <v>30</v>
      </c>
      <c r="N560" s="12" t="s">
        <v>1313</v>
      </c>
      <c r="O560" s="12" t="s">
        <v>32</v>
      </c>
      <c r="P560" s="12" t="s">
        <v>58</v>
      </c>
      <c r="Q560" s="12" t="s">
        <v>2024</v>
      </c>
      <c r="R560" s="12">
        <v>15.384</v>
      </c>
      <c r="S560" s="12">
        <v>1</v>
      </c>
      <c r="T560" s="12">
        <v>0.2</v>
      </c>
      <c r="U560" s="12">
        <v>4.0382999999999996</v>
      </c>
    </row>
    <row r="561" spans="1:21" x14ac:dyDescent="0.3">
      <c r="A561" s="12">
        <v>2701</v>
      </c>
      <c r="B561" s="12" t="s">
        <v>2053</v>
      </c>
      <c r="C561" s="2">
        <v>41716</v>
      </c>
      <c r="D561" s="2">
        <v>41721</v>
      </c>
      <c r="E561" s="12" t="s">
        <v>41</v>
      </c>
      <c r="F561" s="12" t="s">
        <v>1976</v>
      </c>
      <c r="G561" s="12" t="s">
        <v>1977</v>
      </c>
      <c r="H561" s="12" t="s">
        <v>102</v>
      </c>
      <c r="I561" s="12" t="s">
        <v>27</v>
      </c>
      <c r="J561" s="12" t="s">
        <v>608</v>
      </c>
      <c r="K561" s="12" t="s">
        <v>45</v>
      </c>
      <c r="L561" s="12">
        <v>32216</v>
      </c>
      <c r="M561" s="12" t="s">
        <v>30</v>
      </c>
      <c r="N561" s="12" t="s">
        <v>1313</v>
      </c>
      <c r="O561" s="12" t="s">
        <v>32</v>
      </c>
      <c r="P561" s="12" t="s">
        <v>58</v>
      </c>
      <c r="Q561" s="12" t="s">
        <v>2024</v>
      </c>
      <c r="R561" s="12">
        <v>30.768000000000001</v>
      </c>
      <c r="S561" s="12">
        <v>2</v>
      </c>
      <c r="T561" s="12">
        <v>0.2</v>
      </c>
      <c r="U561" s="12">
        <v>8.0765999999999991</v>
      </c>
    </row>
    <row r="562" spans="1:21" x14ac:dyDescent="0.3">
      <c r="A562" s="12">
        <v>2703</v>
      </c>
      <c r="B562" s="12" t="s">
        <v>2053</v>
      </c>
      <c r="C562" s="2">
        <v>41716</v>
      </c>
      <c r="D562" s="2">
        <v>41721</v>
      </c>
      <c r="E562" s="12" t="s">
        <v>41</v>
      </c>
      <c r="F562" s="12" t="s">
        <v>1976</v>
      </c>
      <c r="G562" s="12" t="s">
        <v>1977</v>
      </c>
      <c r="H562" s="12" t="s">
        <v>102</v>
      </c>
      <c r="I562" s="12" t="s">
        <v>27</v>
      </c>
      <c r="J562" s="12" t="s">
        <v>608</v>
      </c>
      <c r="K562" s="12" t="s">
        <v>45</v>
      </c>
      <c r="L562" s="12">
        <v>32216</v>
      </c>
      <c r="M562" s="12" t="s">
        <v>30</v>
      </c>
      <c r="N562" s="12" t="s">
        <v>1539</v>
      </c>
      <c r="O562" s="12" t="s">
        <v>32</v>
      </c>
      <c r="P562" s="12" t="s">
        <v>58</v>
      </c>
      <c r="Q562" s="12" t="s">
        <v>1540</v>
      </c>
      <c r="R562" s="12">
        <v>122.352</v>
      </c>
      <c r="S562" s="12">
        <v>3</v>
      </c>
      <c r="T562" s="12">
        <v>0.2</v>
      </c>
      <c r="U562" s="12">
        <v>15.294</v>
      </c>
    </row>
    <row r="563" spans="1:21" x14ac:dyDescent="0.3">
      <c r="A563" s="12">
        <v>2709</v>
      </c>
      <c r="B563" s="12" t="s">
        <v>2054</v>
      </c>
      <c r="C563" s="2">
        <v>42034</v>
      </c>
      <c r="D563" s="2">
        <v>42041</v>
      </c>
      <c r="E563" s="12" t="s">
        <v>41</v>
      </c>
      <c r="F563" s="12" t="s">
        <v>2055</v>
      </c>
      <c r="G563" s="12" t="s">
        <v>2056</v>
      </c>
      <c r="H563" s="12" t="s">
        <v>26</v>
      </c>
      <c r="I563" s="12" t="s">
        <v>27</v>
      </c>
      <c r="J563" s="12" t="s">
        <v>54</v>
      </c>
      <c r="K563" s="12" t="s">
        <v>55</v>
      </c>
      <c r="L563" s="12">
        <v>90049</v>
      </c>
      <c r="M563" s="12" t="s">
        <v>56</v>
      </c>
      <c r="N563" s="12" t="s">
        <v>2057</v>
      </c>
      <c r="O563" s="12" t="s">
        <v>32</v>
      </c>
      <c r="P563" s="12" t="s">
        <v>58</v>
      </c>
      <c r="Q563" s="12" t="s">
        <v>2058</v>
      </c>
      <c r="R563" s="12">
        <v>227.36</v>
      </c>
      <c r="S563" s="12">
        <v>7</v>
      </c>
      <c r="T563" s="12">
        <v>0</v>
      </c>
      <c r="U563" s="12">
        <v>81.849599999999995</v>
      </c>
    </row>
    <row r="564" spans="1:21" x14ac:dyDescent="0.3">
      <c r="A564" s="12">
        <v>2712</v>
      </c>
      <c r="B564" s="12" t="s">
        <v>2059</v>
      </c>
      <c r="C564" s="2">
        <v>43017</v>
      </c>
      <c r="D564" s="2">
        <v>43019</v>
      </c>
      <c r="E564" s="12" t="s">
        <v>89</v>
      </c>
      <c r="F564" s="12" t="s">
        <v>2060</v>
      </c>
      <c r="G564" s="12" t="s">
        <v>2061</v>
      </c>
      <c r="H564" s="12" t="s">
        <v>92</v>
      </c>
      <c r="I564" s="12" t="s">
        <v>27</v>
      </c>
      <c r="J564" s="12" t="s">
        <v>2062</v>
      </c>
      <c r="K564" s="12" t="s">
        <v>233</v>
      </c>
      <c r="L564" s="12">
        <v>44107</v>
      </c>
      <c r="M564" s="12" t="s">
        <v>69</v>
      </c>
      <c r="N564" s="12" t="s">
        <v>778</v>
      </c>
      <c r="O564" s="12" t="s">
        <v>32</v>
      </c>
      <c r="P564" s="12" t="s">
        <v>58</v>
      </c>
      <c r="Q564" s="12" t="s">
        <v>779</v>
      </c>
      <c r="R564" s="12">
        <v>45.887999999999998</v>
      </c>
      <c r="S564" s="12">
        <v>4</v>
      </c>
      <c r="T564" s="12">
        <v>0.2</v>
      </c>
      <c r="U564" s="12">
        <v>9.1776</v>
      </c>
    </row>
    <row r="565" spans="1:21" x14ac:dyDescent="0.3">
      <c r="A565" s="12">
        <v>2720</v>
      </c>
      <c r="B565" s="12" t="s">
        <v>2063</v>
      </c>
      <c r="C565" s="2">
        <v>41979</v>
      </c>
      <c r="D565" s="2">
        <v>41981</v>
      </c>
      <c r="E565" s="12" t="s">
        <v>23</v>
      </c>
      <c r="F565" s="12" t="s">
        <v>1576</v>
      </c>
      <c r="G565" s="12" t="s">
        <v>1577</v>
      </c>
      <c r="H565" s="12" t="s">
        <v>26</v>
      </c>
      <c r="I565" s="12" t="s">
        <v>27</v>
      </c>
      <c r="J565" s="12" t="s">
        <v>103</v>
      </c>
      <c r="K565" s="12" t="s">
        <v>94</v>
      </c>
      <c r="L565" s="12">
        <v>77095</v>
      </c>
      <c r="M565" s="12" t="s">
        <v>95</v>
      </c>
      <c r="N565" s="12" t="s">
        <v>699</v>
      </c>
      <c r="O565" s="12" t="s">
        <v>32</v>
      </c>
      <c r="P565" s="12" t="s">
        <v>58</v>
      </c>
      <c r="Q565" s="12" t="s">
        <v>700</v>
      </c>
      <c r="R565" s="12">
        <v>23.975999999999999</v>
      </c>
      <c r="S565" s="12">
        <v>3</v>
      </c>
      <c r="T565" s="12">
        <v>0.6</v>
      </c>
      <c r="U565" s="12">
        <v>-14.3856</v>
      </c>
    </row>
    <row r="566" spans="1:21" x14ac:dyDescent="0.3">
      <c r="A566" s="12">
        <v>2727</v>
      </c>
      <c r="B566" s="12" t="s">
        <v>2064</v>
      </c>
      <c r="C566" s="2">
        <v>43046</v>
      </c>
      <c r="D566" s="2">
        <v>43052</v>
      </c>
      <c r="E566" s="12" t="s">
        <v>41</v>
      </c>
      <c r="F566" s="12" t="s">
        <v>2065</v>
      </c>
      <c r="G566" s="12" t="s">
        <v>2066</v>
      </c>
      <c r="H566" s="12" t="s">
        <v>26</v>
      </c>
      <c r="I566" s="12" t="s">
        <v>27</v>
      </c>
      <c r="J566" s="12" t="s">
        <v>67</v>
      </c>
      <c r="K566" s="12" t="s">
        <v>68</v>
      </c>
      <c r="L566" s="12">
        <v>19120</v>
      </c>
      <c r="M566" s="12" t="s">
        <v>69</v>
      </c>
      <c r="N566" s="12" t="s">
        <v>1902</v>
      </c>
      <c r="O566" s="12" t="s">
        <v>32</v>
      </c>
      <c r="P566" s="12" t="s">
        <v>47</v>
      </c>
      <c r="Q566" s="12" t="s">
        <v>1903</v>
      </c>
      <c r="R566" s="12">
        <v>350.35199999999998</v>
      </c>
      <c r="S566" s="12">
        <v>4</v>
      </c>
      <c r="T566" s="12">
        <v>0.4</v>
      </c>
      <c r="U566" s="12">
        <v>-140.14080000000001</v>
      </c>
    </row>
    <row r="567" spans="1:21" x14ac:dyDescent="0.3">
      <c r="A567" s="12">
        <v>2732</v>
      </c>
      <c r="B567" s="12" t="s">
        <v>2067</v>
      </c>
      <c r="C567" s="2">
        <v>42779</v>
      </c>
      <c r="D567" s="2">
        <v>42785</v>
      </c>
      <c r="E567" s="12" t="s">
        <v>41</v>
      </c>
      <c r="F567" s="12" t="s">
        <v>2068</v>
      </c>
      <c r="G567" s="12" t="s">
        <v>2069</v>
      </c>
      <c r="H567" s="12" t="s">
        <v>26</v>
      </c>
      <c r="I567" s="12" t="s">
        <v>27</v>
      </c>
      <c r="J567" s="12" t="s">
        <v>193</v>
      </c>
      <c r="K567" s="12" t="s">
        <v>194</v>
      </c>
      <c r="L567" s="12">
        <v>98105</v>
      </c>
      <c r="M567" s="12" t="s">
        <v>56</v>
      </c>
      <c r="N567" s="12" t="s">
        <v>310</v>
      </c>
      <c r="O567" s="12" t="s">
        <v>32</v>
      </c>
      <c r="P567" s="12" t="s">
        <v>58</v>
      </c>
      <c r="Q567" s="12" t="s">
        <v>311</v>
      </c>
      <c r="R567" s="12">
        <v>107.53</v>
      </c>
      <c r="S567" s="12">
        <v>1</v>
      </c>
      <c r="T567" s="12">
        <v>0</v>
      </c>
      <c r="U567" s="12">
        <v>21.506</v>
      </c>
    </row>
    <row r="568" spans="1:21" x14ac:dyDescent="0.3">
      <c r="A568" s="12">
        <v>2738</v>
      </c>
      <c r="B568" s="12" t="s">
        <v>2070</v>
      </c>
      <c r="C568" s="2">
        <v>42321</v>
      </c>
      <c r="D568" s="2">
        <v>42327</v>
      </c>
      <c r="E568" s="12" t="s">
        <v>41</v>
      </c>
      <c r="F568" s="12" t="s">
        <v>313</v>
      </c>
      <c r="G568" s="12" t="s">
        <v>314</v>
      </c>
      <c r="H568" s="12" t="s">
        <v>26</v>
      </c>
      <c r="I568" s="12" t="s">
        <v>27</v>
      </c>
      <c r="J568" s="12" t="s">
        <v>232</v>
      </c>
      <c r="K568" s="12" t="s">
        <v>202</v>
      </c>
      <c r="L568" s="12">
        <v>19711</v>
      </c>
      <c r="M568" s="12" t="s">
        <v>69</v>
      </c>
      <c r="N568" s="12" t="s">
        <v>1138</v>
      </c>
      <c r="O568" s="12" t="s">
        <v>32</v>
      </c>
      <c r="P568" s="12" t="s">
        <v>33</v>
      </c>
      <c r="Q568" s="12" t="s">
        <v>1139</v>
      </c>
      <c r="R568" s="12">
        <v>299.97000000000003</v>
      </c>
      <c r="S568" s="12">
        <v>3</v>
      </c>
      <c r="T568" s="12">
        <v>0</v>
      </c>
      <c r="U568" s="12">
        <v>56.994300000000003</v>
      </c>
    </row>
    <row r="569" spans="1:21" x14ac:dyDescent="0.3">
      <c r="A569" s="12">
        <v>2743</v>
      </c>
      <c r="B569" s="12" t="s">
        <v>2071</v>
      </c>
      <c r="C569" s="2">
        <v>41947</v>
      </c>
      <c r="D569" s="2">
        <v>41951</v>
      </c>
      <c r="E569" s="12" t="s">
        <v>41</v>
      </c>
      <c r="F569" s="12" t="s">
        <v>2072</v>
      </c>
      <c r="G569" s="12" t="s">
        <v>2073</v>
      </c>
      <c r="H569" s="12" t="s">
        <v>26</v>
      </c>
      <c r="I569" s="12" t="s">
        <v>27</v>
      </c>
      <c r="J569" s="12" t="s">
        <v>641</v>
      </c>
      <c r="K569" s="12" t="s">
        <v>55</v>
      </c>
      <c r="L569" s="12">
        <v>92037</v>
      </c>
      <c r="M569" s="12" t="s">
        <v>56</v>
      </c>
      <c r="N569" s="12" t="s">
        <v>1991</v>
      </c>
      <c r="O569" s="12" t="s">
        <v>32</v>
      </c>
      <c r="P569" s="12" t="s">
        <v>58</v>
      </c>
      <c r="Q569" s="12" t="s">
        <v>1992</v>
      </c>
      <c r="R569" s="12">
        <v>35.340000000000003</v>
      </c>
      <c r="S569" s="12">
        <v>2</v>
      </c>
      <c r="T569" s="12">
        <v>0</v>
      </c>
      <c r="U569" s="12">
        <v>13.4292</v>
      </c>
    </row>
    <row r="570" spans="1:21" x14ac:dyDescent="0.3">
      <c r="A570" s="12">
        <v>2744</v>
      </c>
      <c r="B570" s="12" t="s">
        <v>2074</v>
      </c>
      <c r="C570" s="2">
        <v>42175</v>
      </c>
      <c r="D570" s="2">
        <v>42180</v>
      </c>
      <c r="E570" s="12" t="s">
        <v>23</v>
      </c>
      <c r="F570" s="12" t="s">
        <v>2075</v>
      </c>
      <c r="G570" s="12" t="s">
        <v>2076</v>
      </c>
      <c r="H570" s="12" t="s">
        <v>92</v>
      </c>
      <c r="I570" s="12" t="s">
        <v>27</v>
      </c>
      <c r="J570" s="12" t="s">
        <v>330</v>
      </c>
      <c r="K570" s="12" t="s">
        <v>55</v>
      </c>
      <c r="L570" s="12">
        <v>94122</v>
      </c>
      <c r="M570" s="12" t="s">
        <v>56</v>
      </c>
      <c r="N570" s="12" t="s">
        <v>747</v>
      </c>
      <c r="O570" s="12" t="s">
        <v>32</v>
      </c>
      <c r="P570" s="12" t="s">
        <v>58</v>
      </c>
      <c r="Q570" s="12" t="s">
        <v>748</v>
      </c>
      <c r="R570" s="12">
        <v>257.64</v>
      </c>
      <c r="S570" s="12">
        <v>6</v>
      </c>
      <c r="T570" s="12">
        <v>0</v>
      </c>
      <c r="U570" s="12">
        <v>100.4796</v>
      </c>
    </row>
    <row r="571" spans="1:21" x14ac:dyDescent="0.3">
      <c r="A571" s="12">
        <v>2747</v>
      </c>
      <c r="B571" s="12" t="s">
        <v>2077</v>
      </c>
      <c r="C571" s="2">
        <v>41771</v>
      </c>
      <c r="D571" s="2">
        <v>41776</v>
      </c>
      <c r="E571" s="12" t="s">
        <v>41</v>
      </c>
      <c r="F571" s="12" t="s">
        <v>1929</v>
      </c>
      <c r="G571" s="12" t="s">
        <v>1930</v>
      </c>
      <c r="H571" s="12" t="s">
        <v>26</v>
      </c>
      <c r="I571" s="12" t="s">
        <v>27</v>
      </c>
      <c r="J571" s="12" t="s">
        <v>239</v>
      </c>
      <c r="K571" s="12" t="s">
        <v>436</v>
      </c>
      <c r="L571" s="12">
        <v>2038</v>
      </c>
      <c r="M571" s="12" t="s">
        <v>69</v>
      </c>
      <c r="N571" s="12" t="s">
        <v>764</v>
      </c>
      <c r="O571" s="12" t="s">
        <v>32</v>
      </c>
      <c r="P571" s="12" t="s">
        <v>47</v>
      </c>
      <c r="Q571" s="12" t="s">
        <v>765</v>
      </c>
      <c r="R571" s="12">
        <v>700.05600000000004</v>
      </c>
      <c r="S571" s="12">
        <v>3</v>
      </c>
      <c r="T571" s="12">
        <v>0.3</v>
      </c>
      <c r="U571" s="12">
        <v>-130.0104</v>
      </c>
    </row>
    <row r="572" spans="1:21" x14ac:dyDescent="0.3">
      <c r="A572" s="12">
        <v>2750</v>
      </c>
      <c r="B572" s="12" t="s">
        <v>2078</v>
      </c>
      <c r="C572" s="2">
        <v>41798</v>
      </c>
      <c r="D572" s="2">
        <v>41804</v>
      </c>
      <c r="E572" s="12" t="s">
        <v>41</v>
      </c>
      <c r="F572" s="12" t="s">
        <v>630</v>
      </c>
      <c r="G572" s="12" t="s">
        <v>631</v>
      </c>
      <c r="H572" s="12" t="s">
        <v>26</v>
      </c>
      <c r="I572" s="12" t="s">
        <v>27</v>
      </c>
      <c r="J572" s="12" t="s">
        <v>193</v>
      </c>
      <c r="K572" s="12" t="s">
        <v>194</v>
      </c>
      <c r="L572" s="12">
        <v>98115</v>
      </c>
      <c r="M572" s="12" t="s">
        <v>56</v>
      </c>
      <c r="N572" s="12" t="s">
        <v>2079</v>
      </c>
      <c r="O572" s="12" t="s">
        <v>32</v>
      </c>
      <c r="P572" s="12" t="s">
        <v>38</v>
      </c>
      <c r="Q572" s="12" t="s">
        <v>2080</v>
      </c>
      <c r="R572" s="12">
        <v>585.55200000000002</v>
      </c>
      <c r="S572" s="12">
        <v>3</v>
      </c>
      <c r="T572" s="12">
        <v>0.2</v>
      </c>
      <c r="U572" s="12">
        <v>73.194000000000003</v>
      </c>
    </row>
    <row r="573" spans="1:21" x14ac:dyDescent="0.3">
      <c r="A573" s="12">
        <v>2752</v>
      </c>
      <c r="B573" s="12" t="s">
        <v>2081</v>
      </c>
      <c r="C573" s="2">
        <v>41785</v>
      </c>
      <c r="D573" s="2">
        <v>41789</v>
      </c>
      <c r="E573" s="12" t="s">
        <v>41</v>
      </c>
      <c r="F573" s="12" t="s">
        <v>2037</v>
      </c>
      <c r="G573" s="12" t="s">
        <v>2038</v>
      </c>
      <c r="H573" s="12" t="s">
        <v>26</v>
      </c>
      <c r="I573" s="12" t="s">
        <v>27</v>
      </c>
      <c r="J573" s="12" t="s">
        <v>54</v>
      </c>
      <c r="K573" s="12" t="s">
        <v>55</v>
      </c>
      <c r="L573" s="12">
        <v>90008</v>
      </c>
      <c r="M573" s="12" t="s">
        <v>56</v>
      </c>
      <c r="N573" s="12" t="s">
        <v>1534</v>
      </c>
      <c r="O573" s="12" t="s">
        <v>32</v>
      </c>
      <c r="P573" s="12" t="s">
        <v>38</v>
      </c>
      <c r="Q573" s="12" t="s">
        <v>1535</v>
      </c>
      <c r="R573" s="12">
        <v>225.29599999999999</v>
      </c>
      <c r="S573" s="12">
        <v>2</v>
      </c>
      <c r="T573" s="12">
        <v>0.2</v>
      </c>
      <c r="U573" s="12">
        <v>22.529599999999999</v>
      </c>
    </row>
    <row r="574" spans="1:21" x14ac:dyDescent="0.3">
      <c r="A574" s="12">
        <v>2759</v>
      </c>
      <c r="B574" s="12" t="s">
        <v>2082</v>
      </c>
      <c r="C574" s="2">
        <v>42440</v>
      </c>
      <c r="D574" s="2">
        <v>42444</v>
      </c>
      <c r="E574" s="12" t="s">
        <v>41</v>
      </c>
      <c r="F574" s="12" t="s">
        <v>2083</v>
      </c>
      <c r="G574" s="12" t="s">
        <v>2084</v>
      </c>
      <c r="H574" s="12" t="s">
        <v>102</v>
      </c>
      <c r="I574" s="12" t="s">
        <v>27</v>
      </c>
      <c r="J574" s="12" t="s">
        <v>349</v>
      </c>
      <c r="K574" s="12" t="s">
        <v>669</v>
      </c>
      <c r="L574" s="12">
        <v>31907</v>
      </c>
      <c r="M574" s="12" t="s">
        <v>30</v>
      </c>
      <c r="N574" s="12" t="s">
        <v>1313</v>
      </c>
      <c r="O574" s="12" t="s">
        <v>32</v>
      </c>
      <c r="P574" s="12" t="s">
        <v>58</v>
      </c>
      <c r="Q574" s="12" t="s">
        <v>2024</v>
      </c>
      <c r="R574" s="12">
        <v>76.92</v>
      </c>
      <c r="S574" s="12">
        <v>4</v>
      </c>
      <c r="T574" s="12">
        <v>0</v>
      </c>
      <c r="U574" s="12">
        <v>31.537199999999999</v>
      </c>
    </row>
    <row r="575" spans="1:21" x14ac:dyDescent="0.3">
      <c r="A575" s="12">
        <v>2773</v>
      </c>
      <c r="B575" s="12" t="s">
        <v>2085</v>
      </c>
      <c r="C575" s="2">
        <v>43079</v>
      </c>
      <c r="D575" s="2">
        <v>43081</v>
      </c>
      <c r="E575" s="12" t="s">
        <v>89</v>
      </c>
      <c r="F575" s="12" t="s">
        <v>1504</v>
      </c>
      <c r="G575" s="12" t="s">
        <v>1505</v>
      </c>
      <c r="H575" s="12" t="s">
        <v>26</v>
      </c>
      <c r="I575" s="12" t="s">
        <v>27</v>
      </c>
      <c r="J575" s="12" t="s">
        <v>44</v>
      </c>
      <c r="K575" s="12" t="s">
        <v>45</v>
      </c>
      <c r="L575" s="12">
        <v>33311</v>
      </c>
      <c r="M575" s="12" t="s">
        <v>30</v>
      </c>
      <c r="N575" s="12" t="s">
        <v>929</v>
      </c>
      <c r="O575" s="12" t="s">
        <v>32</v>
      </c>
      <c r="P575" s="12" t="s">
        <v>58</v>
      </c>
      <c r="Q575" s="12" t="s">
        <v>318</v>
      </c>
      <c r="R575" s="12">
        <v>19.103999999999999</v>
      </c>
      <c r="S575" s="12">
        <v>3</v>
      </c>
      <c r="T575" s="12">
        <v>0.2</v>
      </c>
      <c r="U575" s="12">
        <v>5.7312000000000003</v>
      </c>
    </row>
    <row r="576" spans="1:21" x14ac:dyDescent="0.3">
      <c r="A576" s="12">
        <v>2778</v>
      </c>
      <c r="B576" s="12" t="s">
        <v>2086</v>
      </c>
      <c r="C576" s="2">
        <v>42202</v>
      </c>
      <c r="D576" s="2">
        <v>42204</v>
      </c>
      <c r="E576" s="12" t="s">
        <v>23</v>
      </c>
      <c r="F576" s="12" t="s">
        <v>1333</v>
      </c>
      <c r="G576" s="12" t="s">
        <v>1334</v>
      </c>
      <c r="H576" s="12" t="s">
        <v>26</v>
      </c>
      <c r="I576" s="12" t="s">
        <v>27</v>
      </c>
      <c r="J576" s="12" t="s">
        <v>2087</v>
      </c>
      <c r="K576" s="12" t="s">
        <v>55</v>
      </c>
      <c r="L576" s="12">
        <v>93309</v>
      </c>
      <c r="M576" s="12" t="s">
        <v>56</v>
      </c>
      <c r="N576" s="12" t="s">
        <v>1478</v>
      </c>
      <c r="O576" s="12" t="s">
        <v>32</v>
      </c>
      <c r="P576" s="12" t="s">
        <v>33</v>
      </c>
      <c r="Q576" s="12" t="s">
        <v>1479</v>
      </c>
      <c r="R576" s="12">
        <v>195.46600000000001</v>
      </c>
      <c r="S576" s="12">
        <v>2</v>
      </c>
      <c r="T576" s="12">
        <v>0.15</v>
      </c>
      <c r="U576" s="12">
        <v>-13.797599999999999</v>
      </c>
    </row>
    <row r="577" spans="1:21" x14ac:dyDescent="0.3">
      <c r="A577" s="12">
        <v>2779</v>
      </c>
      <c r="B577" s="12" t="s">
        <v>2088</v>
      </c>
      <c r="C577" s="2">
        <v>42855</v>
      </c>
      <c r="D577" s="2">
        <v>42860</v>
      </c>
      <c r="E577" s="12" t="s">
        <v>41</v>
      </c>
      <c r="F577" s="12" t="s">
        <v>2089</v>
      </c>
      <c r="G577" s="12" t="s">
        <v>2090</v>
      </c>
      <c r="H577" s="12" t="s">
        <v>92</v>
      </c>
      <c r="I577" s="12" t="s">
        <v>27</v>
      </c>
      <c r="J577" s="12" t="s">
        <v>2091</v>
      </c>
      <c r="K577" s="12" t="s">
        <v>45</v>
      </c>
      <c r="L577" s="12">
        <v>33068</v>
      </c>
      <c r="M577" s="12" t="s">
        <v>30</v>
      </c>
      <c r="N577" s="12" t="s">
        <v>448</v>
      </c>
      <c r="O577" s="12" t="s">
        <v>32</v>
      </c>
      <c r="P577" s="12" t="s">
        <v>58</v>
      </c>
      <c r="Q577" s="12" t="s">
        <v>449</v>
      </c>
      <c r="R577" s="12">
        <v>23.68</v>
      </c>
      <c r="S577" s="12">
        <v>8</v>
      </c>
      <c r="T577" s="12">
        <v>0.2</v>
      </c>
      <c r="U577" s="12">
        <v>6.2160000000000002</v>
      </c>
    </row>
    <row r="578" spans="1:21" x14ac:dyDescent="0.3">
      <c r="A578" s="12">
        <v>2786</v>
      </c>
      <c r="B578" s="12" t="s">
        <v>2092</v>
      </c>
      <c r="C578" s="2">
        <v>42268</v>
      </c>
      <c r="D578" s="2">
        <v>42270</v>
      </c>
      <c r="E578" s="12" t="s">
        <v>89</v>
      </c>
      <c r="F578" s="12" t="s">
        <v>2093</v>
      </c>
      <c r="G578" s="12" t="s">
        <v>2094</v>
      </c>
      <c r="H578" s="12" t="s">
        <v>102</v>
      </c>
      <c r="I578" s="12" t="s">
        <v>27</v>
      </c>
      <c r="J578" s="12" t="s">
        <v>54</v>
      </c>
      <c r="K578" s="12" t="s">
        <v>55</v>
      </c>
      <c r="L578" s="12">
        <v>90036</v>
      </c>
      <c r="M578" s="12" t="s">
        <v>56</v>
      </c>
      <c r="N578" s="12" t="s">
        <v>627</v>
      </c>
      <c r="O578" s="12" t="s">
        <v>32</v>
      </c>
      <c r="P578" s="12" t="s">
        <v>38</v>
      </c>
      <c r="Q578" s="12" t="s">
        <v>628</v>
      </c>
      <c r="R578" s="12">
        <v>601.53599999999994</v>
      </c>
      <c r="S578" s="12">
        <v>4</v>
      </c>
      <c r="T578" s="12">
        <v>0.2</v>
      </c>
      <c r="U578" s="12">
        <v>0</v>
      </c>
    </row>
    <row r="579" spans="1:21" x14ac:dyDescent="0.3">
      <c r="A579" s="12">
        <v>2788</v>
      </c>
      <c r="B579" s="12" t="s">
        <v>2095</v>
      </c>
      <c r="C579" s="2">
        <v>41975</v>
      </c>
      <c r="D579" s="2">
        <v>41979</v>
      </c>
      <c r="E579" s="12" t="s">
        <v>41</v>
      </c>
      <c r="F579" s="12" t="s">
        <v>2096</v>
      </c>
      <c r="G579" s="12" t="s">
        <v>2097</v>
      </c>
      <c r="H579" s="12" t="s">
        <v>92</v>
      </c>
      <c r="I579" s="12" t="s">
        <v>27</v>
      </c>
      <c r="J579" s="12" t="s">
        <v>2098</v>
      </c>
      <c r="K579" s="12" t="s">
        <v>94</v>
      </c>
      <c r="L579" s="12">
        <v>78415</v>
      </c>
      <c r="M579" s="12" t="s">
        <v>95</v>
      </c>
      <c r="N579" s="12" t="s">
        <v>391</v>
      </c>
      <c r="O579" s="12" t="s">
        <v>32</v>
      </c>
      <c r="P579" s="12" t="s">
        <v>58</v>
      </c>
      <c r="Q579" s="12" t="s">
        <v>392</v>
      </c>
      <c r="R579" s="12">
        <v>58.36</v>
      </c>
      <c r="S579" s="12">
        <v>5</v>
      </c>
      <c r="T579" s="12">
        <v>0.6</v>
      </c>
      <c r="U579" s="12">
        <v>-24.803000000000001</v>
      </c>
    </row>
    <row r="580" spans="1:21" x14ac:dyDescent="0.3">
      <c r="A580" s="12">
        <v>2790</v>
      </c>
      <c r="B580" s="12" t="s">
        <v>2095</v>
      </c>
      <c r="C580" s="2">
        <v>41975</v>
      </c>
      <c r="D580" s="2">
        <v>41979</v>
      </c>
      <c r="E580" s="12" t="s">
        <v>41</v>
      </c>
      <c r="F580" s="12" t="s">
        <v>2096</v>
      </c>
      <c r="G580" s="12" t="s">
        <v>2097</v>
      </c>
      <c r="H580" s="12" t="s">
        <v>92</v>
      </c>
      <c r="I580" s="12" t="s">
        <v>27</v>
      </c>
      <c r="J580" s="12" t="s">
        <v>2098</v>
      </c>
      <c r="K580" s="12" t="s">
        <v>94</v>
      </c>
      <c r="L580" s="12">
        <v>78415</v>
      </c>
      <c r="M580" s="12" t="s">
        <v>95</v>
      </c>
      <c r="N580" s="12" t="s">
        <v>699</v>
      </c>
      <c r="O580" s="12" t="s">
        <v>32</v>
      </c>
      <c r="P580" s="12" t="s">
        <v>58</v>
      </c>
      <c r="Q580" s="12" t="s">
        <v>700</v>
      </c>
      <c r="R580" s="12">
        <v>39.96</v>
      </c>
      <c r="S580" s="12">
        <v>5</v>
      </c>
      <c r="T580" s="12">
        <v>0.6</v>
      </c>
      <c r="U580" s="12">
        <v>-23.975999999999999</v>
      </c>
    </row>
    <row r="581" spans="1:21" x14ac:dyDescent="0.3">
      <c r="A581" s="12">
        <v>2797</v>
      </c>
      <c r="B581" s="12" t="s">
        <v>2099</v>
      </c>
      <c r="C581" s="2">
        <v>41741</v>
      </c>
      <c r="D581" s="2">
        <v>41746</v>
      </c>
      <c r="E581" s="12" t="s">
        <v>41</v>
      </c>
      <c r="F581" s="12" t="s">
        <v>2100</v>
      </c>
      <c r="G581" s="12" t="s">
        <v>2101</v>
      </c>
      <c r="H581" s="12" t="s">
        <v>92</v>
      </c>
      <c r="I581" s="12" t="s">
        <v>27</v>
      </c>
      <c r="J581" s="12" t="s">
        <v>2102</v>
      </c>
      <c r="K581" s="12" t="s">
        <v>55</v>
      </c>
      <c r="L581" s="12">
        <v>90278</v>
      </c>
      <c r="M581" s="12" t="s">
        <v>56</v>
      </c>
      <c r="N581" s="12" t="s">
        <v>544</v>
      </c>
      <c r="O581" s="12" t="s">
        <v>32</v>
      </c>
      <c r="P581" s="12" t="s">
        <v>33</v>
      </c>
      <c r="Q581" s="12" t="s">
        <v>545</v>
      </c>
      <c r="R581" s="12">
        <v>308.49900000000002</v>
      </c>
      <c r="S581" s="12">
        <v>3</v>
      </c>
      <c r="T581" s="12">
        <v>0.15</v>
      </c>
      <c r="U581" s="12">
        <v>-18.146999999999998</v>
      </c>
    </row>
    <row r="582" spans="1:21" x14ac:dyDescent="0.3">
      <c r="A582" s="12">
        <v>2803</v>
      </c>
      <c r="B582" s="12" t="s">
        <v>2103</v>
      </c>
      <c r="C582" s="2">
        <v>43042</v>
      </c>
      <c r="D582" s="2">
        <v>43047</v>
      </c>
      <c r="E582" s="12" t="s">
        <v>41</v>
      </c>
      <c r="F582" s="12" t="s">
        <v>2104</v>
      </c>
      <c r="G582" s="12" t="s">
        <v>2105</v>
      </c>
      <c r="H582" s="12" t="s">
        <v>26</v>
      </c>
      <c r="I582" s="12" t="s">
        <v>27</v>
      </c>
      <c r="J582" s="12" t="s">
        <v>2106</v>
      </c>
      <c r="K582" s="12" t="s">
        <v>1898</v>
      </c>
      <c r="L582" s="12">
        <v>88001</v>
      </c>
      <c r="M582" s="12" t="s">
        <v>56</v>
      </c>
      <c r="N582" s="12" t="s">
        <v>176</v>
      </c>
      <c r="O582" s="12" t="s">
        <v>32</v>
      </c>
      <c r="P582" s="12" t="s">
        <v>58</v>
      </c>
      <c r="Q582" s="12" t="s">
        <v>177</v>
      </c>
      <c r="R582" s="12">
        <v>41.37</v>
      </c>
      <c r="S582" s="12">
        <v>3</v>
      </c>
      <c r="T582" s="12">
        <v>0</v>
      </c>
      <c r="U582" s="12">
        <v>17.375399999999999</v>
      </c>
    </row>
    <row r="583" spans="1:21" x14ac:dyDescent="0.3">
      <c r="A583" s="12">
        <v>2806</v>
      </c>
      <c r="B583" s="12" t="s">
        <v>2107</v>
      </c>
      <c r="C583" s="2">
        <v>42254</v>
      </c>
      <c r="D583" s="2">
        <v>42258</v>
      </c>
      <c r="E583" s="12" t="s">
        <v>41</v>
      </c>
      <c r="F583" s="12" t="s">
        <v>2055</v>
      </c>
      <c r="G583" s="12" t="s">
        <v>2056</v>
      </c>
      <c r="H583" s="12" t="s">
        <v>26</v>
      </c>
      <c r="I583" s="12" t="s">
        <v>27</v>
      </c>
      <c r="J583" s="12" t="s">
        <v>1376</v>
      </c>
      <c r="K583" s="12" t="s">
        <v>94</v>
      </c>
      <c r="L583" s="12">
        <v>79907</v>
      </c>
      <c r="M583" s="12" t="s">
        <v>95</v>
      </c>
      <c r="N583" s="12" t="s">
        <v>1767</v>
      </c>
      <c r="O583" s="12" t="s">
        <v>32</v>
      </c>
      <c r="P583" s="12" t="s">
        <v>38</v>
      </c>
      <c r="Q583" s="12" t="s">
        <v>1768</v>
      </c>
      <c r="R583" s="12">
        <v>47.515999999999998</v>
      </c>
      <c r="S583" s="12">
        <v>2</v>
      </c>
      <c r="T583" s="12">
        <v>0.3</v>
      </c>
      <c r="U583" s="12">
        <v>-2.0364</v>
      </c>
    </row>
    <row r="584" spans="1:21" x14ac:dyDescent="0.3">
      <c r="A584" s="12">
        <v>2809</v>
      </c>
      <c r="B584" s="12" t="s">
        <v>2108</v>
      </c>
      <c r="C584" s="2">
        <v>42210</v>
      </c>
      <c r="D584" s="2">
        <v>42212</v>
      </c>
      <c r="E584" s="12" t="s">
        <v>23</v>
      </c>
      <c r="F584" s="12" t="s">
        <v>2109</v>
      </c>
      <c r="G584" s="12" t="s">
        <v>2110</v>
      </c>
      <c r="H584" s="12" t="s">
        <v>26</v>
      </c>
      <c r="I584" s="12" t="s">
        <v>27</v>
      </c>
      <c r="J584" s="12" t="s">
        <v>193</v>
      </c>
      <c r="K584" s="12" t="s">
        <v>194</v>
      </c>
      <c r="L584" s="12">
        <v>98115</v>
      </c>
      <c r="M584" s="12" t="s">
        <v>56</v>
      </c>
      <c r="N584" s="12" t="s">
        <v>1697</v>
      </c>
      <c r="O584" s="12" t="s">
        <v>32</v>
      </c>
      <c r="P584" s="12" t="s">
        <v>33</v>
      </c>
      <c r="Q584" s="12" t="s">
        <v>1916</v>
      </c>
      <c r="R584" s="12">
        <v>704.9</v>
      </c>
      <c r="S584" s="12">
        <v>5</v>
      </c>
      <c r="T584" s="12">
        <v>0</v>
      </c>
      <c r="U584" s="12">
        <v>56.392000000000003</v>
      </c>
    </row>
    <row r="585" spans="1:21" x14ac:dyDescent="0.3">
      <c r="A585" s="12">
        <v>2810</v>
      </c>
      <c r="B585" s="12" t="s">
        <v>2108</v>
      </c>
      <c r="C585" s="2">
        <v>42210</v>
      </c>
      <c r="D585" s="2">
        <v>42212</v>
      </c>
      <c r="E585" s="12" t="s">
        <v>23</v>
      </c>
      <c r="F585" s="12" t="s">
        <v>2109</v>
      </c>
      <c r="G585" s="12" t="s">
        <v>2110</v>
      </c>
      <c r="H585" s="12" t="s">
        <v>26</v>
      </c>
      <c r="I585" s="12" t="s">
        <v>27</v>
      </c>
      <c r="J585" s="12" t="s">
        <v>193</v>
      </c>
      <c r="K585" s="12" t="s">
        <v>194</v>
      </c>
      <c r="L585" s="12">
        <v>98115</v>
      </c>
      <c r="M585" s="12" t="s">
        <v>56</v>
      </c>
      <c r="N585" s="12" t="s">
        <v>1488</v>
      </c>
      <c r="O585" s="12" t="s">
        <v>32</v>
      </c>
      <c r="P585" s="12" t="s">
        <v>38</v>
      </c>
      <c r="Q585" s="12" t="s">
        <v>1489</v>
      </c>
      <c r="R585" s="12">
        <v>561.56799999999998</v>
      </c>
      <c r="S585" s="12">
        <v>2</v>
      </c>
      <c r="T585" s="12">
        <v>0.2</v>
      </c>
      <c r="U585" s="12">
        <v>28.078399999999998</v>
      </c>
    </row>
    <row r="586" spans="1:21" x14ac:dyDescent="0.3">
      <c r="A586" s="12">
        <v>2812</v>
      </c>
      <c r="B586" s="12" t="s">
        <v>2111</v>
      </c>
      <c r="C586" s="2">
        <v>42324</v>
      </c>
      <c r="D586" s="2">
        <v>42326</v>
      </c>
      <c r="E586" s="12" t="s">
        <v>23</v>
      </c>
      <c r="F586" s="12" t="s">
        <v>1353</v>
      </c>
      <c r="G586" s="12" t="s">
        <v>1354</v>
      </c>
      <c r="H586" s="12" t="s">
        <v>102</v>
      </c>
      <c r="I586" s="12" t="s">
        <v>27</v>
      </c>
      <c r="J586" s="12" t="s">
        <v>907</v>
      </c>
      <c r="K586" s="12" t="s">
        <v>240</v>
      </c>
      <c r="L586" s="12">
        <v>53209</v>
      </c>
      <c r="M586" s="12" t="s">
        <v>95</v>
      </c>
      <c r="N586" s="12" t="s">
        <v>2112</v>
      </c>
      <c r="O586" s="12" t="s">
        <v>32</v>
      </c>
      <c r="P586" s="12" t="s">
        <v>58</v>
      </c>
      <c r="Q586" s="12" t="s">
        <v>2113</v>
      </c>
      <c r="R586" s="12">
        <v>185.58</v>
      </c>
      <c r="S586" s="12">
        <v>6</v>
      </c>
      <c r="T586" s="12">
        <v>0</v>
      </c>
      <c r="U586" s="12">
        <v>76.087800000000001</v>
      </c>
    </row>
    <row r="587" spans="1:21" x14ac:dyDescent="0.3">
      <c r="A587" s="12">
        <v>2813</v>
      </c>
      <c r="B587" s="12" t="s">
        <v>2111</v>
      </c>
      <c r="C587" s="2">
        <v>42324</v>
      </c>
      <c r="D587" s="2">
        <v>42326</v>
      </c>
      <c r="E587" s="12" t="s">
        <v>23</v>
      </c>
      <c r="F587" s="12" t="s">
        <v>1353</v>
      </c>
      <c r="G587" s="12" t="s">
        <v>1354</v>
      </c>
      <c r="H587" s="12" t="s">
        <v>102</v>
      </c>
      <c r="I587" s="12" t="s">
        <v>27</v>
      </c>
      <c r="J587" s="12" t="s">
        <v>907</v>
      </c>
      <c r="K587" s="12" t="s">
        <v>240</v>
      </c>
      <c r="L587" s="12">
        <v>53209</v>
      </c>
      <c r="M587" s="12" t="s">
        <v>95</v>
      </c>
      <c r="N587" s="12" t="s">
        <v>909</v>
      </c>
      <c r="O587" s="12" t="s">
        <v>32</v>
      </c>
      <c r="P587" s="12" t="s">
        <v>47</v>
      </c>
      <c r="Q587" s="12" t="s">
        <v>910</v>
      </c>
      <c r="R587" s="12">
        <v>214.11</v>
      </c>
      <c r="S587" s="12">
        <v>3</v>
      </c>
      <c r="T587" s="12">
        <v>0</v>
      </c>
      <c r="U587" s="12">
        <v>36.398699999999998</v>
      </c>
    </row>
    <row r="588" spans="1:21" x14ac:dyDescent="0.3">
      <c r="A588" s="12">
        <v>2815</v>
      </c>
      <c r="B588" s="12" t="s">
        <v>2111</v>
      </c>
      <c r="C588" s="2">
        <v>42324</v>
      </c>
      <c r="D588" s="2">
        <v>42326</v>
      </c>
      <c r="E588" s="12" t="s">
        <v>23</v>
      </c>
      <c r="F588" s="12" t="s">
        <v>1353</v>
      </c>
      <c r="G588" s="12" t="s">
        <v>1354</v>
      </c>
      <c r="H588" s="12" t="s">
        <v>102</v>
      </c>
      <c r="I588" s="12" t="s">
        <v>27</v>
      </c>
      <c r="J588" s="12" t="s">
        <v>907</v>
      </c>
      <c r="K588" s="12" t="s">
        <v>240</v>
      </c>
      <c r="L588" s="12">
        <v>53209</v>
      </c>
      <c r="M588" s="12" t="s">
        <v>95</v>
      </c>
      <c r="N588" s="12" t="s">
        <v>701</v>
      </c>
      <c r="O588" s="12" t="s">
        <v>32</v>
      </c>
      <c r="P588" s="12" t="s">
        <v>47</v>
      </c>
      <c r="Q588" s="12" t="s">
        <v>702</v>
      </c>
      <c r="R588" s="12">
        <v>653.54999999999995</v>
      </c>
      <c r="S588" s="12">
        <v>3</v>
      </c>
      <c r="T588" s="12">
        <v>0</v>
      </c>
      <c r="U588" s="12">
        <v>111.1035</v>
      </c>
    </row>
    <row r="589" spans="1:21" x14ac:dyDescent="0.3">
      <c r="A589" s="12">
        <v>2817</v>
      </c>
      <c r="B589" s="12" t="s">
        <v>2114</v>
      </c>
      <c r="C589" s="2">
        <v>42248</v>
      </c>
      <c r="D589" s="2">
        <v>42255</v>
      </c>
      <c r="E589" s="12" t="s">
        <v>41</v>
      </c>
      <c r="F589" s="12" t="s">
        <v>2115</v>
      </c>
      <c r="G589" s="12" t="s">
        <v>2116</v>
      </c>
      <c r="H589" s="12" t="s">
        <v>102</v>
      </c>
      <c r="I589" s="12" t="s">
        <v>27</v>
      </c>
      <c r="J589" s="12" t="s">
        <v>239</v>
      </c>
      <c r="K589" s="12" t="s">
        <v>436</v>
      </c>
      <c r="L589" s="12">
        <v>2038</v>
      </c>
      <c r="M589" s="12" t="s">
        <v>69</v>
      </c>
      <c r="N589" s="12" t="s">
        <v>253</v>
      </c>
      <c r="O589" s="12" t="s">
        <v>32</v>
      </c>
      <c r="P589" s="12" t="s">
        <v>38</v>
      </c>
      <c r="Q589" s="12" t="s">
        <v>254</v>
      </c>
      <c r="R589" s="12">
        <v>60.74</v>
      </c>
      <c r="S589" s="12">
        <v>1</v>
      </c>
      <c r="T589" s="12">
        <v>0</v>
      </c>
      <c r="U589" s="12">
        <v>15.185</v>
      </c>
    </row>
    <row r="590" spans="1:21" x14ac:dyDescent="0.3">
      <c r="A590" s="12">
        <v>2818</v>
      </c>
      <c r="B590" s="12" t="s">
        <v>2114</v>
      </c>
      <c r="C590" s="2">
        <v>42248</v>
      </c>
      <c r="D590" s="2">
        <v>42255</v>
      </c>
      <c r="E590" s="12" t="s">
        <v>41</v>
      </c>
      <c r="F590" s="12" t="s">
        <v>2115</v>
      </c>
      <c r="G590" s="12" t="s">
        <v>2116</v>
      </c>
      <c r="H590" s="12" t="s">
        <v>102</v>
      </c>
      <c r="I590" s="12" t="s">
        <v>27</v>
      </c>
      <c r="J590" s="12" t="s">
        <v>239</v>
      </c>
      <c r="K590" s="12" t="s">
        <v>436</v>
      </c>
      <c r="L590" s="12">
        <v>2038</v>
      </c>
      <c r="M590" s="12" t="s">
        <v>69</v>
      </c>
      <c r="N590" s="12" t="s">
        <v>1798</v>
      </c>
      <c r="O590" s="12" t="s">
        <v>32</v>
      </c>
      <c r="P590" s="12" t="s">
        <v>58</v>
      </c>
      <c r="Q590" s="12" t="s">
        <v>1799</v>
      </c>
      <c r="R590" s="12">
        <v>124.36</v>
      </c>
      <c r="S590" s="12">
        <v>2</v>
      </c>
      <c r="T590" s="12">
        <v>0</v>
      </c>
      <c r="U590" s="12">
        <v>27.359200000000001</v>
      </c>
    </row>
    <row r="591" spans="1:21" x14ac:dyDescent="0.3">
      <c r="A591" s="12">
        <v>2821</v>
      </c>
      <c r="B591" s="12" t="s">
        <v>2117</v>
      </c>
      <c r="C591" s="2">
        <v>42495</v>
      </c>
      <c r="D591" s="2">
        <v>42498</v>
      </c>
      <c r="E591" s="12" t="s">
        <v>89</v>
      </c>
      <c r="F591" s="12" t="s">
        <v>2118</v>
      </c>
      <c r="G591" s="12" t="s">
        <v>2119</v>
      </c>
      <c r="H591" s="12" t="s">
        <v>26</v>
      </c>
      <c r="I591" s="12" t="s">
        <v>27</v>
      </c>
      <c r="J591" s="12" t="s">
        <v>1053</v>
      </c>
      <c r="K591" s="12" t="s">
        <v>55</v>
      </c>
      <c r="L591" s="12">
        <v>92024</v>
      </c>
      <c r="M591" s="12" t="s">
        <v>56</v>
      </c>
      <c r="N591" s="12" t="s">
        <v>292</v>
      </c>
      <c r="O591" s="12" t="s">
        <v>32</v>
      </c>
      <c r="P591" s="12" t="s">
        <v>47</v>
      </c>
      <c r="Q591" s="12" t="s">
        <v>293</v>
      </c>
      <c r="R591" s="12">
        <v>298.77600000000001</v>
      </c>
      <c r="S591" s="12">
        <v>3</v>
      </c>
      <c r="T591" s="12">
        <v>0.2</v>
      </c>
      <c r="U591" s="12">
        <v>7.4694000000000003</v>
      </c>
    </row>
    <row r="592" spans="1:21" x14ac:dyDescent="0.3">
      <c r="A592" s="12">
        <v>2826</v>
      </c>
      <c r="B592" s="12" t="s">
        <v>2120</v>
      </c>
      <c r="C592" s="2">
        <v>41907</v>
      </c>
      <c r="D592" s="2">
        <v>41912</v>
      </c>
      <c r="E592" s="12" t="s">
        <v>41</v>
      </c>
      <c r="F592" s="12" t="s">
        <v>542</v>
      </c>
      <c r="G592" s="12" t="s">
        <v>543</v>
      </c>
      <c r="H592" s="12" t="s">
        <v>102</v>
      </c>
      <c r="I592" s="12" t="s">
        <v>27</v>
      </c>
      <c r="J592" s="12" t="s">
        <v>103</v>
      </c>
      <c r="K592" s="12" t="s">
        <v>94</v>
      </c>
      <c r="L592" s="12">
        <v>77041</v>
      </c>
      <c r="M592" s="12" t="s">
        <v>95</v>
      </c>
      <c r="N592" s="12" t="s">
        <v>738</v>
      </c>
      <c r="O592" s="12" t="s">
        <v>32</v>
      </c>
      <c r="P592" s="12" t="s">
        <v>33</v>
      </c>
      <c r="Q592" s="12" t="s">
        <v>739</v>
      </c>
      <c r="R592" s="12">
        <v>300.53280000000001</v>
      </c>
      <c r="S592" s="12">
        <v>2</v>
      </c>
      <c r="T592" s="12">
        <v>0.32</v>
      </c>
      <c r="U592" s="12">
        <v>-97.231200000000001</v>
      </c>
    </row>
    <row r="593" spans="1:21" x14ac:dyDescent="0.3">
      <c r="A593" s="12">
        <v>2841</v>
      </c>
      <c r="B593" s="12" t="s">
        <v>2121</v>
      </c>
      <c r="C593" s="2">
        <v>41712</v>
      </c>
      <c r="D593" s="2">
        <v>41717</v>
      </c>
      <c r="E593" s="12" t="s">
        <v>41</v>
      </c>
      <c r="F593" s="12" t="s">
        <v>750</v>
      </c>
      <c r="G593" s="12" t="s">
        <v>751</v>
      </c>
      <c r="H593" s="12" t="s">
        <v>102</v>
      </c>
      <c r="I593" s="12" t="s">
        <v>27</v>
      </c>
      <c r="J593" s="12" t="s">
        <v>2122</v>
      </c>
      <c r="K593" s="12" t="s">
        <v>718</v>
      </c>
      <c r="L593" s="12">
        <v>23320</v>
      </c>
      <c r="M593" s="12" t="s">
        <v>30</v>
      </c>
      <c r="N593" s="12" t="s">
        <v>577</v>
      </c>
      <c r="O593" s="12" t="s">
        <v>32</v>
      </c>
      <c r="P593" s="12" t="s">
        <v>38</v>
      </c>
      <c r="Q593" s="12" t="s">
        <v>578</v>
      </c>
      <c r="R593" s="12">
        <v>1139.92</v>
      </c>
      <c r="S593" s="12">
        <v>4</v>
      </c>
      <c r="T593" s="12">
        <v>0</v>
      </c>
      <c r="U593" s="12">
        <v>284.98</v>
      </c>
    </row>
    <row r="594" spans="1:21" x14ac:dyDescent="0.3">
      <c r="A594" s="12">
        <v>2845</v>
      </c>
      <c r="B594" s="12" t="s">
        <v>2123</v>
      </c>
      <c r="C594" s="2">
        <v>42731</v>
      </c>
      <c r="D594" s="2">
        <v>42735</v>
      </c>
      <c r="E594" s="12" t="s">
        <v>41</v>
      </c>
      <c r="F594" s="12" t="s">
        <v>1161</v>
      </c>
      <c r="G594" s="12" t="s">
        <v>1162</v>
      </c>
      <c r="H594" s="12" t="s">
        <v>92</v>
      </c>
      <c r="I594" s="12" t="s">
        <v>27</v>
      </c>
      <c r="J594" s="12" t="s">
        <v>2124</v>
      </c>
      <c r="K594" s="12" t="s">
        <v>136</v>
      </c>
      <c r="L594" s="12">
        <v>60098</v>
      </c>
      <c r="M594" s="12" t="s">
        <v>95</v>
      </c>
      <c r="N594" s="12" t="s">
        <v>658</v>
      </c>
      <c r="O594" s="12" t="s">
        <v>32</v>
      </c>
      <c r="P594" s="12" t="s">
        <v>38</v>
      </c>
      <c r="Q594" s="12" t="s">
        <v>659</v>
      </c>
      <c r="R594" s="12">
        <v>845.48800000000006</v>
      </c>
      <c r="S594" s="12">
        <v>8</v>
      </c>
      <c r="T594" s="12">
        <v>0.3</v>
      </c>
      <c r="U594" s="12">
        <v>-12.0784</v>
      </c>
    </row>
    <row r="595" spans="1:21" x14ac:dyDescent="0.3">
      <c r="A595" s="12">
        <v>2848</v>
      </c>
      <c r="B595" s="12" t="s">
        <v>2125</v>
      </c>
      <c r="C595" s="2">
        <v>42833</v>
      </c>
      <c r="D595" s="2">
        <v>42840</v>
      </c>
      <c r="E595" s="12" t="s">
        <v>41</v>
      </c>
      <c r="F595" s="12" t="s">
        <v>2126</v>
      </c>
      <c r="G595" s="12" t="s">
        <v>2127</v>
      </c>
      <c r="H595" s="12" t="s">
        <v>92</v>
      </c>
      <c r="I595" s="12" t="s">
        <v>27</v>
      </c>
      <c r="J595" s="12" t="s">
        <v>1819</v>
      </c>
      <c r="K595" s="12" t="s">
        <v>669</v>
      </c>
      <c r="L595" s="12">
        <v>30076</v>
      </c>
      <c r="M595" s="12" t="s">
        <v>30</v>
      </c>
      <c r="N595" s="12" t="s">
        <v>2128</v>
      </c>
      <c r="O595" s="12" t="s">
        <v>32</v>
      </c>
      <c r="P595" s="12" t="s">
        <v>58</v>
      </c>
      <c r="Q595" s="12" t="s">
        <v>2129</v>
      </c>
      <c r="R595" s="12">
        <v>56.28</v>
      </c>
      <c r="S595" s="12">
        <v>6</v>
      </c>
      <c r="T595" s="12">
        <v>0</v>
      </c>
      <c r="U595" s="12">
        <v>15.7584</v>
      </c>
    </row>
    <row r="596" spans="1:21" x14ac:dyDescent="0.3">
      <c r="A596" s="12">
        <v>2853</v>
      </c>
      <c r="B596" s="12" t="s">
        <v>2130</v>
      </c>
      <c r="C596" s="2">
        <v>42448</v>
      </c>
      <c r="D596" s="2">
        <v>42450</v>
      </c>
      <c r="E596" s="12" t="s">
        <v>23</v>
      </c>
      <c r="F596" s="12" t="s">
        <v>1883</v>
      </c>
      <c r="G596" s="12" t="s">
        <v>1884</v>
      </c>
      <c r="H596" s="12" t="s">
        <v>26</v>
      </c>
      <c r="I596" s="12" t="s">
        <v>27</v>
      </c>
      <c r="J596" s="12" t="s">
        <v>763</v>
      </c>
      <c r="K596" s="12" t="s">
        <v>122</v>
      </c>
      <c r="L596" s="12">
        <v>11572</v>
      </c>
      <c r="M596" s="12" t="s">
        <v>69</v>
      </c>
      <c r="N596" s="12" t="s">
        <v>2131</v>
      </c>
      <c r="O596" s="12" t="s">
        <v>32</v>
      </c>
      <c r="P596" s="12" t="s">
        <v>58</v>
      </c>
      <c r="Q596" s="12" t="s">
        <v>2132</v>
      </c>
      <c r="R596" s="12">
        <v>14.98</v>
      </c>
      <c r="S596" s="12">
        <v>1</v>
      </c>
      <c r="T596" s="12">
        <v>0</v>
      </c>
      <c r="U596" s="12">
        <v>6.8907999999999996</v>
      </c>
    </row>
    <row r="597" spans="1:21" x14ac:dyDescent="0.3">
      <c r="A597" s="12">
        <v>2854</v>
      </c>
      <c r="B597" s="12" t="s">
        <v>2130</v>
      </c>
      <c r="C597" s="2">
        <v>42448</v>
      </c>
      <c r="D597" s="2">
        <v>42450</v>
      </c>
      <c r="E597" s="12" t="s">
        <v>23</v>
      </c>
      <c r="F597" s="12" t="s">
        <v>1883</v>
      </c>
      <c r="G597" s="12" t="s">
        <v>1884</v>
      </c>
      <c r="H597" s="12" t="s">
        <v>26</v>
      </c>
      <c r="I597" s="12" t="s">
        <v>27</v>
      </c>
      <c r="J597" s="12" t="s">
        <v>763</v>
      </c>
      <c r="K597" s="12" t="s">
        <v>122</v>
      </c>
      <c r="L597" s="12">
        <v>11572</v>
      </c>
      <c r="M597" s="12" t="s">
        <v>69</v>
      </c>
      <c r="N597" s="12" t="s">
        <v>663</v>
      </c>
      <c r="O597" s="12" t="s">
        <v>32</v>
      </c>
      <c r="P597" s="12" t="s">
        <v>58</v>
      </c>
      <c r="Q597" s="12" t="s">
        <v>664</v>
      </c>
      <c r="R597" s="12">
        <v>20.32</v>
      </c>
      <c r="S597" s="12">
        <v>4</v>
      </c>
      <c r="T597" s="12">
        <v>0</v>
      </c>
      <c r="U597" s="12">
        <v>6.9088000000000003</v>
      </c>
    </row>
    <row r="598" spans="1:21" x14ac:dyDescent="0.3">
      <c r="A598" s="12">
        <v>2857</v>
      </c>
      <c r="B598" s="12" t="s">
        <v>2133</v>
      </c>
      <c r="C598" s="2">
        <v>42608</v>
      </c>
      <c r="D598" s="2">
        <v>42611</v>
      </c>
      <c r="E598" s="12" t="s">
        <v>89</v>
      </c>
      <c r="F598" s="12" t="s">
        <v>399</v>
      </c>
      <c r="G598" s="12" t="s">
        <v>400</v>
      </c>
      <c r="H598" s="12" t="s">
        <v>92</v>
      </c>
      <c r="I598" s="12" t="s">
        <v>27</v>
      </c>
      <c r="J598" s="12" t="s">
        <v>641</v>
      </c>
      <c r="K598" s="12" t="s">
        <v>55</v>
      </c>
      <c r="L598" s="12">
        <v>92037</v>
      </c>
      <c r="M598" s="12" t="s">
        <v>56</v>
      </c>
      <c r="N598" s="12" t="s">
        <v>561</v>
      </c>
      <c r="O598" s="12" t="s">
        <v>32</v>
      </c>
      <c r="P598" s="12" t="s">
        <v>38</v>
      </c>
      <c r="Q598" s="12" t="s">
        <v>562</v>
      </c>
      <c r="R598" s="12">
        <v>1603.136</v>
      </c>
      <c r="S598" s="12">
        <v>4</v>
      </c>
      <c r="T598" s="12">
        <v>0.2</v>
      </c>
      <c r="U598" s="12">
        <v>100.196</v>
      </c>
    </row>
    <row r="599" spans="1:21" x14ac:dyDescent="0.3">
      <c r="A599" s="12">
        <v>2858</v>
      </c>
      <c r="B599" s="12" t="s">
        <v>2134</v>
      </c>
      <c r="C599" s="2">
        <v>42597</v>
      </c>
      <c r="D599" s="2">
        <v>42599</v>
      </c>
      <c r="E599" s="12" t="s">
        <v>23</v>
      </c>
      <c r="F599" s="12" t="s">
        <v>2135</v>
      </c>
      <c r="G599" s="12" t="s">
        <v>2136</v>
      </c>
      <c r="H599" s="12" t="s">
        <v>26</v>
      </c>
      <c r="I599" s="12" t="s">
        <v>27</v>
      </c>
      <c r="J599" s="12" t="s">
        <v>1913</v>
      </c>
      <c r="K599" s="12" t="s">
        <v>1038</v>
      </c>
      <c r="L599" s="12">
        <v>28314</v>
      </c>
      <c r="M599" s="12" t="s">
        <v>30</v>
      </c>
      <c r="N599" s="12" t="s">
        <v>1534</v>
      </c>
      <c r="O599" s="12" t="s">
        <v>32</v>
      </c>
      <c r="P599" s="12" t="s">
        <v>38</v>
      </c>
      <c r="Q599" s="12" t="s">
        <v>1535</v>
      </c>
      <c r="R599" s="12">
        <v>225.29599999999999</v>
      </c>
      <c r="S599" s="12">
        <v>2</v>
      </c>
      <c r="T599" s="12">
        <v>0.2</v>
      </c>
      <c r="U599" s="12">
        <v>22.529599999999999</v>
      </c>
    </row>
    <row r="600" spans="1:21" x14ac:dyDescent="0.3">
      <c r="A600" s="12">
        <v>2861</v>
      </c>
      <c r="B600" s="12" t="s">
        <v>2137</v>
      </c>
      <c r="C600" s="2">
        <v>42874</v>
      </c>
      <c r="D600" s="2">
        <v>42878</v>
      </c>
      <c r="E600" s="12" t="s">
        <v>41</v>
      </c>
      <c r="F600" s="12" t="s">
        <v>2138</v>
      </c>
      <c r="G600" s="12" t="s">
        <v>2139</v>
      </c>
      <c r="H600" s="12" t="s">
        <v>26</v>
      </c>
      <c r="I600" s="12" t="s">
        <v>27</v>
      </c>
      <c r="J600" s="12" t="s">
        <v>2140</v>
      </c>
      <c r="K600" s="12" t="s">
        <v>669</v>
      </c>
      <c r="L600" s="12">
        <v>30318</v>
      </c>
      <c r="M600" s="12" t="s">
        <v>30</v>
      </c>
      <c r="N600" s="12" t="s">
        <v>279</v>
      </c>
      <c r="O600" s="12" t="s">
        <v>32</v>
      </c>
      <c r="P600" s="12" t="s">
        <v>33</v>
      </c>
      <c r="Q600" s="12" t="s">
        <v>280</v>
      </c>
      <c r="R600" s="12">
        <v>1628.82</v>
      </c>
      <c r="S600" s="12">
        <v>9</v>
      </c>
      <c r="T600" s="12">
        <v>0</v>
      </c>
      <c r="U600" s="12">
        <v>374.62860000000001</v>
      </c>
    </row>
    <row r="601" spans="1:21" x14ac:dyDescent="0.3">
      <c r="A601" s="12">
        <v>2870</v>
      </c>
      <c r="B601" s="12" t="s">
        <v>2141</v>
      </c>
      <c r="C601" s="2">
        <v>42898</v>
      </c>
      <c r="D601" s="2">
        <v>42905</v>
      </c>
      <c r="E601" s="12" t="s">
        <v>41</v>
      </c>
      <c r="F601" s="12" t="s">
        <v>223</v>
      </c>
      <c r="G601" s="12" t="s">
        <v>224</v>
      </c>
      <c r="H601" s="12" t="s">
        <v>26</v>
      </c>
      <c r="I601" s="12" t="s">
        <v>27</v>
      </c>
      <c r="J601" s="12" t="s">
        <v>791</v>
      </c>
      <c r="K601" s="12" t="s">
        <v>45</v>
      </c>
      <c r="L601" s="12">
        <v>33710</v>
      </c>
      <c r="M601" s="12" t="s">
        <v>30</v>
      </c>
      <c r="N601" s="12" t="s">
        <v>2142</v>
      </c>
      <c r="O601" s="12" t="s">
        <v>32</v>
      </c>
      <c r="P601" s="12" t="s">
        <v>58</v>
      </c>
      <c r="Q601" s="12" t="s">
        <v>2143</v>
      </c>
      <c r="R601" s="12">
        <v>17.088000000000001</v>
      </c>
      <c r="S601" s="12">
        <v>2</v>
      </c>
      <c r="T601" s="12">
        <v>0.2</v>
      </c>
      <c r="U601" s="12">
        <v>1.0680000000000001</v>
      </c>
    </row>
    <row r="602" spans="1:21" x14ac:dyDescent="0.3">
      <c r="A602" s="12">
        <v>2872</v>
      </c>
      <c r="B602" s="12" t="s">
        <v>2144</v>
      </c>
      <c r="C602" s="2">
        <v>41720</v>
      </c>
      <c r="D602" s="2">
        <v>41724</v>
      </c>
      <c r="E602" s="12" t="s">
        <v>41</v>
      </c>
      <c r="F602" s="12" t="s">
        <v>2145</v>
      </c>
      <c r="G602" s="12" t="s">
        <v>2146</v>
      </c>
      <c r="H602" s="12" t="s">
        <v>92</v>
      </c>
      <c r="I602" s="12" t="s">
        <v>27</v>
      </c>
      <c r="J602" s="12" t="s">
        <v>1224</v>
      </c>
      <c r="K602" s="12" t="s">
        <v>522</v>
      </c>
      <c r="L602" s="12">
        <v>85705</v>
      </c>
      <c r="M602" s="12" t="s">
        <v>56</v>
      </c>
      <c r="N602" s="12" t="s">
        <v>670</v>
      </c>
      <c r="O602" s="12" t="s">
        <v>32</v>
      </c>
      <c r="P602" s="12" t="s">
        <v>38</v>
      </c>
      <c r="Q602" s="12" t="s">
        <v>671</v>
      </c>
      <c r="R602" s="12">
        <v>314.35199999999998</v>
      </c>
      <c r="S602" s="12">
        <v>3</v>
      </c>
      <c r="T602" s="12">
        <v>0.2</v>
      </c>
      <c r="U602" s="12">
        <v>-35.364600000000003</v>
      </c>
    </row>
    <row r="603" spans="1:21" x14ac:dyDescent="0.3">
      <c r="A603" s="12">
        <v>2876</v>
      </c>
      <c r="B603" s="12" t="s">
        <v>2147</v>
      </c>
      <c r="C603" s="2">
        <v>42390</v>
      </c>
      <c r="D603" s="2">
        <v>42392</v>
      </c>
      <c r="E603" s="12" t="s">
        <v>23</v>
      </c>
      <c r="F603" s="12" t="s">
        <v>2148</v>
      </c>
      <c r="G603" s="12" t="s">
        <v>2149</v>
      </c>
      <c r="H603" s="12" t="s">
        <v>26</v>
      </c>
      <c r="I603" s="12" t="s">
        <v>27</v>
      </c>
      <c r="J603" s="12" t="s">
        <v>641</v>
      </c>
      <c r="K603" s="12" t="s">
        <v>55</v>
      </c>
      <c r="L603" s="12">
        <v>92037</v>
      </c>
      <c r="M603" s="12" t="s">
        <v>56</v>
      </c>
      <c r="N603" s="12" t="s">
        <v>1281</v>
      </c>
      <c r="O603" s="12" t="s">
        <v>32</v>
      </c>
      <c r="P603" s="12" t="s">
        <v>38</v>
      </c>
      <c r="Q603" s="12" t="s">
        <v>1282</v>
      </c>
      <c r="R603" s="12">
        <v>153.56800000000001</v>
      </c>
      <c r="S603" s="12">
        <v>2</v>
      </c>
      <c r="T603" s="12">
        <v>0.2</v>
      </c>
      <c r="U603" s="12">
        <v>-5.7587999999999999</v>
      </c>
    </row>
    <row r="604" spans="1:21" x14ac:dyDescent="0.3">
      <c r="A604" s="12">
        <v>2877</v>
      </c>
      <c r="B604" s="12" t="s">
        <v>2147</v>
      </c>
      <c r="C604" s="2">
        <v>42390</v>
      </c>
      <c r="D604" s="2">
        <v>42392</v>
      </c>
      <c r="E604" s="12" t="s">
        <v>23</v>
      </c>
      <c r="F604" s="12" t="s">
        <v>2148</v>
      </c>
      <c r="G604" s="12" t="s">
        <v>2149</v>
      </c>
      <c r="H604" s="12" t="s">
        <v>26</v>
      </c>
      <c r="I604" s="12" t="s">
        <v>27</v>
      </c>
      <c r="J604" s="12" t="s">
        <v>641</v>
      </c>
      <c r="K604" s="12" t="s">
        <v>55</v>
      </c>
      <c r="L604" s="12">
        <v>92037</v>
      </c>
      <c r="M604" s="12" t="s">
        <v>56</v>
      </c>
      <c r="N604" s="12" t="s">
        <v>422</v>
      </c>
      <c r="O604" s="12" t="s">
        <v>32</v>
      </c>
      <c r="P604" s="12" t="s">
        <v>38</v>
      </c>
      <c r="Q604" s="12" t="s">
        <v>423</v>
      </c>
      <c r="R604" s="12">
        <v>1013.4880000000001</v>
      </c>
      <c r="S604" s="12">
        <v>7</v>
      </c>
      <c r="T604" s="12">
        <v>0.2</v>
      </c>
      <c r="U604" s="12">
        <v>76.011600000000001</v>
      </c>
    </row>
    <row r="605" spans="1:21" x14ac:dyDescent="0.3">
      <c r="A605" s="12">
        <v>2884</v>
      </c>
      <c r="B605" s="12" t="s">
        <v>2150</v>
      </c>
      <c r="C605" s="2">
        <v>42685</v>
      </c>
      <c r="D605" s="2">
        <v>42690</v>
      </c>
      <c r="E605" s="12" t="s">
        <v>23</v>
      </c>
      <c r="F605" s="12" t="s">
        <v>2151</v>
      </c>
      <c r="G605" s="12" t="s">
        <v>2152</v>
      </c>
      <c r="H605" s="12" t="s">
        <v>26</v>
      </c>
      <c r="I605" s="12" t="s">
        <v>27</v>
      </c>
      <c r="J605" s="12" t="s">
        <v>330</v>
      </c>
      <c r="K605" s="12" t="s">
        <v>55</v>
      </c>
      <c r="L605" s="12">
        <v>94110</v>
      </c>
      <c r="M605" s="12" t="s">
        <v>56</v>
      </c>
      <c r="N605" s="12" t="s">
        <v>1073</v>
      </c>
      <c r="O605" s="12" t="s">
        <v>32</v>
      </c>
      <c r="P605" s="12" t="s">
        <v>58</v>
      </c>
      <c r="Q605" s="12" t="s">
        <v>1074</v>
      </c>
      <c r="R605" s="12">
        <v>6.96</v>
      </c>
      <c r="S605" s="12">
        <v>4</v>
      </c>
      <c r="T605" s="12">
        <v>0</v>
      </c>
      <c r="U605" s="12">
        <v>2.2271999999999998</v>
      </c>
    </row>
    <row r="606" spans="1:21" x14ac:dyDescent="0.3">
      <c r="A606" s="12">
        <v>2886</v>
      </c>
      <c r="B606" s="12" t="s">
        <v>2153</v>
      </c>
      <c r="C606" s="2">
        <v>42661</v>
      </c>
      <c r="D606" s="2">
        <v>42665</v>
      </c>
      <c r="E606" s="12" t="s">
        <v>41</v>
      </c>
      <c r="F606" s="12" t="s">
        <v>2065</v>
      </c>
      <c r="G606" s="12" t="s">
        <v>2066</v>
      </c>
      <c r="H606" s="12" t="s">
        <v>26</v>
      </c>
      <c r="I606" s="12" t="s">
        <v>27</v>
      </c>
      <c r="J606" s="12" t="s">
        <v>2154</v>
      </c>
      <c r="K606" s="12" t="s">
        <v>522</v>
      </c>
      <c r="L606" s="12">
        <v>85281</v>
      </c>
      <c r="M606" s="12" t="s">
        <v>56</v>
      </c>
      <c r="N606" s="12" t="s">
        <v>490</v>
      </c>
      <c r="O606" s="12" t="s">
        <v>32</v>
      </c>
      <c r="P606" s="12" t="s">
        <v>38</v>
      </c>
      <c r="Q606" s="12" t="s">
        <v>491</v>
      </c>
      <c r="R606" s="12">
        <v>307.92</v>
      </c>
      <c r="S606" s="12">
        <v>5</v>
      </c>
      <c r="T606" s="12">
        <v>0.2</v>
      </c>
      <c r="U606" s="12">
        <v>-34.640999999999998</v>
      </c>
    </row>
    <row r="607" spans="1:21" x14ac:dyDescent="0.3">
      <c r="A607" s="12">
        <v>2891</v>
      </c>
      <c r="B607" s="12" t="s">
        <v>2155</v>
      </c>
      <c r="C607" s="2">
        <v>41758</v>
      </c>
      <c r="D607" s="2">
        <v>41760</v>
      </c>
      <c r="E607" s="12" t="s">
        <v>23</v>
      </c>
      <c r="F607" s="12" t="s">
        <v>2156</v>
      </c>
      <c r="G607" s="12" t="s">
        <v>2157</v>
      </c>
      <c r="H607" s="12" t="s">
        <v>26</v>
      </c>
      <c r="I607" s="12" t="s">
        <v>27</v>
      </c>
      <c r="J607" s="12" t="s">
        <v>2158</v>
      </c>
      <c r="K607" s="12" t="s">
        <v>1408</v>
      </c>
      <c r="L607" s="12">
        <v>70601</v>
      </c>
      <c r="M607" s="12" t="s">
        <v>30</v>
      </c>
      <c r="N607" s="12" t="s">
        <v>1005</v>
      </c>
      <c r="O607" s="12" t="s">
        <v>32</v>
      </c>
      <c r="P607" s="12" t="s">
        <v>38</v>
      </c>
      <c r="Q607" s="12" t="s">
        <v>1006</v>
      </c>
      <c r="R607" s="12">
        <v>51.96</v>
      </c>
      <c r="S607" s="12">
        <v>2</v>
      </c>
      <c r="T607" s="12">
        <v>0</v>
      </c>
      <c r="U607" s="12">
        <v>12.99</v>
      </c>
    </row>
    <row r="608" spans="1:21" x14ac:dyDescent="0.3">
      <c r="A608" s="12">
        <v>2895</v>
      </c>
      <c r="B608" s="12" t="s">
        <v>2159</v>
      </c>
      <c r="C608" s="2">
        <v>43031</v>
      </c>
      <c r="D608" s="2">
        <v>43037</v>
      </c>
      <c r="E608" s="12" t="s">
        <v>41</v>
      </c>
      <c r="F608" s="12" t="s">
        <v>1158</v>
      </c>
      <c r="G608" s="12" t="s">
        <v>1159</v>
      </c>
      <c r="H608" s="12" t="s">
        <v>92</v>
      </c>
      <c r="I608" s="12" t="s">
        <v>27</v>
      </c>
      <c r="J608" s="12" t="s">
        <v>896</v>
      </c>
      <c r="K608" s="12" t="s">
        <v>122</v>
      </c>
      <c r="L608" s="12">
        <v>14609</v>
      </c>
      <c r="M608" s="12" t="s">
        <v>69</v>
      </c>
      <c r="N608" s="12" t="s">
        <v>2160</v>
      </c>
      <c r="O608" s="12" t="s">
        <v>32</v>
      </c>
      <c r="P608" s="12" t="s">
        <v>58</v>
      </c>
      <c r="Q608" s="12" t="s">
        <v>2161</v>
      </c>
      <c r="R608" s="12">
        <v>69.08</v>
      </c>
      <c r="S608" s="12">
        <v>11</v>
      </c>
      <c r="T608" s="12">
        <v>0</v>
      </c>
      <c r="U608" s="12">
        <v>29.0136</v>
      </c>
    </row>
    <row r="609" spans="1:21" x14ac:dyDescent="0.3">
      <c r="A609" s="12">
        <v>2899</v>
      </c>
      <c r="B609" s="12" t="s">
        <v>2162</v>
      </c>
      <c r="C609" s="2">
        <v>42120</v>
      </c>
      <c r="D609" s="2">
        <v>42124</v>
      </c>
      <c r="E609" s="12" t="s">
        <v>41</v>
      </c>
      <c r="F609" s="12" t="s">
        <v>1900</v>
      </c>
      <c r="G609" s="12" t="s">
        <v>1901</v>
      </c>
      <c r="H609" s="12" t="s">
        <v>26</v>
      </c>
      <c r="I609" s="12" t="s">
        <v>27</v>
      </c>
      <c r="J609" s="12" t="s">
        <v>103</v>
      </c>
      <c r="K609" s="12" t="s">
        <v>94</v>
      </c>
      <c r="L609" s="12">
        <v>77036</v>
      </c>
      <c r="M609" s="12" t="s">
        <v>95</v>
      </c>
      <c r="N609" s="12" t="s">
        <v>383</v>
      </c>
      <c r="O609" s="12" t="s">
        <v>32</v>
      </c>
      <c r="P609" s="12" t="s">
        <v>38</v>
      </c>
      <c r="Q609" s="12" t="s">
        <v>384</v>
      </c>
      <c r="R609" s="12">
        <v>408.42200000000003</v>
      </c>
      <c r="S609" s="12">
        <v>2</v>
      </c>
      <c r="T609" s="12">
        <v>0.3</v>
      </c>
      <c r="U609" s="12">
        <v>-5.8346</v>
      </c>
    </row>
    <row r="610" spans="1:21" x14ac:dyDescent="0.3">
      <c r="A610" s="12">
        <v>2905</v>
      </c>
      <c r="B610" s="12" t="s">
        <v>2163</v>
      </c>
      <c r="C610" s="2">
        <v>42548</v>
      </c>
      <c r="D610" s="2">
        <v>42552</v>
      </c>
      <c r="E610" s="12" t="s">
        <v>41</v>
      </c>
      <c r="F610" s="12" t="s">
        <v>1531</v>
      </c>
      <c r="G610" s="12" t="s">
        <v>1532</v>
      </c>
      <c r="H610" s="12" t="s">
        <v>92</v>
      </c>
      <c r="I610" s="12" t="s">
        <v>27</v>
      </c>
      <c r="J610" s="12" t="s">
        <v>2164</v>
      </c>
      <c r="K610" s="12" t="s">
        <v>136</v>
      </c>
      <c r="L610" s="12">
        <v>60035</v>
      </c>
      <c r="M610" s="12" t="s">
        <v>95</v>
      </c>
      <c r="N610" s="12" t="s">
        <v>1602</v>
      </c>
      <c r="O610" s="12" t="s">
        <v>32</v>
      </c>
      <c r="P610" s="12" t="s">
        <v>38</v>
      </c>
      <c r="Q610" s="12" t="s">
        <v>1603</v>
      </c>
      <c r="R610" s="12">
        <v>539.65800000000002</v>
      </c>
      <c r="S610" s="12">
        <v>3</v>
      </c>
      <c r="T610" s="12">
        <v>0.3</v>
      </c>
      <c r="U610" s="12">
        <v>-7.7093999999999996</v>
      </c>
    </row>
    <row r="611" spans="1:21" x14ac:dyDescent="0.3">
      <c r="A611" s="12">
        <v>2920</v>
      </c>
      <c r="B611" s="12" t="s">
        <v>2165</v>
      </c>
      <c r="C611" s="2">
        <v>42697</v>
      </c>
      <c r="D611" s="2">
        <v>42697</v>
      </c>
      <c r="E611" s="12" t="s">
        <v>427</v>
      </c>
      <c r="F611" s="12" t="s">
        <v>2166</v>
      </c>
      <c r="G611" s="12" t="s">
        <v>2167</v>
      </c>
      <c r="H611" s="12" t="s">
        <v>92</v>
      </c>
      <c r="I611" s="12" t="s">
        <v>27</v>
      </c>
      <c r="J611" s="12" t="s">
        <v>67</v>
      </c>
      <c r="K611" s="12" t="s">
        <v>68</v>
      </c>
      <c r="L611" s="12">
        <v>19140</v>
      </c>
      <c r="M611" s="12" t="s">
        <v>69</v>
      </c>
      <c r="N611" s="12" t="s">
        <v>1453</v>
      </c>
      <c r="O611" s="12" t="s">
        <v>32</v>
      </c>
      <c r="P611" s="12" t="s">
        <v>58</v>
      </c>
      <c r="Q611" s="12" t="s">
        <v>1454</v>
      </c>
      <c r="R611" s="12">
        <v>14.368</v>
      </c>
      <c r="S611" s="12">
        <v>2</v>
      </c>
      <c r="T611" s="12">
        <v>0.2</v>
      </c>
      <c r="U611" s="12">
        <v>3.9512</v>
      </c>
    </row>
    <row r="612" spans="1:21" x14ac:dyDescent="0.3">
      <c r="A612" s="12">
        <v>2921</v>
      </c>
      <c r="B612" s="12" t="s">
        <v>2165</v>
      </c>
      <c r="C612" s="2">
        <v>42697</v>
      </c>
      <c r="D612" s="2">
        <v>42697</v>
      </c>
      <c r="E612" s="12" t="s">
        <v>427</v>
      </c>
      <c r="F612" s="12" t="s">
        <v>2166</v>
      </c>
      <c r="G612" s="12" t="s">
        <v>2167</v>
      </c>
      <c r="H612" s="12" t="s">
        <v>92</v>
      </c>
      <c r="I612" s="12" t="s">
        <v>27</v>
      </c>
      <c r="J612" s="12" t="s">
        <v>67</v>
      </c>
      <c r="K612" s="12" t="s">
        <v>68</v>
      </c>
      <c r="L612" s="12">
        <v>19140</v>
      </c>
      <c r="M612" s="12" t="s">
        <v>69</v>
      </c>
      <c r="N612" s="12" t="s">
        <v>1270</v>
      </c>
      <c r="O612" s="12" t="s">
        <v>32</v>
      </c>
      <c r="P612" s="12" t="s">
        <v>58</v>
      </c>
      <c r="Q612" s="12" t="s">
        <v>1271</v>
      </c>
      <c r="R612" s="12">
        <v>70.447999999999993</v>
      </c>
      <c r="S612" s="12">
        <v>7</v>
      </c>
      <c r="T612" s="12">
        <v>0.2</v>
      </c>
      <c r="U612" s="12">
        <v>12.3284</v>
      </c>
    </row>
    <row r="613" spans="1:21" x14ac:dyDescent="0.3">
      <c r="A613" s="12">
        <v>2926</v>
      </c>
      <c r="B613" s="12" t="s">
        <v>2168</v>
      </c>
      <c r="C613" s="2">
        <v>41884</v>
      </c>
      <c r="D613" s="2">
        <v>41887</v>
      </c>
      <c r="E613" s="12" t="s">
        <v>89</v>
      </c>
      <c r="F613" s="12" t="s">
        <v>2169</v>
      </c>
      <c r="G613" s="12" t="s">
        <v>2170</v>
      </c>
      <c r="H613" s="12" t="s">
        <v>26</v>
      </c>
      <c r="I613" s="12" t="s">
        <v>27</v>
      </c>
      <c r="J613" s="12" t="s">
        <v>1367</v>
      </c>
      <c r="K613" s="12" t="s">
        <v>122</v>
      </c>
      <c r="L613" s="12">
        <v>13601</v>
      </c>
      <c r="M613" s="12" t="s">
        <v>69</v>
      </c>
      <c r="N613" s="12" t="s">
        <v>2171</v>
      </c>
      <c r="O613" s="12" t="s">
        <v>32</v>
      </c>
      <c r="P613" s="12" t="s">
        <v>58</v>
      </c>
      <c r="Q613" s="12" t="s">
        <v>2172</v>
      </c>
      <c r="R613" s="12">
        <v>70.709999999999994</v>
      </c>
      <c r="S613" s="12">
        <v>1</v>
      </c>
      <c r="T613" s="12">
        <v>0</v>
      </c>
      <c r="U613" s="12">
        <v>4.9497</v>
      </c>
    </row>
    <row r="614" spans="1:21" x14ac:dyDescent="0.3">
      <c r="A614" s="12">
        <v>2927</v>
      </c>
      <c r="B614" s="12" t="s">
        <v>2173</v>
      </c>
      <c r="C614" s="2">
        <v>42926</v>
      </c>
      <c r="D614" s="2">
        <v>42930</v>
      </c>
      <c r="E614" s="12" t="s">
        <v>23</v>
      </c>
      <c r="F614" s="12" t="s">
        <v>2174</v>
      </c>
      <c r="G614" s="12" t="s">
        <v>2175</v>
      </c>
      <c r="H614" s="12" t="s">
        <v>26</v>
      </c>
      <c r="I614" s="12" t="s">
        <v>27</v>
      </c>
      <c r="J614" s="12" t="s">
        <v>349</v>
      </c>
      <c r="K614" s="12" t="s">
        <v>669</v>
      </c>
      <c r="L614" s="12">
        <v>31907</v>
      </c>
      <c r="M614" s="12" t="s">
        <v>30</v>
      </c>
      <c r="N614" s="12" t="s">
        <v>2160</v>
      </c>
      <c r="O614" s="12" t="s">
        <v>32</v>
      </c>
      <c r="P614" s="12" t="s">
        <v>58</v>
      </c>
      <c r="Q614" s="12" t="s">
        <v>2161</v>
      </c>
      <c r="R614" s="12">
        <v>18.84</v>
      </c>
      <c r="S614" s="12">
        <v>3</v>
      </c>
      <c r="T614" s="12">
        <v>0</v>
      </c>
      <c r="U614" s="12">
        <v>7.9127999999999998</v>
      </c>
    </row>
    <row r="615" spans="1:21" x14ac:dyDescent="0.3">
      <c r="A615" s="12">
        <v>2930</v>
      </c>
      <c r="B615" s="12" t="s">
        <v>2176</v>
      </c>
      <c r="C615" s="2">
        <v>43057</v>
      </c>
      <c r="D615" s="2">
        <v>43063</v>
      </c>
      <c r="E615" s="12" t="s">
        <v>41</v>
      </c>
      <c r="F615" s="12" t="s">
        <v>1284</v>
      </c>
      <c r="G615" s="12" t="s">
        <v>1285</v>
      </c>
      <c r="H615" s="12" t="s">
        <v>102</v>
      </c>
      <c r="I615" s="12" t="s">
        <v>27</v>
      </c>
      <c r="J615" s="12" t="s">
        <v>2177</v>
      </c>
      <c r="K615" s="12" t="s">
        <v>291</v>
      </c>
      <c r="L615" s="12">
        <v>48601</v>
      </c>
      <c r="M615" s="12" t="s">
        <v>95</v>
      </c>
      <c r="N615" s="12" t="s">
        <v>804</v>
      </c>
      <c r="O615" s="12" t="s">
        <v>32</v>
      </c>
      <c r="P615" s="12" t="s">
        <v>58</v>
      </c>
      <c r="Q615" s="12" t="s">
        <v>805</v>
      </c>
      <c r="R615" s="12">
        <v>19.760000000000002</v>
      </c>
      <c r="S615" s="12">
        <v>4</v>
      </c>
      <c r="T615" s="12">
        <v>0</v>
      </c>
      <c r="U615" s="12">
        <v>8.2992000000000008</v>
      </c>
    </row>
    <row r="616" spans="1:21" x14ac:dyDescent="0.3">
      <c r="A616" s="12">
        <v>2933</v>
      </c>
      <c r="B616" s="12" t="s">
        <v>2178</v>
      </c>
      <c r="C616" s="2">
        <v>42224</v>
      </c>
      <c r="D616" s="2">
        <v>42224</v>
      </c>
      <c r="E616" s="12" t="s">
        <v>427</v>
      </c>
      <c r="F616" s="12" t="s">
        <v>2179</v>
      </c>
      <c r="G616" s="12" t="s">
        <v>2180</v>
      </c>
      <c r="H616" s="12" t="s">
        <v>26</v>
      </c>
      <c r="I616" s="12" t="s">
        <v>27</v>
      </c>
      <c r="J616" s="12" t="s">
        <v>330</v>
      </c>
      <c r="K616" s="12" t="s">
        <v>55</v>
      </c>
      <c r="L616" s="12">
        <v>94109</v>
      </c>
      <c r="M616" s="12" t="s">
        <v>56</v>
      </c>
      <c r="N616" s="12" t="s">
        <v>422</v>
      </c>
      <c r="O616" s="12" t="s">
        <v>32</v>
      </c>
      <c r="P616" s="12" t="s">
        <v>38</v>
      </c>
      <c r="Q616" s="12" t="s">
        <v>423</v>
      </c>
      <c r="R616" s="12">
        <v>144.78399999999999</v>
      </c>
      <c r="S616" s="12">
        <v>1</v>
      </c>
      <c r="T616" s="12">
        <v>0.2</v>
      </c>
      <c r="U616" s="12">
        <v>10.8588</v>
      </c>
    </row>
    <row r="617" spans="1:21" x14ac:dyDescent="0.3">
      <c r="A617" s="12">
        <v>2941</v>
      </c>
      <c r="B617" s="12" t="s">
        <v>2181</v>
      </c>
      <c r="C617" s="2">
        <v>42819</v>
      </c>
      <c r="D617" s="2">
        <v>42825</v>
      </c>
      <c r="E617" s="12" t="s">
        <v>41</v>
      </c>
      <c r="F617" s="12" t="s">
        <v>677</v>
      </c>
      <c r="G617" s="12" t="s">
        <v>678</v>
      </c>
      <c r="H617" s="12" t="s">
        <v>92</v>
      </c>
      <c r="I617" s="12" t="s">
        <v>27</v>
      </c>
      <c r="J617" s="12" t="s">
        <v>907</v>
      </c>
      <c r="K617" s="12" t="s">
        <v>240</v>
      </c>
      <c r="L617" s="12">
        <v>53209</v>
      </c>
      <c r="M617" s="12" t="s">
        <v>95</v>
      </c>
      <c r="N617" s="12" t="s">
        <v>2182</v>
      </c>
      <c r="O617" s="12" t="s">
        <v>32</v>
      </c>
      <c r="P617" s="12" t="s">
        <v>38</v>
      </c>
      <c r="Q617" s="12" t="s">
        <v>2183</v>
      </c>
      <c r="R617" s="12">
        <v>90.99</v>
      </c>
      <c r="S617" s="12">
        <v>1</v>
      </c>
      <c r="T617" s="12">
        <v>0</v>
      </c>
      <c r="U617" s="12">
        <v>14.558400000000001</v>
      </c>
    </row>
    <row r="618" spans="1:21" x14ac:dyDescent="0.3">
      <c r="A618" s="12">
        <v>2942</v>
      </c>
      <c r="B618" s="12" t="s">
        <v>2181</v>
      </c>
      <c r="C618" s="2">
        <v>42819</v>
      </c>
      <c r="D618" s="2">
        <v>42825</v>
      </c>
      <c r="E618" s="12" t="s">
        <v>41</v>
      </c>
      <c r="F618" s="12" t="s">
        <v>677</v>
      </c>
      <c r="G618" s="12" t="s">
        <v>678</v>
      </c>
      <c r="H618" s="12" t="s">
        <v>92</v>
      </c>
      <c r="I618" s="12" t="s">
        <v>27</v>
      </c>
      <c r="J618" s="12" t="s">
        <v>907</v>
      </c>
      <c r="K618" s="12" t="s">
        <v>240</v>
      </c>
      <c r="L618" s="12">
        <v>53209</v>
      </c>
      <c r="M618" s="12" t="s">
        <v>95</v>
      </c>
      <c r="N618" s="12" t="s">
        <v>818</v>
      </c>
      <c r="O618" s="12" t="s">
        <v>32</v>
      </c>
      <c r="P618" s="12" t="s">
        <v>38</v>
      </c>
      <c r="Q618" s="12" t="s">
        <v>819</v>
      </c>
      <c r="R618" s="12">
        <v>1526.56</v>
      </c>
      <c r="S618" s="12">
        <v>7</v>
      </c>
      <c r="T618" s="12">
        <v>0</v>
      </c>
      <c r="U618" s="12">
        <v>427.43680000000001</v>
      </c>
    </row>
    <row r="619" spans="1:21" x14ac:dyDescent="0.3">
      <c r="A619" s="12">
        <v>2943</v>
      </c>
      <c r="B619" s="12" t="s">
        <v>2181</v>
      </c>
      <c r="C619" s="2">
        <v>42819</v>
      </c>
      <c r="D619" s="2">
        <v>42825</v>
      </c>
      <c r="E619" s="12" t="s">
        <v>41</v>
      </c>
      <c r="F619" s="12" t="s">
        <v>677</v>
      </c>
      <c r="G619" s="12" t="s">
        <v>678</v>
      </c>
      <c r="H619" s="12" t="s">
        <v>92</v>
      </c>
      <c r="I619" s="12" t="s">
        <v>27</v>
      </c>
      <c r="J619" s="12" t="s">
        <v>907</v>
      </c>
      <c r="K619" s="12" t="s">
        <v>240</v>
      </c>
      <c r="L619" s="12">
        <v>53209</v>
      </c>
      <c r="M619" s="12" t="s">
        <v>95</v>
      </c>
      <c r="N619" s="12" t="s">
        <v>1030</v>
      </c>
      <c r="O619" s="12" t="s">
        <v>32</v>
      </c>
      <c r="P619" s="12" t="s">
        <v>38</v>
      </c>
      <c r="Q619" s="12" t="s">
        <v>1031</v>
      </c>
      <c r="R619" s="12">
        <v>368.97</v>
      </c>
      <c r="S619" s="12">
        <v>3</v>
      </c>
      <c r="T619" s="12">
        <v>0</v>
      </c>
      <c r="U619" s="12">
        <v>40.5867</v>
      </c>
    </row>
    <row r="620" spans="1:21" x14ac:dyDescent="0.3">
      <c r="A620" s="12">
        <v>2945</v>
      </c>
      <c r="B620" s="12" t="s">
        <v>2184</v>
      </c>
      <c r="C620" s="2">
        <v>43058</v>
      </c>
      <c r="D620" s="2">
        <v>43063</v>
      </c>
      <c r="E620" s="12" t="s">
        <v>41</v>
      </c>
      <c r="F620" s="12" t="s">
        <v>1374</v>
      </c>
      <c r="G620" s="12" t="s">
        <v>1375</v>
      </c>
      <c r="H620" s="12" t="s">
        <v>26</v>
      </c>
      <c r="I620" s="12" t="s">
        <v>27</v>
      </c>
      <c r="J620" s="12" t="s">
        <v>54</v>
      </c>
      <c r="K620" s="12" t="s">
        <v>55</v>
      </c>
      <c r="L620" s="12">
        <v>90049</v>
      </c>
      <c r="M620" s="12" t="s">
        <v>56</v>
      </c>
      <c r="N620" s="12" t="s">
        <v>2185</v>
      </c>
      <c r="O620" s="12" t="s">
        <v>32</v>
      </c>
      <c r="P620" s="12" t="s">
        <v>58</v>
      </c>
      <c r="Q620" s="12" t="s">
        <v>2186</v>
      </c>
      <c r="R620" s="12">
        <v>18.7</v>
      </c>
      <c r="S620" s="12">
        <v>1</v>
      </c>
      <c r="T620" s="12">
        <v>0</v>
      </c>
      <c r="U620" s="12">
        <v>7.1059999999999999</v>
      </c>
    </row>
    <row r="621" spans="1:21" x14ac:dyDescent="0.3">
      <c r="A621" s="12">
        <v>2946</v>
      </c>
      <c r="B621" s="12" t="s">
        <v>2187</v>
      </c>
      <c r="C621" s="2">
        <v>42678</v>
      </c>
      <c r="D621" s="2">
        <v>42679</v>
      </c>
      <c r="E621" s="12" t="s">
        <v>89</v>
      </c>
      <c r="F621" s="12" t="s">
        <v>2188</v>
      </c>
      <c r="G621" s="12" t="s">
        <v>2189</v>
      </c>
      <c r="H621" s="12" t="s">
        <v>26</v>
      </c>
      <c r="I621" s="12" t="s">
        <v>27</v>
      </c>
      <c r="J621" s="12" t="s">
        <v>330</v>
      </c>
      <c r="K621" s="12" t="s">
        <v>55</v>
      </c>
      <c r="L621" s="12">
        <v>94122</v>
      </c>
      <c r="M621" s="12" t="s">
        <v>56</v>
      </c>
      <c r="N621" s="12" t="s">
        <v>622</v>
      </c>
      <c r="O621" s="12" t="s">
        <v>32</v>
      </c>
      <c r="P621" s="12" t="s">
        <v>58</v>
      </c>
      <c r="Q621" s="12" t="s">
        <v>623</v>
      </c>
      <c r="R621" s="12">
        <v>38.29</v>
      </c>
      <c r="S621" s="12">
        <v>7</v>
      </c>
      <c r="T621" s="12">
        <v>0</v>
      </c>
      <c r="U621" s="12">
        <v>16.464700000000001</v>
      </c>
    </row>
    <row r="622" spans="1:21" x14ac:dyDescent="0.3">
      <c r="A622" s="12">
        <v>2947</v>
      </c>
      <c r="B622" s="12" t="s">
        <v>2190</v>
      </c>
      <c r="C622" s="2">
        <v>43083</v>
      </c>
      <c r="D622" s="2">
        <v>43087</v>
      </c>
      <c r="E622" s="12" t="s">
        <v>41</v>
      </c>
      <c r="F622" s="12" t="s">
        <v>1353</v>
      </c>
      <c r="G622" s="12" t="s">
        <v>1354</v>
      </c>
      <c r="H622" s="12" t="s">
        <v>102</v>
      </c>
      <c r="I622" s="12" t="s">
        <v>27</v>
      </c>
      <c r="J622" s="12" t="s">
        <v>641</v>
      </c>
      <c r="K622" s="12" t="s">
        <v>55</v>
      </c>
      <c r="L622" s="12">
        <v>92024</v>
      </c>
      <c r="M622" s="12" t="s">
        <v>56</v>
      </c>
      <c r="N622" s="12" t="s">
        <v>2191</v>
      </c>
      <c r="O622" s="12" t="s">
        <v>32</v>
      </c>
      <c r="P622" s="12" t="s">
        <v>58</v>
      </c>
      <c r="Q622" s="12" t="s">
        <v>2192</v>
      </c>
      <c r="R622" s="12">
        <v>26.25</v>
      </c>
      <c r="S622" s="12">
        <v>3</v>
      </c>
      <c r="T622" s="12">
        <v>0</v>
      </c>
      <c r="U622" s="12">
        <v>11.025</v>
      </c>
    </row>
    <row r="623" spans="1:21" x14ac:dyDescent="0.3">
      <c r="A623" s="12">
        <v>2952</v>
      </c>
      <c r="B623" s="12" t="s">
        <v>2193</v>
      </c>
      <c r="C623" s="2">
        <v>43051</v>
      </c>
      <c r="D623" s="2">
        <v>43051</v>
      </c>
      <c r="E623" s="12" t="s">
        <v>427</v>
      </c>
      <c r="F623" s="12" t="s">
        <v>2194</v>
      </c>
      <c r="G623" s="12" t="s">
        <v>2195</v>
      </c>
      <c r="H623" s="12" t="s">
        <v>102</v>
      </c>
      <c r="I623" s="12" t="s">
        <v>27</v>
      </c>
      <c r="J623" s="12" t="s">
        <v>1304</v>
      </c>
      <c r="K623" s="12" t="s">
        <v>522</v>
      </c>
      <c r="L623" s="12">
        <v>85301</v>
      </c>
      <c r="M623" s="12" t="s">
        <v>56</v>
      </c>
      <c r="N623" s="12" t="s">
        <v>2196</v>
      </c>
      <c r="O623" s="12" t="s">
        <v>32</v>
      </c>
      <c r="P623" s="12" t="s">
        <v>38</v>
      </c>
      <c r="Q623" s="12" t="s">
        <v>2197</v>
      </c>
      <c r="R623" s="12">
        <v>113.88800000000001</v>
      </c>
      <c r="S623" s="12">
        <v>2</v>
      </c>
      <c r="T623" s="12">
        <v>0.2</v>
      </c>
      <c r="U623" s="12">
        <v>9.9651999999999994</v>
      </c>
    </row>
    <row r="624" spans="1:21" x14ac:dyDescent="0.3">
      <c r="A624" s="12">
        <v>2953</v>
      </c>
      <c r="B624" s="12" t="s">
        <v>2193</v>
      </c>
      <c r="C624" s="2">
        <v>43051</v>
      </c>
      <c r="D624" s="2">
        <v>43051</v>
      </c>
      <c r="E624" s="12" t="s">
        <v>427</v>
      </c>
      <c r="F624" s="12" t="s">
        <v>2194</v>
      </c>
      <c r="G624" s="12" t="s">
        <v>2195</v>
      </c>
      <c r="H624" s="12" t="s">
        <v>102</v>
      </c>
      <c r="I624" s="12" t="s">
        <v>27</v>
      </c>
      <c r="J624" s="12" t="s">
        <v>1304</v>
      </c>
      <c r="K624" s="12" t="s">
        <v>522</v>
      </c>
      <c r="L624" s="12">
        <v>85301</v>
      </c>
      <c r="M624" s="12" t="s">
        <v>56</v>
      </c>
      <c r="N624" s="12" t="s">
        <v>2198</v>
      </c>
      <c r="O624" s="12" t="s">
        <v>32</v>
      </c>
      <c r="P624" s="12" t="s">
        <v>58</v>
      </c>
      <c r="Q624" s="12" t="s">
        <v>2199</v>
      </c>
      <c r="R624" s="12">
        <v>113.568</v>
      </c>
      <c r="S624" s="12">
        <v>2</v>
      </c>
      <c r="T624" s="12">
        <v>0.2</v>
      </c>
      <c r="U624" s="12">
        <v>-5.6783999999999999</v>
      </c>
    </row>
    <row r="625" spans="1:21" x14ac:dyDescent="0.3">
      <c r="A625" s="12">
        <v>2957</v>
      </c>
      <c r="B625" s="12" t="s">
        <v>2200</v>
      </c>
      <c r="C625" s="2">
        <v>42913</v>
      </c>
      <c r="D625" s="2">
        <v>42920</v>
      </c>
      <c r="E625" s="12" t="s">
        <v>41</v>
      </c>
      <c r="F625" s="12" t="s">
        <v>2201</v>
      </c>
      <c r="G625" s="12" t="s">
        <v>2202</v>
      </c>
      <c r="H625" s="12" t="s">
        <v>102</v>
      </c>
      <c r="I625" s="12" t="s">
        <v>27</v>
      </c>
      <c r="J625" s="12" t="s">
        <v>1367</v>
      </c>
      <c r="K625" s="12" t="s">
        <v>122</v>
      </c>
      <c r="L625" s="12">
        <v>13601</v>
      </c>
      <c r="M625" s="12" t="s">
        <v>69</v>
      </c>
      <c r="N625" s="12" t="s">
        <v>592</v>
      </c>
      <c r="O625" s="12" t="s">
        <v>32</v>
      </c>
      <c r="P625" s="12" t="s">
        <v>38</v>
      </c>
      <c r="Q625" s="12" t="s">
        <v>593</v>
      </c>
      <c r="R625" s="12">
        <v>191.64599999999999</v>
      </c>
      <c r="S625" s="12">
        <v>3</v>
      </c>
      <c r="T625" s="12">
        <v>0.1</v>
      </c>
      <c r="U625" s="12">
        <v>31.940999999999999</v>
      </c>
    </row>
    <row r="626" spans="1:21" x14ac:dyDescent="0.3">
      <c r="A626" s="12">
        <v>2963</v>
      </c>
      <c r="B626" s="12" t="s">
        <v>2203</v>
      </c>
      <c r="C626" s="2">
        <v>43085</v>
      </c>
      <c r="D626" s="2">
        <v>43090</v>
      </c>
      <c r="E626" s="12" t="s">
        <v>23</v>
      </c>
      <c r="F626" s="12" t="s">
        <v>2204</v>
      </c>
      <c r="G626" s="12" t="s">
        <v>2205</v>
      </c>
      <c r="H626" s="12" t="s">
        <v>92</v>
      </c>
      <c r="I626" s="12" t="s">
        <v>27</v>
      </c>
      <c r="J626" s="12" t="s">
        <v>763</v>
      </c>
      <c r="K626" s="12" t="s">
        <v>55</v>
      </c>
      <c r="L626" s="12">
        <v>92054</v>
      </c>
      <c r="M626" s="12" t="s">
        <v>56</v>
      </c>
      <c r="N626" s="12" t="s">
        <v>70</v>
      </c>
      <c r="O626" s="12" t="s">
        <v>32</v>
      </c>
      <c r="P626" s="12" t="s">
        <v>38</v>
      </c>
      <c r="Q626" s="12" t="s">
        <v>71</v>
      </c>
      <c r="R626" s="12">
        <v>81.567999999999998</v>
      </c>
      <c r="S626" s="12">
        <v>2</v>
      </c>
      <c r="T626" s="12">
        <v>0.2</v>
      </c>
      <c r="U626" s="12">
        <v>9.1763999999999992</v>
      </c>
    </row>
    <row r="627" spans="1:21" x14ac:dyDescent="0.3">
      <c r="A627" s="12">
        <v>2964</v>
      </c>
      <c r="B627" s="12" t="s">
        <v>2203</v>
      </c>
      <c r="C627" s="2">
        <v>43085</v>
      </c>
      <c r="D627" s="2">
        <v>43090</v>
      </c>
      <c r="E627" s="12" t="s">
        <v>23</v>
      </c>
      <c r="F627" s="12" t="s">
        <v>2204</v>
      </c>
      <c r="G627" s="12" t="s">
        <v>2205</v>
      </c>
      <c r="H627" s="12" t="s">
        <v>92</v>
      </c>
      <c r="I627" s="12" t="s">
        <v>27</v>
      </c>
      <c r="J627" s="12" t="s">
        <v>763</v>
      </c>
      <c r="K627" s="12" t="s">
        <v>55</v>
      </c>
      <c r="L627" s="12">
        <v>92054</v>
      </c>
      <c r="M627" s="12" t="s">
        <v>56</v>
      </c>
      <c r="N627" s="12" t="s">
        <v>253</v>
      </c>
      <c r="O627" s="12" t="s">
        <v>32</v>
      </c>
      <c r="P627" s="12" t="s">
        <v>38</v>
      </c>
      <c r="Q627" s="12" t="s">
        <v>254</v>
      </c>
      <c r="R627" s="12">
        <v>97.183999999999997</v>
      </c>
      <c r="S627" s="12">
        <v>2</v>
      </c>
      <c r="T627" s="12">
        <v>0.2</v>
      </c>
      <c r="U627" s="12">
        <v>6.0739999999999998</v>
      </c>
    </row>
    <row r="628" spans="1:21" x14ac:dyDescent="0.3">
      <c r="A628" s="12">
        <v>2966</v>
      </c>
      <c r="B628" s="12" t="s">
        <v>2203</v>
      </c>
      <c r="C628" s="2">
        <v>43085</v>
      </c>
      <c r="D628" s="2">
        <v>43090</v>
      </c>
      <c r="E628" s="12" t="s">
        <v>23</v>
      </c>
      <c r="F628" s="12" t="s">
        <v>2204</v>
      </c>
      <c r="G628" s="12" t="s">
        <v>2205</v>
      </c>
      <c r="H628" s="12" t="s">
        <v>92</v>
      </c>
      <c r="I628" s="12" t="s">
        <v>27</v>
      </c>
      <c r="J628" s="12" t="s">
        <v>763</v>
      </c>
      <c r="K628" s="12" t="s">
        <v>55</v>
      </c>
      <c r="L628" s="12">
        <v>92054</v>
      </c>
      <c r="M628" s="12" t="s">
        <v>56</v>
      </c>
      <c r="N628" s="12" t="s">
        <v>2206</v>
      </c>
      <c r="O628" s="12" t="s">
        <v>32</v>
      </c>
      <c r="P628" s="12" t="s">
        <v>58</v>
      </c>
      <c r="Q628" s="12" t="s">
        <v>2207</v>
      </c>
      <c r="R628" s="12">
        <v>18.96</v>
      </c>
      <c r="S628" s="12">
        <v>2</v>
      </c>
      <c r="T628" s="12">
        <v>0</v>
      </c>
      <c r="U628" s="12">
        <v>7.5839999999999996</v>
      </c>
    </row>
    <row r="629" spans="1:21" x14ac:dyDescent="0.3">
      <c r="A629" s="12">
        <v>2967</v>
      </c>
      <c r="B629" s="12" t="s">
        <v>2208</v>
      </c>
      <c r="C629" s="2">
        <v>42000</v>
      </c>
      <c r="D629" s="2">
        <v>42004</v>
      </c>
      <c r="E629" s="12" t="s">
        <v>41</v>
      </c>
      <c r="F629" s="12" t="s">
        <v>2209</v>
      </c>
      <c r="G629" s="12" t="s">
        <v>2210</v>
      </c>
      <c r="H629" s="12" t="s">
        <v>26</v>
      </c>
      <c r="I629" s="12" t="s">
        <v>27</v>
      </c>
      <c r="J629" s="12" t="s">
        <v>2211</v>
      </c>
      <c r="K629" s="12" t="s">
        <v>136</v>
      </c>
      <c r="L629" s="12">
        <v>60076</v>
      </c>
      <c r="M629" s="12" t="s">
        <v>95</v>
      </c>
      <c r="N629" s="12" t="s">
        <v>1292</v>
      </c>
      <c r="O629" s="12" t="s">
        <v>32</v>
      </c>
      <c r="P629" s="12" t="s">
        <v>58</v>
      </c>
      <c r="Q629" s="12" t="s">
        <v>1293</v>
      </c>
      <c r="R629" s="12">
        <v>32.951999999999998</v>
      </c>
      <c r="S629" s="12">
        <v>6</v>
      </c>
      <c r="T629" s="12">
        <v>0.6</v>
      </c>
      <c r="U629" s="12">
        <v>-19.7712</v>
      </c>
    </row>
    <row r="630" spans="1:21" x14ac:dyDescent="0.3">
      <c r="A630" s="12">
        <v>2972</v>
      </c>
      <c r="B630" s="12" t="s">
        <v>2212</v>
      </c>
      <c r="C630" s="2">
        <v>43045</v>
      </c>
      <c r="D630" s="2">
        <v>43048</v>
      </c>
      <c r="E630" s="12" t="s">
        <v>23</v>
      </c>
      <c r="F630" s="12" t="s">
        <v>2213</v>
      </c>
      <c r="G630" s="12" t="s">
        <v>2214</v>
      </c>
      <c r="H630" s="12" t="s">
        <v>26</v>
      </c>
      <c r="I630" s="12" t="s">
        <v>27</v>
      </c>
      <c r="J630" s="12" t="s">
        <v>1913</v>
      </c>
      <c r="K630" s="12" t="s">
        <v>1038</v>
      </c>
      <c r="L630" s="12">
        <v>28314</v>
      </c>
      <c r="M630" s="12" t="s">
        <v>30</v>
      </c>
      <c r="N630" s="12" t="s">
        <v>1991</v>
      </c>
      <c r="O630" s="12" t="s">
        <v>32</v>
      </c>
      <c r="P630" s="12" t="s">
        <v>58</v>
      </c>
      <c r="Q630" s="12" t="s">
        <v>1992</v>
      </c>
      <c r="R630" s="12">
        <v>28.271999999999998</v>
      </c>
      <c r="S630" s="12">
        <v>2</v>
      </c>
      <c r="T630" s="12">
        <v>0.2</v>
      </c>
      <c r="U630" s="12">
        <v>6.3612000000000002</v>
      </c>
    </row>
    <row r="631" spans="1:21" x14ac:dyDescent="0.3">
      <c r="A631" s="12">
        <v>2975</v>
      </c>
      <c r="B631" s="12" t="s">
        <v>2215</v>
      </c>
      <c r="C631" s="2">
        <v>42131</v>
      </c>
      <c r="D631" s="2">
        <v>42136</v>
      </c>
      <c r="E631" s="12" t="s">
        <v>41</v>
      </c>
      <c r="F631" s="12" t="s">
        <v>451</v>
      </c>
      <c r="G631" s="12" t="s">
        <v>452</v>
      </c>
      <c r="H631" s="12" t="s">
        <v>26</v>
      </c>
      <c r="I631" s="12" t="s">
        <v>27</v>
      </c>
      <c r="J631" s="12" t="s">
        <v>2216</v>
      </c>
      <c r="K631" s="12" t="s">
        <v>94</v>
      </c>
      <c r="L631" s="12">
        <v>75002</v>
      </c>
      <c r="M631" s="12" t="s">
        <v>95</v>
      </c>
      <c r="N631" s="12" t="s">
        <v>786</v>
      </c>
      <c r="O631" s="12" t="s">
        <v>32</v>
      </c>
      <c r="P631" s="12" t="s">
        <v>47</v>
      </c>
      <c r="Q631" s="12" t="s">
        <v>787</v>
      </c>
      <c r="R631" s="12">
        <v>244.006</v>
      </c>
      <c r="S631" s="12">
        <v>2</v>
      </c>
      <c r="T631" s="12">
        <v>0.3</v>
      </c>
      <c r="U631" s="12">
        <v>-31.372199999999999</v>
      </c>
    </row>
    <row r="632" spans="1:21" x14ac:dyDescent="0.3">
      <c r="A632" s="12">
        <v>2977</v>
      </c>
      <c r="B632" s="12" t="s">
        <v>2217</v>
      </c>
      <c r="C632" s="2">
        <v>43073</v>
      </c>
      <c r="D632" s="2">
        <v>43073</v>
      </c>
      <c r="E632" s="12" t="s">
        <v>427</v>
      </c>
      <c r="F632" s="12" t="s">
        <v>2218</v>
      </c>
      <c r="G632" s="12" t="s">
        <v>2219</v>
      </c>
      <c r="H632" s="12" t="s">
        <v>92</v>
      </c>
      <c r="I632" s="12" t="s">
        <v>27</v>
      </c>
      <c r="J632" s="12" t="s">
        <v>67</v>
      </c>
      <c r="K632" s="12" t="s">
        <v>68</v>
      </c>
      <c r="L632" s="12">
        <v>19143</v>
      </c>
      <c r="M632" s="12" t="s">
        <v>69</v>
      </c>
      <c r="N632" s="12" t="s">
        <v>2220</v>
      </c>
      <c r="O632" s="12" t="s">
        <v>32</v>
      </c>
      <c r="P632" s="12" t="s">
        <v>38</v>
      </c>
      <c r="Q632" s="12" t="s">
        <v>2221</v>
      </c>
      <c r="R632" s="12">
        <v>188.55199999999999</v>
      </c>
      <c r="S632" s="12">
        <v>7</v>
      </c>
      <c r="T632" s="12">
        <v>0.3</v>
      </c>
      <c r="U632" s="12">
        <v>-2.6936</v>
      </c>
    </row>
    <row r="633" spans="1:21" x14ac:dyDescent="0.3">
      <c r="A633" s="12">
        <v>2979</v>
      </c>
      <c r="B633" s="12" t="s">
        <v>2222</v>
      </c>
      <c r="C633" s="2">
        <v>41652</v>
      </c>
      <c r="D633" s="2">
        <v>41655</v>
      </c>
      <c r="E633" s="12" t="s">
        <v>23</v>
      </c>
      <c r="F633" s="12" t="s">
        <v>1437</v>
      </c>
      <c r="G633" s="12" t="s">
        <v>1438</v>
      </c>
      <c r="H633" s="12" t="s">
        <v>26</v>
      </c>
      <c r="I633" s="12" t="s">
        <v>27</v>
      </c>
      <c r="J633" s="12" t="s">
        <v>2223</v>
      </c>
      <c r="K633" s="12" t="s">
        <v>160</v>
      </c>
      <c r="L633" s="12">
        <v>29464</v>
      </c>
      <c r="M633" s="12" t="s">
        <v>30</v>
      </c>
      <c r="N633" s="12" t="s">
        <v>2182</v>
      </c>
      <c r="O633" s="12" t="s">
        <v>32</v>
      </c>
      <c r="P633" s="12" t="s">
        <v>38</v>
      </c>
      <c r="Q633" s="12" t="s">
        <v>2183</v>
      </c>
      <c r="R633" s="12">
        <v>545.94000000000005</v>
      </c>
      <c r="S633" s="12">
        <v>6</v>
      </c>
      <c r="T633" s="12">
        <v>0</v>
      </c>
      <c r="U633" s="12">
        <v>87.350399999999993</v>
      </c>
    </row>
    <row r="634" spans="1:21" x14ac:dyDescent="0.3">
      <c r="A634" s="12">
        <v>2981</v>
      </c>
      <c r="B634" s="12" t="s">
        <v>2224</v>
      </c>
      <c r="C634" s="2">
        <v>42167</v>
      </c>
      <c r="D634" s="2">
        <v>42172</v>
      </c>
      <c r="E634" s="12" t="s">
        <v>41</v>
      </c>
      <c r="F634" s="12" t="s">
        <v>2225</v>
      </c>
      <c r="G634" s="12" t="s">
        <v>2226</v>
      </c>
      <c r="H634" s="12" t="s">
        <v>26</v>
      </c>
      <c r="I634" s="12" t="s">
        <v>27</v>
      </c>
      <c r="J634" s="12" t="s">
        <v>67</v>
      </c>
      <c r="K634" s="12" t="s">
        <v>68</v>
      </c>
      <c r="L634" s="12">
        <v>19134</v>
      </c>
      <c r="M634" s="12" t="s">
        <v>69</v>
      </c>
      <c r="N634" s="12" t="s">
        <v>1711</v>
      </c>
      <c r="O634" s="12" t="s">
        <v>32</v>
      </c>
      <c r="P634" s="12" t="s">
        <v>58</v>
      </c>
      <c r="Q634" s="12" t="s">
        <v>1712</v>
      </c>
      <c r="R634" s="12">
        <v>43.295999999999999</v>
      </c>
      <c r="S634" s="12">
        <v>2</v>
      </c>
      <c r="T634" s="12">
        <v>0.2</v>
      </c>
      <c r="U634" s="12">
        <v>4.3296000000000001</v>
      </c>
    </row>
    <row r="635" spans="1:21" x14ac:dyDescent="0.3">
      <c r="A635" s="12">
        <v>2982</v>
      </c>
      <c r="B635" s="12" t="s">
        <v>2227</v>
      </c>
      <c r="C635" s="2">
        <v>41832</v>
      </c>
      <c r="D635" s="2">
        <v>41838</v>
      </c>
      <c r="E635" s="12" t="s">
        <v>41</v>
      </c>
      <c r="F635" s="12" t="s">
        <v>2228</v>
      </c>
      <c r="G635" s="12" t="s">
        <v>2229</v>
      </c>
      <c r="H635" s="12" t="s">
        <v>26</v>
      </c>
      <c r="I635" s="12" t="s">
        <v>27</v>
      </c>
      <c r="J635" s="12" t="s">
        <v>193</v>
      </c>
      <c r="K635" s="12" t="s">
        <v>194</v>
      </c>
      <c r="L635" s="12">
        <v>98115</v>
      </c>
      <c r="M635" s="12" t="s">
        <v>56</v>
      </c>
      <c r="N635" s="12" t="s">
        <v>2220</v>
      </c>
      <c r="O635" s="12" t="s">
        <v>32</v>
      </c>
      <c r="P635" s="12" t="s">
        <v>38</v>
      </c>
      <c r="Q635" s="12" t="s">
        <v>2221</v>
      </c>
      <c r="R635" s="12">
        <v>123.136</v>
      </c>
      <c r="S635" s="12">
        <v>4</v>
      </c>
      <c r="T635" s="12">
        <v>0.2</v>
      </c>
      <c r="U635" s="12">
        <v>13.8528</v>
      </c>
    </row>
    <row r="636" spans="1:21" x14ac:dyDescent="0.3">
      <c r="A636" s="12">
        <v>2985</v>
      </c>
      <c r="B636" s="12" t="s">
        <v>2230</v>
      </c>
      <c r="C636" s="2">
        <v>41979</v>
      </c>
      <c r="D636" s="2">
        <v>41984</v>
      </c>
      <c r="E636" s="12" t="s">
        <v>23</v>
      </c>
      <c r="F636" s="12" t="s">
        <v>606</v>
      </c>
      <c r="G636" s="12" t="s">
        <v>607</v>
      </c>
      <c r="H636" s="12" t="s">
        <v>26</v>
      </c>
      <c r="I636" s="12" t="s">
        <v>27</v>
      </c>
      <c r="J636" s="12" t="s">
        <v>880</v>
      </c>
      <c r="K636" s="12" t="s">
        <v>1519</v>
      </c>
      <c r="L636" s="12">
        <v>97477</v>
      </c>
      <c r="M636" s="12" t="s">
        <v>56</v>
      </c>
      <c r="N636" s="12" t="s">
        <v>1725</v>
      </c>
      <c r="O636" s="12" t="s">
        <v>32</v>
      </c>
      <c r="P636" s="12" t="s">
        <v>47</v>
      </c>
      <c r="Q636" s="12" t="s">
        <v>1726</v>
      </c>
      <c r="R636" s="12">
        <v>275.49</v>
      </c>
      <c r="S636" s="12">
        <v>1</v>
      </c>
      <c r="T636" s="12">
        <v>0.5</v>
      </c>
      <c r="U636" s="12">
        <v>-170.8038</v>
      </c>
    </row>
    <row r="637" spans="1:21" x14ac:dyDescent="0.3">
      <c r="A637" s="12">
        <v>2986</v>
      </c>
      <c r="B637" s="12" t="s">
        <v>2231</v>
      </c>
      <c r="C637" s="2">
        <v>42515</v>
      </c>
      <c r="D637" s="2">
        <v>42520</v>
      </c>
      <c r="E637" s="12" t="s">
        <v>41</v>
      </c>
      <c r="F637" s="12" t="s">
        <v>2232</v>
      </c>
      <c r="G637" s="12" t="s">
        <v>2233</v>
      </c>
      <c r="H637" s="12" t="s">
        <v>102</v>
      </c>
      <c r="I637" s="12" t="s">
        <v>27</v>
      </c>
      <c r="J637" s="12" t="s">
        <v>349</v>
      </c>
      <c r="K637" s="12" t="s">
        <v>669</v>
      </c>
      <c r="L637" s="12">
        <v>31907</v>
      </c>
      <c r="M637" s="12" t="s">
        <v>30</v>
      </c>
      <c r="N637" s="12" t="s">
        <v>2234</v>
      </c>
      <c r="O637" s="12" t="s">
        <v>32</v>
      </c>
      <c r="P637" s="12" t="s">
        <v>58</v>
      </c>
      <c r="Q637" s="12" t="s">
        <v>2235</v>
      </c>
      <c r="R637" s="12">
        <v>24.96</v>
      </c>
      <c r="S637" s="12">
        <v>4</v>
      </c>
      <c r="T637" s="12">
        <v>0</v>
      </c>
      <c r="U637" s="12">
        <v>6.24</v>
      </c>
    </row>
    <row r="638" spans="1:21" x14ac:dyDescent="0.3">
      <c r="A638" s="12">
        <v>2998</v>
      </c>
      <c r="B638" s="12" t="s">
        <v>2236</v>
      </c>
      <c r="C638" s="2">
        <v>41811</v>
      </c>
      <c r="D638" s="2">
        <v>41815</v>
      </c>
      <c r="E638" s="12" t="s">
        <v>41</v>
      </c>
      <c r="F638" s="12" t="s">
        <v>2237</v>
      </c>
      <c r="G638" s="12" t="s">
        <v>2238</v>
      </c>
      <c r="H638" s="12" t="s">
        <v>26</v>
      </c>
      <c r="I638" s="12" t="s">
        <v>27</v>
      </c>
      <c r="J638" s="12" t="s">
        <v>67</v>
      </c>
      <c r="K638" s="12" t="s">
        <v>68</v>
      </c>
      <c r="L638" s="12">
        <v>19120</v>
      </c>
      <c r="M638" s="12" t="s">
        <v>69</v>
      </c>
      <c r="N638" s="12" t="s">
        <v>2239</v>
      </c>
      <c r="O638" s="12" t="s">
        <v>32</v>
      </c>
      <c r="P638" s="12" t="s">
        <v>58</v>
      </c>
      <c r="Q638" s="12" t="s">
        <v>2240</v>
      </c>
      <c r="R638" s="12">
        <v>3.984</v>
      </c>
      <c r="S638" s="12">
        <v>1</v>
      </c>
      <c r="T638" s="12">
        <v>0.2</v>
      </c>
      <c r="U638" s="12">
        <v>0.64739999999999998</v>
      </c>
    </row>
    <row r="639" spans="1:21" x14ac:dyDescent="0.3">
      <c r="A639" s="12">
        <v>3009</v>
      </c>
      <c r="B639" s="12" t="s">
        <v>2241</v>
      </c>
      <c r="C639" s="2">
        <v>42709</v>
      </c>
      <c r="D639" s="2">
        <v>42710</v>
      </c>
      <c r="E639" s="12" t="s">
        <v>89</v>
      </c>
      <c r="F639" s="12" t="s">
        <v>1573</v>
      </c>
      <c r="G639" s="12" t="s">
        <v>1574</v>
      </c>
      <c r="H639" s="12" t="s">
        <v>26</v>
      </c>
      <c r="I639" s="12" t="s">
        <v>27</v>
      </c>
      <c r="J639" s="12" t="s">
        <v>2242</v>
      </c>
      <c r="K639" s="12" t="s">
        <v>29</v>
      </c>
      <c r="L639" s="12">
        <v>42071</v>
      </c>
      <c r="M639" s="12" t="s">
        <v>30</v>
      </c>
      <c r="N639" s="12" t="s">
        <v>1757</v>
      </c>
      <c r="O639" s="12" t="s">
        <v>32</v>
      </c>
      <c r="P639" s="12" t="s">
        <v>58</v>
      </c>
      <c r="Q639" s="12" t="s">
        <v>1758</v>
      </c>
      <c r="R639" s="12">
        <v>191.82</v>
      </c>
      <c r="S639" s="12">
        <v>3</v>
      </c>
      <c r="T639" s="12">
        <v>0</v>
      </c>
      <c r="U639" s="12">
        <v>74.809799999999996</v>
      </c>
    </row>
    <row r="640" spans="1:21" x14ac:dyDescent="0.3">
      <c r="A640" s="12">
        <v>3016</v>
      </c>
      <c r="B640" s="12" t="s">
        <v>2243</v>
      </c>
      <c r="C640" s="2">
        <v>42264</v>
      </c>
      <c r="D640" s="2">
        <v>42268</v>
      </c>
      <c r="E640" s="12" t="s">
        <v>41</v>
      </c>
      <c r="F640" s="12" t="s">
        <v>217</v>
      </c>
      <c r="G640" s="12" t="s">
        <v>218</v>
      </c>
      <c r="H640" s="12" t="s">
        <v>102</v>
      </c>
      <c r="I640" s="12" t="s">
        <v>27</v>
      </c>
      <c r="J640" s="12" t="s">
        <v>175</v>
      </c>
      <c r="K640" s="12" t="s">
        <v>122</v>
      </c>
      <c r="L640" s="12">
        <v>10035</v>
      </c>
      <c r="M640" s="12" t="s">
        <v>69</v>
      </c>
      <c r="N640" s="12" t="s">
        <v>924</v>
      </c>
      <c r="O640" s="12" t="s">
        <v>32</v>
      </c>
      <c r="P640" s="12" t="s">
        <v>47</v>
      </c>
      <c r="Q640" s="12" t="s">
        <v>925</v>
      </c>
      <c r="R640" s="12">
        <v>344.22</v>
      </c>
      <c r="S640" s="12">
        <v>2</v>
      </c>
      <c r="T640" s="12">
        <v>0.4</v>
      </c>
      <c r="U640" s="12">
        <v>-103.26600000000001</v>
      </c>
    </row>
    <row r="641" spans="1:21" x14ac:dyDescent="0.3">
      <c r="A641" s="12">
        <v>3018</v>
      </c>
      <c r="B641" s="12" t="s">
        <v>2244</v>
      </c>
      <c r="C641" s="2">
        <v>42605</v>
      </c>
      <c r="D641" s="2">
        <v>42612</v>
      </c>
      <c r="E641" s="12" t="s">
        <v>41</v>
      </c>
      <c r="F641" s="12" t="s">
        <v>1146</v>
      </c>
      <c r="G641" s="12" t="s">
        <v>1147</v>
      </c>
      <c r="H641" s="12" t="s">
        <v>102</v>
      </c>
      <c r="I641" s="12" t="s">
        <v>27</v>
      </c>
      <c r="J641" s="12" t="s">
        <v>2245</v>
      </c>
      <c r="K641" s="12" t="s">
        <v>94</v>
      </c>
      <c r="L641" s="12">
        <v>78577</v>
      </c>
      <c r="M641" s="12" t="s">
        <v>95</v>
      </c>
      <c r="N641" s="12" t="s">
        <v>1544</v>
      </c>
      <c r="O641" s="12" t="s">
        <v>32</v>
      </c>
      <c r="P641" s="12" t="s">
        <v>58</v>
      </c>
      <c r="Q641" s="12" t="s">
        <v>1545</v>
      </c>
      <c r="R641" s="12">
        <v>22.608000000000001</v>
      </c>
      <c r="S641" s="12">
        <v>3</v>
      </c>
      <c r="T641" s="12">
        <v>0.6</v>
      </c>
      <c r="U641" s="12">
        <v>-10.1736</v>
      </c>
    </row>
    <row r="642" spans="1:21" x14ac:dyDescent="0.3">
      <c r="A642" s="12">
        <v>3022</v>
      </c>
      <c r="B642" s="12" t="s">
        <v>2246</v>
      </c>
      <c r="C642" s="2">
        <v>42316</v>
      </c>
      <c r="D642" s="2">
        <v>42322</v>
      </c>
      <c r="E642" s="12" t="s">
        <v>41</v>
      </c>
      <c r="F642" s="12" t="s">
        <v>509</v>
      </c>
      <c r="G642" s="12" t="s">
        <v>510</v>
      </c>
      <c r="H642" s="12" t="s">
        <v>26</v>
      </c>
      <c r="I642" s="12" t="s">
        <v>27</v>
      </c>
      <c r="J642" s="12" t="s">
        <v>2247</v>
      </c>
      <c r="K642" s="12" t="s">
        <v>78</v>
      </c>
      <c r="L642" s="12">
        <v>84084</v>
      </c>
      <c r="M642" s="12" t="s">
        <v>56</v>
      </c>
      <c r="N642" s="12" t="s">
        <v>832</v>
      </c>
      <c r="O642" s="12" t="s">
        <v>32</v>
      </c>
      <c r="P642" s="12" t="s">
        <v>58</v>
      </c>
      <c r="Q642" s="12" t="s">
        <v>833</v>
      </c>
      <c r="R642" s="12">
        <v>66.69</v>
      </c>
      <c r="S642" s="12">
        <v>3</v>
      </c>
      <c r="T642" s="12">
        <v>0</v>
      </c>
      <c r="U642" s="12">
        <v>22.0077</v>
      </c>
    </row>
    <row r="643" spans="1:21" x14ac:dyDescent="0.3">
      <c r="A643" s="12">
        <v>3024</v>
      </c>
      <c r="B643" s="12" t="s">
        <v>2248</v>
      </c>
      <c r="C643" s="2">
        <v>43056</v>
      </c>
      <c r="D643" s="2">
        <v>43062</v>
      </c>
      <c r="E643" s="12" t="s">
        <v>41</v>
      </c>
      <c r="F643" s="12" t="s">
        <v>2249</v>
      </c>
      <c r="G643" s="12" t="s">
        <v>2250</v>
      </c>
      <c r="H643" s="12" t="s">
        <v>26</v>
      </c>
      <c r="I643" s="12" t="s">
        <v>27</v>
      </c>
      <c r="J643" s="12" t="s">
        <v>2251</v>
      </c>
      <c r="K643" s="12" t="s">
        <v>94</v>
      </c>
      <c r="L643" s="12">
        <v>78521</v>
      </c>
      <c r="M643" s="12" t="s">
        <v>95</v>
      </c>
      <c r="N643" s="12" t="s">
        <v>1777</v>
      </c>
      <c r="O643" s="12" t="s">
        <v>32</v>
      </c>
      <c r="P643" s="12" t="s">
        <v>33</v>
      </c>
      <c r="Q643" s="12" t="s">
        <v>1778</v>
      </c>
      <c r="R643" s="12">
        <v>327.7328</v>
      </c>
      <c r="S643" s="12">
        <v>2</v>
      </c>
      <c r="T643" s="12">
        <v>0.32</v>
      </c>
      <c r="U643" s="12">
        <v>-14.4588</v>
      </c>
    </row>
    <row r="644" spans="1:21" x14ac:dyDescent="0.3">
      <c r="A644" s="12">
        <v>3027</v>
      </c>
      <c r="B644" s="12" t="s">
        <v>2252</v>
      </c>
      <c r="C644" s="2">
        <v>42847</v>
      </c>
      <c r="D644" s="2">
        <v>42851</v>
      </c>
      <c r="E644" s="12" t="s">
        <v>41</v>
      </c>
      <c r="F644" s="12" t="s">
        <v>661</v>
      </c>
      <c r="G644" s="12" t="s">
        <v>662</v>
      </c>
      <c r="H644" s="12" t="s">
        <v>102</v>
      </c>
      <c r="I644" s="12" t="s">
        <v>27</v>
      </c>
      <c r="J644" s="12" t="s">
        <v>67</v>
      </c>
      <c r="K644" s="12" t="s">
        <v>68</v>
      </c>
      <c r="L644" s="12">
        <v>19140</v>
      </c>
      <c r="M644" s="12" t="s">
        <v>69</v>
      </c>
      <c r="N644" s="12" t="s">
        <v>1393</v>
      </c>
      <c r="O644" s="12" t="s">
        <v>32</v>
      </c>
      <c r="P644" s="12" t="s">
        <v>58</v>
      </c>
      <c r="Q644" s="12" t="s">
        <v>1394</v>
      </c>
      <c r="R644" s="12">
        <v>254.352</v>
      </c>
      <c r="S644" s="12">
        <v>3</v>
      </c>
      <c r="T644" s="12">
        <v>0.2</v>
      </c>
      <c r="U644" s="12">
        <v>0</v>
      </c>
    </row>
    <row r="645" spans="1:21" x14ac:dyDescent="0.3">
      <c r="A645" s="12">
        <v>3029</v>
      </c>
      <c r="B645" s="12" t="s">
        <v>2253</v>
      </c>
      <c r="C645" s="2">
        <v>43086</v>
      </c>
      <c r="D645" s="2">
        <v>43090</v>
      </c>
      <c r="E645" s="12" t="s">
        <v>41</v>
      </c>
      <c r="F645" s="12" t="s">
        <v>1336</v>
      </c>
      <c r="G645" s="12" t="s">
        <v>1337</v>
      </c>
      <c r="H645" s="12" t="s">
        <v>26</v>
      </c>
      <c r="I645" s="12" t="s">
        <v>27</v>
      </c>
      <c r="J645" s="12" t="s">
        <v>2122</v>
      </c>
      <c r="K645" s="12" t="s">
        <v>718</v>
      </c>
      <c r="L645" s="12">
        <v>23320</v>
      </c>
      <c r="M645" s="12" t="s">
        <v>30</v>
      </c>
      <c r="N645" s="12" t="s">
        <v>1188</v>
      </c>
      <c r="O645" s="12" t="s">
        <v>32</v>
      </c>
      <c r="P645" s="12" t="s">
        <v>38</v>
      </c>
      <c r="Q645" s="12" t="s">
        <v>1189</v>
      </c>
      <c r="R645" s="12">
        <v>504.9</v>
      </c>
      <c r="S645" s="12">
        <v>5</v>
      </c>
      <c r="T645" s="12">
        <v>0</v>
      </c>
      <c r="U645" s="12">
        <v>80.784000000000006</v>
      </c>
    </row>
    <row r="646" spans="1:21" x14ac:dyDescent="0.3">
      <c r="A646" s="12">
        <v>3031</v>
      </c>
      <c r="B646" s="12" t="s">
        <v>2254</v>
      </c>
      <c r="C646" s="2">
        <v>42268</v>
      </c>
      <c r="D646" s="2">
        <v>42274</v>
      </c>
      <c r="E646" s="12" t="s">
        <v>41</v>
      </c>
      <c r="F646" s="12" t="s">
        <v>2255</v>
      </c>
      <c r="G646" s="12" t="s">
        <v>2256</v>
      </c>
      <c r="H646" s="12" t="s">
        <v>92</v>
      </c>
      <c r="I646" s="12" t="s">
        <v>27</v>
      </c>
      <c r="J646" s="12" t="s">
        <v>2257</v>
      </c>
      <c r="K646" s="12" t="s">
        <v>291</v>
      </c>
      <c r="L646" s="12">
        <v>48146</v>
      </c>
      <c r="M646" s="12" t="s">
        <v>95</v>
      </c>
      <c r="N646" s="12" t="s">
        <v>1605</v>
      </c>
      <c r="O646" s="12" t="s">
        <v>32</v>
      </c>
      <c r="P646" s="12" t="s">
        <v>33</v>
      </c>
      <c r="Q646" s="12" t="s">
        <v>1606</v>
      </c>
      <c r="R646" s="12">
        <v>194.32</v>
      </c>
      <c r="S646" s="12">
        <v>4</v>
      </c>
      <c r="T646" s="12">
        <v>0</v>
      </c>
      <c r="U646" s="12">
        <v>31.091200000000001</v>
      </c>
    </row>
    <row r="647" spans="1:21" x14ac:dyDescent="0.3">
      <c r="A647" s="12">
        <v>3033</v>
      </c>
      <c r="B647" s="12" t="s">
        <v>2258</v>
      </c>
      <c r="C647" s="2">
        <v>42695</v>
      </c>
      <c r="D647" s="2">
        <v>42700</v>
      </c>
      <c r="E647" s="12" t="s">
        <v>41</v>
      </c>
      <c r="F647" s="12" t="s">
        <v>2259</v>
      </c>
      <c r="G647" s="12" t="s">
        <v>2260</v>
      </c>
      <c r="H647" s="12" t="s">
        <v>26</v>
      </c>
      <c r="I647" s="12" t="s">
        <v>27</v>
      </c>
      <c r="J647" s="12" t="s">
        <v>2261</v>
      </c>
      <c r="K647" s="12" t="s">
        <v>1519</v>
      </c>
      <c r="L647" s="12">
        <v>97030</v>
      </c>
      <c r="M647" s="12" t="s">
        <v>56</v>
      </c>
      <c r="N647" s="12" t="s">
        <v>1658</v>
      </c>
      <c r="O647" s="12" t="s">
        <v>32</v>
      </c>
      <c r="P647" s="12" t="s">
        <v>38</v>
      </c>
      <c r="Q647" s="12" t="s">
        <v>1659</v>
      </c>
      <c r="R647" s="12">
        <v>195.136</v>
      </c>
      <c r="S647" s="12">
        <v>4</v>
      </c>
      <c r="T647" s="12">
        <v>0.2</v>
      </c>
      <c r="U647" s="12">
        <v>-12.196</v>
      </c>
    </row>
    <row r="648" spans="1:21" x14ac:dyDescent="0.3">
      <c r="A648" s="12">
        <v>3039</v>
      </c>
      <c r="B648" s="12" t="s">
        <v>2262</v>
      </c>
      <c r="C648" s="2">
        <v>42166</v>
      </c>
      <c r="D648" s="2">
        <v>42171</v>
      </c>
      <c r="E648" s="12" t="s">
        <v>41</v>
      </c>
      <c r="F648" s="12" t="s">
        <v>1062</v>
      </c>
      <c r="G648" s="12" t="s">
        <v>1063</v>
      </c>
      <c r="H648" s="12" t="s">
        <v>26</v>
      </c>
      <c r="I648" s="12" t="s">
        <v>27</v>
      </c>
      <c r="J648" s="12" t="s">
        <v>1037</v>
      </c>
      <c r="K648" s="12" t="s">
        <v>1408</v>
      </c>
      <c r="L648" s="12">
        <v>71203</v>
      </c>
      <c r="M648" s="12" t="s">
        <v>30</v>
      </c>
      <c r="N648" s="12" t="s">
        <v>2263</v>
      </c>
      <c r="O648" s="12" t="s">
        <v>32</v>
      </c>
      <c r="P648" s="12" t="s">
        <v>58</v>
      </c>
      <c r="Q648" s="12" t="s">
        <v>2264</v>
      </c>
      <c r="R648" s="12">
        <v>29.16</v>
      </c>
      <c r="S648" s="12">
        <v>2</v>
      </c>
      <c r="T648" s="12">
        <v>0</v>
      </c>
      <c r="U648" s="12">
        <v>10.789199999999999</v>
      </c>
    </row>
    <row r="649" spans="1:21" x14ac:dyDescent="0.3">
      <c r="A649" s="12">
        <v>3040</v>
      </c>
      <c r="B649" s="12" t="s">
        <v>2265</v>
      </c>
      <c r="C649" s="2">
        <v>43011</v>
      </c>
      <c r="D649" s="2">
        <v>43016</v>
      </c>
      <c r="E649" s="12" t="s">
        <v>41</v>
      </c>
      <c r="F649" s="12" t="s">
        <v>2266</v>
      </c>
      <c r="G649" s="12" t="s">
        <v>2267</v>
      </c>
      <c r="H649" s="12" t="s">
        <v>92</v>
      </c>
      <c r="I649" s="12" t="s">
        <v>27</v>
      </c>
      <c r="J649" s="12" t="s">
        <v>1187</v>
      </c>
      <c r="K649" s="12" t="s">
        <v>55</v>
      </c>
      <c r="L649" s="12">
        <v>91104</v>
      </c>
      <c r="M649" s="12" t="s">
        <v>56</v>
      </c>
      <c r="N649" s="12" t="s">
        <v>909</v>
      </c>
      <c r="O649" s="12" t="s">
        <v>32</v>
      </c>
      <c r="P649" s="12" t="s">
        <v>47</v>
      </c>
      <c r="Q649" s="12" t="s">
        <v>910</v>
      </c>
      <c r="R649" s="12">
        <v>171.28800000000001</v>
      </c>
      <c r="S649" s="12">
        <v>3</v>
      </c>
      <c r="T649" s="12">
        <v>0.2</v>
      </c>
      <c r="U649" s="12">
        <v>-6.4233000000000002</v>
      </c>
    </row>
    <row r="650" spans="1:21" x14ac:dyDescent="0.3">
      <c r="A650" s="12">
        <v>3041</v>
      </c>
      <c r="B650" s="12" t="s">
        <v>2268</v>
      </c>
      <c r="C650" s="2">
        <v>42495</v>
      </c>
      <c r="D650" s="2">
        <v>42499</v>
      </c>
      <c r="E650" s="12" t="s">
        <v>41</v>
      </c>
      <c r="F650" s="12" t="s">
        <v>2269</v>
      </c>
      <c r="G650" s="12" t="s">
        <v>2270</v>
      </c>
      <c r="H650" s="12" t="s">
        <v>26</v>
      </c>
      <c r="I650" s="12" t="s">
        <v>27</v>
      </c>
      <c r="J650" s="12" t="s">
        <v>2271</v>
      </c>
      <c r="K650" s="12" t="s">
        <v>143</v>
      </c>
      <c r="L650" s="12">
        <v>37421</v>
      </c>
      <c r="M650" s="12" t="s">
        <v>30</v>
      </c>
      <c r="N650" s="12" t="s">
        <v>1313</v>
      </c>
      <c r="O650" s="12" t="s">
        <v>32</v>
      </c>
      <c r="P650" s="12" t="s">
        <v>58</v>
      </c>
      <c r="Q650" s="12" t="s">
        <v>1314</v>
      </c>
      <c r="R650" s="12">
        <v>16.72</v>
      </c>
      <c r="S650" s="12">
        <v>5</v>
      </c>
      <c r="T650" s="12">
        <v>0.2</v>
      </c>
      <c r="U650" s="12">
        <v>3.3439999999999999</v>
      </c>
    </row>
    <row r="651" spans="1:21" x14ac:dyDescent="0.3">
      <c r="A651" s="12">
        <v>3044</v>
      </c>
      <c r="B651" s="12" t="s">
        <v>2272</v>
      </c>
      <c r="C651" s="2">
        <v>42989</v>
      </c>
      <c r="D651" s="2">
        <v>42990</v>
      </c>
      <c r="E651" s="12" t="s">
        <v>427</v>
      </c>
      <c r="F651" s="12" t="s">
        <v>2273</v>
      </c>
      <c r="G651" s="12" t="s">
        <v>2274</v>
      </c>
      <c r="H651" s="12" t="s">
        <v>102</v>
      </c>
      <c r="I651" s="12" t="s">
        <v>27</v>
      </c>
      <c r="J651" s="12" t="s">
        <v>732</v>
      </c>
      <c r="K651" s="12" t="s">
        <v>55</v>
      </c>
      <c r="L651" s="12">
        <v>90805</v>
      </c>
      <c r="M651" s="12" t="s">
        <v>56</v>
      </c>
      <c r="N651" s="12" t="s">
        <v>2275</v>
      </c>
      <c r="O651" s="12" t="s">
        <v>32</v>
      </c>
      <c r="P651" s="12" t="s">
        <v>38</v>
      </c>
      <c r="Q651" s="12" t="s">
        <v>2276</v>
      </c>
      <c r="R651" s="12">
        <v>2054.2719999999999</v>
      </c>
      <c r="S651" s="12">
        <v>8</v>
      </c>
      <c r="T651" s="12">
        <v>0.2</v>
      </c>
      <c r="U651" s="12">
        <v>256.78399999999999</v>
      </c>
    </row>
    <row r="652" spans="1:21" x14ac:dyDescent="0.3">
      <c r="A652" s="12">
        <v>3049</v>
      </c>
      <c r="B652" s="12" t="s">
        <v>2277</v>
      </c>
      <c r="C652" s="2">
        <v>42827</v>
      </c>
      <c r="D652" s="2">
        <v>42829</v>
      </c>
      <c r="E652" s="12" t="s">
        <v>89</v>
      </c>
      <c r="F652" s="12" t="s">
        <v>2278</v>
      </c>
      <c r="G652" s="12" t="s">
        <v>2279</v>
      </c>
      <c r="H652" s="12" t="s">
        <v>102</v>
      </c>
      <c r="I652" s="12" t="s">
        <v>27</v>
      </c>
      <c r="J652" s="12" t="s">
        <v>349</v>
      </c>
      <c r="K652" s="12" t="s">
        <v>669</v>
      </c>
      <c r="L652" s="12">
        <v>31907</v>
      </c>
      <c r="M652" s="12" t="s">
        <v>30</v>
      </c>
      <c r="N652" s="12" t="s">
        <v>214</v>
      </c>
      <c r="O652" s="12" t="s">
        <v>32</v>
      </c>
      <c r="P652" s="12" t="s">
        <v>47</v>
      </c>
      <c r="Q652" s="12" t="s">
        <v>215</v>
      </c>
      <c r="R652" s="12">
        <v>411.8</v>
      </c>
      <c r="S652" s="12">
        <v>2</v>
      </c>
      <c r="T652" s="12">
        <v>0</v>
      </c>
      <c r="U652" s="12">
        <v>70.006</v>
      </c>
    </row>
    <row r="653" spans="1:21" x14ac:dyDescent="0.3">
      <c r="A653" s="12">
        <v>3051</v>
      </c>
      <c r="B653" s="12" t="s">
        <v>2280</v>
      </c>
      <c r="C653" s="2">
        <v>43014</v>
      </c>
      <c r="D653" s="2">
        <v>43019</v>
      </c>
      <c r="E653" s="12" t="s">
        <v>41</v>
      </c>
      <c r="F653" s="12" t="s">
        <v>347</v>
      </c>
      <c r="G653" s="12" t="s">
        <v>348</v>
      </c>
      <c r="H653" s="12" t="s">
        <v>102</v>
      </c>
      <c r="I653" s="12" t="s">
        <v>27</v>
      </c>
      <c r="J653" s="12" t="s">
        <v>2281</v>
      </c>
      <c r="K653" s="12" t="s">
        <v>2282</v>
      </c>
      <c r="L653" s="12">
        <v>83642</v>
      </c>
      <c r="M653" s="12" t="s">
        <v>56</v>
      </c>
      <c r="N653" s="12" t="s">
        <v>2283</v>
      </c>
      <c r="O653" s="12" t="s">
        <v>32</v>
      </c>
      <c r="P653" s="12" t="s">
        <v>58</v>
      </c>
      <c r="Q653" s="12" t="s">
        <v>2284</v>
      </c>
      <c r="R653" s="12">
        <v>41.96</v>
      </c>
      <c r="S653" s="12">
        <v>2</v>
      </c>
      <c r="T653" s="12">
        <v>0</v>
      </c>
      <c r="U653" s="12">
        <v>2.9371999999999998</v>
      </c>
    </row>
    <row r="654" spans="1:21" x14ac:dyDescent="0.3">
      <c r="A654" s="12">
        <v>3059</v>
      </c>
      <c r="B654" s="12" t="s">
        <v>2285</v>
      </c>
      <c r="C654" s="2">
        <v>43027</v>
      </c>
      <c r="D654" s="2">
        <v>43032</v>
      </c>
      <c r="E654" s="12" t="s">
        <v>23</v>
      </c>
      <c r="F654" s="12" t="s">
        <v>2286</v>
      </c>
      <c r="G654" s="12" t="s">
        <v>2287</v>
      </c>
      <c r="H654" s="12" t="s">
        <v>92</v>
      </c>
      <c r="I654" s="12" t="s">
        <v>27</v>
      </c>
      <c r="J654" s="12" t="s">
        <v>330</v>
      </c>
      <c r="K654" s="12" t="s">
        <v>55</v>
      </c>
      <c r="L654" s="12">
        <v>94110</v>
      </c>
      <c r="M654" s="12" t="s">
        <v>56</v>
      </c>
      <c r="N654" s="12" t="s">
        <v>872</v>
      </c>
      <c r="O654" s="12" t="s">
        <v>32</v>
      </c>
      <c r="P654" s="12" t="s">
        <v>58</v>
      </c>
      <c r="Q654" s="12" t="s">
        <v>873</v>
      </c>
      <c r="R654" s="12">
        <v>30.56</v>
      </c>
      <c r="S654" s="12">
        <v>2</v>
      </c>
      <c r="T654" s="12">
        <v>0</v>
      </c>
      <c r="U654" s="12">
        <v>10.3904</v>
      </c>
    </row>
    <row r="655" spans="1:21" x14ac:dyDescent="0.3">
      <c r="A655" s="12">
        <v>3060</v>
      </c>
      <c r="B655" s="12" t="s">
        <v>2285</v>
      </c>
      <c r="C655" s="2">
        <v>43027</v>
      </c>
      <c r="D655" s="2">
        <v>43032</v>
      </c>
      <c r="E655" s="12" t="s">
        <v>23</v>
      </c>
      <c r="F655" s="12" t="s">
        <v>2286</v>
      </c>
      <c r="G655" s="12" t="s">
        <v>2287</v>
      </c>
      <c r="H655" s="12" t="s">
        <v>92</v>
      </c>
      <c r="I655" s="12" t="s">
        <v>27</v>
      </c>
      <c r="J655" s="12" t="s">
        <v>330</v>
      </c>
      <c r="K655" s="12" t="s">
        <v>55</v>
      </c>
      <c r="L655" s="12">
        <v>94110</v>
      </c>
      <c r="M655" s="12" t="s">
        <v>56</v>
      </c>
      <c r="N655" s="12" t="s">
        <v>2288</v>
      </c>
      <c r="O655" s="12" t="s">
        <v>32</v>
      </c>
      <c r="P655" s="12" t="s">
        <v>47</v>
      </c>
      <c r="Q655" s="12" t="s">
        <v>2289</v>
      </c>
      <c r="R655" s="12">
        <v>24.367999999999999</v>
      </c>
      <c r="S655" s="12">
        <v>2</v>
      </c>
      <c r="T655" s="12">
        <v>0.2</v>
      </c>
      <c r="U655" s="12">
        <v>-3.3506</v>
      </c>
    </row>
    <row r="656" spans="1:21" x14ac:dyDescent="0.3">
      <c r="A656" s="12">
        <v>3072</v>
      </c>
      <c r="B656" s="12" t="s">
        <v>2290</v>
      </c>
      <c r="C656" s="2">
        <v>41960</v>
      </c>
      <c r="D656" s="2">
        <v>41965</v>
      </c>
      <c r="E656" s="12" t="s">
        <v>41</v>
      </c>
      <c r="F656" s="12" t="s">
        <v>2291</v>
      </c>
      <c r="G656" s="12" t="s">
        <v>2292</v>
      </c>
      <c r="H656" s="12" t="s">
        <v>92</v>
      </c>
      <c r="I656" s="12" t="s">
        <v>27</v>
      </c>
      <c r="J656" s="12" t="s">
        <v>232</v>
      </c>
      <c r="K656" s="12" t="s">
        <v>202</v>
      </c>
      <c r="L656" s="12">
        <v>19711</v>
      </c>
      <c r="M656" s="12" t="s">
        <v>69</v>
      </c>
      <c r="N656" s="12" t="s">
        <v>2293</v>
      </c>
      <c r="O656" s="12" t="s">
        <v>32</v>
      </c>
      <c r="P656" s="12" t="s">
        <v>58</v>
      </c>
      <c r="Q656" s="12" t="s">
        <v>2294</v>
      </c>
      <c r="R656" s="12">
        <v>124.41</v>
      </c>
      <c r="S656" s="12">
        <v>3</v>
      </c>
      <c r="T656" s="12">
        <v>0</v>
      </c>
      <c r="U656" s="12">
        <v>14.9292</v>
      </c>
    </row>
    <row r="657" spans="1:21" x14ac:dyDescent="0.3">
      <c r="A657" s="12">
        <v>3075</v>
      </c>
      <c r="B657" s="12" t="s">
        <v>2295</v>
      </c>
      <c r="C657" s="2">
        <v>42280</v>
      </c>
      <c r="D657" s="2">
        <v>42285</v>
      </c>
      <c r="E657" s="12" t="s">
        <v>41</v>
      </c>
      <c r="F657" s="12" t="s">
        <v>265</v>
      </c>
      <c r="G657" s="12" t="s">
        <v>266</v>
      </c>
      <c r="H657" s="12" t="s">
        <v>26</v>
      </c>
      <c r="I657" s="12" t="s">
        <v>27</v>
      </c>
      <c r="J657" s="12" t="s">
        <v>54</v>
      </c>
      <c r="K657" s="12" t="s">
        <v>55</v>
      </c>
      <c r="L657" s="12">
        <v>90032</v>
      </c>
      <c r="M657" s="12" t="s">
        <v>56</v>
      </c>
      <c r="N657" s="12" t="s">
        <v>812</v>
      </c>
      <c r="O657" s="12" t="s">
        <v>32</v>
      </c>
      <c r="P657" s="12" t="s">
        <v>33</v>
      </c>
      <c r="Q657" s="12" t="s">
        <v>813</v>
      </c>
      <c r="R657" s="12">
        <v>120.666</v>
      </c>
      <c r="S657" s="12">
        <v>2</v>
      </c>
      <c r="T657" s="12">
        <v>0.15</v>
      </c>
      <c r="U657" s="12">
        <v>18.454799999999999</v>
      </c>
    </row>
    <row r="658" spans="1:21" x14ac:dyDescent="0.3">
      <c r="A658" s="12">
        <v>3077</v>
      </c>
      <c r="B658" s="12" t="s">
        <v>2296</v>
      </c>
      <c r="C658" s="2">
        <v>41840</v>
      </c>
      <c r="D658" s="2">
        <v>41844</v>
      </c>
      <c r="E658" s="12" t="s">
        <v>41</v>
      </c>
      <c r="F658" s="12" t="s">
        <v>2297</v>
      </c>
      <c r="G658" s="12" t="s">
        <v>2298</v>
      </c>
      <c r="H658" s="12" t="s">
        <v>102</v>
      </c>
      <c r="I658" s="12" t="s">
        <v>27</v>
      </c>
      <c r="J658" s="12" t="s">
        <v>1741</v>
      </c>
      <c r="K658" s="12" t="s">
        <v>94</v>
      </c>
      <c r="L658" s="12">
        <v>75217</v>
      </c>
      <c r="M658" s="12" t="s">
        <v>95</v>
      </c>
      <c r="N658" s="12" t="s">
        <v>1149</v>
      </c>
      <c r="O658" s="12" t="s">
        <v>32</v>
      </c>
      <c r="P658" s="12" t="s">
        <v>58</v>
      </c>
      <c r="Q658" s="12" t="s">
        <v>1150</v>
      </c>
      <c r="R658" s="12">
        <v>16.739999999999998</v>
      </c>
      <c r="S658" s="12">
        <v>5</v>
      </c>
      <c r="T658" s="12">
        <v>0.6</v>
      </c>
      <c r="U658" s="12">
        <v>-14.228999999999999</v>
      </c>
    </row>
    <row r="659" spans="1:21" x14ac:dyDescent="0.3">
      <c r="A659" s="12">
        <v>3078</v>
      </c>
      <c r="B659" s="12" t="s">
        <v>2296</v>
      </c>
      <c r="C659" s="2">
        <v>41840</v>
      </c>
      <c r="D659" s="2">
        <v>41844</v>
      </c>
      <c r="E659" s="12" t="s">
        <v>41</v>
      </c>
      <c r="F659" s="12" t="s">
        <v>2297</v>
      </c>
      <c r="G659" s="12" t="s">
        <v>2298</v>
      </c>
      <c r="H659" s="12" t="s">
        <v>102</v>
      </c>
      <c r="I659" s="12" t="s">
        <v>27</v>
      </c>
      <c r="J659" s="12" t="s">
        <v>1741</v>
      </c>
      <c r="K659" s="12" t="s">
        <v>94</v>
      </c>
      <c r="L659" s="12">
        <v>75217</v>
      </c>
      <c r="M659" s="12" t="s">
        <v>95</v>
      </c>
      <c r="N659" s="12" t="s">
        <v>603</v>
      </c>
      <c r="O659" s="12" t="s">
        <v>32</v>
      </c>
      <c r="P659" s="12" t="s">
        <v>38</v>
      </c>
      <c r="Q659" s="12" t="s">
        <v>604</v>
      </c>
      <c r="R659" s="12">
        <v>981.37199999999996</v>
      </c>
      <c r="S659" s="12">
        <v>2</v>
      </c>
      <c r="T659" s="12">
        <v>0.3</v>
      </c>
      <c r="U659" s="12">
        <v>-140.196</v>
      </c>
    </row>
    <row r="660" spans="1:21" x14ac:dyDescent="0.3">
      <c r="A660" s="12">
        <v>3087</v>
      </c>
      <c r="B660" s="12" t="s">
        <v>2299</v>
      </c>
      <c r="C660" s="2">
        <v>42775</v>
      </c>
      <c r="D660" s="2">
        <v>42780</v>
      </c>
      <c r="E660" s="12" t="s">
        <v>41</v>
      </c>
      <c r="F660" s="12" t="s">
        <v>2300</v>
      </c>
      <c r="G660" s="12" t="s">
        <v>2301</v>
      </c>
      <c r="H660" s="12" t="s">
        <v>26</v>
      </c>
      <c r="I660" s="12" t="s">
        <v>27</v>
      </c>
      <c r="J660" s="12" t="s">
        <v>103</v>
      </c>
      <c r="K660" s="12" t="s">
        <v>94</v>
      </c>
      <c r="L660" s="12">
        <v>77070</v>
      </c>
      <c r="M660" s="12" t="s">
        <v>95</v>
      </c>
      <c r="N660" s="12" t="s">
        <v>2239</v>
      </c>
      <c r="O660" s="12" t="s">
        <v>32</v>
      </c>
      <c r="P660" s="12" t="s">
        <v>58</v>
      </c>
      <c r="Q660" s="12" t="s">
        <v>2240</v>
      </c>
      <c r="R660" s="12">
        <v>3.984</v>
      </c>
      <c r="S660" s="12">
        <v>2</v>
      </c>
      <c r="T660" s="12">
        <v>0.6</v>
      </c>
      <c r="U660" s="12">
        <v>-2.6892</v>
      </c>
    </row>
    <row r="661" spans="1:21" x14ac:dyDescent="0.3">
      <c r="A661" s="12">
        <v>3089</v>
      </c>
      <c r="B661" s="12" t="s">
        <v>2302</v>
      </c>
      <c r="C661" s="2">
        <v>42825</v>
      </c>
      <c r="D661" s="2">
        <v>42827</v>
      </c>
      <c r="E661" s="12" t="s">
        <v>23</v>
      </c>
      <c r="F661" s="12" t="s">
        <v>2303</v>
      </c>
      <c r="G661" s="12" t="s">
        <v>2304</v>
      </c>
      <c r="H661" s="12" t="s">
        <v>102</v>
      </c>
      <c r="I661" s="12" t="s">
        <v>27</v>
      </c>
      <c r="J661" s="12" t="s">
        <v>28</v>
      </c>
      <c r="K661" s="12" t="s">
        <v>29</v>
      </c>
      <c r="L661" s="12">
        <v>42420</v>
      </c>
      <c r="M661" s="12" t="s">
        <v>30</v>
      </c>
      <c r="N661" s="12" t="s">
        <v>1484</v>
      </c>
      <c r="O661" s="12" t="s">
        <v>32</v>
      </c>
      <c r="P661" s="12" t="s">
        <v>58</v>
      </c>
      <c r="Q661" s="12" t="s">
        <v>1485</v>
      </c>
      <c r="R661" s="12">
        <v>61</v>
      </c>
      <c r="S661" s="12">
        <v>5</v>
      </c>
      <c r="T661" s="12">
        <v>0</v>
      </c>
      <c r="U661" s="12">
        <v>25.62</v>
      </c>
    </row>
    <row r="662" spans="1:21" x14ac:dyDescent="0.3">
      <c r="A662" s="12">
        <v>3099</v>
      </c>
      <c r="B662" s="12" t="s">
        <v>2305</v>
      </c>
      <c r="C662" s="2">
        <v>42852</v>
      </c>
      <c r="D662" s="2">
        <v>42856</v>
      </c>
      <c r="E662" s="12" t="s">
        <v>41</v>
      </c>
      <c r="F662" s="12" t="s">
        <v>186</v>
      </c>
      <c r="G662" s="12" t="s">
        <v>187</v>
      </c>
      <c r="H662" s="12" t="s">
        <v>92</v>
      </c>
      <c r="I662" s="12" t="s">
        <v>27</v>
      </c>
      <c r="J662" s="12" t="s">
        <v>597</v>
      </c>
      <c r="K662" s="12" t="s">
        <v>94</v>
      </c>
      <c r="L662" s="12">
        <v>76106</v>
      </c>
      <c r="M662" s="12" t="s">
        <v>95</v>
      </c>
      <c r="N662" s="12" t="s">
        <v>417</v>
      </c>
      <c r="O662" s="12" t="s">
        <v>32</v>
      </c>
      <c r="P662" s="12" t="s">
        <v>33</v>
      </c>
      <c r="Q662" s="12" t="s">
        <v>418</v>
      </c>
      <c r="R662" s="12">
        <v>220.26560000000001</v>
      </c>
      <c r="S662" s="12">
        <v>4</v>
      </c>
      <c r="T662" s="12">
        <v>0.32</v>
      </c>
      <c r="U662" s="12">
        <v>-42.1096</v>
      </c>
    </row>
    <row r="663" spans="1:21" x14ac:dyDescent="0.3">
      <c r="A663" s="12">
        <v>3101</v>
      </c>
      <c r="B663" s="12" t="s">
        <v>2306</v>
      </c>
      <c r="C663" s="2">
        <v>42839</v>
      </c>
      <c r="D663" s="2">
        <v>42844</v>
      </c>
      <c r="E663" s="12" t="s">
        <v>41</v>
      </c>
      <c r="F663" s="12" t="s">
        <v>2307</v>
      </c>
      <c r="G663" s="12" t="s">
        <v>2308</v>
      </c>
      <c r="H663" s="12" t="s">
        <v>26</v>
      </c>
      <c r="I663" s="12" t="s">
        <v>27</v>
      </c>
      <c r="J663" s="12" t="s">
        <v>175</v>
      </c>
      <c r="K663" s="12" t="s">
        <v>122</v>
      </c>
      <c r="L663" s="12">
        <v>10024</v>
      </c>
      <c r="M663" s="12" t="s">
        <v>69</v>
      </c>
      <c r="N663" s="12" t="s">
        <v>900</v>
      </c>
      <c r="O663" s="12" t="s">
        <v>32</v>
      </c>
      <c r="P663" s="12" t="s">
        <v>33</v>
      </c>
      <c r="Q663" s="12" t="s">
        <v>901</v>
      </c>
      <c r="R663" s="12">
        <v>242.352</v>
      </c>
      <c r="S663" s="12">
        <v>3</v>
      </c>
      <c r="T663" s="12">
        <v>0.2</v>
      </c>
      <c r="U663" s="12">
        <v>9.0882000000000005</v>
      </c>
    </row>
    <row r="664" spans="1:21" x14ac:dyDescent="0.3">
      <c r="A664" s="12">
        <v>3103</v>
      </c>
      <c r="B664" s="12" t="s">
        <v>2309</v>
      </c>
      <c r="C664" s="2">
        <v>43091</v>
      </c>
      <c r="D664" s="2">
        <v>43096</v>
      </c>
      <c r="E664" s="12" t="s">
        <v>23</v>
      </c>
      <c r="F664" s="12" t="s">
        <v>2310</v>
      </c>
      <c r="G664" s="12" t="s">
        <v>2311</v>
      </c>
      <c r="H664" s="12" t="s">
        <v>92</v>
      </c>
      <c r="I664" s="12" t="s">
        <v>27</v>
      </c>
      <c r="J664" s="12" t="s">
        <v>1646</v>
      </c>
      <c r="K664" s="12" t="s">
        <v>1647</v>
      </c>
      <c r="L664" s="12">
        <v>2908</v>
      </c>
      <c r="M664" s="12" t="s">
        <v>69</v>
      </c>
      <c r="N664" s="12" t="s">
        <v>2312</v>
      </c>
      <c r="O664" s="12" t="s">
        <v>32</v>
      </c>
      <c r="P664" s="12" t="s">
        <v>33</v>
      </c>
      <c r="Q664" s="12" t="s">
        <v>2313</v>
      </c>
      <c r="R664" s="12">
        <v>220.98</v>
      </c>
      <c r="S664" s="12">
        <v>1</v>
      </c>
      <c r="T664" s="12">
        <v>0</v>
      </c>
      <c r="U664" s="12">
        <v>50.825400000000002</v>
      </c>
    </row>
    <row r="665" spans="1:21" x14ac:dyDescent="0.3">
      <c r="A665" s="12">
        <v>3116</v>
      </c>
      <c r="B665" s="12" t="s">
        <v>2314</v>
      </c>
      <c r="C665" s="2">
        <v>42605</v>
      </c>
      <c r="D665" s="2">
        <v>42612</v>
      </c>
      <c r="E665" s="12" t="s">
        <v>41</v>
      </c>
      <c r="F665" s="12" t="s">
        <v>2315</v>
      </c>
      <c r="G665" s="12" t="s">
        <v>2316</v>
      </c>
      <c r="H665" s="12" t="s">
        <v>26</v>
      </c>
      <c r="I665" s="12" t="s">
        <v>27</v>
      </c>
      <c r="J665" s="12" t="s">
        <v>193</v>
      </c>
      <c r="K665" s="12" t="s">
        <v>194</v>
      </c>
      <c r="L665" s="12">
        <v>98105</v>
      </c>
      <c r="M665" s="12" t="s">
        <v>56</v>
      </c>
      <c r="N665" s="12" t="s">
        <v>1166</v>
      </c>
      <c r="O665" s="12" t="s">
        <v>32</v>
      </c>
      <c r="P665" s="12" t="s">
        <v>38</v>
      </c>
      <c r="Q665" s="12" t="s">
        <v>1167</v>
      </c>
      <c r="R665" s="12">
        <v>532.70399999999995</v>
      </c>
      <c r="S665" s="12">
        <v>6</v>
      </c>
      <c r="T665" s="12">
        <v>0.2</v>
      </c>
      <c r="U665" s="12">
        <v>-39.952800000000003</v>
      </c>
    </row>
    <row r="666" spans="1:21" x14ac:dyDescent="0.3">
      <c r="A666" s="12">
        <v>3119</v>
      </c>
      <c r="B666" s="12" t="s">
        <v>2317</v>
      </c>
      <c r="C666" s="2">
        <v>42166</v>
      </c>
      <c r="D666" s="2">
        <v>42167</v>
      </c>
      <c r="E666" s="12" t="s">
        <v>89</v>
      </c>
      <c r="F666" s="12" t="s">
        <v>2318</v>
      </c>
      <c r="G666" s="12" t="s">
        <v>2319</v>
      </c>
      <c r="H666" s="12" t="s">
        <v>92</v>
      </c>
      <c r="I666" s="12" t="s">
        <v>27</v>
      </c>
      <c r="J666" s="12" t="s">
        <v>576</v>
      </c>
      <c r="K666" s="12" t="s">
        <v>45</v>
      </c>
      <c r="L666" s="12">
        <v>33801</v>
      </c>
      <c r="M666" s="12" t="s">
        <v>30</v>
      </c>
      <c r="N666" s="12" t="s">
        <v>407</v>
      </c>
      <c r="O666" s="12" t="s">
        <v>32</v>
      </c>
      <c r="P666" s="12" t="s">
        <v>38</v>
      </c>
      <c r="Q666" s="12" t="s">
        <v>408</v>
      </c>
      <c r="R666" s="12">
        <v>1123.92</v>
      </c>
      <c r="S666" s="12">
        <v>5</v>
      </c>
      <c r="T666" s="12">
        <v>0.2</v>
      </c>
      <c r="U666" s="12">
        <v>-182.637</v>
      </c>
    </row>
    <row r="667" spans="1:21" x14ac:dyDescent="0.3">
      <c r="A667" s="12">
        <v>3121</v>
      </c>
      <c r="B667" s="12" t="s">
        <v>2317</v>
      </c>
      <c r="C667" s="2">
        <v>42166</v>
      </c>
      <c r="D667" s="2">
        <v>42167</v>
      </c>
      <c r="E667" s="12" t="s">
        <v>89</v>
      </c>
      <c r="F667" s="12" t="s">
        <v>2318</v>
      </c>
      <c r="G667" s="12" t="s">
        <v>2319</v>
      </c>
      <c r="H667" s="12" t="s">
        <v>92</v>
      </c>
      <c r="I667" s="12" t="s">
        <v>27</v>
      </c>
      <c r="J667" s="12" t="s">
        <v>576</v>
      </c>
      <c r="K667" s="12" t="s">
        <v>45</v>
      </c>
      <c r="L667" s="12">
        <v>33801</v>
      </c>
      <c r="M667" s="12" t="s">
        <v>30</v>
      </c>
      <c r="N667" s="12" t="s">
        <v>2320</v>
      </c>
      <c r="O667" s="12" t="s">
        <v>32</v>
      </c>
      <c r="P667" s="12" t="s">
        <v>58</v>
      </c>
      <c r="Q667" s="12" t="s">
        <v>2321</v>
      </c>
      <c r="R667" s="12">
        <v>48.671999999999997</v>
      </c>
      <c r="S667" s="12">
        <v>3</v>
      </c>
      <c r="T667" s="12">
        <v>0.2</v>
      </c>
      <c r="U667" s="12">
        <v>7.3007999999999997</v>
      </c>
    </row>
    <row r="668" spans="1:21" x14ac:dyDescent="0.3">
      <c r="A668" s="12">
        <v>3129</v>
      </c>
      <c r="B668" s="12" t="s">
        <v>2322</v>
      </c>
      <c r="C668" s="2">
        <v>41989</v>
      </c>
      <c r="D668" s="2">
        <v>41990</v>
      </c>
      <c r="E668" s="12" t="s">
        <v>89</v>
      </c>
      <c r="F668" s="12" t="s">
        <v>2323</v>
      </c>
      <c r="G668" s="12" t="s">
        <v>2324</v>
      </c>
      <c r="H668" s="12" t="s">
        <v>102</v>
      </c>
      <c r="I668" s="12" t="s">
        <v>27</v>
      </c>
      <c r="J668" s="12" t="s">
        <v>54</v>
      </c>
      <c r="K668" s="12" t="s">
        <v>55</v>
      </c>
      <c r="L668" s="12">
        <v>90049</v>
      </c>
      <c r="M668" s="12" t="s">
        <v>56</v>
      </c>
      <c r="N668" s="12" t="s">
        <v>832</v>
      </c>
      <c r="O668" s="12" t="s">
        <v>32</v>
      </c>
      <c r="P668" s="12" t="s">
        <v>58</v>
      </c>
      <c r="Q668" s="12" t="s">
        <v>833</v>
      </c>
      <c r="R668" s="12">
        <v>44.46</v>
      </c>
      <c r="S668" s="12">
        <v>2</v>
      </c>
      <c r="T668" s="12">
        <v>0</v>
      </c>
      <c r="U668" s="12">
        <v>14.671799999999999</v>
      </c>
    </row>
    <row r="669" spans="1:21" x14ac:dyDescent="0.3">
      <c r="A669" s="12">
        <v>3130</v>
      </c>
      <c r="B669" s="12" t="s">
        <v>2322</v>
      </c>
      <c r="C669" s="2">
        <v>41989</v>
      </c>
      <c r="D669" s="2">
        <v>41990</v>
      </c>
      <c r="E669" s="12" t="s">
        <v>89</v>
      </c>
      <c r="F669" s="12" t="s">
        <v>2323</v>
      </c>
      <c r="G669" s="12" t="s">
        <v>2324</v>
      </c>
      <c r="H669" s="12" t="s">
        <v>102</v>
      </c>
      <c r="I669" s="12" t="s">
        <v>27</v>
      </c>
      <c r="J669" s="12" t="s">
        <v>54</v>
      </c>
      <c r="K669" s="12" t="s">
        <v>55</v>
      </c>
      <c r="L669" s="12">
        <v>90049</v>
      </c>
      <c r="M669" s="12" t="s">
        <v>56</v>
      </c>
      <c r="N669" s="12" t="s">
        <v>396</v>
      </c>
      <c r="O669" s="12" t="s">
        <v>32</v>
      </c>
      <c r="P669" s="12" t="s">
        <v>38</v>
      </c>
      <c r="Q669" s="12" t="s">
        <v>397</v>
      </c>
      <c r="R669" s="12">
        <v>241.56800000000001</v>
      </c>
      <c r="S669" s="12">
        <v>2</v>
      </c>
      <c r="T669" s="12">
        <v>0.2</v>
      </c>
      <c r="U669" s="12">
        <v>18.117599999999999</v>
      </c>
    </row>
    <row r="670" spans="1:21" x14ac:dyDescent="0.3">
      <c r="A670" s="12">
        <v>3133</v>
      </c>
      <c r="B670" s="12" t="s">
        <v>2325</v>
      </c>
      <c r="C670" s="2">
        <v>41875</v>
      </c>
      <c r="D670" s="2">
        <v>41877</v>
      </c>
      <c r="E670" s="12" t="s">
        <v>89</v>
      </c>
      <c r="F670" s="12" t="s">
        <v>2326</v>
      </c>
      <c r="G670" s="12" t="s">
        <v>2327</v>
      </c>
      <c r="H670" s="12" t="s">
        <v>92</v>
      </c>
      <c r="I670" s="12" t="s">
        <v>27</v>
      </c>
      <c r="J670" s="12" t="s">
        <v>763</v>
      </c>
      <c r="K670" s="12" t="s">
        <v>122</v>
      </c>
      <c r="L670" s="12">
        <v>11572</v>
      </c>
      <c r="M670" s="12" t="s">
        <v>69</v>
      </c>
      <c r="N670" s="12" t="s">
        <v>2328</v>
      </c>
      <c r="O670" s="12" t="s">
        <v>32</v>
      </c>
      <c r="P670" s="12" t="s">
        <v>58</v>
      </c>
      <c r="Q670" s="12" t="s">
        <v>2329</v>
      </c>
      <c r="R670" s="12">
        <v>13.28</v>
      </c>
      <c r="S670" s="12">
        <v>2</v>
      </c>
      <c r="T670" s="12">
        <v>0</v>
      </c>
      <c r="U670" s="12">
        <v>6.3743999999999996</v>
      </c>
    </row>
    <row r="671" spans="1:21" x14ac:dyDescent="0.3">
      <c r="A671" s="12">
        <v>3140</v>
      </c>
      <c r="B671" s="12" t="s">
        <v>2330</v>
      </c>
      <c r="C671" s="2">
        <v>43051</v>
      </c>
      <c r="D671" s="2">
        <v>43057</v>
      </c>
      <c r="E671" s="12" t="s">
        <v>41</v>
      </c>
      <c r="F671" s="12" t="s">
        <v>217</v>
      </c>
      <c r="G671" s="12" t="s">
        <v>218</v>
      </c>
      <c r="H671" s="12" t="s">
        <v>102</v>
      </c>
      <c r="I671" s="12" t="s">
        <v>27</v>
      </c>
      <c r="J671" s="12" t="s">
        <v>1741</v>
      </c>
      <c r="K671" s="12" t="s">
        <v>94</v>
      </c>
      <c r="L671" s="12">
        <v>75081</v>
      </c>
      <c r="M671" s="12" t="s">
        <v>95</v>
      </c>
      <c r="N671" s="12" t="s">
        <v>385</v>
      </c>
      <c r="O671" s="12" t="s">
        <v>32</v>
      </c>
      <c r="P671" s="12" t="s">
        <v>58</v>
      </c>
      <c r="Q671" s="12" t="s">
        <v>386</v>
      </c>
      <c r="R671" s="12">
        <v>22.847999999999999</v>
      </c>
      <c r="S671" s="12">
        <v>3</v>
      </c>
      <c r="T671" s="12">
        <v>0.6</v>
      </c>
      <c r="U671" s="12">
        <v>-17.7072</v>
      </c>
    </row>
    <row r="672" spans="1:21" x14ac:dyDescent="0.3">
      <c r="A672" s="12">
        <v>3145</v>
      </c>
      <c r="B672" s="12" t="s">
        <v>2331</v>
      </c>
      <c r="C672" s="2">
        <v>42618</v>
      </c>
      <c r="D672" s="2">
        <v>42624</v>
      </c>
      <c r="E672" s="12" t="s">
        <v>41</v>
      </c>
      <c r="F672" s="12" t="s">
        <v>682</v>
      </c>
      <c r="G672" s="12" t="s">
        <v>683</v>
      </c>
      <c r="H672" s="12" t="s">
        <v>92</v>
      </c>
      <c r="I672" s="12" t="s">
        <v>27</v>
      </c>
      <c r="J672" s="12" t="s">
        <v>2332</v>
      </c>
      <c r="K672" s="12" t="s">
        <v>94</v>
      </c>
      <c r="L672" s="12">
        <v>78745</v>
      </c>
      <c r="M672" s="12" t="s">
        <v>95</v>
      </c>
      <c r="N672" s="12" t="s">
        <v>592</v>
      </c>
      <c r="O672" s="12" t="s">
        <v>32</v>
      </c>
      <c r="P672" s="12" t="s">
        <v>38</v>
      </c>
      <c r="Q672" s="12" t="s">
        <v>593</v>
      </c>
      <c r="R672" s="12">
        <v>347.80200000000002</v>
      </c>
      <c r="S672" s="12">
        <v>7</v>
      </c>
      <c r="T672" s="12">
        <v>0.3</v>
      </c>
      <c r="U672" s="12">
        <v>-24.843</v>
      </c>
    </row>
    <row r="673" spans="1:21" x14ac:dyDescent="0.3">
      <c r="A673" s="12">
        <v>3146</v>
      </c>
      <c r="B673" s="12" t="s">
        <v>2333</v>
      </c>
      <c r="C673" s="2">
        <v>42777</v>
      </c>
      <c r="D673" s="2">
        <v>42779</v>
      </c>
      <c r="E673" s="12" t="s">
        <v>23</v>
      </c>
      <c r="F673" s="12" t="s">
        <v>2334</v>
      </c>
      <c r="G673" s="12" t="s">
        <v>2335</v>
      </c>
      <c r="H673" s="12" t="s">
        <v>92</v>
      </c>
      <c r="I673" s="12" t="s">
        <v>27</v>
      </c>
      <c r="J673" s="12" t="s">
        <v>193</v>
      </c>
      <c r="K673" s="12" t="s">
        <v>194</v>
      </c>
      <c r="L673" s="12">
        <v>98105</v>
      </c>
      <c r="M673" s="12" t="s">
        <v>56</v>
      </c>
      <c r="N673" s="12" t="s">
        <v>2336</v>
      </c>
      <c r="O673" s="12" t="s">
        <v>32</v>
      </c>
      <c r="P673" s="12" t="s">
        <v>38</v>
      </c>
      <c r="Q673" s="12" t="s">
        <v>2337</v>
      </c>
      <c r="R673" s="12">
        <v>963.13599999999997</v>
      </c>
      <c r="S673" s="12">
        <v>4</v>
      </c>
      <c r="T673" s="12">
        <v>0.2</v>
      </c>
      <c r="U673" s="12">
        <v>108.3528</v>
      </c>
    </row>
    <row r="674" spans="1:21" x14ac:dyDescent="0.3">
      <c r="A674" s="12">
        <v>3154</v>
      </c>
      <c r="B674" s="12" t="s">
        <v>2338</v>
      </c>
      <c r="C674" s="2">
        <v>42353</v>
      </c>
      <c r="D674" s="2">
        <v>42356</v>
      </c>
      <c r="E674" s="12" t="s">
        <v>89</v>
      </c>
      <c r="F674" s="12" t="s">
        <v>477</v>
      </c>
      <c r="G674" s="12" t="s">
        <v>478</v>
      </c>
      <c r="H674" s="12" t="s">
        <v>26</v>
      </c>
      <c r="I674" s="12" t="s">
        <v>27</v>
      </c>
      <c r="J674" s="12" t="s">
        <v>232</v>
      </c>
      <c r="K674" s="12" t="s">
        <v>233</v>
      </c>
      <c r="L674" s="12">
        <v>43055</v>
      </c>
      <c r="M674" s="12" t="s">
        <v>69</v>
      </c>
      <c r="N674" s="12" t="s">
        <v>356</v>
      </c>
      <c r="O674" s="12" t="s">
        <v>32</v>
      </c>
      <c r="P674" s="12" t="s">
        <v>58</v>
      </c>
      <c r="Q674" s="12" t="s">
        <v>357</v>
      </c>
      <c r="R674" s="12">
        <v>262.86399999999998</v>
      </c>
      <c r="S674" s="12">
        <v>7</v>
      </c>
      <c r="T674" s="12">
        <v>0.2</v>
      </c>
      <c r="U674" s="12">
        <v>69.001800000000003</v>
      </c>
    </row>
    <row r="675" spans="1:21" x14ac:dyDescent="0.3">
      <c r="A675" s="12">
        <v>3157</v>
      </c>
      <c r="B675" s="12" t="s">
        <v>2339</v>
      </c>
      <c r="C675" s="2">
        <v>42240</v>
      </c>
      <c r="D675" s="2">
        <v>42244</v>
      </c>
      <c r="E675" s="12" t="s">
        <v>41</v>
      </c>
      <c r="F675" s="12" t="s">
        <v>1945</v>
      </c>
      <c r="G675" s="12" t="s">
        <v>1946</v>
      </c>
      <c r="H675" s="12" t="s">
        <v>92</v>
      </c>
      <c r="I675" s="12" t="s">
        <v>27</v>
      </c>
      <c r="J675" s="12" t="s">
        <v>175</v>
      </c>
      <c r="K675" s="12" t="s">
        <v>122</v>
      </c>
      <c r="L675" s="12">
        <v>10009</v>
      </c>
      <c r="M675" s="12" t="s">
        <v>69</v>
      </c>
      <c r="N675" s="12" t="s">
        <v>62</v>
      </c>
      <c r="O675" s="12" t="s">
        <v>32</v>
      </c>
      <c r="P675" s="12" t="s">
        <v>47</v>
      </c>
      <c r="Q675" s="12" t="s">
        <v>63</v>
      </c>
      <c r="R675" s="12">
        <v>284.36399999999998</v>
      </c>
      <c r="S675" s="12">
        <v>2</v>
      </c>
      <c r="T675" s="12">
        <v>0.4</v>
      </c>
      <c r="U675" s="12">
        <v>-75.830399999999997</v>
      </c>
    </row>
    <row r="676" spans="1:21" x14ac:dyDescent="0.3">
      <c r="A676" s="12">
        <v>3168</v>
      </c>
      <c r="B676" s="12" t="s">
        <v>2340</v>
      </c>
      <c r="C676" s="2">
        <v>42672</v>
      </c>
      <c r="D676" s="2">
        <v>42674</v>
      </c>
      <c r="E676" s="12" t="s">
        <v>89</v>
      </c>
      <c r="F676" s="12" t="s">
        <v>420</v>
      </c>
      <c r="G676" s="12" t="s">
        <v>421</v>
      </c>
      <c r="H676" s="12" t="s">
        <v>26</v>
      </c>
      <c r="I676" s="12" t="s">
        <v>27</v>
      </c>
      <c r="J676" s="12" t="s">
        <v>1709</v>
      </c>
      <c r="K676" s="12" t="s">
        <v>291</v>
      </c>
      <c r="L676" s="12">
        <v>48911</v>
      </c>
      <c r="M676" s="12" t="s">
        <v>95</v>
      </c>
      <c r="N676" s="12" t="s">
        <v>375</v>
      </c>
      <c r="O676" s="12" t="s">
        <v>32</v>
      </c>
      <c r="P676" s="12" t="s">
        <v>58</v>
      </c>
      <c r="Q676" s="12" t="s">
        <v>376</v>
      </c>
      <c r="R676" s="12">
        <v>67</v>
      </c>
      <c r="S676" s="12">
        <v>5</v>
      </c>
      <c r="T676" s="12">
        <v>0</v>
      </c>
      <c r="U676" s="12">
        <v>32.159999999999997</v>
      </c>
    </row>
    <row r="677" spans="1:21" x14ac:dyDescent="0.3">
      <c r="A677" s="12">
        <v>3169</v>
      </c>
      <c r="B677" s="12" t="s">
        <v>2341</v>
      </c>
      <c r="C677" s="2">
        <v>42518</v>
      </c>
      <c r="D677" s="2">
        <v>42524</v>
      </c>
      <c r="E677" s="12" t="s">
        <v>41</v>
      </c>
      <c r="F677" s="12" t="s">
        <v>463</v>
      </c>
      <c r="G677" s="12" t="s">
        <v>464</v>
      </c>
      <c r="H677" s="12" t="s">
        <v>92</v>
      </c>
      <c r="I677" s="12" t="s">
        <v>27</v>
      </c>
      <c r="J677" s="12" t="s">
        <v>2342</v>
      </c>
      <c r="K677" s="12" t="s">
        <v>45</v>
      </c>
      <c r="L677" s="12">
        <v>32303</v>
      </c>
      <c r="M677" s="12" t="s">
        <v>30</v>
      </c>
      <c r="N677" s="12" t="s">
        <v>1658</v>
      </c>
      <c r="O677" s="12" t="s">
        <v>32</v>
      </c>
      <c r="P677" s="12" t="s">
        <v>38</v>
      </c>
      <c r="Q677" s="12" t="s">
        <v>1659</v>
      </c>
      <c r="R677" s="12">
        <v>390.27199999999999</v>
      </c>
      <c r="S677" s="12">
        <v>8</v>
      </c>
      <c r="T677" s="12">
        <v>0.2</v>
      </c>
      <c r="U677" s="12">
        <v>-24.391999999999999</v>
      </c>
    </row>
    <row r="678" spans="1:21" x14ac:dyDescent="0.3">
      <c r="A678" s="12">
        <v>3173</v>
      </c>
      <c r="B678" s="12" t="s">
        <v>2343</v>
      </c>
      <c r="C678" s="2">
        <v>42450</v>
      </c>
      <c r="D678" s="2">
        <v>42457</v>
      </c>
      <c r="E678" s="12" t="s">
        <v>41</v>
      </c>
      <c r="F678" s="12" t="s">
        <v>1217</v>
      </c>
      <c r="G678" s="12" t="s">
        <v>1218</v>
      </c>
      <c r="H678" s="12" t="s">
        <v>26</v>
      </c>
      <c r="I678" s="12" t="s">
        <v>27</v>
      </c>
      <c r="J678" s="12" t="s">
        <v>135</v>
      </c>
      <c r="K678" s="12" t="s">
        <v>136</v>
      </c>
      <c r="L678" s="12">
        <v>60623</v>
      </c>
      <c r="M678" s="12" t="s">
        <v>95</v>
      </c>
      <c r="N678" s="12" t="s">
        <v>857</v>
      </c>
      <c r="O678" s="12" t="s">
        <v>32</v>
      </c>
      <c r="P678" s="12" t="s">
        <v>38</v>
      </c>
      <c r="Q678" s="12" t="s">
        <v>858</v>
      </c>
      <c r="R678" s="12">
        <v>528.42999999999995</v>
      </c>
      <c r="S678" s="12">
        <v>5</v>
      </c>
      <c r="T678" s="12">
        <v>0.3</v>
      </c>
      <c r="U678" s="12">
        <v>0</v>
      </c>
    </row>
    <row r="679" spans="1:21" x14ac:dyDescent="0.3">
      <c r="A679" s="12">
        <v>3176</v>
      </c>
      <c r="B679" s="12" t="s">
        <v>2344</v>
      </c>
      <c r="C679" s="2">
        <v>43001</v>
      </c>
      <c r="D679" s="2">
        <v>43007</v>
      </c>
      <c r="E679" s="12" t="s">
        <v>41</v>
      </c>
      <c r="F679" s="12" t="s">
        <v>1067</v>
      </c>
      <c r="G679" s="12" t="s">
        <v>1068</v>
      </c>
      <c r="H679" s="12" t="s">
        <v>26</v>
      </c>
      <c r="I679" s="12" t="s">
        <v>27</v>
      </c>
      <c r="J679" s="12" t="s">
        <v>2345</v>
      </c>
      <c r="K679" s="12" t="s">
        <v>182</v>
      </c>
      <c r="L679" s="12">
        <v>80525</v>
      </c>
      <c r="M679" s="12" t="s">
        <v>56</v>
      </c>
      <c r="N679" s="12" t="s">
        <v>1001</v>
      </c>
      <c r="O679" s="12" t="s">
        <v>32</v>
      </c>
      <c r="P679" s="12" t="s">
        <v>33</v>
      </c>
      <c r="Q679" s="12" t="s">
        <v>1002</v>
      </c>
      <c r="R679" s="12">
        <v>180.58799999999999</v>
      </c>
      <c r="S679" s="12">
        <v>2</v>
      </c>
      <c r="T679" s="12">
        <v>0.7</v>
      </c>
      <c r="U679" s="12">
        <v>-240.78399999999999</v>
      </c>
    </row>
    <row r="680" spans="1:21" x14ac:dyDescent="0.3">
      <c r="A680" s="12">
        <v>3179</v>
      </c>
      <c r="B680" s="12" t="s">
        <v>2346</v>
      </c>
      <c r="C680" s="2">
        <v>43074</v>
      </c>
      <c r="D680" s="2">
        <v>43080</v>
      </c>
      <c r="E680" s="12" t="s">
        <v>41</v>
      </c>
      <c r="F680" s="12" t="s">
        <v>2347</v>
      </c>
      <c r="G680" s="12" t="s">
        <v>2348</v>
      </c>
      <c r="H680" s="12" t="s">
        <v>92</v>
      </c>
      <c r="I680" s="12" t="s">
        <v>27</v>
      </c>
      <c r="J680" s="12" t="s">
        <v>175</v>
      </c>
      <c r="K680" s="12" t="s">
        <v>122</v>
      </c>
      <c r="L680" s="12">
        <v>10011</v>
      </c>
      <c r="M680" s="12" t="s">
        <v>69</v>
      </c>
      <c r="N680" s="12" t="s">
        <v>57</v>
      </c>
      <c r="O680" s="12" t="s">
        <v>32</v>
      </c>
      <c r="P680" s="12" t="s">
        <v>58</v>
      </c>
      <c r="Q680" s="12" t="s">
        <v>59</v>
      </c>
      <c r="R680" s="12">
        <v>20.94</v>
      </c>
      <c r="S680" s="12">
        <v>3</v>
      </c>
      <c r="T680" s="12">
        <v>0</v>
      </c>
      <c r="U680" s="12">
        <v>6.0726000000000004</v>
      </c>
    </row>
    <row r="681" spans="1:21" x14ac:dyDescent="0.3">
      <c r="A681" s="12">
        <v>3180</v>
      </c>
      <c r="B681" s="12" t="s">
        <v>2346</v>
      </c>
      <c r="C681" s="2">
        <v>43074</v>
      </c>
      <c r="D681" s="2">
        <v>43080</v>
      </c>
      <c r="E681" s="12" t="s">
        <v>41</v>
      </c>
      <c r="F681" s="12" t="s">
        <v>2347</v>
      </c>
      <c r="G681" s="12" t="s">
        <v>2348</v>
      </c>
      <c r="H681" s="12" t="s">
        <v>92</v>
      </c>
      <c r="I681" s="12" t="s">
        <v>27</v>
      </c>
      <c r="J681" s="12" t="s">
        <v>175</v>
      </c>
      <c r="K681" s="12" t="s">
        <v>122</v>
      </c>
      <c r="L681" s="12">
        <v>10011</v>
      </c>
      <c r="M681" s="12" t="s">
        <v>69</v>
      </c>
      <c r="N681" s="12" t="s">
        <v>234</v>
      </c>
      <c r="O681" s="12" t="s">
        <v>32</v>
      </c>
      <c r="P681" s="12" t="s">
        <v>58</v>
      </c>
      <c r="Q681" s="12" t="s">
        <v>235</v>
      </c>
      <c r="R681" s="12">
        <v>58.68</v>
      </c>
      <c r="S681" s="12">
        <v>2</v>
      </c>
      <c r="T681" s="12">
        <v>0</v>
      </c>
      <c r="U681" s="12">
        <v>18.190799999999999</v>
      </c>
    </row>
    <row r="682" spans="1:21" x14ac:dyDescent="0.3">
      <c r="A682" s="12">
        <v>3201</v>
      </c>
      <c r="B682" s="12" t="s">
        <v>2349</v>
      </c>
      <c r="C682" s="2">
        <v>41777</v>
      </c>
      <c r="D682" s="2">
        <v>41779</v>
      </c>
      <c r="E682" s="12" t="s">
        <v>23</v>
      </c>
      <c r="F682" s="12" t="s">
        <v>2350</v>
      </c>
      <c r="G682" s="12" t="s">
        <v>2351</v>
      </c>
      <c r="H682" s="12" t="s">
        <v>26</v>
      </c>
      <c r="I682" s="12" t="s">
        <v>27</v>
      </c>
      <c r="J682" s="12" t="s">
        <v>507</v>
      </c>
      <c r="K682" s="12" t="s">
        <v>233</v>
      </c>
      <c r="L682" s="12">
        <v>44312</v>
      </c>
      <c r="M682" s="12" t="s">
        <v>69</v>
      </c>
      <c r="N682" s="12" t="s">
        <v>1798</v>
      </c>
      <c r="O682" s="12" t="s">
        <v>32</v>
      </c>
      <c r="P682" s="12" t="s">
        <v>58</v>
      </c>
      <c r="Q682" s="12" t="s">
        <v>1799</v>
      </c>
      <c r="R682" s="12">
        <v>149.232</v>
      </c>
      <c r="S682" s="12">
        <v>3</v>
      </c>
      <c r="T682" s="12">
        <v>0.2</v>
      </c>
      <c r="U682" s="12">
        <v>3.7307999999999999</v>
      </c>
    </row>
    <row r="683" spans="1:21" x14ac:dyDescent="0.3">
      <c r="A683" s="12">
        <v>3205</v>
      </c>
      <c r="B683" s="12" t="s">
        <v>2352</v>
      </c>
      <c r="C683" s="2">
        <v>41953</v>
      </c>
      <c r="D683" s="2">
        <v>41959</v>
      </c>
      <c r="E683" s="12" t="s">
        <v>41</v>
      </c>
      <c r="F683" s="12" t="s">
        <v>2353</v>
      </c>
      <c r="G683" s="12" t="s">
        <v>2354</v>
      </c>
      <c r="H683" s="12" t="s">
        <v>26</v>
      </c>
      <c r="I683" s="12" t="s">
        <v>27</v>
      </c>
      <c r="J683" s="12" t="s">
        <v>641</v>
      </c>
      <c r="K683" s="12" t="s">
        <v>55</v>
      </c>
      <c r="L683" s="12">
        <v>92037</v>
      </c>
      <c r="M683" s="12" t="s">
        <v>56</v>
      </c>
      <c r="N683" s="12" t="s">
        <v>129</v>
      </c>
      <c r="O683" s="12" t="s">
        <v>32</v>
      </c>
      <c r="P683" s="12" t="s">
        <v>58</v>
      </c>
      <c r="Q683" s="12" t="s">
        <v>130</v>
      </c>
      <c r="R683" s="12">
        <v>39.880000000000003</v>
      </c>
      <c r="S683" s="12">
        <v>2</v>
      </c>
      <c r="T683" s="12">
        <v>0</v>
      </c>
      <c r="U683" s="12">
        <v>11.166399999999999</v>
      </c>
    </row>
    <row r="684" spans="1:21" x14ac:dyDescent="0.3">
      <c r="A684" s="12">
        <v>3207</v>
      </c>
      <c r="B684" s="12" t="s">
        <v>2352</v>
      </c>
      <c r="C684" s="2">
        <v>41953</v>
      </c>
      <c r="D684" s="2">
        <v>41959</v>
      </c>
      <c r="E684" s="12" t="s">
        <v>41</v>
      </c>
      <c r="F684" s="12" t="s">
        <v>2353</v>
      </c>
      <c r="G684" s="12" t="s">
        <v>2354</v>
      </c>
      <c r="H684" s="12" t="s">
        <v>26</v>
      </c>
      <c r="I684" s="12" t="s">
        <v>27</v>
      </c>
      <c r="J684" s="12" t="s">
        <v>641</v>
      </c>
      <c r="K684" s="12" t="s">
        <v>55</v>
      </c>
      <c r="L684" s="12">
        <v>92037</v>
      </c>
      <c r="M684" s="12" t="s">
        <v>56</v>
      </c>
      <c r="N684" s="12" t="s">
        <v>1115</v>
      </c>
      <c r="O684" s="12" t="s">
        <v>32</v>
      </c>
      <c r="P684" s="12" t="s">
        <v>58</v>
      </c>
      <c r="Q684" s="12" t="s">
        <v>1116</v>
      </c>
      <c r="R684" s="12">
        <v>53.2</v>
      </c>
      <c r="S684" s="12">
        <v>5</v>
      </c>
      <c r="T684" s="12">
        <v>0</v>
      </c>
      <c r="U684" s="12">
        <v>14.896000000000001</v>
      </c>
    </row>
    <row r="685" spans="1:21" x14ac:dyDescent="0.3">
      <c r="A685" s="12">
        <v>3231</v>
      </c>
      <c r="B685" s="12" t="s">
        <v>2355</v>
      </c>
      <c r="C685" s="2">
        <v>42979</v>
      </c>
      <c r="D685" s="2">
        <v>42983</v>
      </c>
      <c r="E685" s="12" t="s">
        <v>23</v>
      </c>
      <c r="F685" s="12" t="s">
        <v>1451</v>
      </c>
      <c r="G685" s="12" t="s">
        <v>1452</v>
      </c>
      <c r="H685" s="12" t="s">
        <v>26</v>
      </c>
      <c r="I685" s="12" t="s">
        <v>27</v>
      </c>
      <c r="J685" s="12" t="s">
        <v>175</v>
      </c>
      <c r="K685" s="12" t="s">
        <v>122</v>
      </c>
      <c r="L685" s="12">
        <v>10009</v>
      </c>
      <c r="M685" s="12" t="s">
        <v>69</v>
      </c>
      <c r="N685" s="12" t="s">
        <v>1194</v>
      </c>
      <c r="O685" s="12" t="s">
        <v>32</v>
      </c>
      <c r="P685" s="12" t="s">
        <v>58</v>
      </c>
      <c r="Q685" s="12" t="s">
        <v>1195</v>
      </c>
      <c r="R685" s="12">
        <v>114.9</v>
      </c>
      <c r="S685" s="12">
        <v>5</v>
      </c>
      <c r="T685" s="12">
        <v>0</v>
      </c>
      <c r="U685" s="12">
        <v>39.066000000000003</v>
      </c>
    </row>
    <row r="686" spans="1:21" x14ac:dyDescent="0.3">
      <c r="A686" s="12">
        <v>3236</v>
      </c>
      <c r="B686" s="12" t="s">
        <v>2356</v>
      </c>
      <c r="C686" s="2">
        <v>42384</v>
      </c>
      <c r="D686" s="2">
        <v>42384</v>
      </c>
      <c r="E686" s="12" t="s">
        <v>427</v>
      </c>
      <c r="F686" s="12" t="s">
        <v>1185</v>
      </c>
      <c r="G686" s="12" t="s">
        <v>1186</v>
      </c>
      <c r="H686" s="12" t="s">
        <v>26</v>
      </c>
      <c r="I686" s="12" t="s">
        <v>27</v>
      </c>
      <c r="J686" s="12" t="s">
        <v>1582</v>
      </c>
      <c r="K686" s="12" t="s">
        <v>431</v>
      </c>
      <c r="L686" s="12">
        <v>6824</v>
      </c>
      <c r="M686" s="12" t="s">
        <v>69</v>
      </c>
      <c r="N686" s="12" t="s">
        <v>344</v>
      </c>
      <c r="O686" s="12" t="s">
        <v>32</v>
      </c>
      <c r="P686" s="12" t="s">
        <v>47</v>
      </c>
      <c r="Q686" s="12" t="s">
        <v>345</v>
      </c>
      <c r="R686" s="12">
        <v>181.797</v>
      </c>
      <c r="S686" s="12">
        <v>1</v>
      </c>
      <c r="T686" s="12">
        <v>0.3</v>
      </c>
      <c r="U686" s="12">
        <v>-15.582599999999999</v>
      </c>
    </row>
    <row r="687" spans="1:21" x14ac:dyDescent="0.3">
      <c r="A687" s="12">
        <v>3239</v>
      </c>
      <c r="B687" s="12" t="s">
        <v>2357</v>
      </c>
      <c r="C687" s="2">
        <v>42694</v>
      </c>
      <c r="D687" s="2">
        <v>42701</v>
      </c>
      <c r="E687" s="12" t="s">
        <v>41</v>
      </c>
      <c r="F687" s="12" t="s">
        <v>2358</v>
      </c>
      <c r="G687" s="12" t="s">
        <v>2359</v>
      </c>
      <c r="H687" s="12" t="s">
        <v>92</v>
      </c>
      <c r="I687" s="12" t="s">
        <v>27</v>
      </c>
      <c r="J687" s="12" t="s">
        <v>103</v>
      </c>
      <c r="K687" s="12" t="s">
        <v>94</v>
      </c>
      <c r="L687" s="12">
        <v>77095</v>
      </c>
      <c r="M687" s="12" t="s">
        <v>95</v>
      </c>
      <c r="N687" s="12" t="s">
        <v>1619</v>
      </c>
      <c r="O687" s="12" t="s">
        <v>32</v>
      </c>
      <c r="P687" s="12" t="s">
        <v>38</v>
      </c>
      <c r="Q687" s="12" t="s">
        <v>1620</v>
      </c>
      <c r="R687" s="12">
        <v>318.43</v>
      </c>
      <c r="S687" s="12">
        <v>5</v>
      </c>
      <c r="T687" s="12">
        <v>0.3</v>
      </c>
      <c r="U687" s="12">
        <v>-77.332999999999998</v>
      </c>
    </row>
    <row r="688" spans="1:21" x14ac:dyDescent="0.3">
      <c r="A688" s="12">
        <v>3241</v>
      </c>
      <c r="B688" s="12" t="s">
        <v>2357</v>
      </c>
      <c r="C688" s="2">
        <v>42694</v>
      </c>
      <c r="D688" s="2">
        <v>42701</v>
      </c>
      <c r="E688" s="12" t="s">
        <v>41</v>
      </c>
      <c r="F688" s="12" t="s">
        <v>2358</v>
      </c>
      <c r="G688" s="12" t="s">
        <v>2359</v>
      </c>
      <c r="H688" s="12" t="s">
        <v>92</v>
      </c>
      <c r="I688" s="12" t="s">
        <v>27</v>
      </c>
      <c r="J688" s="12" t="s">
        <v>103</v>
      </c>
      <c r="K688" s="12" t="s">
        <v>94</v>
      </c>
      <c r="L688" s="12">
        <v>77095</v>
      </c>
      <c r="M688" s="12" t="s">
        <v>95</v>
      </c>
      <c r="N688" s="12" t="s">
        <v>424</v>
      </c>
      <c r="O688" s="12" t="s">
        <v>32</v>
      </c>
      <c r="P688" s="12" t="s">
        <v>58</v>
      </c>
      <c r="Q688" s="12" t="s">
        <v>425</v>
      </c>
      <c r="R688" s="12">
        <v>7.0679999999999996</v>
      </c>
      <c r="S688" s="12">
        <v>3</v>
      </c>
      <c r="T688" s="12">
        <v>0.6</v>
      </c>
      <c r="U688" s="12">
        <v>-2.8271999999999999</v>
      </c>
    </row>
    <row r="689" spans="1:21" x14ac:dyDescent="0.3">
      <c r="A689" s="12">
        <v>3245</v>
      </c>
      <c r="B689" s="12" t="s">
        <v>2360</v>
      </c>
      <c r="C689" s="2">
        <v>43070</v>
      </c>
      <c r="D689" s="2">
        <v>43074</v>
      </c>
      <c r="E689" s="12" t="s">
        <v>41</v>
      </c>
      <c r="F689" s="12" t="s">
        <v>2361</v>
      </c>
      <c r="G689" s="12" t="s">
        <v>2362</v>
      </c>
      <c r="H689" s="12" t="s">
        <v>26</v>
      </c>
      <c r="I689" s="12" t="s">
        <v>27</v>
      </c>
      <c r="J689" s="12" t="s">
        <v>1719</v>
      </c>
      <c r="K689" s="12" t="s">
        <v>94</v>
      </c>
      <c r="L689" s="12">
        <v>75051</v>
      </c>
      <c r="M689" s="12" t="s">
        <v>95</v>
      </c>
      <c r="N689" s="12" t="s">
        <v>396</v>
      </c>
      <c r="O689" s="12" t="s">
        <v>32</v>
      </c>
      <c r="P689" s="12" t="s">
        <v>38</v>
      </c>
      <c r="Q689" s="12" t="s">
        <v>397</v>
      </c>
      <c r="R689" s="12">
        <v>317.05799999999999</v>
      </c>
      <c r="S689" s="12">
        <v>3</v>
      </c>
      <c r="T689" s="12">
        <v>0.3</v>
      </c>
      <c r="U689" s="12">
        <v>-18.117599999999999</v>
      </c>
    </row>
    <row r="690" spans="1:21" x14ac:dyDescent="0.3">
      <c r="A690" s="12">
        <v>3249</v>
      </c>
      <c r="B690" s="12" t="s">
        <v>2363</v>
      </c>
      <c r="C690" s="2">
        <v>42630</v>
      </c>
      <c r="D690" s="2">
        <v>42634</v>
      </c>
      <c r="E690" s="12" t="s">
        <v>41</v>
      </c>
      <c r="F690" s="12" t="s">
        <v>1784</v>
      </c>
      <c r="G690" s="12" t="s">
        <v>1785</v>
      </c>
      <c r="H690" s="12" t="s">
        <v>102</v>
      </c>
      <c r="I690" s="12" t="s">
        <v>27</v>
      </c>
      <c r="J690" s="12" t="s">
        <v>193</v>
      </c>
      <c r="K690" s="12" t="s">
        <v>194</v>
      </c>
      <c r="L690" s="12">
        <v>98103</v>
      </c>
      <c r="M690" s="12" t="s">
        <v>56</v>
      </c>
      <c r="N690" s="12" t="s">
        <v>2196</v>
      </c>
      <c r="O690" s="12" t="s">
        <v>32</v>
      </c>
      <c r="P690" s="12" t="s">
        <v>38</v>
      </c>
      <c r="Q690" s="12" t="s">
        <v>2197</v>
      </c>
      <c r="R690" s="12">
        <v>113.88800000000001</v>
      </c>
      <c r="S690" s="12">
        <v>2</v>
      </c>
      <c r="T690" s="12">
        <v>0.2</v>
      </c>
      <c r="U690" s="12">
        <v>9.9651999999999994</v>
      </c>
    </row>
    <row r="691" spans="1:21" x14ac:dyDescent="0.3">
      <c r="A691" s="12">
        <v>3252</v>
      </c>
      <c r="B691" s="12" t="s">
        <v>2364</v>
      </c>
      <c r="C691" s="2">
        <v>42842</v>
      </c>
      <c r="D691" s="2">
        <v>42844</v>
      </c>
      <c r="E691" s="12" t="s">
        <v>89</v>
      </c>
      <c r="F691" s="12" t="s">
        <v>2365</v>
      </c>
      <c r="G691" s="12" t="s">
        <v>2366</v>
      </c>
      <c r="H691" s="12" t="s">
        <v>26</v>
      </c>
      <c r="I691" s="12" t="s">
        <v>27</v>
      </c>
      <c r="J691" s="12" t="s">
        <v>67</v>
      </c>
      <c r="K691" s="12" t="s">
        <v>68</v>
      </c>
      <c r="L691" s="12">
        <v>19120</v>
      </c>
      <c r="M691" s="12" t="s">
        <v>69</v>
      </c>
      <c r="N691" s="12" t="s">
        <v>1292</v>
      </c>
      <c r="O691" s="12" t="s">
        <v>32</v>
      </c>
      <c r="P691" s="12" t="s">
        <v>58</v>
      </c>
      <c r="Q691" s="12" t="s">
        <v>1760</v>
      </c>
      <c r="R691" s="12">
        <v>60.311999999999998</v>
      </c>
      <c r="S691" s="12">
        <v>3</v>
      </c>
      <c r="T691" s="12">
        <v>0.2</v>
      </c>
      <c r="U691" s="12">
        <v>5.2773000000000003</v>
      </c>
    </row>
    <row r="692" spans="1:21" x14ac:dyDescent="0.3">
      <c r="A692" s="12">
        <v>3258</v>
      </c>
      <c r="B692" s="12" t="s">
        <v>2367</v>
      </c>
      <c r="C692" s="2">
        <v>42713</v>
      </c>
      <c r="D692" s="2">
        <v>42718</v>
      </c>
      <c r="E692" s="12" t="s">
        <v>23</v>
      </c>
      <c r="F692" s="12" t="s">
        <v>1306</v>
      </c>
      <c r="G692" s="12" t="s">
        <v>1307</v>
      </c>
      <c r="H692" s="12" t="s">
        <v>92</v>
      </c>
      <c r="I692" s="12" t="s">
        <v>27</v>
      </c>
      <c r="J692" s="12" t="s">
        <v>239</v>
      </c>
      <c r="K692" s="12" t="s">
        <v>143</v>
      </c>
      <c r="L692" s="12">
        <v>37064</v>
      </c>
      <c r="M692" s="12" t="s">
        <v>30</v>
      </c>
      <c r="N692" s="12" t="s">
        <v>1251</v>
      </c>
      <c r="O692" s="12" t="s">
        <v>32</v>
      </c>
      <c r="P692" s="12" t="s">
        <v>47</v>
      </c>
      <c r="Q692" s="12" t="s">
        <v>1252</v>
      </c>
      <c r="R692" s="12">
        <v>79.974000000000004</v>
      </c>
      <c r="S692" s="12">
        <v>3</v>
      </c>
      <c r="T692" s="12">
        <v>0.4</v>
      </c>
      <c r="U692" s="12">
        <v>-29.323799999999999</v>
      </c>
    </row>
    <row r="693" spans="1:21" x14ac:dyDescent="0.3">
      <c r="A693" s="12">
        <v>3273</v>
      </c>
      <c r="B693" s="12" t="s">
        <v>2368</v>
      </c>
      <c r="C693" s="2">
        <v>42044</v>
      </c>
      <c r="D693" s="2">
        <v>42051</v>
      </c>
      <c r="E693" s="12" t="s">
        <v>41</v>
      </c>
      <c r="F693" s="12" t="s">
        <v>2361</v>
      </c>
      <c r="G693" s="12" t="s">
        <v>2362</v>
      </c>
      <c r="H693" s="12" t="s">
        <v>26</v>
      </c>
      <c r="I693" s="12" t="s">
        <v>27</v>
      </c>
      <c r="J693" s="12" t="s">
        <v>54</v>
      </c>
      <c r="K693" s="12" t="s">
        <v>55</v>
      </c>
      <c r="L693" s="12">
        <v>90049</v>
      </c>
      <c r="M693" s="12" t="s">
        <v>56</v>
      </c>
      <c r="N693" s="12" t="s">
        <v>70</v>
      </c>
      <c r="O693" s="12" t="s">
        <v>32</v>
      </c>
      <c r="P693" s="12" t="s">
        <v>38</v>
      </c>
      <c r="Q693" s="12" t="s">
        <v>71</v>
      </c>
      <c r="R693" s="12">
        <v>203.92</v>
      </c>
      <c r="S693" s="12">
        <v>5</v>
      </c>
      <c r="T693" s="12">
        <v>0.2</v>
      </c>
      <c r="U693" s="12">
        <v>22.940999999999999</v>
      </c>
    </row>
    <row r="694" spans="1:21" x14ac:dyDescent="0.3">
      <c r="A694" s="12">
        <v>3284</v>
      </c>
      <c r="B694" s="12" t="s">
        <v>2369</v>
      </c>
      <c r="C694" s="2">
        <v>41912</v>
      </c>
      <c r="D694" s="2">
        <v>41918</v>
      </c>
      <c r="E694" s="12" t="s">
        <v>41</v>
      </c>
      <c r="F694" s="12" t="s">
        <v>772</v>
      </c>
      <c r="G694" s="12" t="s">
        <v>773</v>
      </c>
      <c r="H694" s="12" t="s">
        <v>92</v>
      </c>
      <c r="I694" s="12" t="s">
        <v>27</v>
      </c>
      <c r="J694" s="12" t="s">
        <v>175</v>
      </c>
      <c r="K694" s="12" t="s">
        <v>122</v>
      </c>
      <c r="L694" s="12">
        <v>10035</v>
      </c>
      <c r="M694" s="12" t="s">
        <v>69</v>
      </c>
      <c r="N694" s="12" t="s">
        <v>663</v>
      </c>
      <c r="O694" s="12" t="s">
        <v>32</v>
      </c>
      <c r="P694" s="12" t="s">
        <v>58</v>
      </c>
      <c r="Q694" s="12" t="s">
        <v>664</v>
      </c>
      <c r="R694" s="12">
        <v>15.24</v>
      </c>
      <c r="S694" s="12">
        <v>3</v>
      </c>
      <c r="T694" s="12">
        <v>0</v>
      </c>
      <c r="U694" s="12">
        <v>5.1816000000000004</v>
      </c>
    </row>
    <row r="695" spans="1:21" x14ac:dyDescent="0.3">
      <c r="A695" s="12">
        <v>3294</v>
      </c>
      <c r="B695" s="12" t="s">
        <v>2370</v>
      </c>
      <c r="C695" s="2">
        <v>41999</v>
      </c>
      <c r="D695" s="2">
        <v>42003</v>
      </c>
      <c r="E695" s="12" t="s">
        <v>41</v>
      </c>
      <c r="F695" s="12" t="s">
        <v>1656</v>
      </c>
      <c r="G695" s="12" t="s">
        <v>1657</v>
      </c>
      <c r="H695" s="12" t="s">
        <v>26</v>
      </c>
      <c r="I695" s="12" t="s">
        <v>27</v>
      </c>
      <c r="J695" s="12" t="s">
        <v>641</v>
      </c>
      <c r="K695" s="12" t="s">
        <v>55</v>
      </c>
      <c r="L695" s="12">
        <v>92024</v>
      </c>
      <c r="M695" s="12" t="s">
        <v>56</v>
      </c>
      <c r="N695" s="12" t="s">
        <v>1073</v>
      </c>
      <c r="O695" s="12" t="s">
        <v>32</v>
      </c>
      <c r="P695" s="12" t="s">
        <v>58</v>
      </c>
      <c r="Q695" s="12" t="s">
        <v>1074</v>
      </c>
      <c r="R695" s="12">
        <v>3.48</v>
      </c>
      <c r="S695" s="12">
        <v>2</v>
      </c>
      <c r="T695" s="12">
        <v>0</v>
      </c>
      <c r="U695" s="12">
        <v>1.1135999999999999</v>
      </c>
    </row>
    <row r="696" spans="1:21" x14ac:dyDescent="0.3">
      <c r="A696" s="12">
        <v>3303</v>
      </c>
      <c r="B696" s="12" t="s">
        <v>2371</v>
      </c>
      <c r="C696" s="2">
        <v>41961</v>
      </c>
      <c r="D696" s="2">
        <v>41965</v>
      </c>
      <c r="E696" s="12" t="s">
        <v>41</v>
      </c>
      <c r="F696" s="12" t="s">
        <v>630</v>
      </c>
      <c r="G696" s="12" t="s">
        <v>631</v>
      </c>
      <c r="H696" s="12" t="s">
        <v>26</v>
      </c>
      <c r="I696" s="12" t="s">
        <v>27</v>
      </c>
      <c r="J696" s="12" t="s">
        <v>67</v>
      </c>
      <c r="K696" s="12" t="s">
        <v>68</v>
      </c>
      <c r="L696" s="12">
        <v>19140</v>
      </c>
      <c r="M696" s="12" t="s">
        <v>69</v>
      </c>
      <c r="N696" s="12" t="s">
        <v>1292</v>
      </c>
      <c r="O696" s="12" t="s">
        <v>32</v>
      </c>
      <c r="P696" s="12" t="s">
        <v>58</v>
      </c>
      <c r="Q696" s="12" t="s">
        <v>1760</v>
      </c>
      <c r="R696" s="12">
        <v>60.311999999999998</v>
      </c>
      <c r="S696" s="12">
        <v>3</v>
      </c>
      <c r="T696" s="12">
        <v>0.2</v>
      </c>
      <c r="U696" s="12">
        <v>5.2773000000000003</v>
      </c>
    </row>
    <row r="697" spans="1:21" x14ac:dyDescent="0.3">
      <c r="A697" s="12">
        <v>3312</v>
      </c>
      <c r="B697" s="12" t="s">
        <v>2372</v>
      </c>
      <c r="C697" s="2">
        <v>42449</v>
      </c>
      <c r="D697" s="2">
        <v>42454</v>
      </c>
      <c r="E697" s="12" t="s">
        <v>23</v>
      </c>
      <c r="F697" s="12" t="s">
        <v>2373</v>
      </c>
      <c r="G697" s="12" t="s">
        <v>2374</v>
      </c>
      <c r="H697" s="12" t="s">
        <v>92</v>
      </c>
      <c r="I697" s="12" t="s">
        <v>27</v>
      </c>
      <c r="J697" s="12" t="s">
        <v>2375</v>
      </c>
      <c r="K697" s="12" t="s">
        <v>480</v>
      </c>
      <c r="L697" s="12">
        <v>39503</v>
      </c>
      <c r="M697" s="12" t="s">
        <v>30</v>
      </c>
      <c r="N697" s="12" t="s">
        <v>1130</v>
      </c>
      <c r="O697" s="12" t="s">
        <v>32</v>
      </c>
      <c r="P697" s="12" t="s">
        <v>58</v>
      </c>
      <c r="Q697" s="12" t="s">
        <v>1131</v>
      </c>
      <c r="R697" s="12">
        <v>86.45</v>
      </c>
      <c r="S697" s="12">
        <v>7</v>
      </c>
      <c r="T697" s="12">
        <v>0</v>
      </c>
      <c r="U697" s="12">
        <v>38.037999999999997</v>
      </c>
    </row>
    <row r="698" spans="1:21" x14ac:dyDescent="0.3">
      <c r="A698" s="12">
        <v>3313</v>
      </c>
      <c r="B698" s="12" t="s">
        <v>2376</v>
      </c>
      <c r="C698" s="2">
        <v>41909</v>
      </c>
      <c r="D698" s="2">
        <v>41913</v>
      </c>
      <c r="E698" s="12" t="s">
        <v>41</v>
      </c>
      <c r="F698" s="12" t="s">
        <v>2377</v>
      </c>
      <c r="G698" s="12" t="s">
        <v>2378</v>
      </c>
      <c r="H698" s="12" t="s">
        <v>26</v>
      </c>
      <c r="I698" s="12" t="s">
        <v>27</v>
      </c>
      <c r="J698" s="12" t="s">
        <v>641</v>
      </c>
      <c r="K698" s="12" t="s">
        <v>55</v>
      </c>
      <c r="L698" s="12">
        <v>92037</v>
      </c>
      <c r="M698" s="12" t="s">
        <v>56</v>
      </c>
      <c r="N698" s="12" t="s">
        <v>396</v>
      </c>
      <c r="O698" s="12" t="s">
        <v>32</v>
      </c>
      <c r="P698" s="12" t="s">
        <v>38</v>
      </c>
      <c r="Q698" s="12" t="s">
        <v>397</v>
      </c>
      <c r="R698" s="12">
        <v>603.91999999999996</v>
      </c>
      <c r="S698" s="12">
        <v>5</v>
      </c>
      <c r="T698" s="12">
        <v>0.2</v>
      </c>
      <c r="U698" s="12">
        <v>45.293999999999997</v>
      </c>
    </row>
    <row r="699" spans="1:21" x14ac:dyDescent="0.3">
      <c r="A699" s="12">
        <v>3315</v>
      </c>
      <c r="B699" s="12" t="s">
        <v>2379</v>
      </c>
      <c r="C699" s="2">
        <v>43093</v>
      </c>
      <c r="D699" s="2">
        <v>43097</v>
      </c>
      <c r="E699" s="12" t="s">
        <v>41</v>
      </c>
      <c r="F699" s="12" t="s">
        <v>2380</v>
      </c>
      <c r="G699" s="12" t="s">
        <v>2381</v>
      </c>
      <c r="H699" s="12" t="s">
        <v>26</v>
      </c>
      <c r="I699" s="12" t="s">
        <v>27</v>
      </c>
      <c r="J699" s="12" t="s">
        <v>763</v>
      </c>
      <c r="K699" s="12" t="s">
        <v>122</v>
      </c>
      <c r="L699" s="12">
        <v>11572</v>
      </c>
      <c r="M699" s="12" t="s">
        <v>69</v>
      </c>
      <c r="N699" s="12" t="s">
        <v>396</v>
      </c>
      <c r="O699" s="12" t="s">
        <v>32</v>
      </c>
      <c r="P699" s="12" t="s">
        <v>38</v>
      </c>
      <c r="Q699" s="12" t="s">
        <v>397</v>
      </c>
      <c r="R699" s="12">
        <v>271.76400000000001</v>
      </c>
      <c r="S699" s="12">
        <v>2</v>
      </c>
      <c r="T699" s="12">
        <v>0.1</v>
      </c>
      <c r="U699" s="12">
        <v>48.313600000000001</v>
      </c>
    </row>
    <row r="700" spans="1:21" x14ac:dyDescent="0.3">
      <c r="A700" s="12">
        <v>3317</v>
      </c>
      <c r="B700" s="12" t="s">
        <v>2382</v>
      </c>
      <c r="C700" s="2">
        <v>43049</v>
      </c>
      <c r="D700" s="2">
        <v>43054</v>
      </c>
      <c r="E700" s="12" t="s">
        <v>23</v>
      </c>
      <c r="F700" s="12" t="s">
        <v>2383</v>
      </c>
      <c r="G700" s="12" t="s">
        <v>2384</v>
      </c>
      <c r="H700" s="12" t="s">
        <v>92</v>
      </c>
      <c r="I700" s="12" t="s">
        <v>27</v>
      </c>
      <c r="J700" s="12" t="s">
        <v>933</v>
      </c>
      <c r="K700" s="12" t="s">
        <v>94</v>
      </c>
      <c r="L700" s="12">
        <v>78664</v>
      </c>
      <c r="M700" s="12" t="s">
        <v>95</v>
      </c>
      <c r="N700" s="12" t="s">
        <v>1833</v>
      </c>
      <c r="O700" s="12" t="s">
        <v>32</v>
      </c>
      <c r="P700" s="12" t="s">
        <v>58</v>
      </c>
      <c r="Q700" s="12" t="s">
        <v>1834</v>
      </c>
      <c r="R700" s="12">
        <v>341.96</v>
      </c>
      <c r="S700" s="12">
        <v>5</v>
      </c>
      <c r="T700" s="12">
        <v>0.6</v>
      </c>
      <c r="U700" s="12">
        <v>-427.45</v>
      </c>
    </row>
    <row r="701" spans="1:21" x14ac:dyDescent="0.3">
      <c r="A701" s="12">
        <v>3321</v>
      </c>
      <c r="B701" s="12" t="s">
        <v>2385</v>
      </c>
      <c r="C701" s="2">
        <v>41993</v>
      </c>
      <c r="D701" s="2">
        <v>41998</v>
      </c>
      <c r="E701" s="12" t="s">
        <v>41</v>
      </c>
      <c r="F701" s="12" t="s">
        <v>2386</v>
      </c>
      <c r="G701" s="12" t="s">
        <v>2387</v>
      </c>
      <c r="H701" s="12" t="s">
        <v>26</v>
      </c>
      <c r="I701" s="12" t="s">
        <v>27</v>
      </c>
      <c r="J701" s="12" t="s">
        <v>159</v>
      </c>
      <c r="K701" s="12" t="s">
        <v>143</v>
      </c>
      <c r="L701" s="12">
        <v>38401</v>
      </c>
      <c r="M701" s="12" t="s">
        <v>30</v>
      </c>
      <c r="N701" s="12" t="s">
        <v>248</v>
      </c>
      <c r="O701" s="12" t="s">
        <v>32</v>
      </c>
      <c r="P701" s="12" t="s">
        <v>38</v>
      </c>
      <c r="Q701" s="12" t="s">
        <v>249</v>
      </c>
      <c r="R701" s="12">
        <v>662.88</v>
      </c>
      <c r="S701" s="12">
        <v>3</v>
      </c>
      <c r="T701" s="12">
        <v>0.2</v>
      </c>
      <c r="U701" s="12">
        <v>74.573999999999998</v>
      </c>
    </row>
    <row r="702" spans="1:21" x14ac:dyDescent="0.3">
      <c r="A702" s="12">
        <v>3324</v>
      </c>
      <c r="B702" s="12" t="s">
        <v>2388</v>
      </c>
      <c r="C702" s="2">
        <v>42208</v>
      </c>
      <c r="D702" s="2">
        <v>42212</v>
      </c>
      <c r="E702" s="12" t="s">
        <v>41</v>
      </c>
      <c r="F702" s="12" t="s">
        <v>2389</v>
      </c>
      <c r="G702" s="12" t="s">
        <v>2390</v>
      </c>
      <c r="H702" s="12" t="s">
        <v>102</v>
      </c>
      <c r="I702" s="12" t="s">
        <v>27</v>
      </c>
      <c r="J702" s="12" t="s">
        <v>175</v>
      </c>
      <c r="K702" s="12" t="s">
        <v>122</v>
      </c>
      <c r="L702" s="12">
        <v>10009</v>
      </c>
      <c r="M702" s="12" t="s">
        <v>69</v>
      </c>
      <c r="N702" s="12" t="s">
        <v>747</v>
      </c>
      <c r="O702" s="12" t="s">
        <v>32</v>
      </c>
      <c r="P702" s="12" t="s">
        <v>58</v>
      </c>
      <c r="Q702" s="12" t="s">
        <v>748</v>
      </c>
      <c r="R702" s="12">
        <v>128.82</v>
      </c>
      <c r="S702" s="12">
        <v>3</v>
      </c>
      <c r="T702" s="12">
        <v>0</v>
      </c>
      <c r="U702" s="12">
        <v>50.239800000000002</v>
      </c>
    </row>
    <row r="703" spans="1:21" x14ac:dyDescent="0.3">
      <c r="A703" s="12">
        <v>3334</v>
      </c>
      <c r="B703" s="12" t="s">
        <v>2391</v>
      </c>
      <c r="C703" s="2">
        <v>43083</v>
      </c>
      <c r="D703" s="2">
        <v>43089</v>
      </c>
      <c r="E703" s="12" t="s">
        <v>41</v>
      </c>
      <c r="F703" s="12" t="s">
        <v>1254</v>
      </c>
      <c r="G703" s="12" t="s">
        <v>1255</v>
      </c>
      <c r="H703" s="12" t="s">
        <v>102</v>
      </c>
      <c r="I703" s="12" t="s">
        <v>27</v>
      </c>
      <c r="J703" s="12" t="s">
        <v>135</v>
      </c>
      <c r="K703" s="12" t="s">
        <v>136</v>
      </c>
      <c r="L703" s="12">
        <v>60653</v>
      </c>
      <c r="M703" s="12" t="s">
        <v>95</v>
      </c>
      <c r="N703" s="12" t="s">
        <v>2392</v>
      </c>
      <c r="O703" s="12" t="s">
        <v>32</v>
      </c>
      <c r="P703" s="12" t="s">
        <v>58</v>
      </c>
      <c r="Q703" s="12" t="s">
        <v>2393</v>
      </c>
      <c r="R703" s="12">
        <v>2.032</v>
      </c>
      <c r="S703" s="12">
        <v>1</v>
      </c>
      <c r="T703" s="12">
        <v>0.6</v>
      </c>
      <c r="U703" s="12">
        <v>-1.3208</v>
      </c>
    </row>
    <row r="704" spans="1:21" x14ac:dyDescent="0.3">
      <c r="A704" s="12">
        <v>3337</v>
      </c>
      <c r="B704" s="12" t="s">
        <v>2394</v>
      </c>
      <c r="C704" s="2">
        <v>42968</v>
      </c>
      <c r="D704" s="2">
        <v>42969</v>
      </c>
      <c r="E704" s="12" t="s">
        <v>89</v>
      </c>
      <c r="F704" s="12" t="s">
        <v>2395</v>
      </c>
      <c r="G704" s="12" t="s">
        <v>2396</v>
      </c>
      <c r="H704" s="12" t="s">
        <v>26</v>
      </c>
      <c r="I704" s="12" t="s">
        <v>27</v>
      </c>
      <c r="J704" s="12" t="s">
        <v>1472</v>
      </c>
      <c r="K704" s="12" t="s">
        <v>55</v>
      </c>
      <c r="L704" s="12">
        <v>94601</v>
      </c>
      <c r="M704" s="12" t="s">
        <v>56</v>
      </c>
      <c r="N704" s="12" t="s">
        <v>2397</v>
      </c>
      <c r="O704" s="12" t="s">
        <v>32</v>
      </c>
      <c r="P704" s="12" t="s">
        <v>58</v>
      </c>
      <c r="Q704" s="12" t="s">
        <v>2398</v>
      </c>
      <c r="R704" s="12">
        <v>129.91999999999999</v>
      </c>
      <c r="S704" s="12">
        <v>4</v>
      </c>
      <c r="T704" s="12">
        <v>0</v>
      </c>
      <c r="U704" s="12">
        <v>10.393599999999999</v>
      </c>
    </row>
    <row r="705" spans="1:21" x14ac:dyDescent="0.3">
      <c r="A705" s="12">
        <v>3338</v>
      </c>
      <c r="B705" s="12" t="s">
        <v>2394</v>
      </c>
      <c r="C705" s="2">
        <v>42968</v>
      </c>
      <c r="D705" s="2">
        <v>42969</v>
      </c>
      <c r="E705" s="12" t="s">
        <v>89</v>
      </c>
      <c r="F705" s="12" t="s">
        <v>2395</v>
      </c>
      <c r="G705" s="12" t="s">
        <v>2396</v>
      </c>
      <c r="H705" s="12" t="s">
        <v>26</v>
      </c>
      <c r="I705" s="12" t="s">
        <v>27</v>
      </c>
      <c r="J705" s="12" t="s">
        <v>1472</v>
      </c>
      <c r="K705" s="12" t="s">
        <v>55</v>
      </c>
      <c r="L705" s="12">
        <v>94601</v>
      </c>
      <c r="M705" s="12" t="s">
        <v>56</v>
      </c>
      <c r="N705" s="12" t="s">
        <v>62</v>
      </c>
      <c r="O705" s="12" t="s">
        <v>32</v>
      </c>
      <c r="P705" s="12" t="s">
        <v>47</v>
      </c>
      <c r="Q705" s="12" t="s">
        <v>63</v>
      </c>
      <c r="R705" s="12">
        <v>568.72799999999995</v>
      </c>
      <c r="S705" s="12">
        <v>3</v>
      </c>
      <c r="T705" s="12">
        <v>0.2</v>
      </c>
      <c r="U705" s="12">
        <v>28.436399999999999</v>
      </c>
    </row>
    <row r="706" spans="1:21" x14ac:dyDescent="0.3">
      <c r="A706" s="12">
        <v>3343</v>
      </c>
      <c r="B706" s="12" t="s">
        <v>2399</v>
      </c>
      <c r="C706" s="2">
        <v>42609</v>
      </c>
      <c r="D706" s="2">
        <v>42614</v>
      </c>
      <c r="E706" s="12" t="s">
        <v>23</v>
      </c>
      <c r="F706" s="12" t="s">
        <v>119</v>
      </c>
      <c r="G706" s="12" t="s">
        <v>120</v>
      </c>
      <c r="H706" s="12" t="s">
        <v>26</v>
      </c>
      <c r="I706" s="12" t="s">
        <v>27</v>
      </c>
      <c r="J706" s="12" t="s">
        <v>2400</v>
      </c>
      <c r="K706" s="12" t="s">
        <v>436</v>
      </c>
      <c r="L706" s="12">
        <v>2169</v>
      </c>
      <c r="M706" s="12" t="s">
        <v>69</v>
      </c>
      <c r="N706" s="12" t="s">
        <v>1463</v>
      </c>
      <c r="O706" s="12" t="s">
        <v>32</v>
      </c>
      <c r="P706" s="12" t="s">
        <v>47</v>
      </c>
      <c r="Q706" s="12" t="s">
        <v>1464</v>
      </c>
      <c r="R706" s="12">
        <v>244.61500000000001</v>
      </c>
      <c r="S706" s="12">
        <v>1</v>
      </c>
      <c r="T706" s="12">
        <v>0.3</v>
      </c>
      <c r="U706" s="12">
        <v>20.966999999999999</v>
      </c>
    </row>
    <row r="707" spans="1:21" x14ac:dyDescent="0.3">
      <c r="A707" s="12">
        <v>3352</v>
      </c>
      <c r="B707" s="12" t="s">
        <v>2401</v>
      </c>
      <c r="C707" s="2">
        <v>41905</v>
      </c>
      <c r="D707" s="2">
        <v>41910</v>
      </c>
      <c r="E707" s="12" t="s">
        <v>41</v>
      </c>
      <c r="F707" s="12" t="s">
        <v>860</v>
      </c>
      <c r="G707" s="12" t="s">
        <v>861</v>
      </c>
      <c r="H707" s="12" t="s">
        <v>92</v>
      </c>
      <c r="I707" s="12" t="s">
        <v>27</v>
      </c>
      <c r="J707" s="12" t="s">
        <v>641</v>
      </c>
      <c r="K707" s="12" t="s">
        <v>55</v>
      </c>
      <c r="L707" s="12">
        <v>92037</v>
      </c>
      <c r="M707" s="12" t="s">
        <v>56</v>
      </c>
      <c r="N707" s="12" t="s">
        <v>2402</v>
      </c>
      <c r="O707" s="12" t="s">
        <v>32</v>
      </c>
      <c r="P707" s="12" t="s">
        <v>33</v>
      </c>
      <c r="Q707" s="12" t="s">
        <v>2403</v>
      </c>
      <c r="R707" s="12">
        <v>435.99900000000002</v>
      </c>
      <c r="S707" s="12">
        <v>3</v>
      </c>
      <c r="T707" s="12">
        <v>0.15</v>
      </c>
      <c r="U707" s="12">
        <v>20.517600000000002</v>
      </c>
    </row>
    <row r="708" spans="1:21" x14ac:dyDescent="0.3">
      <c r="A708" s="12">
        <v>3355</v>
      </c>
      <c r="B708" s="12" t="s">
        <v>2404</v>
      </c>
      <c r="C708" s="2">
        <v>41839</v>
      </c>
      <c r="D708" s="2">
        <v>41844</v>
      </c>
      <c r="E708" s="12" t="s">
        <v>41</v>
      </c>
      <c r="F708" s="12" t="s">
        <v>2405</v>
      </c>
      <c r="G708" s="12" t="s">
        <v>2406</v>
      </c>
      <c r="H708" s="12" t="s">
        <v>92</v>
      </c>
      <c r="I708" s="12" t="s">
        <v>27</v>
      </c>
      <c r="J708" s="12" t="s">
        <v>2407</v>
      </c>
      <c r="K708" s="12" t="s">
        <v>431</v>
      </c>
      <c r="L708" s="12">
        <v>6010</v>
      </c>
      <c r="M708" s="12" t="s">
        <v>69</v>
      </c>
      <c r="N708" s="12" t="s">
        <v>2408</v>
      </c>
      <c r="O708" s="12" t="s">
        <v>32</v>
      </c>
      <c r="P708" s="12" t="s">
        <v>47</v>
      </c>
      <c r="Q708" s="12" t="s">
        <v>2409</v>
      </c>
      <c r="R708" s="12">
        <v>70.56</v>
      </c>
      <c r="S708" s="12">
        <v>1</v>
      </c>
      <c r="T708" s="12">
        <v>0.3</v>
      </c>
      <c r="U708" s="12">
        <v>-4.032</v>
      </c>
    </row>
    <row r="709" spans="1:21" x14ac:dyDescent="0.3">
      <c r="A709" s="12">
        <v>3362</v>
      </c>
      <c r="B709" s="12" t="s">
        <v>2410</v>
      </c>
      <c r="C709" s="2">
        <v>42159</v>
      </c>
      <c r="D709" s="2">
        <v>42163</v>
      </c>
      <c r="E709" s="12" t="s">
        <v>23</v>
      </c>
      <c r="F709" s="12" t="s">
        <v>1175</v>
      </c>
      <c r="G709" s="12" t="s">
        <v>1176</v>
      </c>
      <c r="H709" s="12" t="s">
        <v>102</v>
      </c>
      <c r="I709" s="12" t="s">
        <v>27</v>
      </c>
      <c r="J709" s="12" t="s">
        <v>175</v>
      </c>
      <c r="K709" s="12" t="s">
        <v>122</v>
      </c>
      <c r="L709" s="12">
        <v>10024</v>
      </c>
      <c r="M709" s="12" t="s">
        <v>69</v>
      </c>
      <c r="N709" s="12" t="s">
        <v>2411</v>
      </c>
      <c r="O709" s="12" t="s">
        <v>32</v>
      </c>
      <c r="P709" s="12" t="s">
        <v>58</v>
      </c>
      <c r="Q709" s="12" t="s">
        <v>2412</v>
      </c>
      <c r="R709" s="12">
        <v>35.28</v>
      </c>
      <c r="S709" s="12">
        <v>3</v>
      </c>
      <c r="T709" s="12">
        <v>0</v>
      </c>
      <c r="U709" s="12">
        <v>11.995200000000001</v>
      </c>
    </row>
    <row r="710" spans="1:21" x14ac:dyDescent="0.3">
      <c r="A710" s="12">
        <v>3365</v>
      </c>
      <c r="B710" s="12" t="s">
        <v>2413</v>
      </c>
      <c r="C710" s="2">
        <v>42567</v>
      </c>
      <c r="D710" s="2">
        <v>42569</v>
      </c>
      <c r="E710" s="12" t="s">
        <v>23</v>
      </c>
      <c r="F710" s="12" t="s">
        <v>2414</v>
      </c>
      <c r="G710" s="12" t="s">
        <v>2415</v>
      </c>
      <c r="H710" s="12" t="s">
        <v>92</v>
      </c>
      <c r="I710" s="12" t="s">
        <v>27</v>
      </c>
      <c r="J710" s="12" t="s">
        <v>103</v>
      </c>
      <c r="K710" s="12" t="s">
        <v>94</v>
      </c>
      <c r="L710" s="12">
        <v>77036</v>
      </c>
      <c r="M710" s="12" t="s">
        <v>95</v>
      </c>
      <c r="N710" s="12" t="s">
        <v>929</v>
      </c>
      <c r="O710" s="12" t="s">
        <v>32</v>
      </c>
      <c r="P710" s="12" t="s">
        <v>58</v>
      </c>
      <c r="Q710" s="12" t="s">
        <v>318</v>
      </c>
      <c r="R710" s="12">
        <v>9.5519999999999996</v>
      </c>
      <c r="S710" s="12">
        <v>3</v>
      </c>
      <c r="T710" s="12">
        <v>0.6</v>
      </c>
      <c r="U710" s="12">
        <v>-3.8208000000000002</v>
      </c>
    </row>
    <row r="711" spans="1:21" x14ac:dyDescent="0.3">
      <c r="A711" s="12">
        <v>3366</v>
      </c>
      <c r="B711" s="12" t="s">
        <v>2416</v>
      </c>
      <c r="C711" s="2">
        <v>41670</v>
      </c>
      <c r="D711" s="2">
        <v>41672</v>
      </c>
      <c r="E711" s="12" t="s">
        <v>89</v>
      </c>
      <c r="F711" s="12" t="s">
        <v>2417</v>
      </c>
      <c r="G711" s="12" t="s">
        <v>2418</v>
      </c>
      <c r="H711" s="12" t="s">
        <v>26</v>
      </c>
      <c r="I711" s="12" t="s">
        <v>27</v>
      </c>
      <c r="J711" s="12" t="s">
        <v>2419</v>
      </c>
      <c r="K711" s="12" t="s">
        <v>55</v>
      </c>
      <c r="L711" s="12">
        <v>92691</v>
      </c>
      <c r="M711" s="12" t="s">
        <v>56</v>
      </c>
      <c r="N711" s="12" t="s">
        <v>1458</v>
      </c>
      <c r="O711" s="12" t="s">
        <v>32</v>
      </c>
      <c r="P711" s="12" t="s">
        <v>33</v>
      </c>
      <c r="Q711" s="12" t="s">
        <v>1459</v>
      </c>
      <c r="R711" s="12">
        <v>290.666</v>
      </c>
      <c r="S711" s="12">
        <v>2</v>
      </c>
      <c r="T711" s="12">
        <v>0.15</v>
      </c>
      <c r="U711" s="12">
        <v>3.4196</v>
      </c>
    </row>
    <row r="712" spans="1:21" x14ac:dyDescent="0.3">
      <c r="A712" s="12">
        <v>3369</v>
      </c>
      <c r="B712" s="12" t="s">
        <v>2420</v>
      </c>
      <c r="C712" s="2">
        <v>42329</v>
      </c>
      <c r="D712" s="2">
        <v>42333</v>
      </c>
      <c r="E712" s="12" t="s">
        <v>41</v>
      </c>
      <c r="F712" s="12" t="s">
        <v>2237</v>
      </c>
      <c r="G712" s="12" t="s">
        <v>2238</v>
      </c>
      <c r="H712" s="12" t="s">
        <v>26</v>
      </c>
      <c r="I712" s="12" t="s">
        <v>27</v>
      </c>
      <c r="J712" s="12" t="s">
        <v>2421</v>
      </c>
      <c r="K712" s="12" t="s">
        <v>1342</v>
      </c>
      <c r="L712" s="12">
        <v>89115</v>
      </c>
      <c r="M712" s="12" t="s">
        <v>56</v>
      </c>
      <c r="N712" s="12" t="s">
        <v>2422</v>
      </c>
      <c r="O712" s="12" t="s">
        <v>32</v>
      </c>
      <c r="P712" s="12" t="s">
        <v>33</v>
      </c>
      <c r="Q712" s="12" t="s">
        <v>2423</v>
      </c>
      <c r="R712" s="12">
        <v>141.96</v>
      </c>
      <c r="S712" s="12">
        <v>2</v>
      </c>
      <c r="T712" s="12">
        <v>0</v>
      </c>
      <c r="U712" s="12">
        <v>41.168399999999998</v>
      </c>
    </row>
    <row r="713" spans="1:21" x14ac:dyDescent="0.3">
      <c r="A713" s="12">
        <v>3374</v>
      </c>
      <c r="B713" s="12" t="s">
        <v>2424</v>
      </c>
      <c r="C713" s="2">
        <v>42342</v>
      </c>
      <c r="D713" s="2">
        <v>42348</v>
      </c>
      <c r="E713" s="12" t="s">
        <v>41</v>
      </c>
      <c r="F713" s="12" t="s">
        <v>42</v>
      </c>
      <c r="G713" s="12" t="s">
        <v>43</v>
      </c>
      <c r="H713" s="12" t="s">
        <v>26</v>
      </c>
      <c r="I713" s="12" t="s">
        <v>27</v>
      </c>
      <c r="J713" s="12" t="s">
        <v>2425</v>
      </c>
      <c r="K713" s="12" t="s">
        <v>122</v>
      </c>
      <c r="L713" s="12">
        <v>11550</v>
      </c>
      <c r="M713" s="12" t="s">
        <v>69</v>
      </c>
      <c r="N713" s="12" t="s">
        <v>2206</v>
      </c>
      <c r="O713" s="12" t="s">
        <v>32</v>
      </c>
      <c r="P713" s="12" t="s">
        <v>58</v>
      </c>
      <c r="Q713" s="12" t="s">
        <v>2207</v>
      </c>
      <c r="R713" s="12">
        <v>28.44</v>
      </c>
      <c r="S713" s="12">
        <v>3</v>
      </c>
      <c r="T713" s="12">
        <v>0</v>
      </c>
      <c r="U713" s="12">
        <v>11.375999999999999</v>
      </c>
    </row>
    <row r="714" spans="1:21" x14ac:dyDescent="0.3">
      <c r="A714" s="12">
        <v>3375</v>
      </c>
      <c r="B714" s="12" t="s">
        <v>2424</v>
      </c>
      <c r="C714" s="2">
        <v>42342</v>
      </c>
      <c r="D714" s="2">
        <v>42348</v>
      </c>
      <c r="E714" s="12" t="s">
        <v>41</v>
      </c>
      <c r="F714" s="12" t="s">
        <v>42</v>
      </c>
      <c r="G714" s="12" t="s">
        <v>43</v>
      </c>
      <c r="H714" s="12" t="s">
        <v>26</v>
      </c>
      <c r="I714" s="12" t="s">
        <v>27</v>
      </c>
      <c r="J714" s="12" t="s">
        <v>2425</v>
      </c>
      <c r="K714" s="12" t="s">
        <v>122</v>
      </c>
      <c r="L714" s="12">
        <v>11550</v>
      </c>
      <c r="M714" s="12" t="s">
        <v>69</v>
      </c>
      <c r="N714" s="12" t="s">
        <v>497</v>
      </c>
      <c r="O714" s="12" t="s">
        <v>32</v>
      </c>
      <c r="P714" s="12" t="s">
        <v>38</v>
      </c>
      <c r="Q714" s="12" t="s">
        <v>498</v>
      </c>
      <c r="R714" s="12">
        <v>364.41</v>
      </c>
      <c r="S714" s="12">
        <v>5</v>
      </c>
      <c r="T714" s="12">
        <v>0.1</v>
      </c>
      <c r="U714" s="12">
        <v>8.0980000000000008</v>
      </c>
    </row>
    <row r="715" spans="1:21" x14ac:dyDescent="0.3">
      <c r="A715" s="12">
        <v>3377</v>
      </c>
      <c r="B715" s="12" t="s">
        <v>2424</v>
      </c>
      <c r="C715" s="2">
        <v>42342</v>
      </c>
      <c r="D715" s="2">
        <v>42348</v>
      </c>
      <c r="E715" s="12" t="s">
        <v>41</v>
      </c>
      <c r="F715" s="12" t="s">
        <v>42</v>
      </c>
      <c r="G715" s="12" t="s">
        <v>43</v>
      </c>
      <c r="H715" s="12" t="s">
        <v>26</v>
      </c>
      <c r="I715" s="12" t="s">
        <v>27</v>
      </c>
      <c r="J715" s="12" t="s">
        <v>2425</v>
      </c>
      <c r="K715" s="12" t="s">
        <v>122</v>
      </c>
      <c r="L715" s="12">
        <v>11550</v>
      </c>
      <c r="M715" s="12" t="s">
        <v>69</v>
      </c>
      <c r="N715" s="12" t="s">
        <v>331</v>
      </c>
      <c r="O715" s="12" t="s">
        <v>32</v>
      </c>
      <c r="P715" s="12" t="s">
        <v>38</v>
      </c>
      <c r="Q715" s="12" t="s">
        <v>332</v>
      </c>
      <c r="R715" s="12">
        <v>361.76400000000001</v>
      </c>
      <c r="S715" s="12">
        <v>2</v>
      </c>
      <c r="T715" s="12">
        <v>0.1</v>
      </c>
      <c r="U715" s="12">
        <v>68.333200000000005</v>
      </c>
    </row>
    <row r="716" spans="1:21" x14ac:dyDescent="0.3">
      <c r="A716" s="12">
        <v>3381</v>
      </c>
      <c r="B716" s="12" t="s">
        <v>2426</v>
      </c>
      <c r="C716" s="2">
        <v>43062</v>
      </c>
      <c r="D716" s="2">
        <v>43063</v>
      </c>
      <c r="E716" s="12" t="s">
        <v>89</v>
      </c>
      <c r="F716" s="12" t="s">
        <v>2148</v>
      </c>
      <c r="G716" s="12" t="s">
        <v>2149</v>
      </c>
      <c r="H716" s="12" t="s">
        <v>26</v>
      </c>
      <c r="I716" s="12" t="s">
        <v>27</v>
      </c>
      <c r="J716" s="12" t="s">
        <v>67</v>
      </c>
      <c r="K716" s="12" t="s">
        <v>68</v>
      </c>
      <c r="L716" s="12">
        <v>19120</v>
      </c>
      <c r="M716" s="12" t="s">
        <v>69</v>
      </c>
      <c r="N716" s="12" t="s">
        <v>2427</v>
      </c>
      <c r="O716" s="12" t="s">
        <v>32</v>
      </c>
      <c r="P716" s="12" t="s">
        <v>58</v>
      </c>
      <c r="Q716" s="12" t="s">
        <v>2428</v>
      </c>
      <c r="R716" s="12">
        <v>24.047999999999998</v>
      </c>
      <c r="S716" s="12">
        <v>9</v>
      </c>
      <c r="T716" s="12">
        <v>0.2</v>
      </c>
      <c r="U716" s="12">
        <v>7.2144000000000004</v>
      </c>
    </row>
    <row r="717" spans="1:21" x14ac:dyDescent="0.3">
      <c r="A717" s="12">
        <v>3384</v>
      </c>
      <c r="B717" s="12" t="s">
        <v>2429</v>
      </c>
      <c r="C717" s="2">
        <v>42342</v>
      </c>
      <c r="D717" s="2">
        <v>42347</v>
      </c>
      <c r="E717" s="12" t="s">
        <v>23</v>
      </c>
      <c r="F717" s="12" t="s">
        <v>1683</v>
      </c>
      <c r="G717" s="12" t="s">
        <v>1684</v>
      </c>
      <c r="H717" s="12" t="s">
        <v>26</v>
      </c>
      <c r="I717" s="12" t="s">
        <v>27</v>
      </c>
      <c r="J717" s="12" t="s">
        <v>175</v>
      </c>
      <c r="K717" s="12" t="s">
        <v>122</v>
      </c>
      <c r="L717" s="12">
        <v>10035</v>
      </c>
      <c r="M717" s="12" t="s">
        <v>69</v>
      </c>
      <c r="N717" s="12" t="s">
        <v>2430</v>
      </c>
      <c r="O717" s="12" t="s">
        <v>32</v>
      </c>
      <c r="P717" s="12" t="s">
        <v>38</v>
      </c>
      <c r="Q717" s="12" t="s">
        <v>2431</v>
      </c>
      <c r="R717" s="12">
        <v>384.17399999999998</v>
      </c>
      <c r="S717" s="12">
        <v>7</v>
      </c>
      <c r="T717" s="12">
        <v>0.1</v>
      </c>
      <c r="U717" s="12">
        <v>29.880199999999999</v>
      </c>
    </row>
    <row r="718" spans="1:21" x14ac:dyDescent="0.3">
      <c r="A718" s="12">
        <v>3390</v>
      </c>
      <c r="B718" s="12" t="s">
        <v>2432</v>
      </c>
      <c r="C718" s="2">
        <v>43015</v>
      </c>
      <c r="D718" s="2">
        <v>43019</v>
      </c>
      <c r="E718" s="12" t="s">
        <v>41</v>
      </c>
      <c r="F718" s="12" t="s">
        <v>2433</v>
      </c>
      <c r="G718" s="12" t="s">
        <v>2434</v>
      </c>
      <c r="H718" s="12" t="s">
        <v>102</v>
      </c>
      <c r="I718" s="12" t="s">
        <v>27</v>
      </c>
      <c r="J718" s="12" t="s">
        <v>1529</v>
      </c>
      <c r="K718" s="12" t="s">
        <v>1038</v>
      </c>
      <c r="L718" s="12">
        <v>28205</v>
      </c>
      <c r="M718" s="12" t="s">
        <v>30</v>
      </c>
      <c r="N718" s="12" t="s">
        <v>1261</v>
      </c>
      <c r="O718" s="12" t="s">
        <v>32</v>
      </c>
      <c r="P718" s="12" t="s">
        <v>47</v>
      </c>
      <c r="Q718" s="12" t="s">
        <v>1065</v>
      </c>
      <c r="R718" s="12">
        <v>154.76400000000001</v>
      </c>
      <c r="S718" s="12">
        <v>3</v>
      </c>
      <c r="T718" s="12">
        <v>0.4</v>
      </c>
      <c r="U718" s="12">
        <v>-36.111600000000003</v>
      </c>
    </row>
    <row r="719" spans="1:21" x14ac:dyDescent="0.3">
      <c r="A719" s="12">
        <v>3403</v>
      </c>
      <c r="B719" s="12" t="s">
        <v>2435</v>
      </c>
      <c r="C719" s="2">
        <v>42128</v>
      </c>
      <c r="D719" s="2">
        <v>42129</v>
      </c>
      <c r="E719" s="12" t="s">
        <v>89</v>
      </c>
      <c r="F719" s="12" t="s">
        <v>986</v>
      </c>
      <c r="G719" s="12" t="s">
        <v>987</v>
      </c>
      <c r="H719" s="12" t="s">
        <v>92</v>
      </c>
      <c r="I719" s="12" t="s">
        <v>27</v>
      </c>
      <c r="J719" s="12" t="s">
        <v>2436</v>
      </c>
      <c r="K719" s="12" t="s">
        <v>136</v>
      </c>
      <c r="L719" s="12">
        <v>60477</v>
      </c>
      <c r="M719" s="12" t="s">
        <v>95</v>
      </c>
      <c r="N719" s="12" t="s">
        <v>929</v>
      </c>
      <c r="O719" s="12" t="s">
        <v>32</v>
      </c>
      <c r="P719" s="12" t="s">
        <v>58</v>
      </c>
      <c r="Q719" s="12" t="s">
        <v>318</v>
      </c>
      <c r="R719" s="12">
        <v>22.288</v>
      </c>
      <c r="S719" s="12">
        <v>7</v>
      </c>
      <c r="T719" s="12">
        <v>0.6</v>
      </c>
      <c r="U719" s="12">
        <v>-8.9152000000000005</v>
      </c>
    </row>
    <row r="720" spans="1:21" x14ac:dyDescent="0.3">
      <c r="A720" s="12">
        <v>3404</v>
      </c>
      <c r="B720" s="12" t="s">
        <v>2437</v>
      </c>
      <c r="C720" s="2">
        <v>42884</v>
      </c>
      <c r="D720" s="2">
        <v>42891</v>
      </c>
      <c r="E720" s="12" t="s">
        <v>41</v>
      </c>
      <c r="F720" s="12" t="s">
        <v>1433</v>
      </c>
      <c r="G720" s="12" t="s">
        <v>1434</v>
      </c>
      <c r="H720" s="12" t="s">
        <v>26</v>
      </c>
      <c r="I720" s="12" t="s">
        <v>27</v>
      </c>
      <c r="J720" s="12" t="s">
        <v>103</v>
      </c>
      <c r="K720" s="12" t="s">
        <v>94</v>
      </c>
      <c r="L720" s="12">
        <v>77095</v>
      </c>
      <c r="M720" s="12" t="s">
        <v>95</v>
      </c>
      <c r="N720" s="12" t="s">
        <v>2438</v>
      </c>
      <c r="O720" s="12" t="s">
        <v>32</v>
      </c>
      <c r="P720" s="12" t="s">
        <v>58</v>
      </c>
      <c r="Q720" s="12" t="s">
        <v>2439</v>
      </c>
      <c r="R720" s="12">
        <v>65.424000000000007</v>
      </c>
      <c r="S720" s="12">
        <v>4</v>
      </c>
      <c r="T720" s="12">
        <v>0.6</v>
      </c>
      <c r="U720" s="12">
        <v>-52.339199999999998</v>
      </c>
    </row>
    <row r="721" spans="1:21" x14ac:dyDescent="0.3">
      <c r="A721" s="12">
        <v>3406</v>
      </c>
      <c r="B721" s="12" t="s">
        <v>2440</v>
      </c>
      <c r="C721" s="2">
        <v>41752</v>
      </c>
      <c r="D721" s="2">
        <v>41756</v>
      </c>
      <c r="E721" s="12" t="s">
        <v>41</v>
      </c>
      <c r="F721" s="12" t="s">
        <v>2441</v>
      </c>
      <c r="G721" s="12" t="s">
        <v>2442</v>
      </c>
      <c r="H721" s="12" t="s">
        <v>102</v>
      </c>
      <c r="I721" s="12" t="s">
        <v>27</v>
      </c>
      <c r="J721" s="12" t="s">
        <v>349</v>
      </c>
      <c r="K721" s="12" t="s">
        <v>233</v>
      </c>
      <c r="L721" s="12">
        <v>43229</v>
      </c>
      <c r="M721" s="12" t="s">
        <v>69</v>
      </c>
      <c r="N721" s="12" t="s">
        <v>331</v>
      </c>
      <c r="O721" s="12" t="s">
        <v>32</v>
      </c>
      <c r="P721" s="12" t="s">
        <v>38</v>
      </c>
      <c r="Q721" s="12" t="s">
        <v>332</v>
      </c>
      <c r="R721" s="12">
        <v>281.37200000000001</v>
      </c>
      <c r="S721" s="12">
        <v>2</v>
      </c>
      <c r="T721" s="12">
        <v>0.3</v>
      </c>
      <c r="U721" s="12">
        <v>-12.0588</v>
      </c>
    </row>
    <row r="722" spans="1:21" x14ac:dyDescent="0.3">
      <c r="A722" s="12">
        <v>3407</v>
      </c>
      <c r="B722" s="12" t="s">
        <v>2440</v>
      </c>
      <c r="C722" s="2">
        <v>41752</v>
      </c>
      <c r="D722" s="2">
        <v>41756</v>
      </c>
      <c r="E722" s="12" t="s">
        <v>41</v>
      </c>
      <c r="F722" s="12" t="s">
        <v>2441</v>
      </c>
      <c r="G722" s="12" t="s">
        <v>2442</v>
      </c>
      <c r="H722" s="12" t="s">
        <v>102</v>
      </c>
      <c r="I722" s="12" t="s">
        <v>27</v>
      </c>
      <c r="J722" s="12" t="s">
        <v>349</v>
      </c>
      <c r="K722" s="12" t="s">
        <v>233</v>
      </c>
      <c r="L722" s="12">
        <v>43229</v>
      </c>
      <c r="M722" s="12" t="s">
        <v>69</v>
      </c>
      <c r="N722" s="12" t="s">
        <v>331</v>
      </c>
      <c r="O722" s="12" t="s">
        <v>32</v>
      </c>
      <c r="P722" s="12" t="s">
        <v>38</v>
      </c>
      <c r="Q722" s="12" t="s">
        <v>332</v>
      </c>
      <c r="R722" s="12">
        <v>281.37200000000001</v>
      </c>
      <c r="S722" s="12">
        <v>2</v>
      </c>
      <c r="T722" s="12">
        <v>0.3</v>
      </c>
      <c r="U722" s="12">
        <v>-12.0588</v>
      </c>
    </row>
    <row r="723" spans="1:21" x14ac:dyDescent="0.3">
      <c r="A723" s="12">
        <v>3409</v>
      </c>
      <c r="B723" s="12" t="s">
        <v>2440</v>
      </c>
      <c r="C723" s="2">
        <v>41752</v>
      </c>
      <c r="D723" s="2">
        <v>41756</v>
      </c>
      <c r="E723" s="12" t="s">
        <v>41</v>
      </c>
      <c r="F723" s="12" t="s">
        <v>2441</v>
      </c>
      <c r="G723" s="12" t="s">
        <v>2442</v>
      </c>
      <c r="H723" s="12" t="s">
        <v>102</v>
      </c>
      <c r="I723" s="12" t="s">
        <v>27</v>
      </c>
      <c r="J723" s="12" t="s">
        <v>349</v>
      </c>
      <c r="K723" s="12" t="s">
        <v>233</v>
      </c>
      <c r="L723" s="12">
        <v>43229</v>
      </c>
      <c r="M723" s="12" t="s">
        <v>69</v>
      </c>
      <c r="N723" s="12" t="s">
        <v>979</v>
      </c>
      <c r="O723" s="12" t="s">
        <v>32</v>
      </c>
      <c r="P723" s="12" t="s">
        <v>58</v>
      </c>
      <c r="Q723" s="12" t="s">
        <v>980</v>
      </c>
      <c r="R723" s="12">
        <v>22.335999999999999</v>
      </c>
      <c r="S723" s="12">
        <v>4</v>
      </c>
      <c r="T723" s="12">
        <v>0.2</v>
      </c>
      <c r="U723" s="12">
        <v>7.8175999999999997</v>
      </c>
    </row>
    <row r="724" spans="1:21" x14ac:dyDescent="0.3">
      <c r="A724" s="12">
        <v>3420</v>
      </c>
      <c r="B724" s="12" t="s">
        <v>2443</v>
      </c>
      <c r="C724" s="2">
        <v>42253</v>
      </c>
      <c r="D724" s="2">
        <v>42260</v>
      </c>
      <c r="E724" s="12" t="s">
        <v>41</v>
      </c>
      <c r="F724" s="12" t="s">
        <v>884</v>
      </c>
      <c r="G724" s="12" t="s">
        <v>885</v>
      </c>
      <c r="H724" s="12" t="s">
        <v>102</v>
      </c>
      <c r="I724" s="12" t="s">
        <v>27</v>
      </c>
      <c r="J724" s="12" t="s">
        <v>175</v>
      </c>
      <c r="K724" s="12" t="s">
        <v>122</v>
      </c>
      <c r="L724" s="12">
        <v>10024</v>
      </c>
      <c r="M724" s="12" t="s">
        <v>69</v>
      </c>
      <c r="N724" s="12" t="s">
        <v>857</v>
      </c>
      <c r="O724" s="12" t="s">
        <v>32</v>
      </c>
      <c r="P724" s="12" t="s">
        <v>38</v>
      </c>
      <c r="Q724" s="12" t="s">
        <v>858</v>
      </c>
      <c r="R724" s="12">
        <v>271.76400000000001</v>
      </c>
      <c r="S724" s="12">
        <v>2</v>
      </c>
      <c r="T724" s="12">
        <v>0.1</v>
      </c>
      <c r="U724" s="12">
        <v>60.392000000000003</v>
      </c>
    </row>
    <row r="725" spans="1:21" x14ac:dyDescent="0.3">
      <c r="A725" s="12">
        <v>3427</v>
      </c>
      <c r="B725" s="12" t="s">
        <v>2444</v>
      </c>
      <c r="C725" s="2">
        <v>42271</v>
      </c>
      <c r="D725" s="2">
        <v>42275</v>
      </c>
      <c r="E725" s="12" t="s">
        <v>41</v>
      </c>
      <c r="F725" s="12" t="s">
        <v>2445</v>
      </c>
      <c r="G725" s="12" t="s">
        <v>2446</v>
      </c>
      <c r="H725" s="12" t="s">
        <v>102</v>
      </c>
      <c r="I725" s="12" t="s">
        <v>27</v>
      </c>
      <c r="J725" s="12" t="s">
        <v>2447</v>
      </c>
      <c r="K725" s="12" t="s">
        <v>803</v>
      </c>
      <c r="L725" s="12">
        <v>52001</v>
      </c>
      <c r="M725" s="12" t="s">
        <v>95</v>
      </c>
      <c r="N725" s="12" t="s">
        <v>1534</v>
      </c>
      <c r="O725" s="12" t="s">
        <v>32</v>
      </c>
      <c r="P725" s="12" t="s">
        <v>38</v>
      </c>
      <c r="Q725" s="12" t="s">
        <v>1535</v>
      </c>
      <c r="R725" s="12">
        <v>1408.1</v>
      </c>
      <c r="S725" s="12">
        <v>10</v>
      </c>
      <c r="T725" s="12">
        <v>0</v>
      </c>
      <c r="U725" s="12">
        <v>394.26799999999997</v>
      </c>
    </row>
    <row r="726" spans="1:21" x14ac:dyDescent="0.3">
      <c r="A726" s="12">
        <v>3429</v>
      </c>
      <c r="B726" s="12" t="s">
        <v>2448</v>
      </c>
      <c r="C726" s="2">
        <v>42919</v>
      </c>
      <c r="D726" s="2">
        <v>42922</v>
      </c>
      <c r="E726" s="12" t="s">
        <v>23</v>
      </c>
      <c r="F726" s="12" t="s">
        <v>1226</v>
      </c>
      <c r="G726" s="12" t="s">
        <v>1227</v>
      </c>
      <c r="H726" s="12" t="s">
        <v>102</v>
      </c>
      <c r="I726" s="12" t="s">
        <v>27</v>
      </c>
      <c r="J726" s="12" t="s">
        <v>817</v>
      </c>
      <c r="K726" s="12" t="s">
        <v>233</v>
      </c>
      <c r="L726" s="12">
        <v>43130</v>
      </c>
      <c r="M726" s="12" t="s">
        <v>69</v>
      </c>
      <c r="N726" s="12" t="s">
        <v>456</v>
      </c>
      <c r="O726" s="12" t="s">
        <v>32</v>
      </c>
      <c r="P726" s="12" t="s">
        <v>47</v>
      </c>
      <c r="Q726" s="12" t="s">
        <v>457</v>
      </c>
      <c r="R726" s="12">
        <v>215.148</v>
      </c>
      <c r="S726" s="12">
        <v>2</v>
      </c>
      <c r="T726" s="12">
        <v>0.4</v>
      </c>
      <c r="U726" s="12">
        <v>-103.98820000000001</v>
      </c>
    </row>
    <row r="727" spans="1:21" x14ac:dyDescent="0.3">
      <c r="A727" s="12">
        <v>3432</v>
      </c>
      <c r="B727" s="12" t="s">
        <v>2449</v>
      </c>
      <c r="C727" s="2">
        <v>43077</v>
      </c>
      <c r="D727" s="2">
        <v>43078</v>
      </c>
      <c r="E727" s="12" t="s">
        <v>89</v>
      </c>
      <c r="F727" s="12" t="s">
        <v>1576</v>
      </c>
      <c r="G727" s="12" t="s">
        <v>1577</v>
      </c>
      <c r="H727" s="12" t="s">
        <v>26</v>
      </c>
      <c r="I727" s="12" t="s">
        <v>27</v>
      </c>
      <c r="J727" s="12" t="s">
        <v>2450</v>
      </c>
      <c r="K727" s="12" t="s">
        <v>55</v>
      </c>
      <c r="L727" s="12">
        <v>90301</v>
      </c>
      <c r="M727" s="12" t="s">
        <v>56</v>
      </c>
      <c r="N727" s="12" t="s">
        <v>2451</v>
      </c>
      <c r="O727" s="12" t="s">
        <v>32</v>
      </c>
      <c r="P727" s="12" t="s">
        <v>58</v>
      </c>
      <c r="Q727" s="12" t="s">
        <v>2452</v>
      </c>
      <c r="R727" s="12">
        <v>128.9</v>
      </c>
      <c r="S727" s="12">
        <v>2</v>
      </c>
      <c r="T727" s="12">
        <v>0</v>
      </c>
      <c r="U727" s="12">
        <v>15.468</v>
      </c>
    </row>
    <row r="728" spans="1:21" x14ac:dyDescent="0.3">
      <c r="A728" s="12">
        <v>3437</v>
      </c>
      <c r="B728" s="12" t="s">
        <v>2453</v>
      </c>
      <c r="C728" s="2">
        <v>42274</v>
      </c>
      <c r="D728" s="2">
        <v>42276</v>
      </c>
      <c r="E728" s="12" t="s">
        <v>89</v>
      </c>
      <c r="F728" s="12" t="s">
        <v>1311</v>
      </c>
      <c r="G728" s="12" t="s">
        <v>1312</v>
      </c>
      <c r="H728" s="12" t="s">
        <v>26</v>
      </c>
      <c r="I728" s="12" t="s">
        <v>27</v>
      </c>
      <c r="J728" s="12" t="s">
        <v>135</v>
      </c>
      <c r="K728" s="12" t="s">
        <v>136</v>
      </c>
      <c r="L728" s="12">
        <v>60610</v>
      </c>
      <c r="M728" s="12" t="s">
        <v>95</v>
      </c>
      <c r="N728" s="12" t="s">
        <v>650</v>
      </c>
      <c r="O728" s="12" t="s">
        <v>32</v>
      </c>
      <c r="P728" s="12" t="s">
        <v>58</v>
      </c>
      <c r="Q728" s="12" t="s">
        <v>651</v>
      </c>
      <c r="R728" s="12">
        <v>24.288</v>
      </c>
      <c r="S728" s="12">
        <v>3</v>
      </c>
      <c r="T728" s="12">
        <v>0.6</v>
      </c>
      <c r="U728" s="12">
        <v>-12.751200000000001</v>
      </c>
    </row>
    <row r="729" spans="1:21" x14ac:dyDescent="0.3">
      <c r="A729" s="12">
        <v>3438</v>
      </c>
      <c r="B729" s="12" t="s">
        <v>2454</v>
      </c>
      <c r="C729" s="2">
        <v>43038</v>
      </c>
      <c r="D729" s="2">
        <v>43038</v>
      </c>
      <c r="E729" s="12" t="s">
        <v>427</v>
      </c>
      <c r="F729" s="12" t="s">
        <v>1584</v>
      </c>
      <c r="G729" s="12" t="s">
        <v>1585</v>
      </c>
      <c r="H729" s="12" t="s">
        <v>26</v>
      </c>
      <c r="I729" s="12" t="s">
        <v>27</v>
      </c>
      <c r="J729" s="12" t="s">
        <v>1741</v>
      </c>
      <c r="K729" s="12" t="s">
        <v>94</v>
      </c>
      <c r="L729" s="12">
        <v>75217</v>
      </c>
      <c r="M729" s="12" t="s">
        <v>95</v>
      </c>
      <c r="N729" s="12" t="s">
        <v>650</v>
      </c>
      <c r="O729" s="12" t="s">
        <v>32</v>
      </c>
      <c r="P729" s="12" t="s">
        <v>58</v>
      </c>
      <c r="Q729" s="12" t="s">
        <v>651</v>
      </c>
      <c r="R729" s="12">
        <v>16.192</v>
      </c>
      <c r="S729" s="12">
        <v>2</v>
      </c>
      <c r="T729" s="12">
        <v>0.6</v>
      </c>
      <c r="U729" s="12">
        <v>-8.5007999999999999</v>
      </c>
    </row>
    <row r="730" spans="1:21" x14ac:dyDescent="0.3">
      <c r="A730" s="12">
        <v>3439</v>
      </c>
      <c r="B730" s="12" t="s">
        <v>2454</v>
      </c>
      <c r="C730" s="2">
        <v>43038</v>
      </c>
      <c r="D730" s="2">
        <v>43038</v>
      </c>
      <c r="E730" s="12" t="s">
        <v>427</v>
      </c>
      <c r="F730" s="12" t="s">
        <v>1584</v>
      </c>
      <c r="G730" s="12" t="s">
        <v>1585</v>
      </c>
      <c r="H730" s="12" t="s">
        <v>26</v>
      </c>
      <c r="I730" s="12" t="s">
        <v>27</v>
      </c>
      <c r="J730" s="12" t="s">
        <v>1741</v>
      </c>
      <c r="K730" s="12" t="s">
        <v>94</v>
      </c>
      <c r="L730" s="12">
        <v>75217</v>
      </c>
      <c r="M730" s="12" t="s">
        <v>95</v>
      </c>
      <c r="N730" s="12" t="s">
        <v>456</v>
      </c>
      <c r="O730" s="12" t="s">
        <v>32</v>
      </c>
      <c r="P730" s="12" t="s">
        <v>47</v>
      </c>
      <c r="Q730" s="12" t="s">
        <v>457</v>
      </c>
      <c r="R730" s="12">
        <v>251.006</v>
      </c>
      <c r="S730" s="12">
        <v>2</v>
      </c>
      <c r="T730" s="12">
        <v>0.3</v>
      </c>
      <c r="U730" s="12">
        <v>-68.130200000000002</v>
      </c>
    </row>
    <row r="731" spans="1:21" x14ac:dyDescent="0.3">
      <c r="A731" s="12">
        <v>3458</v>
      </c>
      <c r="B731" s="12" t="s">
        <v>2455</v>
      </c>
      <c r="C731" s="2">
        <v>42994</v>
      </c>
      <c r="D731" s="2">
        <v>42996</v>
      </c>
      <c r="E731" s="12" t="s">
        <v>89</v>
      </c>
      <c r="F731" s="12" t="s">
        <v>1627</v>
      </c>
      <c r="G731" s="12" t="s">
        <v>1628</v>
      </c>
      <c r="H731" s="12" t="s">
        <v>26</v>
      </c>
      <c r="I731" s="12" t="s">
        <v>27</v>
      </c>
      <c r="J731" s="12" t="s">
        <v>67</v>
      </c>
      <c r="K731" s="12" t="s">
        <v>68</v>
      </c>
      <c r="L731" s="12">
        <v>19143</v>
      </c>
      <c r="M731" s="12" t="s">
        <v>69</v>
      </c>
      <c r="N731" s="12" t="s">
        <v>2128</v>
      </c>
      <c r="O731" s="12" t="s">
        <v>32</v>
      </c>
      <c r="P731" s="12" t="s">
        <v>58</v>
      </c>
      <c r="Q731" s="12" t="s">
        <v>2129</v>
      </c>
      <c r="R731" s="12">
        <v>22.512</v>
      </c>
      <c r="S731" s="12">
        <v>3</v>
      </c>
      <c r="T731" s="12">
        <v>0.2</v>
      </c>
      <c r="U731" s="12">
        <v>2.2511999999999999</v>
      </c>
    </row>
    <row r="732" spans="1:21" x14ac:dyDescent="0.3">
      <c r="A732" s="12">
        <v>3467</v>
      </c>
      <c r="B732" s="12" t="s">
        <v>2456</v>
      </c>
      <c r="C732" s="2">
        <v>42257</v>
      </c>
      <c r="D732" s="2">
        <v>42261</v>
      </c>
      <c r="E732" s="12" t="s">
        <v>41</v>
      </c>
      <c r="F732" s="12" t="s">
        <v>1600</v>
      </c>
      <c r="G732" s="12" t="s">
        <v>1601</v>
      </c>
      <c r="H732" s="12" t="s">
        <v>92</v>
      </c>
      <c r="I732" s="12" t="s">
        <v>27</v>
      </c>
      <c r="J732" s="12" t="s">
        <v>2457</v>
      </c>
      <c r="K732" s="12" t="s">
        <v>436</v>
      </c>
      <c r="L732" s="12">
        <v>2151</v>
      </c>
      <c r="M732" s="12" t="s">
        <v>69</v>
      </c>
      <c r="N732" s="12" t="s">
        <v>279</v>
      </c>
      <c r="O732" s="12" t="s">
        <v>32</v>
      </c>
      <c r="P732" s="12" t="s">
        <v>33</v>
      </c>
      <c r="Q732" s="12" t="s">
        <v>280</v>
      </c>
      <c r="R732" s="12">
        <v>361.96</v>
      </c>
      <c r="S732" s="12">
        <v>2</v>
      </c>
      <c r="T732" s="12">
        <v>0</v>
      </c>
      <c r="U732" s="12">
        <v>83.250799999999998</v>
      </c>
    </row>
    <row r="733" spans="1:21" x14ac:dyDescent="0.3">
      <c r="A733" s="12">
        <v>3469</v>
      </c>
      <c r="B733" s="12" t="s">
        <v>2458</v>
      </c>
      <c r="C733" s="2">
        <v>42718</v>
      </c>
      <c r="D733" s="2">
        <v>42723</v>
      </c>
      <c r="E733" s="12" t="s">
        <v>41</v>
      </c>
      <c r="F733" s="12" t="s">
        <v>1339</v>
      </c>
      <c r="G733" s="12" t="s">
        <v>1340</v>
      </c>
      <c r="H733" s="12" t="s">
        <v>26</v>
      </c>
      <c r="I733" s="12" t="s">
        <v>27</v>
      </c>
      <c r="J733" s="12" t="s">
        <v>479</v>
      </c>
      <c r="K733" s="12" t="s">
        <v>480</v>
      </c>
      <c r="L733" s="12">
        <v>39212</v>
      </c>
      <c r="M733" s="12" t="s">
        <v>30</v>
      </c>
      <c r="N733" s="12" t="s">
        <v>1985</v>
      </c>
      <c r="O733" s="12" t="s">
        <v>32</v>
      </c>
      <c r="P733" s="12" t="s">
        <v>58</v>
      </c>
      <c r="Q733" s="12" t="s">
        <v>1986</v>
      </c>
      <c r="R733" s="12">
        <v>133.38</v>
      </c>
      <c r="S733" s="12">
        <v>6</v>
      </c>
      <c r="T733" s="12">
        <v>0</v>
      </c>
      <c r="U733" s="12">
        <v>58.687199999999997</v>
      </c>
    </row>
    <row r="734" spans="1:21" x14ac:dyDescent="0.3">
      <c r="A734" s="12">
        <v>3471</v>
      </c>
      <c r="B734" s="12" t="s">
        <v>2459</v>
      </c>
      <c r="C734" s="2">
        <v>42705</v>
      </c>
      <c r="D734" s="2">
        <v>42709</v>
      </c>
      <c r="E734" s="12" t="s">
        <v>41</v>
      </c>
      <c r="F734" s="12" t="s">
        <v>1357</v>
      </c>
      <c r="G734" s="12" t="s">
        <v>1358</v>
      </c>
      <c r="H734" s="12" t="s">
        <v>26</v>
      </c>
      <c r="I734" s="12" t="s">
        <v>27</v>
      </c>
      <c r="J734" s="12" t="s">
        <v>330</v>
      </c>
      <c r="K734" s="12" t="s">
        <v>55</v>
      </c>
      <c r="L734" s="12">
        <v>94122</v>
      </c>
      <c r="M734" s="12" t="s">
        <v>56</v>
      </c>
      <c r="N734" s="12" t="s">
        <v>1149</v>
      </c>
      <c r="O734" s="12" t="s">
        <v>32</v>
      </c>
      <c r="P734" s="12" t="s">
        <v>58</v>
      </c>
      <c r="Q734" s="12" t="s">
        <v>1150</v>
      </c>
      <c r="R734" s="12">
        <v>16.739999999999998</v>
      </c>
      <c r="S734" s="12">
        <v>2</v>
      </c>
      <c r="T734" s="12">
        <v>0</v>
      </c>
      <c r="U734" s="12">
        <v>4.3524000000000003</v>
      </c>
    </row>
    <row r="735" spans="1:21" x14ac:dyDescent="0.3">
      <c r="A735" s="12">
        <v>3474</v>
      </c>
      <c r="B735" s="12" t="s">
        <v>2460</v>
      </c>
      <c r="C735" s="2">
        <v>42797</v>
      </c>
      <c r="D735" s="2">
        <v>42804</v>
      </c>
      <c r="E735" s="12" t="s">
        <v>41</v>
      </c>
      <c r="F735" s="12" t="s">
        <v>2065</v>
      </c>
      <c r="G735" s="12" t="s">
        <v>2066</v>
      </c>
      <c r="H735" s="12" t="s">
        <v>26</v>
      </c>
      <c r="I735" s="12" t="s">
        <v>27</v>
      </c>
      <c r="J735" s="12" t="s">
        <v>2461</v>
      </c>
      <c r="K735" s="12" t="s">
        <v>291</v>
      </c>
      <c r="L735" s="12">
        <v>48127</v>
      </c>
      <c r="M735" s="12" t="s">
        <v>95</v>
      </c>
      <c r="N735" s="12" t="s">
        <v>422</v>
      </c>
      <c r="O735" s="12" t="s">
        <v>32</v>
      </c>
      <c r="P735" s="12" t="s">
        <v>38</v>
      </c>
      <c r="Q735" s="12" t="s">
        <v>423</v>
      </c>
      <c r="R735" s="12">
        <v>180.98</v>
      </c>
      <c r="S735" s="12">
        <v>1</v>
      </c>
      <c r="T735" s="12">
        <v>0</v>
      </c>
      <c r="U735" s="12">
        <v>47.0548</v>
      </c>
    </row>
    <row r="736" spans="1:21" x14ac:dyDescent="0.3">
      <c r="A736" s="12">
        <v>3481</v>
      </c>
      <c r="B736" s="12" t="s">
        <v>2462</v>
      </c>
      <c r="C736" s="2">
        <v>42712</v>
      </c>
      <c r="D736" s="2">
        <v>42718</v>
      </c>
      <c r="E736" s="12" t="s">
        <v>41</v>
      </c>
      <c r="F736" s="12" t="s">
        <v>1113</v>
      </c>
      <c r="G736" s="12" t="s">
        <v>1114</v>
      </c>
      <c r="H736" s="12" t="s">
        <v>92</v>
      </c>
      <c r="I736" s="12" t="s">
        <v>27</v>
      </c>
      <c r="J736" s="12" t="s">
        <v>330</v>
      </c>
      <c r="K736" s="12" t="s">
        <v>55</v>
      </c>
      <c r="L736" s="12">
        <v>94110</v>
      </c>
      <c r="M736" s="12" t="s">
        <v>56</v>
      </c>
      <c r="N736" s="12" t="s">
        <v>1673</v>
      </c>
      <c r="O736" s="12" t="s">
        <v>32</v>
      </c>
      <c r="P736" s="12" t="s">
        <v>47</v>
      </c>
      <c r="Q736" s="12" t="s">
        <v>1674</v>
      </c>
      <c r="R736" s="12">
        <v>1421.664</v>
      </c>
      <c r="S736" s="12">
        <v>6</v>
      </c>
      <c r="T736" s="12">
        <v>0.2</v>
      </c>
      <c r="U736" s="12">
        <v>-195.47880000000001</v>
      </c>
    </row>
    <row r="737" spans="1:21" x14ac:dyDescent="0.3">
      <c r="A737" s="12">
        <v>3482</v>
      </c>
      <c r="B737" s="12" t="s">
        <v>2463</v>
      </c>
      <c r="C737" s="2">
        <v>41736</v>
      </c>
      <c r="D737" s="2">
        <v>41739</v>
      </c>
      <c r="E737" s="12" t="s">
        <v>89</v>
      </c>
      <c r="F737" s="12" t="s">
        <v>849</v>
      </c>
      <c r="G737" s="12" t="s">
        <v>850</v>
      </c>
      <c r="H737" s="12" t="s">
        <v>26</v>
      </c>
      <c r="I737" s="12" t="s">
        <v>27</v>
      </c>
      <c r="J737" s="12" t="s">
        <v>2464</v>
      </c>
      <c r="K737" s="12" t="s">
        <v>1278</v>
      </c>
      <c r="L737" s="12">
        <v>36608</v>
      </c>
      <c r="M737" s="12" t="s">
        <v>30</v>
      </c>
      <c r="N737" s="12" t="s">
        <v>1410</v>
      </c>
      <c r="O737" s="12" t="s">
        <v>32</v>
      </c>
      <c r="P737" s="12" t="s">
        <v>58</v>
      </c>
      <c r="Q737" s="12" t="s">
        <v>1411</v>
      </c>
      <c r="R737" s="12">
        <v>8.9600000000000009</v>
      </c>
      <c r="S737" s="12">
        <v>2</v>
      </c>
      <c r="T737" s="12">
        <v>0</v>
      </c>
      <c r="U737" s="12">
        <v>2.7776000000000001</v>
      </c>
    </row>
    <row r="738" spans="1:21" x14ac:dyDescent="0.3">
      <c r="A738" s="12">
        <v>3484</v>
      </c>
      <c r="B738" s="12" t="s">
        <v>2465</v>
      </c>
      <c r="C738" s="2">
        <v>41878</v>
      </c>
      <c r="D738" s="2">
        <v>41880</v>
      </c>
      <c r="E738" s="12" t="s">
        <v>89</v>
      </c>
      <c r="F738" s="12" t="s">
        <v>2466</v>
      </c>
      <c r="G738" s="12" t="s">
        <v>2467</v>
      </c>
      <c r="H738" s="12" t="s">
        <v>92</v>
      </c>
      <c r="I738" s="12" t="s">
        <v>27</v>
      </c>
      <c r="J738" s="12" t="s">
        <v>880</v>
      </c>
      <c r="K738" s="12" t="s">
        <v>718</v>
      </c>
      <c r="L738" s="12">
        <v>22153</v>
      </c>
      <c r="M738" s="12" t="s">
        <v>30</v>
      </c>
      <c r="N738" s="12" t="s">
        <v>1350</v>
      </c>
      <c r="O738" s="12" t="s">
        <v>32</v>
      </c>
      <c r="P738" s="12" t="s">
        <v>58</v>
      </c>
      <c r="Q738" s="12" t="s">
        <v>1351</v>
      </c>
      <c r="R738" s="12">
        <v>29.12</v>
      </c>
      <c r="S738" s="12">
        <v>4</v>
      </c>
      <c r="T738" s="12">
        <v>0</v>
      </c>
      <c r="U738" s="12">
        <v>12.521599999999999</v>
      </c>
    </row>
    <row r="739" spans="1:21" x14ac:dyDescent="0.3">
      <c r="A739" s="12">
        <v>3485</v>
      </c>
      <c r="B739" s="12" t="s">
        <v>2465</v>
      </c>
      <c r="C739" s="2">
        <v>41878</v>
      </c>
      <c r="D739" s="2">
        <v>41880</v>
      </c>
      <c r="E739" s="12" t="s">
        <v>89</v>
      </c>
      <c r="F739" s="12" t="s">
        <v>2466</v>
      </c>
      <c r="G739" s="12" t="s">
        <v>2467</v>
      </c>
      <c r="H739" s="12" t="s">
        <v>92</v>
      </c>
      <c r="I739" s="12" t="s">
        <v>27</v>
      </c>
      <c r="J739" s="12" t="s">
        <v>880</v>
      </c>
      <c r="K739" s="12" t="s">
        <v>718</v>
      </c>
      <c r="L739" s="12">
        <v>22153</v>
      </c>
      <c r="M739" s="12" t="s">
        <v>30</v>
      </c>
      <c r="N739" s="12" t="s">
        <v>1993</v>
      </c>
      <c r="O739" s="12" t="s">
        <v>32</v>
      </c>
      <c r="P739" s="12" t="s">
        <v>47</v>
      </c>
      <c r="Q739" s="12" t="s">
        <v>1994</v>
      </c>
      <c r="R739" s="12">
        <v>1202.94</v>
      </c>
      <c r="S739" s="12">
        <v>3</v>
      </c>
      <c r="T739" s="12">
        <v>0</v>
      </c>
      <c r="U739" s="12">
        <v>300.73500000000001</v>
      </c>
    </row>
    <row r="740" spans="1:21" x14ac:dyDescent="0.3">
      <c r="A740" s="12">
        <v>3489</v>
      </c>
      <c r="B740" s="12" t="s">
        <v>2468</v>
      </c>
      <c r="C740" s="2">
        <v>42187</v>
      </c>
      <c r="D740" s="2">
        <v>42191</v>
      </c>
      <c r="E740" s="12" t="s">
        <v>41</v>
      </c>
      <c r="F740" s="12" t="s">
        <v>2469</v>
      </c>
      <c r="G740" s="12" t="s">
        <v>2470</v>
      </c>
      <c r="H740" s="12" t="s">
        <v>26</v>
      </c>
      <c r="I740" s="12" t="s">
        <v>27</v>
      </c>
      <c r="J740" s="12" t="s">
        <v>2471</v>
      </c>
      <c r="K740" s="12" t="s">
        <v>136</v>
      </c>
      <c r="L740" s="12">
        <v>60188</v>
      </c>
      <c r="M740" s="12" t="s">
        <v>95</v>
      </c>
      <c r="N740" s="12" t="s">
        <v>383</v>
      </c>
      <c r="O740" s="12" t="s">
        <v>32</v>
      </c>
      <c r="P740" s="12" t="s">
        <v>38</v>
      </c>
      <c r="Q740" s="12" t="s">
        <v>384</v>
      </c>
      <c r="R740" s="12">
        <v>408.42200000000003</v>
      </c>
      <c r="S740" s="12">
        <v>2</v>
      </c>
      <c r="T740" s="12">
        <v>0.3</v>
      </c>
      <c r="U740" s="12">
        <v>-5.8346</v>
      </c>
    </row>
    <row r="741" spans="1:21" x14ac:dyDescent="0.3">
      <c r="A741" s="12">
        <v>3490</v>
      </c>
      <c r="B741" s="12" t="s">
        <v>2468</v>
      </c>
      <c r="C741" s="2">
        <v>42187</v>
      </c>
      <c r="D741" s="2">
        <v>42191</v>
      </c>
      <c r="E741" s="12" t="s">
        <v>41</v>
      </c>
      <c r="F741" s="12" t="s">
        <v>2469</v>
      </c>
      <c r="G741" s="12" t="s">
        <v>2470</v>
      </c>
      <c r="H741" s="12" t="s">
        <v>26</v>
      </c>
      <c r="I741" s="12" t="s">
        <v>27</v>
      </c>
      <c r="J741" s="12" t="s">
        <v>2471</v>
      </c>
      <c r="K741" s="12" t="s">
        <v>136</v>
      </c>
      <c r="L741" s="12">
        <v>60188</v>
      </c>
      <c r="M741" s="12" t="s">
        <v>95</v>
      </c>
      <c r="N741" s="12" t="s">
        <v>1619</v>
      </c>
      <c r="O741" s="12" t="s">
        <v>32</v>
      </c>
      <c r="P741" s="12" t="s">
        <v>38</v>
      </c>
      <c r="Q741" s="12" t="s">
        <v>1620</v>
      </c>
      <c r="R741" s="12">
        <v>382.11599999999999</v>
      </c>
      <c r="S741" s="12">
        <v>6</v>
      </c>
      <c r="T741" s="12">
        <v>0.3</v>
      </c>
      <c r="U741" s="12">
        <v>-92.799599999999998</v>
      </c>
    </row>
    <row r="742" spans="1:21" x14ac:dyDescent="0.3">
      <c r="A742" s="12">
        <v>3496</v>
      </c>
      <c r="B742" s="12" t="s">
        <v>2472</v>
      </c>
      <c r="C742" s="2">
        <v>43002</v>
      </c>
      <c r="D742" s="2">
        <v>43006</v>
      </c>
      <c r="E742" s="12" t="s">
        <v>41</v>
      </c>
      <c r="F742" s="12" t="s">
        <v>580</v>
      </c>
      <c r="G742" s="12" t="s">
        <v>581</v>
      </c>
      <c r="H742" s="12" t="s">
        <v>92</v>
      </c>
      <c r="I742" s="12" t="s">
        <v>27</v>
      </c>
      <c r="J742" s="12" t="s">
        <v>2473</v>
      </c>
      <c r="K742" s="12" t="s">
        <v>168</v>
      </c>
      <c r="L742" s="12">
        <v>56301</v>
      </c>
      <c r="M742" s="12" t="s">
        <v>95</v>
      </c>
      <c r="N742" s="12" t="s">
        <v>857</v>
      </c>
      <c r="O742" s="12" t="s">
        <v>32</v>
      </c>
      <c r="P742" s="12" t="s">
        <v>38</v>
      </c>
      <c r="Q742" s="12" t="s">
        <v>858</v>
      </c>
      <c r="R742" s="12">
        <v>603.91999999999996</v>
      </c>
      <c r="S742" s="12">
        <v>4</v>
      </c>
      <c r="T742" s="12">
        <v>0</v>
      </c>
      <c r="U742" s="12">
        <v>181.17599999999999</v>
      </c>
    </row>
    <row r="743" spans="1:21" x14ac:dyDescent="0.3">
      <c r="A743" s="12">
        <v>3497</v>
      </c>
      <c r="B743" s="12" t="s">
        <v>2474</v>
      </c>
      <c r="C743" s="2">
        <v>42590</v>
      </c>
      <c r="D743" s="2">
        <v>42597</v>
      </c>
      <c r="E743" s="12" t="s">
        <v>41</v>
      </c>
      <c r="F743" s="12" t="s">
        <v>2475</v>
      </c>
      <c r="G743" s="12" t="s">
        <v>2476</v>
      </c>
      <c r="H743" s="12" t="s">
        <v>102</v>
      </c>
      <c r="I743" s="12" t="s">
        <v>27</v>
      </c>
      <c r="J743" s="12" t="s">
        <v>54</v>
      </c>
      <c r="K743" s="12" t="s">
        <v>55</v>
      </c>
      <c r="L743" s="12">
        <v>90036</v>
      </c>
      <c r="M743" s="12" t="s">
        <v>56</v>
      </c>
      <c r="N743" s="12" t="s">
        <v>1079</v>
      </c>
      <c r="O743" s="12" t="s">
        <v>32</v>
      </c>
      <c r="P743" s="12" t="s">
        <v>47</v>
      </c>
      <c r="Q743" s="12" t="s">
        <v>1080</v>
      </c>
      <c r="R743" s="12">
        <v>513.024</v>
      </c>
      <c r="S743" s="12">
        <v>2</v>
      </c>
      <c r="T743" s="12">
        <v>0.2</v>
      </c>
      <c r="U743" s="12">
        <v>12.8256</v>
      </c>
    </row>
    <row r="744" spans="1:21" x14ac:dyDescent="0.3">
      <c r="A744" s="12">
        <v>3508</v>
      </c>
      <c r="B744" s="12" t="s">
        <v>2477</v>
      </c>
      <c r="C744" s="2">
        <v>41810</v>
      </c>
      <c r="D744" s="2">
        <v>41814</v>
      </c>
      <c r="E744" s="12" t="s">
        <v>41</v>
      </c>
      <c r="F744" s="12" t="s">
        <v>2478</v>
      </c>
      <c r="G744" s="12" t="s">
        <v>2479</v>
      </c>
      <c r="H744" s="12" t="s">
        <v>26</v>
      </c>
      <c r="I744" s="12" t="s">
        <v>27</v>
      </c>
      <c r="J744" s="12" t="s">
        <v>2480</v>
      </c>
      <c r="K744" s="12" t="s">
        <v>94</v>
      </c>
      <c r="L744" s="12">
        <v>75023</v>
      </c>
      <c r="M744" s="12" t="s">
        <v>95</v>
      </c>
      <c r="N744" s="12" t="s">
        <v>2481</v>
      </c>
      <c r="O744" s="12" t="s">
        <v>32</v>
      </c>
      <c r="P744" s="12" t="s">
        <v>33</v>
      </c>
      <c r="Q744" s="12" t="s">
        <v>2482</v>
      </c>
      <c r="R744" s="12">
        <v>193.06559999999999</v>
      </c>
      <c r="S744" s="12">
        <v>4</v>
      </c>
      <c r="T744" s="12">
        <v>0.32</v>
      </c>
      <c r="U744" s="12">
        <v>-19.874400000000001</v>
      </c>
    </row>
    <row r="745" spans="1:21" x14ac:dyDescent="0.3">
      <c r="A745" s="12">
        <v>3513</v>
      </c>
      <c r="B745" s="12" t="s">
        <v>2483</v>
      </c>
      <c r="C745" s="2">
        <v>42982</v>
      </c>
      <c r="D745" s="2">
        <v>42984</v>
      </c>
      <c r="E745" s="12" t="s">
        <v>89</v>
      </c>
      <c r="F745" s="12" t="s">
        <v>830</v>
      </c>
      <c r="G745" s="12" t="s">
        <v>831</v>
      </c>
      <c r="H745" s="12" t="s">
        <v>92</v>
      </c>
      <c r="I745" s="12" t="s">
        <v>27</v>
      </c>
      <c r="J745" s="12" t="s">
        <v>135</v>
      </c>
      <c r="K745" s="12" t="s">
        <v>136</v>
      </c>
      <c r="L745" s="12">
        <v>60653</v>
      </c>
      <c r="M745" s="12" t="s">
        <v>95</v>
      </c>
      <c r="N745" s="12" t="s">
        <v>2484</v>
      </c>
      <c r="O745" s="12" t="s">
        <v>32</v>
      </c>
      <c r="P745" s="12" t="s">
        <v>33</v>
      </c>
      <c r="Q745" s="12" t="s">
        <v>2485</v>
      </c>
      <c r="R745" s="12">
        <v>825.17399999999998</v>
      </c>
      <c r="S745" s="12">
        <v>9</v>
      </c>
      <c r="T745" s="12">
        <v>0.3</v>
      </c>
      <c r="U745" s="12">
        <v>-117.88200000000001</v>
      </c>
    </row>
    <row r="746" spans="1:21" x14ac:dyDescent="0.3">
      <c r="A746" s="12">
        <v>3520</v>
      </c>
      <c r="B746" s="12" t="s">
        <v>2486</v>
      </c>
      <c r="C746" s="2">
        <v>42177</v>
      </c>
      <c r="D746" s="2">
        <v>42180</v>
      </c>
      <c r="E746" s="12" t="s">
        <v>89</v>
      </c>
      <c r="F746" s="12" t="s">
        <v>2487</v>
      </c>
      <c r="G746" s="12" t="s">
        <v>2488</v>
      </c>
      <c r="H746" s="12" t="s">
        <v>102</v>
      </c>
      <c r="I746" s="12" t="s">
        <v>27</v>
      </c>
      <c r="J746" s="12" t="s">
        <v>181</v>
      </c>
      <c r="K746" s="12" t="s">
        <v>136</v>
      </c>
      <c r="L746" s="12">
        <v>60505</v>
      </c>
      <c r="M746" s="12" t="s">
        <v>95</v>
      </c>
      <c r="N746" s="12" t="s">
        <v>1885</v>
      </c>
      <c r="O746" s="12" t="s">
        <v>32</v>
      </c>
      <c r="P746" s="12" t="s">
        <v>47</v>
      </c>
      <c r="Q746" s="12" t="s">
        <v>1886</v>
      </c>
      <c r="R746" s="12">
        <v>796.42499999999995</v>
      </c>
      <c r="S746" s="12">
        <v>7</v>
      </c>
      <c r="T746" s="12">
        <v>0.5</v>
      </c>
      <c r="U746" s="12">
        <v>-525.64049999999997</v>
      </c>
    </row>
    <row r="747" spans="1:21" x14ac:dyDescent="0.3">
      <c r="A747" s="12">
        <v>3542</v>
      </c>
      <c r="B747" s="12" t="s">
        <v>2489</v>
      </c>
      <c r="C747" s="2">
        <v>42631</v>
      </c>
      <c r="D747" s="2">
        <v>42633</v>
      </c>
      <c r="E747" s="12" t="s">
        <v>89</v>
      </c>
      <c r="F747" s="12" t="s">
        <v>741</v>
      </c>
      <c r="G747" s="12" t="s">
        <v>742</v>
      </c>
      <c r="H747" s="12" t="s">
        <v>26</v>
      </c>
      <c r="I747" s="12" t="s">
        <v>27</v>
      </c>
      <c r="J747" s="12" t="s">
        <v>349</v>
      </c>
      <c r="K747" s="12" t="s">
        <v>233</v>
      </c>
      <c r="L747" s="12">
        <v>43229</v>
      </c>
      <c r="M747" s="12" t="s">
        <v>69</v>
      </c>
      <c r="N747" s="12" t="s">
        <v>1914</v>
      </c>
      <c r="O747" s="12" t="s">
        <v>32</v>
      </c>
      <c r="P747" s="12" t="s">
        <v>58</v>
      </c>
      <c r="Q747" s="12" t="s">
        <v>1915</v>
      </c>
      <c r="R747" s="12">
        <v>5.3520000000000003</v>
      </c>
      <c r="S747" s="12">
        <v>3</v>
      </c>
      <c r="T747" s="12">
        <v>0.2</v>
      </c>
      <c r="U747" s="12">
        <v>1.6055999999999999</v>
      </c>
    </row>
    <row r="748" spans="1:21" x14ac:dyDescent="0.3">
      <c r="A748" s="12">
        <v>3543</v>
      </c>
      <c r="B748" s="12" t="s">
        <v>2489</v>
      </c>
      <c r="C748" s="2">
        <v>42631</v>
      </c>
      <c r="D748" s="2">
        <v>42633</v>
      </c>
      <c r="E748" s="12" t="s">
        <v>89</v>
      </c>
      <c r="F748" s="12" t="s">
        <v>741</v>
      </c>
      <c r="G748" s="12" t="s">
        <v>742</v>
      </c>
      <c r="H748" s="12" t="s">
        <v>26</v>
      </c>
      <c r="I748" s="12" t="s">
        <v>27</v>
      </c>
      <c r="J748" s="12" t="s">
        <v>349</v>
      </c>
      <c r="K748" s="12" t="s">
        <v>233</v>
      </c>
      <c r="L748" s="12">
        <v>43229</v>
      </c>
      <c r="M748" s="12" t="s">
        <v>69</v>
      </c>
      <c r="N748" s="12" t="s">
        <v>592</v>
      </c>
      <c r="O748" s="12" t="s">
        <v>32</v>
      </c>
      <c r="P748" s="12" t="s">
        <v>38</v>
      </c>
      <c r="Q748" s="12" t="s">
        <v>593</v>
      </c>
      <c r="R748" s="12">
        <v>99.372</v>
      </c>
      <c r="S748" s="12">
        <v>2</v>
      </c>
      <c r="T748" s="12">
        <v>0.3</v>
      </c>
      <c r="U748" s="12">
        <v>-7.0979999999999999</v>
      </c>
    </row>
    <row r="749" spans="1:21" x14ac:dyDescent="0.3">
      <c r="A749" s="12">
        <v>3549</v>
      </c>
      <c r="B749" s="12" t="s">
        <v>2490</v>
      </c>
      <c r="C749" s="2">
        <v>43038</v>
      </c>
      <c r="D749" s="2">
        <v>43040</v>
      </c>
      <c r="E749" s="12" t="s">
        <v>89</v>
      </c>
      <c r="F749" s="12" t="s">
        <v>2491</v>
      </c>
      <c r="G749" s="12" t="s">
        <v>2492</v>
      </c>
      <c r="H749" s="12" t="s">
        <v>102</v>
      </c>
      <c r="I749" s="12" t="s">
        <v>27</v>
      </c>
      <c r="J749" s="12" t="s">
        <v>637</v>
      </c>
      <c r="K749" s="12" t="s">
        <v>29</v>
      </c>
      <c r="L749" s="12">
        <v>40475</v>
      </c>
      <c r="M749" s="12" t="s">
        <v>30</v>
      </c>
      <c r="N749" s="12" t="s">
        <v>1767</v>
      </c>
      <c r="O749" s="12" t="s">
        <v>32</v>
      </c>
      <c r="P749" s="12" t="s">
        <v>38</v>
      </c>
      <c r="Q749" s="12" t="s">
        <v>1768</v>
      </c>
      <c r="R749" s="12">
        <v>33.94</v>
      </c>
      <c r="S749" s="12">
        <v>1</v>
      </c>
      <c r="T749" s="12">
        <v>0</v>
      </c>
      <c r="U749" s="12">
        <v>9.1638000000000002</v>
      </c>
    </row>
    <row r="750" spans="1:21" x14ac:dyDescent="0.3">
      <c r="A750" s="12">
        <v>3552</v>
      </c>
      <c r="B750" s="12" t="s">
        <v>2493</v>
      </c>
      <c r="C750" s="2">
        <v>42458</v>
      </c>
      <c r="D750" s="2">
        <v>42462</v>
      </c>
      <c r="E750" s="12" t="s">
        <v>23</v>
      </c>
      <c r="F750" s="12" t="s">
        <v>1284</v>
      </c>
      <c r="G750" s="12" t="s">
        <v>1285</v>
      </c>
      <c r="H750" s="12" t="s">
        <v>102</v>
      </c>
      <c r="I750" s="12" t="s">
        <v>27</v>
      </c>
      <c r="J750" s="12" t="s">
        <v>135</v>
      </c>
      <c r="K750" s="12" t="s">
        <v>136</v>
      </c>
      <c r="L750" s="12">
        <v>60653</v>
      </c>
      <c r="M750" s="12" t="s">
        <v>95</v>
      </c>
      <c r="N750" s="12" t="s">
        <v>331</v>
      </c>
      <c r="O750" s="12" t="s">
        <v>32</v>
      </c>
      <c r="P750" s="12" t="s">
        <v>38</v>
      </c>
      <c r="Q750" s="12" t="s">
        <v>332</v>
      </c>
      <c r="R750" s="12">
        <v>844.11599999999999</v>
      </c>
      <c r="S750" s="12">
        <v>6</v>
      </c>
      <c r="T750" s="12">
        <v>0.3</v>
      </c>
      <c r="U750" s="12">
        <v>-36.176400000000001</v>
      </c>
    </row>
    <row r="751" spans="1:21" x14ac:dyDescent="0.3">
      <c r="A751" s="12">
        <v>3568</v>
      </c>
      <c r="B751" s="12" t="s">
        <v>2494</v>
      </c>
      <c r="C751" s="2">
        <v>42622</v>
      </c>
      <c r="D751" s="2">
        <v>42627</v>
      </c>
      <c r="E751" s="12" t="s">
        <v>23</v>
      </c>
      <c r="F751" s="12" t="s">
        <v>2303</v>
      </c>
      <c r="G751" s="12" t="s">
        <v>2304</v>
      </c>
      <c r="H751" s="12" t="s">
        <v>102</v>
      </c>
      <c r="I751" s="12" t="s">
        <v>27</v>
      </c>
      <c r="J751" s="12" t="s">
        <v>1741</v>
      </c>
      <c r="K751" s="12" t="s">
        <v>94</v>
      </c>
      <c r="L751" s="12">
        <v>75220</v>
      </c>
      <c r="M751" s="12" t="s">
        <v>95</v>
      </c>
      <c r="N751" s="12" t="s">
        <v>2128</v>
      </c>
      <c r="O751" s="12" t="s">
        <v>32</v>
      </c>
      <c r="P751" s="12" t="s">
        <v>58</v>
      </c>
      <c r="Q751" s="12" t="s">
        <v>2129</v>
      </c>
      <c r="R751" s="12">
        <v>15.007999999999999</v>
      </c>
      <c r="S751" s="12">
        <v>4</v>
      </c>
      <c r="T751" s="12">
        <v>0.6</v>
      </c>
      <c r="U751" s="12">
        <v>-12.006399999999999</v>
      </c>
    </row>
    <row r="752" spans="1:21" x14ac:dyDescent="0.3">
      <c r="A752" s="12">
        <v>3581</v>
      </c>
      <c r="B752" s="12" t="s">
        <v>2495</v>
      </c>
      <c r="C752" s="2">
        <v>42576</v>
      </c>
      <c r="D752" s="2">
        <v>42580</v>
      </c>
      <c r="E752" s="12" t="s">
        <v>41</v>
      </c>
      <c r="F752" s="12" t="s">
        <v>2496</v>
      </c>
      <c r="G752" s="12" t="s">
        <v>2497</v>
      </c>
      <c r="H752" s="12" t="s">
        <v>26</v>
      </c>
      <c r="I752" s="12" t="s">
        <v>27</v>
      </c>
      <c r="J752" s="12" t="s">
        <v>479</v>
      </c>
      <c r="K752" s="12" t="s">
        <v>480</v>
      </c>
      <c r="L752" s="12">
        <v>39212</v>
      </c>
      <c r="M752" s="12" t="s">
        <v>30</v>
      </c>
      <c r="N752" s="12" t="s">
        <v>437</v>
      </c>
      <c r="O752" s="12" t="s">
        <v>32</v>
      </c>
      <c r="P752" s="12" t="s">
        <v>47</v>
      </c>
      <c r="Q752" s="12" t="s">
        <v>438</v>
      </c>
      <c r="R752" s="12">
        <v>2430.08</v>
      </c>
      <c r="S752" s="12">
        <v>8</v>
      </c>
      <c r="T752" s="12">
        <v>0</v>
      </c>
      <c r="U752" s="12">
        <v>388.81279999999998</v>
      </c>
    </row>
    <row r="753" spans="1:21" x14ac:dyDescent="0.3">
      <c r="A753" s="12">
        <v>3584</v>
      </c>
      <c r="B753" s="12" t="s">
        <v>2498</v>
      </c>
      <c r="C753" s="2">
        <v>42348</v>
      </c>
      <c r="D753" s="2">
        <v>42354</v>
      </c>
      <c r="E753" s="12" t="s">
        <v>41</v>
      </c>
      <c r="F753" s="12" t="s">
        <v>2499</v>
      </c>
      <c r="G753" s="12" t="s">
        <v>2500</v>
      </c>
      <c r="H753" s="12" t="s">
        <v>92</v>
      </c>
      <c r="I753" s="12" t="s">
        <v>27</v>
      </c>
      <c r="J753" s="12" t="s">
        <v>479</v>
      </c>
      <c r="K753" s="12" t="s">
        <v>291</v>
      </c>
      <c r="L753" s="12">
        <v>49201</v>
      </c>
      <c r="M753" s="12" t="s">
        <v>95</v>
      </c>
      <c r="N753" s="12" t="s">
        <v>1993</v>
      </c>
      <c r="O753" s="12" t="s">
        <v>32</v>
      </c>
      <c r="P753" s="12" t="s">
        <v>47</v>
      </c>
      <c r="Q753" s="12" t="s">
        <v>1994</v>
      </c>
      <c r="R753" s="12">
        <v>801.96</v>
      </c>
      <c r="S753" s="12">
        <v>2</v>
      </c>
      <c r="T753" s="12">
        <v>0</v>
      </c>
      <c r="U753" s="12">
        <v>200.49</v>
      </c>
    </row>
    <row r="754" spans="1:21" x14ac:dyDescent="0.3">
      <c r="A754" s="12">
        <v>3585</v>
      </c>
      <c r="B754" s="12" t="s">
        <v>2498</v>
      </c>
      <c r="C754" s="2">
        <v>42348</v>
      </c>
      <c r="D754" s="2">
        <v>42354</v>
      </c>
      <c r="E754" s="12" t="s">
        <v>41</v>
      </c>
      <c r="F754" s="12" t="s">
        <v>2499</v>
      </c>
      <c r="G754" s="12" t="s">
        <v>2500</v>
      </c>
      <c r="H754" s="12" t="s">
        <v>92</v>
      </c>
      <c r="I754" s="12" t="s">
        <v>27</v>
      </c>
      <c r="J754" s="12" t="s">
        <v>479</v>
      </c>
      <c r="K754" s="12" t="s">
        <v>291</v>
      </c>
      <c r="L754" s="12">
        <v>49201</v>
      </c>
      <c r="M754" s="12" t="s">
        <v>95</v>
      </c>
      <c r="N754" s="12" t="s">
        <v>1281</v>
      </c>
      <c r="O754" s="12" t="s">
        <v>32</v>
      </c>
      <c r="P754" s="12" t="s">
        <v>38</v>
      </c>
      <c r="Q754" s="12" t="s">
        <v>1282</v>
      </c>
      <c r="R754" s="12">
        <v>191.96</v>
      </c>
      <c r="S754" s="12">
        <v>2</v>
      </c>
      <c r="T754" s="12">
        <v>0</v>
      </c>
      <c r="U754" s="12">
        <v>32.633200000000002</v>
      </c>
    </row>
    <row r="755" spans="1:21" x14ac:dyDescent="0.3">
      <c r="A755" s="12">
        <v>3599</v>
      </c>
      <c r="B755" s="12" t="s">
        <v>2501</v>
      </c>
      <c r="C755" s="2">
        <v>41891</v>
      </c>
      <c r="D755" s="2">
        <v>41896</v>
      </c>
      <c r="E755" s="12" t="s">
        <v>23</v>
      </c>
      <c r="F755" s="12" t="s">
        <v>1172</v>
      </c>
      <c r="G755" s="12" t="s">
        <v>1173</v>
      </c>
      <c r="H755" s="12" t="s">
        <v>26</v>
      </c>
      <c r="I755" s="12" t="s">
        <v>27</v>
      </c>
      <c r="J755" s="12" t="s">
        <v>67</v>
      </c>
      <c r="K755" s="12" t="s">
        <v>68</v>
      </c>
      <c r="L755" s="12">
        <v>19140</v>
      </c>
      <c r="M755" s="12" t="s">
        <v>69</v>
      </c>
      <c r="N755" s="12" t="s">
        <v>1350</v>
      </c>
      <c r="O755" s="12" t="s">
        <v>32</v>
      </c>
      <c r="P755" s="12" t="s">
        <v>58</v>
      </c>
      <c r="Q755" s="12" t="s">
        <v>1351</v>
      </c>
      <c r="R755" s="12">
        <v>17.472000000000001</v>
      </c>
      <c r="S755" s="12">
        <v>3</v>
      </c>
      <c r="T755" s="12">
        <v>0.2</v>
      </c>
      <c r="U755" s="12">
        <v>5.0232000000000001</v>
      </c>
    </row>
    <row r="756" spans="1:21" x14ac:dyDescent="0.3">
      <c r="A756" s="12">
        <v>3603</v>
      </c>
      <c r="B756" s="12" t="s">
        <v>2502</v>
      </c>
      <c r="C756" s="2">
        <v>41960</v>
      </c>
      <c r="D756" s="2">
        <v>41967</v>
      </c>
      <c r="E756" s="12" t="s">
        <v>41</v>
      </c>
      <c r="F756" s="12" t="s">
        <v>2503</v>
      </c>
      <c r="G756" s="12" t="s">
        <v>2504</v>
      </c>
      <c r="H756" s="12" t="s">
        <v>26</v>
      </c>
      <c r="I756" s="12" t="s">
        <v>27</v>
      </c>
      <c r="J756" s="12" t="s">
        <v>67</v>
      </c>
      <c r="K756" s="12" t="s">
        <v>68</v>
      </c>
      <c r="L756" s="12">
        <v>19143</v>
      </c>
      <c r="M756" s="12" t="s">
        <v>69</v>
      </c>
      <c r="N756" s="12" t="s">
        <v>627</v>
      </c>
      <c r="O756" s="12" t="s">
        <v>32</v>
      </c>
      <c r="P756" s="12" t="s">
        <v>38</v>
      </c>
      <c r="Q756" s="12" t="s">
        <v>628</v>
      </c>
      <c r="R756" s="12">
        <v>657.93</v>
      </c>
      <c r="S756" s="12">
        <v>5</v>
      </c>
      <c r="T756" s="12">
        <v>0.3</v>
      </c>
      <c r="U756" s="12">
        <v>-93.99</v>
      </c>
    </row>
    <row r="757" spans="1:21" x14ac:dyDescent="0.3">
      <c r="A757" s="12">
        <v>3605</v>
      </c>
      <c r="B757" s="12" t="s">
        <v>2505</v>
      </c>
      <c r="C757" s="2">
        <v>42968</v>
      </c>
      <c r="D757" s="2">
        <v>42974</v>
      </c>
      <c r="E757" s="12" t="s">
        <v>41</v>
      </c>
      <c r="F757" s="12" t="s">
        <v>2389</v>
      </c>
      <c r="G757" s="12" t="s">
        <v>2390</v>
      </c>
      <c r="H757" s="12" t="s">
        <v>102</v>
      </c>
      <c r="I757" s="12" t="s">
        <v>27</v>
      </c>
      <c r="J757" s="12" t="s">
        <v>159</v>
      </c>
      <c r="K757" s="12" t="s">
        <v>1091</v>
      </c>
      <c r="L757" s="12">
        <v>21044</v>
      </c>
      <c r="M757" s="12" t="s">
        <v>69</v>
      </c>
      <c r="N757" s="12" t="s">
        <v>1270</v>
      </c>
      <c r="O757" s="12" t="s">
        <v>32</v>
      </c>
      <c r="P757" s="12" t="s">
        <v>58</v>
      </c>
      <c r="Q757" s="12" t="s">
        <v>1271</v>
      </c>
      <c r="R757" s="12">
        <v>25.16</v>
      </c>
      <c r="S757" s="12">
        <v>2</v>
      </c>
      <c r="T757" s="12">
        <v>0</v>
      </c>
      <c r="U757" s="12">
        <v>8.5543999999999993</v>
      </c>
    </row>
    <row r="758" spans="1:21" x14ac:dyDescent="0.3">
      <c r="A758" s="12">
        <v>3606</v>
      </c>
      <c r="B758" s="12" t="s">
        <v>2505</v>
      </c>
      <c r="C758" s="2">
        <v>42968</v>
      </c>
      <c r="D758" s="2">
        <v>42974</v>
      </c>
      <c r="E758" s="12" t="s">
        <v>41</v>
      </c>
      <c r="F758" s="12" t="s">
        <v>2389</v>
      </c>
      <c r="G758" s="12" t="s">
        <v>2390</v>
      </c>
      <c r="H758" s="12" t="s">
        <v>102</v>
      </c>
      <c r="I758" s="12" t="s">
        <v>27</v>
      </c>
      <c r="J758" s="12" t="s">
        <v>159</v>
      </c>
      <c r="K758" s="12" t="s">
        <v>1091</v>
      </c>
      <c r="L758" s="12">
        <v>21044</v>
      </c>
      <c r="M758" s="12" t="s">
        <v>69</v>
      </c>
      <c r="N758" s="12" t="s">
        <v>1194</v>
      </c>
      <c r="O758" s="12" t="s">
        <v>32</v>
      </c>
      <c r="P758" s="12" t="s">
        <v>58</v>
      </c>
      <c r="Q758" s="12" t="s">
        <v>1195</v>
      </c>
      <c r="R758" s="12">
        <v>91.92</v>
      </c>
      <c r="S758" s="12">
        <v>4</v>
      </c>
      <c r="T758" s="12">
        <v>0</v>
      </c>
      <c r="U758" s="12">
        <v>31.252800000000001</v>
      </c>
    </row>
    <row r="759" spans="1:21" x14ac:dyDescent="0.3">
      <c r="A759" s="12">
        <v>3615</v>
      </c>
      <c r="B759" s="12" t="s">
        <v>2506</v>
      </c>
      <c r="C759" s="2">
        <v>43058</v>
      </c>
      <c r="D759" s="2">
        <v>43060</v>
      </c>
      <c r="E759" s="12" t="s">
        <v>89</v>
      </c>
      <c r="F759" s="12" t="s">
        <v>2075</v>
      </c>
      <c r="G759" s="12" t="s">
        <v>2076</v>
      </c>
      <c r="H759" s="12" t="s">
        <v>92</v>
      </c>
      <c r="I759" s="12" t="s">
        <v>27</v>
      </c>
      <c r="J759" s="12" t="s">
        <v>247</v>
      </c>
      <c r="K759" s="12" t="s">
        <v>94</v>
      </c>
      <c r="L759" s="12">
        <v>78207</v>
      </c>
      <c r="M759" s="12" t="s">
        <v>95</v>
      </c>
      <c r="N759" s="12" t="s">
        <v>1256</v>
      </c>
      <c r="O759" s="12" t="s">
        <v>32</v>
      </c>
      <c r="P759" s="12" t="s">
        <v>47</v>
      </c>
      <c r="Q759" s="12" t="s">
        <v>1257</v>
      </c>
      <c r="R759" s="12">
        <v>718.11599999999999</v>
      </c>
      <c r="S759" s="12">
        <v>6</v>
      </c>
      <c r="T759" s="12">
        <v>0.3</v>
      </c>
      <c r="U759" s="12">
        <v>-71.811599999999999</v>
      </c>
    </row>
    <row r="760" spans="1:21" x14ac:dyDescent="0.3">
      <c r="A760" s="12">
        <v>3623</v>
      </c>
      <c r="B760" s="12" t="s">
        <v>2507</v>
      </c>
      <c r="C760" s="2">
        <v>41896</v>
      </c>
      <c r="D760" s="2">
        <v>41901</v>
      </c>
      <c r="E760" s="12" t="s">
        <v>41</v>
      </c>
      <c r="F760" s="12" t="s">
        <v>2508</v>
      </c>
      <c r="G760" s="12" t="s">
        <v>2509</v>
      </c>
      <c r="H760" s="12" t="s">
        <v>26</v>
      </c>
      <c r="I760" s="12" t="s">
        <v>27</v>
      </c>
      <c r="J760" s="12" t="s">
        <v>2510</v>
      </c>
      <c r="K760" s="12" t="s">
        <v>669</v>
      </c>
      <c r="L760" s="12">
        <v>31204</v>
      </c>
      <c r="M760" s="12" t="s">
        <v>30</v>
      </c>
      <c r="N760" s="12" t="s">
        <v>1520</v>
      </c>
      <c r="O760" s="12" t="s">
        <v>32</v>
      </c>
      <c r="P760" s="12" t="s">
        <v>58</v>
      </c>
      <c r="Q760" s="12" t="s">
        <v>1521</v>
      </c>
      <c r="R760" s="12">
        <v>142.4</v>
      </c>
      <c r="S760" s="12">
        <v>5</v>
      </c>
      <c r="T760" s="12">
        <v>0</v>
      </c>
      <c r="U760" s="12">
        <v>52.688000000000002</v>
      </c>
    </row>
    <row r="761" spans="1:21" x14ac:dyDescent="0.3">
      <c r="A761" s="12">
        <v>3625</v>
      </c>
      <c r="B761" s="12" t="s">
        <v>2511</v>
      </c>
      <c r="C761" s="2">
        <v>42874</v>
      </c>
      <c r="D761" s="2">
        <v>42876</v>
      </c>
      <c r="E761" s="12" t="s">
        <v>23</v>
      </c>
      <c r="F761" s="12" t="s">
        <v>1822</v>
      </c>
      <c r="G761" s="12" t="s">
        <v>1823</v>
      </c>
      <c r="H761" s="12" t="s">
        <v>102</v>
      </c>
      <c r="I761" s="12" t="s">
        <v>27</v>
      </c>
      <c r="J761" s="12" t="s">
        <v>330</v>
      </c>
      <c r="K761" s="12" t="s">
        <v>55</v>
      </c>
      <c r="L761" s="12">
        <v>94109</v>
      </c>
      <c r="M761" s="12" t="s">
        <v>56</v>
      </c>
      <c r="N761" s="12" t="s">
        <v>592</v>
      </c>
      <c r="O761" s="12" t="s">
        <v>32</v>
      </c>
      <c r="P761" s="12" t="s">
        <v>38</v>
      </c>
      <c r="Q761" s="12" t="s">
        <v>593</v>
      </c>
      <c r="R761" s="12">
        <v>681.40800000000002</v>
      </c>
      <c r="S761" s="12">
        <v>12</v>
      </c>
      <c r="T761" s="12">
        <v>0.2</v>
      </c>
      <c r="U761" s="12">
        <v>42.588000000000001</v>
      </c>
    </row>
    <row r="762" spans="1:21" x14ac:dyDescent="0.3">
      <c r="A762" s="12">
        <v>3639</v>
      </c>
      <c r="B762" s="12" t="s">
        <v>2512</v>
      </c>
      <c r="C762" s="2">
        <v>42684</v>
      </c>
      <c r="D762" s="2">
        <v>42688</v>
      </c>
      <c r="E762" s="12" t="s">
        <v>41</v>
      </c>
      <c r="F762" s="12" t="s">
        <v>1242</v>
      </c>
      <c r="G762" s="12" t="s">
        <v>1243</v>
      </c>
      <c r="H762" s="12" t="s">
        <v>102</v>
      </c>
      <c r="I762" s="12" t="s">
        <v>27</v>
      </c>
      <c r="J762" s="12" t="s">
        <v>880</v>
      </c>
      <c r="K762" s="12" t="s">
        <v>233</v>
      </c>
      <c r="L762" s="12">
        <v>45503</v>
      </c>
      <c r="M762" s="12" t="s">
        <v>69</v>
      </c>
      <c r="N762" s="12" t="s">
        <v>1423</v>
      </c>
      <c r="O762" s="12" t="s">
        <v>32</v>
      </c>
      <c r="P762" s="12" t="s">
        <v>58</v>
      </c>
      <c r="Q762" s="12" t="s">
        <v>1424</v>
      </c>
      <c r="R762" s="12">
        <v>148.28800000000001</v>
      </c>
      <c r="S762" s="12">
        <v>7</v>
      </c>
      <c r="T762" s="12">
        <v>0.2</v>
      </c>
      <c r="U762" s="12">
        <v>29.657599999999999</v>
      </c>
    </row>
    <row r="763" spans="1:21" x14ac:dyDescent="0.3">
      <c r="A763" s="12">
        <v>3659</v>
      </c>
      <c r="B763" s="12" t="s">
        <v>2513</v>
      </c>
      <c r="C763" s="2">
        <v>42075</v>
      </c>
      <c r="D763" s="2">
        <v>42080</v>
      </c>
      <c r="E763" s="12" t="s">
        <v>41</v>
      </c>
      <c r="F763" s="12" t="s">
        <v>2383</v>
      </c>
      <c r="G763" s="12" t="s">
        <v>2384</v>
      </c>
      <c r="H763" s="12" t="s">
        <v>92</v>
      </c>
      <c r="I763" s="12" t="s">
        <v>27</v>
      </c>
      <c r="J763" s="12" t="s">
        <v>2514</v>
      </c>
      <c r="K763" s="12" t="s">
        <v>45</v>
      </c>
      <c r="L763" s="12">
        <v>33317</v>
      </c>
      <c r="M763" s="12" t="s">
        <v>30</v>
      </c>
      <c r="N763" s="12" t="s">
        <v>154</v>
      </c>
      <c r="O763" s="12" t="s">
        <v>32</v>
      </c>
      <c r="P763" s="12" t="s">
        <v>58</v>
      </c>
      <c r="Q763" s="12" t="s">
        <v>155</v>
      </c>
      <c r="R763" s="12">
        <v>30.88</v>
      </c>
      <c r="S763" s="12">
        <v>4</v>
      </c>
      <c r="T763" s="12">
        <v>0.2</v>
      </c>
      <c r="U763" s="12">
        <v>3.86</v>
      </c>
    </row>
    <row r="764" spans="1:21" x14ac:dyDescent="0.3">
      <c r="A764" s="12">
        <v>3660</v>
      </c>
      <c r="B764" s="12" t="s">
        <v>2513</v>
      </c>
      <c r="C764" s="2">
        <v>42075</v>
      </c>
      <c r="D764" s="2">
        <v>42080</v>
      </c>
      <c r="E764" s="12" t="s">
        <v>41</v>
      </c>
      <c r="F764" s="12" t="s">
        <v>2383</v>
      </c>
      <c r="G764" s="12" t="s">
        <v>2384</v>
      </c>
      <c r="H764" s="12" t="s">
        <v>92</v>
      </c>
      <c r="I764" s="12" t="s">
        <v>27</v>
      </c>
      <c r="J764" s="12" t="s">
        <v>2514</v>
      </c>
      <c r="K764" s="12" t="s">
        <v>45</v>
      </c>
      <c r="L764" s="12">
        <v>33317</v>
      </c>
      <c r="M764" s="12" t="s">
        <v>30</v>
      </c>
      <c r="N764" s="12" t="s">
        <v>2515</v>
      </c>
      <c r="O764" s="12" t="s">
        <v>32</v>
      </c>
      <c r="P764" s="12" t="s">
        <v>58</v>
      </c>
      <c r="Q764" s="12" t="s">
        <v>2516</v>
      </c>
      <c r="R764" s="12">
        <v>6.4080000000000004</v>
      </c>
      <c r="S764" s="12">
        <v>3</v>
      </c>
      <c r="T764" s="12">
        <v>0.2</v>
      </c>
      <c r="U764" s="12">
        <v>1.4418</v>
      </c>
    </row>
    <row r="765" spans="1:21" x14ac:dyDescent="0.3">
      <c r="A765" s="12">
        <v>3675</v>
      </c>
      <c r="B765" s="12" t="s">
        <v>2517</v>
      </c>
      <c r="C765" s="2">
        <v>43045</v>
      </c>
      <c r="D765" s="2">
        <v>43050</v>
      </c>
      <c r="E765" s="12" t="s">
        <v>41</v>
      </c>
      <c r="F765" s="12" t="s">
        <v>2518</v>
      </c>
      <c r="G765" s="12" t="s">
        <v>2519</v>
      </c>
      <c r="H765" s="12" t="s">
        <v>26</v>
      </c>
      <c r="I765" s="12" t="s">
        <v>27</v>
      </c>
      <c r="J765" s="12" t="s">
        <v>67</v>
      </c>
      <c r="K765" s="12" t="s">
        <v>68</v>
      </c>
      <c r="L765" s="12">
        <v>19143</v>
      </c>
      <c r="M765" s="12" t="s">
        <v>69</v>
      </c>
      <c r="N765" s="12" t="s">
        <v>1619</v>
      </c>
      <c r="O765" s="12" t="s">
        <v>32</v>
      </c>
      <c r="P765" s="12" t="s">
        <v>38</v>
      </c>
      <c r="Q765" s="12" t="s">
        <v>1620</v>
      </c>
      <c r="R765" s="12">
        <v>127.372</v>
      </c>
      <c r="S765" s="12">
        <v>2</v>
      </c>
      <c r="T765" s="12">
        <v>0.3</v>
      </c>
      <c r="U765" s="12">
        <v>-30.933199999999999</v>
      </c>
    </row>
    <row r="766" spans="1:21" x14ac:dyDescent="0.3">
      <c r="A766" s="12">
        <v>3677</v>
      </c>
      <c r="B766" s="12" t="s">
        <v>2520</v>
      </c>
      <c r="C766" s="2">
        <v>42343</v>
      </c>
      <c r="D766" s="2">
        <v>42347</v>
      </c>
      <c r="E766" s="12" t="s">
        <v>41</v>
      </c>
      <c r="F766" s="12" t="s">
        <v>2521</v>
      </c>
      <c r="G766" s="12" t="s">
        <v>2522</v>
      </c>
      <c r="H766" s="12" t="s">
        <v>92</v>
      </c>
      <c r="I766" s="12" t="s">
        <v>27</v>
      </c>
      <c r="J766" s="12" t="s">
        <v>641</v>
      </c>
      <c r="K766" s="12" t="s">
        <v>55</v>
      </c>
      <c r="L766" s="12">
        <v>92105</v>
      </c>
      <c r="M766" s="12" t="s">
        <v>56</v>
      </c>
      <c r="N766" s="12" t="s">
        <v>832</v>
      </c>
      <c r="O766" s="12" t="s">
        <v>32</v>
      </c>
      <c r="P766" s="12" t="s">
        <v>58</v>
      </c>
      <c r="Q766" s="12" t="s">
        <v>833</v>
      </c>
      <c r="R766" s="12">
        <v>44.46</v>
      </c>
      <c r="S766" s="12">
        <v>2</v>
      </c>
      <c r="T766" s="12">
        <v>0</v>
      </c>
      <c r="U766" s="12">
        <v>14.671799999999999</v>
      </c>
    </row>
    <row r="767" spans="1:21" x14ac:dyDescent="0.3">
      <c r="A767" s="12">
        <v>3680</v>
      </c>
      <c r="B767" s="12" t="s">
        <v>2523</v>
      </c>
      <c r="C767" s="2">
        <v>42194</v>
      </c>
      <c r="D767" s="2">
        <v>42199</v>
      </c>
      <c r="E767" s="12" t="s">
        <v>41</v>
      </c>
      <c r="F767" s="12" t="s">
        <v>1504</v>
      </c>
      <c r="G767" s="12" t="s">
        <v>1505</v>
      </c>
      <c r="H767" s="12" t="s">
        <v>26</v>
      </c>
      <c r="I767" s="12" t="s">
        <v>27</v>
      </c>
      <c r="J767" s="12" t="s">
        <v>2524</v>
      </c>
      <c r="K767" s="12" t="s">
        <v>1091</v>
      </c>
      <c r="L767" s="12">
        <v>20735</v>
      </c>
      <c r="M767" s="12" t="s">
        <v>69</v>
      </c>
      <c r="N767" s="12" t="s">
        <v>360</v>
      </c>
      <c r="O767" s="12" t="s">
        <v>32</v>
      </c>
      <c r="P767" s="12" t="s">
        <v>58</v>
      </c>
      <c r="Q767" s="12" t="s">
        <v>361</v>
      </c>
      <c r="R767" s="12">
        <v>181.96</v>
      </c>
      <c r="S767" s="12">
        <v>2</v>
      </c>
      <c r="T767" s="12">
        <v>0</v>
      </c>
      <c r="U767" s="12">
        <v>20.015599999999999</v>
      </c>
    </row>
    <row r="768" spans="1:21" x14ac:dyDescent="0.3">
      <c r="A768" s="12">
        <v>3694</v>
      </c>
      <c r="B768" s="12" t="s">
        <v>2525</v>
      </c>
      <c r="C768" s="2">
        <v>42307</v>
      </c>
      <c r="D768" s="2">
        <v>42310</v>
      </c>
      <c r="E768" s="12" t="s">
        <v>23</v>
      </c>
      <c r="F768" s="12" t="s">
        <v>1537</v>
      </c>
      <c r="G768" s="12" t="s">
        <v>1538</v>
      </c>
      <c r="H768" s="12" t="s">
        <v>92</v>
      </c>
      <c r="I768" s="12" t="s">
        <v>27</v>
      </c>
      <c r="J768" s="12" t="s">
        <v>267</v>
      </c>
      <c r="K768" s="12" t="s">
        <v>182</v>
      </c>
      <c r="L768" s="12">
        <v>80219</v>
      </c>
      <c r="M768" s="12" t="s">
        <v>56</v>
      </c>
      <c r="N768" s="12" t="s">
        <v>2526</v>
      </c>
      <c r="O768" s="12" t="s">
        <v>32</v>
      </c>
      <c r="P768" s="12" t="s">
        <v>58</v>
      </c>
      <c r="Q768" s="12" t="s">
        <v>2527</v>
      </c>
      <c r="R768" s="12">
        <v>15.488</v>
      </c>
      <c r="S768" s="12">
        <v>4</v>
      </c>
      <c r="T768" s="12">
        <v>0.2</v>
      </c>
      <c r="U768" s="12">
        <v>3.6783999999999999</v>
      </c>
    </row>
    <row r="769" spans="1:21" x14ac:dyDescent="0.3">
      <c r="A769" s="12">
        <v>3698</v>
      </c>
      <c r="B769" s="12" t="s">
        <v>2528</v>
      </c>
      <c r="C769" s="2">
        <v>42327</v>
      </c>
      <c r="D769" s="2">
        <v>42329</v>
      </c>
      <c r="E769" s="12" t="s">
        <v>23</v>
      </c>
      <c r="F769" s="12" t="s">
        <v>2278</v>
      </c>
      <c r="G769" s="12" t="s">
        <v>2279</v>
      </c>
      <c r="H769" s="12" t="s">
        <v>102</v>
      </c>
      <c r="I769" s="12" t="s">
        <v>27</v>
      </c>
      <c r="J769" s="12" t="s">
        <v>193</v>
      </c>
      <c r="K769" s="12" t="s">
        <v>194</v>
      </c>
      <c r="L769" s="12">
        <v>98115</v>
      </c>
      <c r="M769" s="12" t="s">
        <v>56</v>
      </c>
      <c r="N769" s="12" t="s">
        <v>2198</v>
      </c>
      <c r="O769" s="12" t="s">
        <v>32</v>
      </c>
      <c r="P769" s="12" t="s">
        <v>58</v>
      </c>
      <c r="Q769" s="12" t="s">
        <v>2199</v>
      </c>
      <c r="R769" s="12">
        <v>141.96</v>
      </c>
      <c r="S769" s="12">
        <v>2</v>
      </c>
      <c r="T769" s="12">
        <v>0</v>
      </c>
      <c r="U769" s="12">
        <v>22.7136</v>
      </c>
    </row>
    <row r="770" spans="1:21" x14ac:dyDescent="0.3">
      <c r="A770" s="12">
        <v>3701</v>
      </c>
      <c r="B770" s="12" t="s">
        <v>2529</v>
      </c>
      <c r="C770" s="2">
        <v>43093</v>
      </c>
      <c r="D770" s="2">
        <v>43098</v>
      </c>
      <c r="E770" s="12" t="s">
        <v>41</v>
      </c>
      <c r="F770" s="12" t="s">
        <v>1615</v>
      </c>
      <c r="G770" s="12" t="s">
        <v>1616</v>
      </c>
      <c r="H770" s="12" t="s">
        <v>92</v>
      </c>
      <c r="I770" s="12" t="s">
        <v>27</v>
      </c>
      <c r="J770" s="12" t="s">
        <v>896</v>
      </c>
      <c r="K770" s="12" t="s">
        <v>122</v>
      </c>
      <c r="L770" s="12">
        <v>14609</v>
      </c>
      <c r="M770" s="12" t="s">
        <v>69</v>
      </c>
      <c r="N770" s="12" t="s">
        <v>969</v>
      </c>
      <c r="O770" s="12" t="s">
        <v>32</v>
      </c>
      <c r="P770" s="12" t="s">
        <v>58</v>
      </c>
      <c r="Q770" s="12" t="s">
        <v>970</v>
      </c>
      <c r="R770" s="12">
        <v>37.93</v>
      </c>
      <c r="S770" s="12">
        <v>1</v>
      </c>
      <c r="T770" s="12">
        <v>0</v>
      </c>
      <c r="U770" s="12">
        <v>6.8273999999999999</v>
      </c>
    </row>
    <row r="771" spans="1:21" x14ac:dyDescent="0.3">
      <c r="A771" s="12">
        <v>3702</v>
      </c>
      <c r="B771" s="12" t="s">
        <v>2530</v>
      </c>
      <c r="C771" s="2">
        <v>42378</v>
      </c>
      <c r="D771" s="2">
        <v>42382</v>
      </c>
      <c r="E771" s="12" t="s">
        <v>23</v>
      </c>
      <c r="F771" s="12" t="s">
        <v>2531</v>
      </c>
      <c r="G771" s="12" t="s">
        <v>2532</v>
      </c>
      <c r="H771" s="12" t="s">
        <v>92</v>
      </c>
      <c r="I771" s="12" t="s">
        <v>27</v>
      </c>
      <c r="J771" s="12" t="s">
        <v>2533</v>
      </c>
      <c r="K771" s="12" t="s">
        <v>233</v>
      </c>
      <c r="L771" s="12">
        <v>43615</v>
      </c>
      <c r="M771" s="12" t="s">
        <v>69</v>
      </c>
      <c r="N771" s="12" t="s">
        <v>2206</v>
      </c>
      <c r="O771" s="12" t="s">
        <v>32</v>
      </c>
      <c r="P771" s="12" t="s">
        <v>58</v>
      </c>
      <c r="Q771" s="12" t="s">
        <v>2207</v>
      </c>
      <c r="R771" s="12">
        <v>15.167999999999999</v>
      </c>
      <c r="S771" s="12">
        <v>2</v>
      </c>
      <c r="T771" s="12">
        <v>0.2</v>
      </c>
      <c r="U771" s="12">
        <v>3.7919999999999998</v>
      </c>
    </row>
    <row r="772" spans="1:21" x14ac:dyDescent="0.3">
      <c r="A772" s="12">
        <v>3708</v>
      </c>
      <c r="B772" s="12" t="s">
        <v>2534</v>
      </c>
      <c r="C772" s="2">
        <v>41966</v>
      </c>
      <c r="D772" s="2">
        <v>41970</v>
      </c>
      <c r="E772" s="12" t="s">
        <v>41</v>
      </c>
      <c r="F772" s="12" t="s">
        <v>2089</v>
      </c>
      <c r="G772" s="12" t="s">
        <v>2090</v>
      </c>
      <c r="H772" s="12" t="s">
        <v>92</v>
      </c>
      <c r="I772" s="12" t="s">
        <v>27</v>
      </c>
      <c r="J772" s="12" t="s">
        <v>2535</v>
      </c>
      <c r="K772" s="12" t="s">
        <v>94</v>
      </c>
      <c r="L772" s="12">
        <v>75150</v>
      </c>
      <c r="M772" s="12" t="s">
        <v>95</v>
      </c>
      <c r="N772" s="12" t="s">
        <v>929</v>
      </c>
      <c r="O772" s="12" t="s">
        <v>32</v>
      </c>
      <c r="P772" s="12" t="s">
        <v>58</v>
      </c>
      <c r="Q772" s="12" t="s">
        <v>318</v>
      </c>
      <c r="R772" s="12">
        <v>6.3680000000000003</v>
      </c>
      <c r="S772" s="12">
        <v>2</v>
      </c>
      <c r="T772" s="12">
        <v>0.6</v>
      </c>
      <c r="U772" s="12">
        <v>-2.5472000000000001</v>
      </c>
    </row>
    <row r="773" spans="1:21" x14ac:dyDescent="0.3">
      <c r="A773" s="12">
        <v>3711</v>
      </c>
      <c r="B773" s="12" t="s">
        <v>2536</v>
      </c>
      <c r="C773" s="2">
        <v>43023</v>
      </c>
      <c r="D773" s="2">
        <v>43025</v>
      </c>
      <c r="E773" s="12" t="s">
        <v>89</v>
      </c>
      <c r="F773" s="12" t="s">
        <v>2537</v>
      </c>
      <c r="G773" s="12" t="s">
        <v>2538</v>
      </c>
      <c r="H773" s="12" t="s">
        <v>92</v>
      </c>
      <c r="I773" s="12" t="s">
        <v>27</v>
      </c>
      <c r="J773" s="12" t="s">
        <v>54</v>
      </c>
      <c r="K773" s="12" t="s">
        <v>55</v>
      </c>
      <c r="L773" s="12">
        <v>90045</v>
      </c>
      <c r="M773" s="12" t="s">
        <v>56</v>
      </c>
      <c r="N773" s="12" t="s">
        <v>306</v>
      </c>
      <c r="O773" s="12" t="s">
        <v>32</v>
      </c>
      <c r="P773" s="12" t="s">
        <v>47</v>
      </c>
      <c r="Q773" s="12" t="s">
        <v>307</v>
      </c>
      <c r="R773" s="12">
        <v>510.24</v>
      </c>
      <c r="S773" s="12">
        <v>3</v>
      </c>
      <c r="T773" s="12">
        <v>0.2</v>
      </c>
      <c r="U773" s="12">
        <v>6.3780000000000001</v>
      </c>
    </row>
    <row r="774" spans="1:21" x14ac:dyDescent="0.3">
      <c r="A774" s="12">
        <v>3714</v>
      </c>
      <c r="B774" s="12" t="s">
        <v>2539</v>
      </c>
      <c r="C774" s="2">
        <v>42846</v>
      </c>
      <c r="D774" s="2">
        <v>42849</v>
      </c>
      <c r="E774" s="12" t="s">
        <v>89</v>
      </c>
      <c r="F774" s="12" t="s">
        <v>1470</v>
      </c>
      <c r="G774" s="12" t="s">
        <v>1471</v>
      </c>
      <c r="H774" s="12" t="s">
        <v>26</v>
      </c>
      <c r="I774" s="12" t="s">
        <v>27</v>
      </c>
      <c r="J774" s="12" t="s">
        <v>193</v>
      </c>
      <c r="K774" s="12" t="s">
        <v>194</v>
      </c>
      <c r="L774" s="12">
        <v>98103</v>
      </c>
      <c r="M774" s="12" t="s">
        <v>56</v>
      </c>
      <c r="N774" s="12" t="s">
        <v>1019</v>
      </c>
      <c r="O774" s="12" t="s">
        <v>32</v>
      </c>
      <c r="P774" s="12" t="s">
        <v>58</v>
      </c>
      <c r="Q774" s="12" t="s">
        <v>1020</v>
      </c>
      <c r="R774" s="12">
        <v>162.6</v>
      </c>
      <c r="S774" s="12">
        <v>3</v>
      </c>
      <c r="T774" s="12">
        <v>0</v>
      </c>
      <c r="U774" s="12">
        <v>34.146000000000001</v>
      </c>
    </row>
    <row r="775" spans="1:21" x14ac:dyDescent="0.3">
      <c r="A775" s="12">
        <v>3716</v>
      </c>
      <c r="B775" s="12" t="s">
        <v>2540</v>
      </c>
      <c r="C775" s="2">
        <v>41981</v>
      </c>
      <c r="D775" s="2">
        <v>41983</v>
      </c>
      <c r="E775" s="12" t="s">
        <v>23</v>
      </c>
      <c r="F775" s="12" t="s">
        <v>1808</v>
      </c>
      <c r="G775" s="12" t="s">
        <v>1809</v>
      </c>
      <c r="H775" s="12" t="s">
        <v>26</v>
      </c>
      <c r="I775" s="12" t="s">
        <v>27</v>
      </c>
      <c r="J775" s="12" t="s">
        <v>972</v>
      </c>
      <c r="K775" s="12" t="s">
        <v>194</v>
      </c>
      <c r="L775" s="12">
        <v>98502</v>
      </c>
      <c r="M775" s="12" t="s">
        <v>56</v>
      </c>
      <c r="N775" s="12" t="s">
        <v>396</v>
      </c>
      <c r="O775" s="12" t="s">
        <v>32</v>
      </c>
      <c r="P775" s="12" t="s">
        <v>38</v>
      </c>
      <c r="Q775" s="12" t="s">
        <v>397</v>
      </c>
      <c r="R775" s="12">
        <v>603.91999999999996</v>
      </c>
      <c r="S775" s="12">
        <v>5</v>
      </c>
      <c r="T775" s="12">
        <v>0.2</v>
      </c>
      <c r="U775" s="12">
        <v>45.293999999999997</v>
      </c>
    </row>
    <row r="776" spans="1:21" x14ac:dyDescent="0.3">
      <c r="A776" s="12">
        <v>3721</v>
      </c>
      <c r="B776" s="12" t="s">
        <v>2541</v>
      </c>
      <c r="C776" s="2">
        <v>42724</v>
      </c>
      <c r="D776" s="2">
        <v>42728</v>
      </c>
      <c r="E776" s="12" t="s">
        <v>41</v>
      </c>
      <c r="F776" s="12" t="s">
        <v>2542</v>
      </c>
      <c r="G776" s="12" t="s">
        <v>2543</v>
      </c>
      <c r="H776" s="12" t="s">
        <v>102</v>
      </c>
      <c r="I776" s="12" t="s">
        <v>27</v>
      </c>
      <c r="J776" s="12" t="s">
        <v>479</v>
      </c>
      <c r="K776" s="12" t="s">
        <v>480</v>
      </c>
      <c r="L776" s="12">
        <v>39212</v>
      </c>
      <c r="M776" s="12" t="s">
        <v>30</v>
      </c>
      <c r="N776" s="12" t="s">
        <v>381</v>
      </c>
      <c r="O776" s="12" t="s">
        <v>32</v>
      </c>
      <c r="P776" s="12" t="s">
        <v>58</v>
      </c>
      <c r="Q776" s="12" t="s">
        <v>382</v>
      </c>
      <c r="R776" s="12">
        <v>18.920000000000002</v>
      </c>
      <c r="S776" s="12">
        <v>4</v>
      </c>
      <c r="T776" s="12">
        <v>0</v>
      </c>
      <c r="U776" s="12">
        <v>7.3788</v>
      </c>
    </row>
    <row r="777" spans="1:21" x14ac:dyDescent="0.3">
      <c r="A777" s="12">
        <v>3736</v>
      </c>
      <c r="B777" s="12" t="s">
        <v>2544</v>
      </c>
      <c r="C777" s="2">
        <v>42800</v>
      </c>
      <c r="D777" s="2">
        <v>42805</v>
      </c>
      <c r="E777" s="12" t="s">
        <v>23</v>
      </c>
      <c r="F777" s="12" t="s">
        <v>2545</v>
      </c>
      <c r="G777" s="12" t="s">
        <v>2546</v>
      </c>
      <c r="H777" s="12" t="s">
        <v>26</v>
      </c>
      <c r="I777" s="12" t="s">
        <v>27</v>
      </c>
      <c r="J777" s="12" t="s">
        <v>175</v>
      </c>
      <c r="K777" s="12" t="s">
        <v>122</v>
      </c>
      <c r="L777" s="12">
        <v>10011</v>
      </c>
      <c r="M777" s="12" t="s">
        <v>69</v>
      </c>
      <c r="N777" s="12" t="s">
        <v>1182</v>
      </c>
      <c r="O777" s="12" t="s">
        <v>32</v>
      </c>
      <c r="P777" s="12" t="s">
        <v>58</v>
      </c>
      <c r="Q777" s="12" t="s">
        <v>1183</v>
      </c>
      <c r="R777" s="12">
        <v>71.97</v>
      </c>
      <c r="S777" s="12">
        <v>3</v>
      </c>
      <c r="T777" s="12">
        <v>0</v>
      </c>
      <c r="U777" s="12">
        <v>16.553100000000001</v>
      </c>
    </row>
    <row r="778" spans="1:21" x14ac:dyDescent="0.3">
      <c r="A778" s="12">
        <v>3747</v>
      </c>
      <c r="B778" s="12" t="s">
        <v>2547</v>
      </c>
      <c r="C778" s="2">
        <v>42636</v>
      </c>
      <c r="D778" s="2">
        <v>42641</v>
      </c>
      <c r="E778" s="12" t="s">
        <v>23</v>
      </c>
      <c r="F778" s="12" t="s">
        <v>1051</v>
      </c>
      <c r="G778" s="12" t="s">
        <v>1052</v>
      </c>
      <c r="H778" s="12" t="s">
        <v>26</v>
      </c>
      <c r="I778" s="12" t="s">
        <v>27</v>
      </c>
      <c r="J778" s="12" t="s">
        <v>349</v>
      </c>
      <c r="K778" s="12" t="s">
        <v>669</v>
      </c>
      <c r="L778" s="12">
        <v>31907</v>
      </c>
      <c r="M778" s="12" t="s">
        <v>30</v>
      </c>
      <c r="N778" s="12" t="s">
        <v>1749</v>
      </c>
      <c r="O778" s="12" t="s">
        <v>32</v>
      </c>
      <c r="P778" s="12" t="s">
        <v>38</v>
      </c>
      <c r="Q778" s="12" t="s">
        <v>1750</v>
      </c>
      <c r="R778" s="12">
        <v>368.97</v>
      </c>
      <c r="S778" s="12">
        <v>3</v>
      </c>
      <c r="T778" s="12">
        <v>0</v>
      </c>
      <c r="U778" s="12">
        <v>81.173400000000001</v>
      </c>
    </row>
    <row r="779" spans="1:21" x14ac:dyDescent="0.3">
      <c r="A779" s="12">
        <v>3748</v>
      </c>
      <c r="B779" s="12" t="s">
        <v>2548</v>
      </c>
      <c r="C779" s="2">
        <v>42974</v>
      </c>
      <c r="D779" s="2">
        <v>42976</v>
      </c>
      <c r="E779" s="12" t="s">
        <v>23</v>
      </c>
      <c r="F779" s="12" t="s">
        <v>334</v>
      </c>
      <c r="G779" s="12" t="s">
        <v>335</v>
      </c>
      <c r="H779" s="12" t="s">
        <v>92</v>
      </c>
      <c r="I779" s="12" t="s">
        <v>27</v>
      </c>
      <c r="J779" s="12" t="s">
        <v>2450</v>
      </c>
      <c r="K779" s="12" t="s">
        <v>55</v>
      </c>
      <c r="L779" s="12">
        <v>90301</v>
      </c>
      <c r="M779" s="12" t="s">
        <v>56</v>
      </c>
      <c r="N779" s="12" t="s">
        <v>1402</v>
      </c>
      <c r="O779" s="12" t="s">
        <v>32</v>
      </c>
      <c r="P779" s="12" t="s">
        <v>58</v>
      </c>
      <c r="Q779" s="12" t="s">
        <v>1403</v>
      </c>
      <c r="R779" s="12">
        <v>198.46</v>
      </c>
      <c r="S779" s="12">
        <v>2</v>
      </c>
      <c r="T779" s="12">
        <v>0</v>
      </c>
      <c r="U779" s="12">
        <v>99.23</v>
      </c>
    </row>
    <row r="780" spans="1:21" x14ac:dyDescent="0.3">
      <c r="A780" s="12">
        <v>3752</v>
      </c>
      <c r="B780" s="12" t="s">
        <v>2548</v>
      </c>
      <c r="C780" s="2">
        <v>42974</v>
      </c>
      <c r="D780" s="2">
        <v>42976</v>
      </c>
      <c r="E780" s="12" t="s">
        <v>23</v>
      </c>
      <c r="F780" s="12" t="s">
        <v>334</v>
      </c>
      <c r="G780" s="12" t="s">
        <v>335</v>
      </c>
      <c r="H780" s="12" t="s">
        <v>92</v>
      </c>
      <c r="I780" s="12" t="s">
        <v>27</v>
      </c>
      <c r="J780" s="12" t="s">
        <v>2450</v>
      </c>
      <c r="K780" s="12" t="s">
        <v>55</v>
      </c>
      <c r="L780" s="12">
        <v>90301</v>
      </c>
      <c r="M780" s="12" t="s">
        <v>56</v>
      </c>
      <c r="N780" s="12" t="s">
        <v>468</v>
      </c>
      <c r="O780" s="12" t="s">
        <v>32</v>
      </c>
      <c r="P780" s="12" t="s">
        <v>38</v>
      </c>
      <c r="Q780" s="12" t="s">
        <v>469</v>
      </c>
      <c r="R780" s="12">
        <v>230.28</v>
      </c>
      <c r="S780" s="12">
        <v>3</v>
      </c>
      <c r="T780" s="12">
        <v>0.2</v>
      </c>
      <c r="U780" s="12">
        <v>23.027999999999999</v>
      </c>
    </row>
    <row r="781" spans="1:21" x14ac:dyDescent="0.3">
      <c r="A781" s="12">
        <v>3757</v>
      </c>
      <c r="B781" s="12" t="s">
        <v>2549</v>
      </c>
      <c r="C781" s="2">
        <v>42432</v>
      </c>
      <c r="D781" s="2">
        <v>42435</v>
      </c>
      <c r="E781" s="12" t="s">
        <v>89</v>
      </c>
      <c r="F781" s="12" t="s">
        <v>2310</v>
      </c>
      <c r="G781" s="12" t="s">
        <v>2311</v>
      </c>
      <c r="H781" s="12" t="s">
        <v>92</v>
      </c>
      <c r="I781" s="12" t="s">
        <v>27</v>
      </c>
      <c r="J781" s="12" t="s">
        <v>2550</v>
      </c>
      <c r="K781" s="12" t="s">
        <v>94</v>
      </c>
      <c r="L781" s="12">
        <v>79762</v>
      </c>
      <c r="M781" s="12" t="s">
        <v>95</v>
      </c>
      <c r="N781" s="12" t="s">
        <v>2551</v>
      </c>
      <c r="O781" s="12" t="s">
        <v>32</v>
      </c>
      <c r="P781" s="12" t="s">
        <v>38</v>
      </c>
      <c r="Q781" s="12" t="s">
        <v>2552</v>
      </c>
      <c r="R781" s="12">
        <v>563.42999999999995</v>
      </c>
      <c r="S781" s="12">
        <v>5</v>
      </c>
      <c r="T781" s="12">
        <v>0.3</v>
      </c>
      <c r="U781" s="12">
        <v>-56.343000000000004</v>
      </c>
    </row>
    <row r="782" spans="1:21" x14ac:dyDescent="0.3">
      <c r="A782" s="12">
        <v>3761</v>
      </c>
      <c r="B782" s="12" t="s">
        <v>2553</v>
      </c>
      <c r="C782" s="2">
        <v>42265</v>
      </c>
      <c r="D782" s="2">
        <v>42270</v>
      </c>
      <c r="E782" s="12" t="s">
        <v>41</v>
      </c>
      <c r="F782" s="12" t="s">
        <v>1082</v>
      </c>
      <c r="G782" s="12" t="s">
        <v>1083</v>
      </c>
      <c r="H782" s="12" t="s">
        <v>92</v>
      </c>
      <c r="I782" s="12" t="s">
        <v>27</v>
      </c>
      <c r="J782" s="12" t="s">
        <v>54</v>
      </c>
      <c r="K782" s="12" t="s">
        <v>55</v>
      </c>
      <c r="L782" s="12">
        <v>90049</v>
      </c>
      <c r="M782" s="12" t="s">
        <v>56</v>
      </c>
      <c r="N782" s="12" t="s">
        <v>1484</v>
      </c>
      <c r="O782" s="12" t="s">
        <v>32</v>
      </c>
      <c r="P782" s="12" t="s">
        <v>58</v>
      </c>
      <c r="Q782" s="12" t="s">
        <v>1485</v>
      </c>
      <c r="R782" s="12">
        <v>24.4</v>
      </c>
      <c r="S782" s="12">
        <v>2</v>
      </c>
      <c r="T782" s="12">
        <v>0</v>
      </c>
      <c r="U782" s="12">
        <v>10.247999999999999</v>
      </c>
    </row>
    <row r="783" spans="1:21" x14ac:dyDescent="0.3">
      <c r="A783" s="12">
        <v>3763</v>
      </c>
      <c r="B783" s="12" t="s">
        <v>2554</v>
      </c>
      <c r="C783" s="2">
        <v>42595</v>
      </c>
      <c r="D783" s="2">
        <v>42600</v>
      </c>
      <c r="E783" s="12" t="s">
        <v>23</v>
      </c>
      <c r="F783" s="12" t="s">
        <v>1728</v>
      </c>
      <c r="G783" s="12" t="s">
        <v>1729</v>
      </c>
      <c r="H783" s="12" t="s">
        <v>92</v>
      </c>
      <c r="I783" s="12" t="s">
        <v>27</v>
      </c>
      <c r="J783" s="12" t="s">
        <v>2555</v>
      </c>
      <c r="K783" s="12" t="s">
        <v>240</v>
      </c>
      <c r="L783" s="12">
        <v>53214</v>
      </c>
      <c r="M783" s="12" t="s">
        <v>95</v>
      </c>
      <c r="N783" s="12" t="s">
        <v>544</v>
      </c>
      <c r="O783" s="12" t="s">
        <v>32</v>
      </c>
      <c r="P783" s="12" t="s">
        <v>33</v>
      </c>
      <c r="Q783" s="12" t="s">
        <v>545</v>
      </c>
      <c r="R783" s="12">
        <v>241.96</v>
      </c>
      <c r="S783" s="12">
        <v>2</v>
      </c>
      <c r="T783" s="12">
        <v>0</v>
      </c>
      <c r="U783" s="12">
        <v>24.196000000000002</v>
      </c>
    </row>
    <row r="784" spans="1:21" x14ac:dyDescent="0.3">
      <c r="A784" s="12">
        <v>3766</v>
      </c>
      <c r="B784" s="12" t="s">
        <v>2556</v>
      </c>
      <c r="C784" s="2">
        <v>42450</v>
      </c>
      <c r="D784" s="2">
        <v>42454</v>
      </c>
      <c r="E784" s="12" t="s">
        <v>41</v>
      </c>
      <c r="F784" s="12" t="s">
        <v>2255</v>
      </c>
      <c r="G784" s="12" t="s">
        <v>2256</v>
      </c>
      <c r="H784" s="12" t="s">
        <v>92</v>
      </c>
      <c r="I784" s="12" t="s">
        <v>27</v>
      </c>
      <c r="J784" s="12" t="s">
        <v>103</v>
      </c>
      <c r="K784" s="12" t="s">
        <v>94</v>
      </c>
      <c r="L784" s="12">
        <v>77036</v>
      </c>
      <c r="M784" s="12" t="s">
        <v>95</v>
      </c>
      <c r="N784" s="12" t="s">
        <v>1569</v>
      </c>
      <c r="O784" s="12" t="s">
        <v>32</v>
      </c>
      <c r="P784" s="12" t="s">
        <v>47</v>
      </c>
      <c r="Q784" s="12" t="s">
        <v>1570</v>
      </c>
      <c r="R784" s="12">
        <v>99.372</v>
      </c>
      <c r="S784" s="12">
        <v>2</v>
      </c>
      <c r="T784" s="12">
        <v>0.3</v>
      </c>
      <c r="U784" s="12">
        <v>-1.4196</v>
      </c>
    </row>
    <row r="785" spans="1:21" x14ac:dyDescent="0.3">
      <c r="A785" s="12">
        <v>3769</v>
      </c>
      <c r="B785" s="12" t="s">
        <v>2557</v>
      </c>
      <c r="C785" s="2">
        <v>41989</v>
      </c>
      <c r="D785" s="2">
        <v>41993</v>
      </c>
      <c r="E785" s="12" t="s">
        <v>23</v>
      </c>
      <c r="F785" s="12" t="s">
        <v>2558</v>
      </c>
      <c r="G785" s="12" t="s">
        <v>2559</v>
      </c>
      <c r="H785" s="12" t="s">
        <v>92</v>
      </c>
      <c r="I785" s="12" t="s">
        <v>27</v>
      </c>
      <c r="J785" s="12" t="s">
        <v>2052</v>
      </c>
      <c r="K785" s="12" t="s">
        <v>45</v>
      </c>
      <c r="L785" s="12">
        <v>33012</v>
      </c>
      <c r="M785" s="12" t="s">
        <v>30</v>
      </c>
      <c r="N785" s="12" t="s">
        <v>1534</v>
      </c>
      <c r="O785" s="12" t="s">
        <v>32</v>
      </c>
      <c r="P785" s="12" t="s">
        <v>38</v>
      </c>
      <c r="Q785" s="12" t="s">
        <v>1535</v>
      </c>
      <c r="R785" s="12">
        <v>1013.832</v>
      </c>
      <c r="S785" s="12">
        <v>9</v>
      </c>
      <c r="T785" s="12">
        <v>0.2</v>
      </c>
      <c r="U785" s="12">
        <v>101.3832</v>
      </c>
    </row>
    <row r="786" spans="1:21" x14ac:dyDescent="0.3">
      <c r="A786" s="12">
        <v>3771</v>
      </c>
      <c r="B786" s="12" t="s">
        <v>2560</v>
      </c>
      <c r="C786" s="2">
        <v>42721</v>
      </c>
      <c r="D786" s="2">
        <v>42725</v>
      </c>
      <c r="E786" s="12" t="s">
        <v>41</v>
      </c>
      <c r="F786" s="12" t="s">
        <v>2561</v>
      </c>
      <c r="G786" s="12" t="s">
        <v>2562</v>
      </c>
      <c r="H786" s="12" t="s">
        <v>26</v>
      </c>
      <c r="I786" s="12" t="s">
        <v>27</v>
      </c>
      <c r="J786" s="12" t="s">
        <v>330</v>
      </c>
      <c r="K786" s="12" t="s">
        <v>55</v>
      </c>
      <c r="L786" s="12">
        <v>94122</v>
      </c>
      <c r="M786" s="12" t="s">
        <v>56</v>
      </c>
      <c r="N786" s="12" t="s">
        <v>614</v>
      </c>
      <c r="O786" s="12" t="s">
        <v>32</v>
      </c>
      <c r="P786" s="12" t="s">
        <v>47</v>
      </c>
      <c r="Q786" s="12" t="s">
        <v>615</v>
      </c>
      <c r="R786" s="12">
        <v>2003.52</v>
      </c>
      <c r="S786" s="12">
        <v>6</v>
      </c>
      <c r="T786" s="12">
        <v>0.2</v>
      </c>
      <c r="U786" s="12">
        <v>-325.572</v>
      </c>
    </row>
    <row r="787" spans="1:21" x14ac:dyDescent="0.3">
      <c r="A787" s="12">
        <v>3778</v>
      </c>
      <c r="B787" s="12" t="s">
        <v>2563</v>
      </c>
      <c r="C787" s="2">
        <v>42127</v>
      </c>
      <c r="D787" s="2">
        <v>42132</v>
      </c>
      <c r="E787" s="12" t="s">
        <v>41</v>
      </c>
      <c r="F787" s="12" t="s">
        <v>2232</v>
      </c>
      <c r="G787" s="12" t="s">
        <v>2233</v>
      </c>
      <c r="H787" s="12" t="s">
        <v>102</v>
      </c>
      <c r="I787" s="12" t="s">
        <v>27</v>
      </c>
      <c r="J787" s="12" t="s">
        <v>2564</v>
      </c>
      <c r="K787" s="12" t="s">
        <v>55</v>
      </c>
      <c r="L787" s="12">
        <v>91911</v>
      </c>
      <c r="M787" s="12" t="s">
        <v>56</v>
      </c>
      <c r="N787" s="12" t="s">
        <v>1855</v>
      </c>
      <c r="O787" s="12" t="s">
        <v>32</v>
      </c>
      <c r="P787" s="12" t="s">
        <v>58</v>
      </c>
      <c r="Q787" s="12" t="s">
        <v>1856</v>
      </c>
      <c r="R787" s="12">
        <v>665.88</v>
      </c>
      <c r="S787" s="12">
        <v>6</v>
      </c>
      <c r="T787" s="12">
        <v>0</v>
      </c>
      <c r="U787" s="12">
        <v>106.5408</v>
      </c>
    </row>
    <row r="788" spans="1:21" x14ac:dyDescent="0.3">
      <c r="A788" s="12">
        <v>3796</v>
      </c>
      <c r="B788" s="12" t="s">
        <v>2565</v>
      </c>
      <c r="C788" s="2">
        <v>41666</v>
      </c>
      <c r="D788" s="2">
        <v>41672</v>
      </c>
      <c r="E788" s="12" t="s">
        <v>41</v>
      </c>
      <c r="F788" s="12" t="s">
        <v>2566</v>
      </c>
      <c r="G788" s="12" t="s">
        <v>2567</v>
      </c>
      <c r="H788" s="12" t="s">
        <v>26</v>
      </c>
      <c r="I788" s="12" t="s">
        <v>27</v>
      </c>
      <c r="J788" s="12" t="s">
        <v>641</v>
      </c>
      <c r="K788" s="12" t="s">
        <v>55</v>
      </c>
      <c r="L788" s="12">
        <v>92037</v>
      </c>
      <c r="M788" s="12" t="s">
        <v>56</v>
      </c>
      <c r="N788" s="12" t="s">
        <v>2568</v>
      </c>
      <c r="O788" s="12" t="s">
        <v>32</v>
      </c>
      <c r="P788" s="12" t="s">
        <v>47</v>
      </c>
      <c r="Q788" s="12" t="s">
        <v>2569</v>
      </c>
      <c r="R788" s="12">
        <v>333</v>
      </c>
      <c r="S788" s="12">
        <v>3</v>
      </c>
      <c r="T788" s="12">
        <v>0.2</v>
      </c>
      <c r="U788" s="12">
        <v>-16.649999999999999</v>
      </c>
    </row>
    <row r="789" spans="1:21" x14ac:dyDescent="0.3">
      <c r="A789" s="12">
        <v>3799</v>
      </c>
      <c r="B789" s="12" t="s">
        <v>2570</v>
      </c>
      <c r="C789" s="2">
        <v>43043</v>
      </c>
      <c r="D789" s="2">
        <v>43044</v>
      </c>
      <c r="E789" s="12" t="s">
        <v>89</v>
      </c>
      <c r="F789" s="12" t="s">
        <v>353</v>
      </c>
      <c r="G789" s="12" t="s">
        <v>354</v>
      </c>
      <c r="H789" s="12" t="s">
        <v>92</v>
      </c>
      <c r="I789" s="12" t="s">
        <v>27</v>
      </c>
      <c r="J789" s="12" t="s">
        <v>2571</v>
      </c>
      <c r="K789" s="12" t="s">
        <v>1038</v>
      </c>
      <c r="L789" s="12">
        <v>27405</v>
      </c>
      <c r="M789" s="12" t="s">
        <v>30</v>
      </c>
      <c r="N789" s="12" t="s">
        <v>412</v>
      </c>
      <c r="O789" s="12" t="s">
        <v>32</v>
      </c>
      <c r="P789" s="12" t="s">
        <v>47</v>
      </c>
      <c r="Q789" s="12" t="s">
        <v>413</v>
      </c>
      <c r="R789" s="12">
        <v>523.76400000000001</v>
      </c>
      <c r="S789" s="12">
        <v>3</v>
      </c>
      <c r="T789" s="12">
        <v>0.4</v>
      </c>
      <c r="U789" s="12">
        <v>-192.04679999999999</v>
      </c>
    </row>
    <row r="790" spans="1:21" x14ac:dyDescent="0.3">
      <c r="A790" s="12">
        <v>3801</v>
      </c>
      <c r="B790" s="12" t="s">
        <v>2572</v>
      </c>
      <c r="C790" s="2">
        <v>42657</v>
      </c>
      <c r="D790" s="2">
        <v>42663</v>
      </c>
      <c r="E790" s="12" t="s">
        <v>41</v>
      </c>
      <c r="F790" s="12" t="s">
        <v>2573</v>
      </c>
      <c r="G790" s="12" t="s">
        <v>2574</v>
      </c>
      <c r="H790" s="12" t="s">
        <v>26</v>
      </c>
      <c r="I790" s="12" t="s">
        <v>27</v>
      </c>
      <c r="J790" s="12" t="s">
        <v>608</v>
      </c>
      <c r="K790" s="12" t="s">
        <v>1038</v>
      </c>
      <c r="L790" s="12">
        <v>28540</v>
      </c>
      <c r="M790" s="12" t="s">
        <v>30</v>
      </c>
      <c r="N790" s="12" t="s">
        <v>2575</v>
      </c>
      <c r="O790" s="12" t="s">
        <v>32</v>
      </c>
      <c r="P790" s="12" t="s">
        <v>38</v>
      </c>
      <c r="Q790" s="12" t="s">
        <v>2576</v>
      </c>
      <c r="R790" s="12">
        <v>102.592</v>
      </c>
      <c r="S790" s="12">
        <v>1</v>
      </c>
      <c r="T790" s="12">
        <v>0.2</v>
      </c>
      <c r="U790" s="12">
        <v>10.2592</v>
      </c>
    </row>
    <row r="791" spans="1:21" x14ac:dyDescent="0.3">
      <c r="A791" s="12">
        <v>3810</v>
      </c>
      <c r="B791" s="12" t="s">
        <v>2577</v>
      </c>
      <c r="C791" s="2">
        <v>42320</v>
      </c>
      <c r="D791" s="2">
        <v>42327</v>
      </c>
      <c r="E791" s="12" t="s">
        <v>41</v>
      </c>
      <c r="F791" s="12" t="s">
        <v>2578</v>
      </c>
      <c r="G791" s="12" t="s">
        <v>2579</v>
      </c>
      <c r="H791" s="12" t="s">
        <v>92</v>
      </c>
      <c r="I791" s="12" t="s">
        <v>27</v>
      </c>
      <c r="J791" s="12" t="s">
        <v>2514</v>
      </c>
      <c r="K791" s="12" t="s">
        <v>45</v>
      </c>
      <c r="L791" s="12">
        <v>33317</v>
      </c>
      <c r="M791" s="12" t="s">
        <v>30</v>
      </c>
      <c r="N791" s="12" t="s">
        <v>2580</v>
      </c>
      <c r="O791" s="12" t="s">
        <v>32</v>
      </c>
      <c r="P791" s="12" t="s">
        <v>38</v>
      </c>
      <c r="Q791" s="12" t="s">
        <v>2581</v>
      </c>
      <c r="R791" s="12">
        <v>523.91999999999996</v>
      </c>
      <c r="S791" s="12">
        <v>5</v>
      </c>
      <c r="T791" s="12">
        <v>0.2</v>
      </c>
      <c r="U791" s="12">
        <v>-72.039000000000001</v>
      </c>
    </row>
    <row r="792" spans="1:21" x14ac:dyDescent="0.3">
      <c r="A792" s="12">
        <v>3812</v>
      </c>
      <c r="B792" s="12" t="s">
        <v>2577</v>
      </c>
      <c r="C792" s="2">
        <v>42320</v>
      </c>
      <c r="D792" s="2">
        <v>42327</v>
      </c>
      <c r="E792" s="12" t="s">
        <v>41</v>
      </c>
      <c r="F792" s="12" t="s">
        <v>2578</v>
      </c>
      <c r="G792" s="12" t="s">
        <v>2579</v>
      </c>
      <c r="H792" s="12" t="s">
        <v>92</v>
      </c>
      <c r="I792" s="12" t="s">
        <v>27</v>
      </c>
      <c r="J792" s="12" t="s">
        <v>2514</v>
      </c>
      <c r="K792" s="12" t="s">
        <v>45</v>
      </c>
      <c r="L792" s="12">
        <v>33317</v>
      </c>
      <c r="M792" s="12" t="s">
        <v>30</v>
      </c>
      <c r="N792" s="12" t="s">
        <v>300</v>
      </c>
      <c r="O792" s="12" t="s">
        <v>32</v>
      </c>
      <c r="P792" s="12" t="s">
        <v>38</v>
      </c>
      <c r="Q792" s="12" t="s">
        <v>301</v>
      </c>
      <c r="R792" s="12">
        <v>146.136</v>
      </c>
      <c r="S792" s="12">
        <v>3</v>
      </c>
      <c r="T792" s="12">
        <v>0.2</v>
      </c>
      <c r="U792" s="12">
        <v>16.440300000000001</v>
      </c>
    </row>
    <row r="793" spans="1:21" x14ac:dyDescent="0.3">
      <c r="A793" s="12">
        <v>3817</v>
      </c>
      <c r="B793" s="12" t="s">
        <v>2582</v>
      </c>
      <c r="C793" s="2">
        <v>42262</v>
      </c>
      <c r="D793" s="2">
        <v>42266</v>
      </c>
      <c r="E793" s="12" t="s">
        <v>41</v>
      </c>
      <c r="F793" s="12" t="s">
        <v>2237</v>
      </c>
      <c r="G793" s="12" t="s">
        <v>2238</v>
      </c>
      <c r="H793" s="12" t="s">
        <v>26</v>
      </c>
      <c r="I793" s="12" t="s">
        <v>27</v>
      </c>
      <c r="J793" s="12" t="s">
        <v>2464</v>
      </c>
      <c r="K793" s="12" t="s">
        <v>1278</v>
      </c>
      <c r="L793" s="12">
        <v>36608</v>
      </c>
      <c r="M793" s="12" t="s">
        <v>30</v>
      </c>
      <c r="N793" s="12" t="s">
        <v>1993</v>
      </c>
      <c r="O793" s="12" t="s">
        <v>32</v>
      </c>
      <c r="P793" s="12" t="s">
        <v>47</v>
      </c>
      <c r="Q793" s="12" t="s">
        <v>1994</v>
      </c>
      <c r="R793" s="12">
        <v>801.96</v>
      </c>
      <c r="S793" s="12">
        <v>2</v>
      </c>
      <c r="T793" s="12">
        <v>0</v>
      </c>
      <c r="U793" s="12">
        <v>200.49</v>
      </c>
    </row>
    <row r="794" spans="1:21" x14ac:dyDescent="0.3">
      <c r="A794" s="12">
        <v>3819</v>
      </c>
      <c r="B794" s="12" t="s">
        <v>2582</v>
      </c>
      <c r="C794" s="2">
        <v>42262</v>
      </c>
      <c r="D794" s="2">
        <v>42266</v>
      </c>
      <c r="E794" s="12" t="s">
        <v>41</v>
      </c>
      <c r="F794" s="12" t="s">
        <v>2237</v>
      </c>
      <c r="G794" s="12" t="s">
        <v>2238</v>
      </c>
      <c r="H794" s="12" t="s">
        <v>26</v>
      </c>
      <c r="I794" s="12" t="s">
        <v>27</v>
      </c>
      <c r="J794" s="12" t="s">
        <v>2464</v>
      </c>
      <c r="K794" s="12" t="s">
        <v>1278</v>
      </c>
      <c r="L794" s="12">
        <v>36608</v>
      </c>
      <c r="M794" s="12" t="s">
        <v>30</v>
      </c>
      <c r="N794" s="12" t="s">
        <v>658</v>
      </c>
      <c r="O794" s="12" t="s">
        <v>32</v>
      </c>
      <c r="P794" s="12" t="s">
        <v>38</v>
      </c>
      <c r="Q794" s="12" t="s">
        <v>659</v>
      </c>
      <c r="R794" s="12">
        <v>1056.8599999999999</v>
      </c>
      <c r="S794" s="12">
        <v>7</v>
      </c>
      <c r="T794" s="12">
        <v>0</v>
      </c>
      <c r="U794" s="12">
        <v>306.48939999999999</v>
      </c>
    </row>
    <row r="795" spans="1:21" x14ac:dyDescent="0.3">
      <c r="A795" s="12">
        <v>3821</v>
      </c>
      <c r="B795" s="12" t="s">
        <v>2583</v>
      </c>
      <c r="C795" s="2">
        <v>43017</v>
      </c>
      <c r="D795" s="2">
        <v>43022</v>
      </c>
      <c r="E795" s="12" t="s">
        <v>41</v>
      </c>
      <c r="F795" s="12" t="s">
        <v>2156</v>
      </c>
      <c r="G795" s="12" t="s">
        <v>2157</v>
      </c>
      <c r="H795" s="12" t="s">
        <v>26</v>
      </c>
      <c r="I795" s="12" t="s">
        <v>27</v>
      </c>
      <c r="J795" s="12" t="s">
        <v>175</v>
      </c>
      <c r="K795" s="12" t="s">
        <v>122</v>
      </c>
      <c r="L795" s="12">
        <v>10024</v>
      </c>
      <c r="M795" s="12" t="s">
        <v>69</v>
      </c>
      <c r="N795" s="12" t="s">
        <v>1638</v>
      </c>
      <c r="O795" s="12" t="s">
        <v>32</v>
      </c>
      <c r="P795" s="12" t="s">
        <v>33</v>
      </c>
      <c r="Q795" s="12" t="s">
        <v>1639</v>
      </c>
      <c r="R795" s="12">
        <v>314.35199999999998</v>
      </c>
      <c r="S795" s="12">
        <v>3</v>
      </c>
      <c r="T795" s="12">
        <v>0.2</v>
      </c>
      <c r="U795" s="12">
        <v>-15.717599999999999</v>
      </c>
    </row>
    <row r="796" spans="1:21" x14ac:dyDescent="0.3">
      <c r="A796" s="12">
        <v>3828</v>
      </c>
      <c r="B796" s="12" t="s">
        <v>2584</v>
      </c>
      <c r="C796" s="2">
        <v>42862</v>
      </c>
      <c r="D796" s="2">
        <v>42866</v>
      </c>
      <c r="E796" s="12" t="s">
        <v>41</v>
      </c>
      <c r="F796" s="12" t="s">
        <v>1590</v>
      </c>
      <c r="G796" s="12" t="s">
        <v>1591</v>
      </c>
      <c r="H796" s="12" t="s">
        <v>92</v>
      </c>
      <c r="I796" s="12" t="s">
        <v>27</v>
      </c>
      <c r="J796" s="12" t="s">
        <v>290</v>
      </c>
      <c r="K796" s="12" t="s">
        <v>291</v>
      </c>
      <c r="L796" s="12">
        <v>48234</v>
      </c>
      <c r="M796" s="12" t="s">
        <v>95</v>
      </c>
      <c r="N796" s="12" t="s">
        <v>383</v>
      </c>
      <c r="O796" s="12" t="s">
        <v>32</v>
      </c>
      <c r="P796" s="12" t="s">
        <v>38</v>
      </c>
      <c r="Q796" s="12" t="s">
        <v>384</v>
      </c>
      <c r="R796" s="12">
        <v>1458.65</v>
      </c>
      <c r="S796" s="12">
        <v>5</v>
      </c>
      <c r="T796" s="12">
        <v>0</v>
      </c>
      <c r="U796" s="12">
        <v>423.00850000000003</v>
      </c>
    </row>
    <row r="797" spans="1:21" x14ac:dyDescent="0.3">
      <c r="A797" s="12">
        <v>3829</v>
      </c>
      <c r="B797" s="12" t="s">
        <v>2584</v>
      </c>
      <c r="C797" s="2">
        <v>42862</v>
      </c>
      <c r="D797" s="2">
        <v>42866</v>
      </c>
      <c r="E797" s="12" t="s">
        <v>41</v>
      </c>
      <c r="F797" s="12" t="s">
        <v>1590</v>
      </c>
      <c r="G797" s="12" t="s">
        <v>1591</v>
      </c>
      <c r="H797" s="12" t="s">
        <v>92</v>
      </c>
      <c r="I797" s="12" t="s">
        <v>27</v>
      </c>
      <c r="J797" s="12" t="s">
        <v>290</v>
      </c>
      <c r="K797" s="12" t="s">
        <v>291</v>
      </c>
      <c r="L797" s="12">
        <v>48234</v>
      </c>
      <c r="M797" s="12" t="s">
        <v>95</v>
      </c>
      <c r="N797" s="12" t="s">
        <v>2010</v>
      </c>
      <c r="O797" s="12" t="s">
        <v>32</v>
      </c>
      <c r="P797" s="12" t="s">
        <v>38</v>
      </c>
      <c r="Q797" s="12" t="s">
        <v>2011</v>
      </c>
      <c r="R797" s="12">
        <v>26.64</v>
      </c>
      <c r="S797" s="12">
        <v>1</v>
      </c>
      <c r="T797" s="12">
        <v>0</v>
      </c>
      <c r="U797" s="12">
        <v>7.4592000000000001</v>
      </c>
    </row>
    <row r="798" spans="1:21" x14ac:dyDescent="0.3">
      <c r="A798" s="12">
        <v>3830</v>
      </c>
      <c r="B798" s="12" t="s">
        <v>2584</v>
      </c>
      <c r="C798" s="2">
        <v>42862</v>
      </c>
      <c r="D798" s="2">
        <v>42866</v>
      </c>
      <c r="E798" s="12" t="s">
        <v>41</v>
      </c>
      <c r="F798" s="12" t="s">
        <v>1590</v>
      </c>
      <c r="G798" s="12" t="s">
        <v>1591</v>
      </c>
      <c r="H798" s="12" t="s">
        <v>92</v>
      </c>
      <c r="I798" s="12" t="s">
        <v>27</v>
      </c>
      <c r="J798" s="12" t="s">
        <v>290</v>
      </c>
      <c r="K798" s="12" t="s">
        <v>291</v>
      </c>
      <c r="L798" s="12">
        <v>48234</v>
      </c>
      <c r="M798" s="12" t="s">
        <v>95</v>
      </c>
      <c r="N798" s="12" t="s">
        <v>582</v>
      </c>
      <c r="O798" s="12" t="s">
        <v>32</v>
      </c>
      <c r="P798" s="12" t="s">
        <v>38</v>
      </c>
      <c r="Q798" s="12" t="s">
        <v>583</v>
      </c>
      <c r="R798" s="12">
        <v>476.8</v>
      </c>
      <c r="S798" s="12">
        <v>2</v>
      </c>
      <c r="T798" s="12">
        <v>0</v>
      </c>
      <c r="U798" s="12">
        <v>119.2</v>
      </c>
    </row>
    <row r="799" spans="1:21" x14ac:dyDescent="0.3">
      <c r="A799" s="12">
        <v>3832</v>
      </c>
      <c r="B799" s="12" t="s">
        <v>2585</v>
      </c>
      <c r="C799" s="2">
        <v>42322</v>
      </c>
      <c r="D799" s="2">
        <v>42327</v>
      </c>
      <c r="E799" s="12" t="s">
        <v>41</v>
      </c>
      <c r="F799" s="12" t="s">
        <v>2586</v>
      </c>
      <c r="G799" s="12" t="s">
        <v>2587</v>
      </c>
      <c r="H799" s="12" t="s">
        <v>26</v>
      </c>
      <c r="I799" s="12" t="s">
        <v>27</v>
      </c>
      <c r="J799" s="12" t="s">
        <v>743</v>
      </c>
      <c r="K799" s="12" t="s">
        <v>202</v>
      </c>
      <c r="L799" s="12">
        <v>19901</v>
      </c>
      <c r="M799" s="12" t="s">
        <v>69</v>
      </c>
      <c r="N799" s="12" t="s">
        <v>310</v>
      </c>
      <c r="O799" s="12" t="s">
        <v>32</v>
      </c>
      <c r="P799" s="12" t="s">
        <v>58</v>
      </c>
      <c r="Q799" s="12" t="s">
        <v>2588</v>
      </c>
      <c r="R799" s="12">
        <v>76.14</v>
      </c>
      <c r="S799" s="12">
        <v>3</v>
      </c>
      <c r="T799" s="12">
        <v>0</v>
      </c>
      <c r="U799" s="12">
        <v>26.649000000000001</v>
      </c>
    </row>
    <row r="800" spans="1:21" x14ac:dyDescent="0.3">
      <c r="A800" s="12">
        <v>3835</v>
      </c>
      <c r="B800" s="12" t="s">
        <v>2589</v>
      </c>
      <c r="C800" s="2">
        <v>41967</v>
      </c>
      <c r="D800" s="2">
        <v>41967</v>
      </c>
      <c r="E800" s="12" t="s">
        <v>427</v>
      </c>
      <c r="F800" s="12" t="s">
        <v>2590</v>
      </c>
      <c r="G800" s="12" t="s">
        <v>2591</v>
      </c>
      <c r="H800" s="12" t="s">
        <v>92</v>
      </c>
      <c r="I800" s="12" t="s">
        <v>27</v>
      </c>
      <c r="J800" s="12" t="s">
        <v>349</v>
      </c>
      <c r="K800" s="12" t="s">
        <v>233</v>
      </c>
      <c r="L800" s="12">
        <v>43229</v>
      </c>
      <c r="M800" s="12" t="s">
        <v>69</v>
      </c>
      <c r="N800" s="12" t="s">
        <v>1308</v>
      </c>
      <c r="O800" s="12" t="s">
        <v>32</v>
      </c>
      <c r="P800" s="12" t="s">
        <v>38</v>
      </c>
      <c r="Q800" s="12" t="s">
        <v>1309</v>
      </c>
      <c r="R800" s="12">
        <v>611.05799999999999</v>
      </c>
      <c r="S800" s="12">
        <v>3</v>
      </c>
      <c r="T800" s="12">
        <v>0.3</v>
      </c>
      <c r="U800" s="12">
        <v>-34.9176</v>
      </c>
    </row>
    <row r="801" spans="1:21" x14ac:dyDescent="0.3">
      <c r="A801" s="12">
        <v>3839</v>
      </c>
      <c r="B801" s="12" t="s">
        <v>2592</v>
      </c>
      <c r="C801" s="2">
        <v>41846</v>
      </c>
      <c r="D801" s="2">
        <v>41853</v>
      </c>
      <c r="E801" s="12" t="s">
        <v>41</v>
      </c>
      <c r="F801" s="12" t="s">
        <v>127</v>
      </c>
      <c r="G801" s="12" t="s">
        <v>128</v>
      </c>
      <c r="H801" s="12" t="s">
        <v>26</v>
      </c>
      <c r="I801" s="12" t="s">
        <v>27</v>
      </c>
      <c r="J801" s="12" t="s">
        <v>1341</v>
      </c>
      <c r="K801" s="12" t="s">
        <v>1342</v>
      </c>
      <c r="L801" s="12">
        <v>89031</v>
      </c>
      <c r="M801" s="12" t="s">
        <v>56</v>
      </c>
      <c r="N801" s="12" t="s">
        <v>407</v>
      </c>
      <c r="O801" s="12" t="s">
        <v>32</v>
      </c>
      <c r="P801" s="12" t="s">
        <v>38</v>
      </c>
      <c r="Q801" s="12" t="s">
        <v>408</v>
      </c>
      <c r="R801" s="12">
        <v>674.35199999999998</v>
      </c>
      <c r="S801" s="12">
        <v>3</v>
      </c>
      <c r="T801" s="12">
        <v>0.2</v>
      </c>
      <c r="U801" s="12">
        <v>-109.5822</v>
      </c>
    </row>
    <row r="802" spans="1:21" x14ac:dyDescent="0.3">
      <c r="A802" s="12">
        <v>3840</v>
      </c>
      <c r="B802" s="12" t="s">
        <v>2592</v>
      </c>
      <c r="C802" s="2">
        <v>41846</v>
      </c>
      <c r="D802" s="2">
        <v>41853</v>
      </c>
      <c r="E802" s="12" t="s">
        <v>41</v>
      </c>
      <c r="F802" s="12" t="s">
        <v>127</v>
      </c>
      <c r="G802" s="12" t="s">
        <v>128</v>
      </c>
      <c r="H802" s="12" t="s">
        <v>26</v>
      </c>
      <c r="I802" s="12" t="s">
        <v>27</v>
      </c>
      <c r="J802" s="12" t="s">
        <v>1341</v>
      </c>
      <c r="K802" s="12" t="s">
        <v>1342</v>
      </c>
      <c r="L802" s="12">
        <v>89031</v>
      </c>
      <c r="M802" s="12" t="s">
        <v>56</v>
      </c>
      <c r="N802" s="12" t="s">
        <v>1206</v>
      </c>
      <c r="O802" s="12" t="s">
        <v>32</v>
      </c>
      <c r="P802" s="12" t="s">
        <v>58</v>
      </c>
      <c r="Q802" s="12" t="s">
        <v>1207</v>
      </c>
      <c r="R802" s="12">
        <v>134.01</v>
      </c>
      <c r="S802" s="12">
        <v>9</v>
      </c>
      <c r="T802" s="12">
        <v>0</v>
      </c>
      <c r="U802" s="12">
        <v>36.182699999999997</v>
      </c>
    </row>
    <row r="803" spans="1:21" x14ac:dyDescent="0.3">
      <c r="A803" s="12">
        <v>3842</v>
      </c>
      <c r="B803" s="12" t="s">
        <v>2593</v>
      </c>
      <c r="C803" s="2">
        <v>41798</v>
      </c>
      <c r="D803" s="2">
        <v>41802</v>
      </c>
      <c r="E803" s="12" t="s">
        <v>41</v>
      </c>
      <c r="F803" s="12" t="s">
        <v>2594</v>
      </c>
      <c r="G803" s="12" t="s">
        <v>2595</v>
      </c>
      <c r="H803" s="12" t="s">
        <v>92</v>
      </c>
      <c r="I803" s="12" t="s">
        <v>27</v>
      </c>
      <c r="J803" s="12" t="s">
        <v>2407</v>
      </c>
      <c r="K803" s="12" t="s">
        <v>143</v>
      </c>
      <c r="L803" s="12">
        <v>37620</v>
      </c>
      <c r="M803" s="12" t="s">
        <v>30</v>
      </c>
      <c r="N803" s="12" t="s">
        <v>592</v>
      </c>
      <c r="O803" s="12" t="s">
        <v>32</v>
      </c>
      <c r="P803" s="12" t="s">
        <v>38</v>
      </c>
      <c r="Q803" s="12" t="s">
        <v>593</v>
      </c>
      <c r="R803" s="12">
        <v>170.352</v>
      </c>
      <c r="S803" s="12">
        <v>3</v>
      </c>
      <c r="T803" s="12">
        <v>0.2</v>
      </c>
      <c r="U803" s="12">
        <v>10.647</v>
      </c>
    </row>
    <row r="804" spans="1:21" x14ac:dyDescent="0.3">
      <c r="A804" s="12">
        <v>3846</v>
      </c>
      <c r="B804" s="12" t="s">
        <v>2596</v>
      </c>
      <c r="C804" s="2">
        <v>41940</v>
      </c>
      <c r="D804" s="2">
        <v>41943</v>
      </c>
      <c r="E804" s="12" t="s">
        <v>89</v>
      </c>
      <c r="F804" s="12" t="s">
        <v>1319</v>
      </c>
      <c r="G804" s="12" t="s">
        <v>1320</v>
      </c>
      <c r="H804" s="12" t="s">
        <v>92</v>
      </c>
      <c r="I804" s="12" t="s">
        <v>27</v>
      </c>
      <c r="J804" s="12" t="s">
        <v>54</v>
      </c>
      <c r="K804" s="12" t="s">
        <v>55</v>
      </c>
      <c r="L804" s="12">
        <v>90049</v>
      </c>
      <c r="M804" s="12" t="s">
        <v>56</v>
      </c>
      <c r="N804" s="12" t="s">
        <v>544</v>
      </c>
      <c r="O804" s="12" t="s">
        <v>32</v>
      </c>
      <c r="P804" s="12" t="s">
        <v>33</v>
      </c>
      <c r="Q804" s="12" t="s">
        <v>545</v>
      </c>
      <c r="R804" s="12">
        <v>616.99800000000005</v>
      </c>
      <c r="S804" s="12">
        <v>6</v>
      </c>
      <c r="T804" s="12">
        <v>0.15</v>
      </c>
      <c r="U804" s="12">
        <v>-36.293999999999997</v>
      </c>
    </row>
    <row r="805" spans="1:21" x14ac:dyDescent="0.3">
      <c r="A805" s="12">
        <v>3852</v>
      </c>
      <c r="B805" s="12" t="s">
        <v>2597</v>
      </c>
      <c r="C805" s="2">
        <v>42268</v>
      </c>
      <c r="D805" s="2">
        <v>42268</v>
      </c>
      <c r="E805" s="12" t="s">
        <v>427</v>
      </c>
      <c r="F805" s="12" t="s">
        <v>2598</v>
      </c>
      <c r="G805" s="12" t="s">
        <v>2599</v>
      </c>
      <c r="H805" s="12" t="s">
        <v>102</v>
      </c>
      <c r="I805" s="12" t="s">
        <v>27</v>
      </c>
      <c r="J805" s="12" t="s">
        <v>2400</v>
      </c>
      <c r="K805" s="12" t="s">
        <v>436</v>
      </c>
      <c r="L805" s="12">
        <v>2169</v>
      </c>
      <c r="M805" s="12" t="s">
        <v>69</v>
      </c>
      <c r="N805" s="12" t="s">
        <v>183</v>
      </c>
      <c r="O805" s="12" t="s">
        <v>32</v>
      </c>
      <c r="P805" s="12" t="s">
        <v>58</v>
      </c>
      <c r="Q805" s="12" t="s">
        <v>184</v>
      </c>
      <c r="R805" s="12">
        <v>85.3</v>
      </c>
      <c r="S805" s="12">
        <v>2</v>
      </c>
      <c r="T805" s="12">
        <v>0</v>
      </c>
      <c r="U805" s="12">
        <v>14.500999999999999</v>
      </c>
    </row>
    <row r="806" spans="1:21" x14ac:dyDescent="0.3">
      <c r="A806" s="12">
        <v>3854</v>
      </c>
      <c r="B806" s="12" t="s">
        <v>2600</v>
      </c>
      <c r="C806" s="2">
        <v>42892</v>
      </c>
      <c r="D806" s="2">
        <v>42896</v>
      </c>
      <c r="E806" s="12" t="s">
        <v>41</v>
      </c>
      <c r="F806" s="12" t="s">
        <v>2601</v>
      </c>
      <c r="G806" s="12" t="s">
        <v>2602</v>
      </c>
      <c r="H806" s="12" t="s">
        <v>102</v>
      </c>
      <c r="I806" s="12" t="s">
        <v>27</v>
      </c>
      <c r="J806" s="12" t="s">
        <v>330</v>
      </c>
      <c r="K806" s="12" t="s">
        <v>55</v>
      </c>
      <c r="L806" s="12">
        <v>94122</v>
      </c>
      <c r="M806" s="12" t="s">
        <v>56</v>
      </c>
      <c r="N806" s="12" t="s">
        <v>2603</v>
      </c>
      <c r="O806" s="12" t="s">
        <v>32</v>
      </c>
      <c r="P806" s="12" t="s">
        <v>58</v>
      </c>
      <c r="Q806" s="12" t="s">
        <v>2604</v>
      </c>
      <c r="R806" s="12">
        <v>4.95</v>
      </c>
      <c r="S806" s="12">
        <v>1</v>
      </c>
      <c r="T806" s="12">
        <v>0</v>
      </c>
      <c r="U806" s="12">
        <v>2.1779999999999999</v>
      </c>
    </row>
    <row r="807" spans="1:21" x14ac:dyDescent="0.3">
      <c r="A807" s="12">
        <v>3860</v>
      </c>
      <c r="B807" s="12" t="s">
        <v>2605</v>
      </c>
      <c r="C807" s="2">
        <v>42783</v>
      </c>
      <c r="D807" s="2">
        <v>42788</v>
      </c>
      <c r="E807" s="12" t="s">
        <v>41</v>
      </c>
      <c r="F807" s="12" t="s">
        <v>1239</v>
      </c>
      <c r="G807" s="12" t="s">
        <v>1240</v>
      </c>
      <c r="H807" s="12" t="s">
        <v>102</v>
      </c>
      <c r="I807" s="12" t="s">
        <v>27</v>
      </c>
      <c r="J807" s="12" t="s">
        <v>135</v>
      </c>
      <c r="K807" s="12" t="s">
        <v>136</v>
      </c>
      <c r="L807" s="12">
        <v>60653</v>
      </c>
      <c r="M807" s="12" t="s">
        <v>95</v>
      </c>
      <c r="N807" s="12" t="s">
        <v>1079</v>
      </c>
      <c r="O807" s="12" t="s">
        <v>32</v>
      </c>
      <c r="P807" s="12" t="s">
        <v>47</v>
      </c>
      <c r="Q807" s="12" t="s">
        <v>1080</v>
      </c>
      <c r="R807" s="12">
        <v>480.96</v>
      </c>
      <c r="S807" s="12">
        <v>3</v>
      </c>
      <c r="T807" s="12">
        <v>0.5</v>
      </c>
      <c r="U807" s="12">
        <v>-269.33760000000001</v>
      </c>
    </row>
    <row r="808" spans="1:21" x14ac:dyDescent="0.3">
      <c r="A808" s="12">
        <v>3865</v>
      </c>
      <c r="B808" s="12" t="s">
        <v>2606</v>
      </c>
      <c r="C808" s="2">
        <v>42336</v>
      </c>
      <c r="D808" s="2">
        <v>42341</v>
      </c>
      <c r="E808" s="12" t="s">
        <v>41</v>
      </c>
      <c r="F808" s="12" t="s">
        <v>223</v>
      </c>
      <c r="G808" s="12" t="s">
        <v>224</v>
      </c>
      <c r="H808" s="12" t="s">
        <v>26</v>
      </c>
      <c r="I808" s="12" t="s">
        <v>27</v>
      </c>
      <c r="J808" s="12" t="s">
        <v>2607</v>
      </c>
      <c r="K808" s="12" t="s">
        <v>136</v>
      </c>
      <c r="L808" s="12">
        <v>61821</v>
      </c>
      <c r="M808" s="12" t="s">
        <v>95</v>
      </c>
      <c r="N808" s="12" t="s">
        <v>2608</v>
      </c>
      <c r="O808" s="12" t="s">
        <v>32</v>
      </c>
      <c r="P808" s="12" t="s">
        <v>58</v>
      </c>
      <c r="Q808" s="12" t="s">
        <v>2609</v>
      </c>
      <c r="R808" s="12">
        <v>151.96</v>
      </c>
      <c r="S808" s="12">
        <v>5</v>
      </c>
      <c r="T808" s="12">
        <v>0.6</v>
      </c>
      <c r="U808" s="12">
        <v>-182.352</v>
      </c>
    </row>
    <row r="809" spans="1:21" x14ac:dyDescent="0.3">
      <c r="A809" s="12">
        <v>3869</v>
      </c>
      <c r="B809" s="12" t="s">
        <v>2610</v>
      </c>
      <c r="C809" s="2">
        <v>42300</v>
      </c>
      <c r="D809" s="2">
        <v>42304</v>
      </c>
      <c r="E809" s="12" t="s">
        <v>23</v>
      </c>
      <c r="F809" s="12" t="s">
        <v>2611</v>
      </c>
      <c r="G809" s="12" t="s">
        <v>2612</v>
      </c>
      <c r="H809" s="12" t="s">
        <v>26</v>
      </c>
      <c r="I809" s="12" t="s">
        <v>27</v>
      </c>
      <c r="J809" s="12" t="s">
        <v>641</v>
      </c>
      <c r="K809" s="12" t="s">
        <v>55</v>
      </c>
      <c r="L809" s="12">
        <v>92105</v>
      </c>
      <c r="M809" s="12" t="s">
        <v>56</v>
      </c>
      <c r="N809" s="12" t="s">
        <v>2336</v>
      </c>
      <c r="O809" s="12" t="s">
        <v>32</v>
      </c>
      <c r="P809" s="12" t="s">
        <v>38</v>
      </c>
      <c r="Q809" s="12" t="s">
        <v>2337</v>
      </c>
      <c r="R809" s="12">
        <v>240.78399999999999</v>
      </c>
      <c r="S809" s="12">
        <v>1</v>
      </c>
      <c r="T809" s="12">
        <v>0.2</v>
      </c>
      <c r="U809" s="12">
        <v>27.088200000000001</v>
      </c>
    </row>
    <row r="810" spans="1:21" x14ac:dyDescent="0.3">
      <c r="A810" s="12">
        <v>3870</v>
      </c>
      <c r="B810" s="12" t="s">
        <v>2610</v>
      </c>
      <c r="C810" s="2">
        <v>42300</v>
      </c>
      <c r="D810" s="2">
        <v>42304</v>
      </c>
      <c r="E810" s="12" t="s">
        <v>23</v>
      </c>
      <c r="F810" s="12" t="s">
        <v>2611</v>
      </c>
      <c r="G810" s="12" t="s">
        <v>2612</v>
      </c>
      <c r="H810" s="12" t="s">
        <v>26</v>
      </c>
      <c r="I810" s="12" t="s">
        <v>27</v>
      </c>
      <c r="J810" s="12" t="s">
        <v>641</v>
      </c>
      <c r="K810" s="12" t="s">
        <v>55</v>
      </c>
      <c r="L810" s="12">
        <v>92105</v>
      </c>
      <c r="M810" s="12" t="s">
        <v>56</v>
      </c>
      <c r="N810" s="12" t="s">
        <v>1104</v>
      </c>
      <c r="O810" s="12" t="s">
        <v>32</v>
      </c>
      <c r="P810" s="12" t="s">
        <v>38</v>
      </c>
      <c r="Q810" s="12" t="s">
        <v>1105</v>
      </c>
      <c r="R810" s="12">
        <v>191.96799999999999</v>
      </c>
      <c r="S810" s="12">
        <v>7</v>
      </c>
      <c r="T810" s="12">
        <v>0.2</v>
      </c>
      <c r="U810" s="12">
        <v>16.7972</v>
      </c>
    </row>
    <row r="811" spans="1:21" x14ac:dyDescent="0.3">
      <c r="A811" s="12">
        <v>3873</v>
      </c>
      <c r="B811" s="12" t="s">
        <v>2610</v>
      </c>
      <c r="C811" s="2">
        <v>42300</v>
      </c>
      <c r="D811" s="2">
        <v>42304</v>
      </c>
      <c r="E811" s="12" t="s">
        <v>23</v>
      </c>
      <c r="F811" s="12" t="s">
        <v>2611</v>
      </c>
      <c r="G811" s="12" t="s">
        <v>2612</v>
      </c>
      <c r="H811" s="12" t="s">
        <v>26</v>
      </c>
      <c r="I811" s="12" t="s">
        <v>27</v>
      </c>
      <c r="J811" s="12" t="s">
        <v>641</v>
      </c>
      <c r="K811" s="12" t="s">
        <v>55</v>
      </c>
      <c r="L811" s="12">
        <v>92105</v>
      </c>
      <c r="M811" s="12" t="s">
        <v>56</v>
      </c>
      <c r="N811" s="12" t="s">
        <v>1488</v>
      </c>
      <c r="O811" s="12" t="s">
        <v>32</v>
      </c>
      <c r="P811" s="12" t="s">
        <v>38</v>
      </c>
      <c r="Q811" s="12" t="s">
        <v>1489</v>
      </c>
      <c r="R811" s="12">
        <v>842.35199999999998</v>
      </c>
      <c r="S811" s="12">
        <v>3</v>
      </c>
      <c r="T811" s="12">
        <v>0.2</v>
      </c>
      <c r="U811" s="12">
        <v>42.117600000000003</v>
      </c>
    </row>
    <row r="812" spans="1:21" x14ac:dyDescent="0.3">
      <c r="A812" s="12">
        <v>3883</v>
      </c>
      <c r="B812" s="12" t="s">
        <v>2613</v>
      </c>
      <c r="C812" s="2">
        <v>42170</v>
      </c>
      <c r="D812" s="2">
        <v>42175</v>
      </c>
      <c r="E812" s="12" t="s">
        <v>41</v>
      </c>
      <c r="F812" s="12" t="s">
        <v>2614</v>
      </c>
      <c r="G812" s="12" t="s">
        <v>2615</v>
      </c>
      <c r="H812" s="12" t="s">
        <v>26</v>
      </c>
      <c r="I812" s="12" t="s">
        <v>27</v>
      </c>
      <c r="J812" s="12" t="s">
        <v>2035</v>
      </c>
      <c r="K812" s="12" t="s">
        <v>522</v>
      </c>
      <c r="L812" s="12">
        <v>85234</v>
      </c>
      <c r="M812" s="12" t="s">
        <v>56</v>
      </c>
      <c r="N812" s="12" t="s">
        <v>2608</v>
      </c>
      <c r="O812" s="12" t="s">
        <v>32</v>
      </c>
      <c r="P812" s="12" t="s">
        <v>58</v>
      </c>
      <c r="Q812" s="12" t="s">
        <v>2609</v>
      </c>
      <c r="R812" s="12">
        <v>364.70400000000001</v>
      </c>
      <c r="S812" s="12">
        <v>6</v>
      </c>
      <c r="T812" s="12">
        <v>0.2</v>
      </c>
      <c r="U812" s="12">
        <v>-36.470399999999998</v>
      </c>
    </row>
    <row r="813" spans="1:21" x14ac:dyDescent="0.3">
      <c r="A813" s="12">
        <v>3884</v>
      </c>
      <c r="B813" s="12" t="s">
        <v>2613</v>
      </c>
      <c r="C813" s="2">
        <v>42170</v>
      </c>
      <c r="D813" s="2">
        <v>42175</v>
      </c>
      <c r="E813" s="12" t="s">
        <v>41</v>
      </c>
      <c r="F813" s="12" t="s">
        <v>2614</v>
      </c>
      <c r="G813" s="12" t="s">
        <v>2615</v>
      </c>
      <c r="H813" s="12" t="s">
        <v>26</v>
      </c>
      <c r="I813" s="12" t="s">
        <v>27</v>
      </c>
      <c r="J813" s="12" t="s">
        <v>2035</v>
      </c>
      <c r="K813" s="12" t="s">
        <v>522</v>
      </c>
      <c r="L813" s="12">
        <v>85234</v>
      </c>
      <c r="M813" s="12" t="s">
        <v>56</v>
      </c>
      <c r="N813" s="12" t="s">
        <v>2616</v>
      </c>
      <c r="O813" s="12" t="s">
        <v>32</v>
      </c>
      <c r="P813" s="12" t="s">
        <v>58</v>
      </c>
      <c r="Q813" s="12" t="s">
        <v>2617</v>
      </c>
      <c r="R813" s="12">
        <v>40.256</v>
      </c>
      <c r="S813" s="12">
        <v>4</v>
      </c>
      <c r="T813" s="12">
        <v>0.2</v>
      </c>
      <c r="U813" s="12">
        <v>11.070399999999999</v>
      </c>
    </row>
    <row r="814" spans="1:21" x14ac:dyDescent="0.3">
      <c r="A814" s="12">
        <v>3892</v>
      </c>
      <c r="B814" s="12" t="s">
        <v>2618</v>
      </c>
      <c r="C814" s="2">
        <v>42698</v>
      </c>
      <c r="D814" s="2">
        <v>42704</v>
      </c>
      <c r="E814" s="12" t="s">
        <v>41</v>
      </c>
      <c r="F814" s="12" t="s">
        <v>2619</v>
      </c>
      <c r="G814" s="12" t="s">
        <v>2620</v>
      </c>
      <c r="H814" s="12" t="s">
        <v>92</v>
      </c>
      <c r="I814" s="12" t="s">
        <v>27</v>
      </c>
      <c r="J814" s="12" t="s">
        <v>54</v>
      </c>
      <c r="K814" s="12" t="s">
        <v>55</v>
      </c>
      <c r="L814" s="12">
        <v>90036</v>
      </c>
      <c r="M814" s="12" t="s">
        <v>56</v>
      </c>
      <c r="N814" s="12" t="s">
        <v>853</v>
      </c>
      <c r="O814" s="12" t="s">
        <v>32</v>
      </c>
      <c r="P814" s="12" t="s">
        <v>38</v>
      </c>
      <c r="Q814" s="12" t="s">
        <v>854</v>
      </c>
      <c r="R814" s="12">
        <v>1684.752</v>
      </c>
      <c r="S814" s="12">
        <v>6</v>
      </c>
      <c r="T814" s="12">
        <v>0.2</v>
      </c>
      <c r="U814" s="12">
        <v>210.59399999999999</v>
      </c>
    </row>
    <row r="815" spans="1:21" x14ac:dyDescent="0.3">
      <c r="A815" s="12">
        <v>3907</v>
      </c>
      <c r="B815" s="12" t="s">
        <v>2621</v>
      </c>
      <c r="C815" s="2">
        <v>42099</v>
      </c>
      <c r="D815" s="2">
        <v>42104</v>
      </c>
      <c r="E815" s="12" t="s">
        <v>41</v>
      </c>
      <c r="F815" s="12" t="s">
        <v>2622</v>
      </c>
      <c r="G815" s="12" t="s">
        <v>2623</v>
      </c>
      <c r="H815" s="12" t="s">
        <v>102</v>
      </c>
      <c r="I815" s="12" t="s">
        <v>27</v>
      </c>
      <c r="J815" s="12" t="s">
        <v>67</v>
      </c>
      <c r="K815" s="12" t="s">
        <v>68</v>
      </c>
      <c r="L815" s="12">
        <v>19143</v>
      </c>
      <c r="M815" s="12" t="s">
        <v>69</v>
      </c>
      <c r="N815" s="12" t="s">
        <v>1833</v>
      </c>
      <c r="O815" s="12" t="s">
        <v>32</v>
      </c>
      <c r="P815" s="12" t="s">
        <v>58</v>
      </c>
      <c r="Q815" s="12" t="s">
        <v>1834</v>
      </c>
      <c r="R815" s="12">
        <v>547.13599999999997</v>
      </c>
      <c r="S815" s="12">
        <v>4</v>
      </c>
      <c r="T815" s="12">
        <v>0.2</v>
      </c>
      <c r="U815" s="12">
        <v>-68.391999999999996</v>
      </c>
    </row>
    <row r="816" spans="1:21" x14ac:dyDescent="0.3">
      <c r="A816" s="12">
        <v>3910</v>
      </c>
      <c r="B816" s="12" t="s">
        <v>2621</v>
      </c>
      <c r="C816" s="2">
        <v>42099</v>
      </c>
      <c r="D816" s="2">
        <v>42104</v>
      </c>
      <c r="E816" s="12" t="s">
        <v>41</v>
      </c>
      <c r="F816" s="12" t="s">
        <v>2622</v>
      </c>
      <c r="G816" s="12" t="s">
        <v>2623</v>
      </c>
      <c r="H816" s="12" t="s">
        <v>102</v>
      </c>
      <c r="I816" s="12" t="s">
        <v>27</v>
      </c>
      <c r="J816" s="12" t="s">
        <v>67</v>
      </c>
      <c r="K816" s="12" t="s">
        <v>68</v>
      </c>
      <c r="L816" s="12">
        <v>19143</v>
      </c>
      <c r="M816" s="12" t="s">
        <v>69</v>
      </c>
      <c r="N816" s="12" t="s">
        <v>1597</v>
      </c>
      <c r="O816" s="12" t="s">
        <v>32</v>
      </c>
      <c r="P816" s="12" t="s">
        <v>58</v>
      </c>
      <c r="Q816" s="12" t="s">
        <v>1598</v>
      </c>
      <c r="R816" s="12">
        <v>7.5839999999999996</v>
      </c>
      <c r="S816" s="12">
        <v>1</v>
      </c>
      <c r="T816" s="12">
        <v>0.2</v>
      </c>
      <c r="U816" s="12">
        <v>2.37</v>
      </c>
    </row>
    <row r="817" spans="1:21" x14ac:dyDescent="0.3">
      <c r="A817" s="12">
        <v>3911</v>
      </c>
      <c r="B817" s="12" t="s">
        <v>2621</v>
      </c>
      <c r="C817" s="2">
        <v>42099</v>
      </c>
      <c r="D817" s="2">
        <v>42104</v>
      </c>
      <c r="E817" s="12" t="s">
        <v>41</v>
      </c>
      <c r="F817" s="12" t="s">
        <v>2622</v>
      </c>
      <c r="G817" s="12" t="s">
        <v>2623</v>
      </c>
      <c r="H817" s="12" t="s">
        <v>102</v>
      </c>
      <c r="I817" s="12" t="s">
        <v>27</v>
      </c>
      <c r="J817" s="12" t="s">
        <v>67</v>
      </c>
      <c r="K817" s="12" t="s">
        <v>68</v>
      </c>
      <c r="L817" s="12">
        <v>19143</v>
      </c>
      <c r="M817" s="12" t="s">
        <v>69</v>
      </c>
      <c r="N817" s="12" t="s">
        <v>2624</v>
      </c>
      <c r="O817" s="12" t="s">
        <v>32</v>
      </c>
      <c r="P817" s="12" t="s">
        <v>33</v>
      </c>
      <c r="Q817" s="12" t="s">
        <v>2625</v>
      </c>
      <c r="R817" s="12">
        <v>352.45</v>
      </c>
      <c r="S817" s="12">
        <v>5</v>
      </c>
      <c r="T817" s="12">
        <v>0.5</v>
      </c>
      <c r="U817" s="12">
        <v>-211.47</v>
      </c>
    </row>
    <row r="818" spans="1:21" x14ac:dyDescent="0.3">
      <c r="A818" s="12">
        <v>3914</v>
      </c>
      <c r="B818" s="12" t="s">
        <v>2626</v>
      </c>
      <c r="C818" s="2">
        <v>42996</v>
      </c>
      <c r="D818" s="2">
        <v>43003</v>
      </c>
      <c r="E818" s="12" t="s">
        <v>41</v>
      </c>
      <c r="F818" s="12" t="s">
        <v>2627</v>
      </c>
      <c r="G818" s="12" t="s">
        <v>2628</v>
      </c>
      <c r="H818" s="12" t="s">
        <v>92</v>
      </c>
      <c r="I818" s="12" t="s">
        <v>27</v>
      </c>
      <c r="J818" s="12" t="s">
        <v>175</v>
      </c>
      <c r="K818" s="12" t="s">
        <v>122</v>
      </c>
      <c r="L818" s="12">
        <v>10035</v>
      </c>
      <c r="M818" s="12" t="s">
        <v>69</v>
      </c>
      <c r="N818" s="12" t="s">
        <v>1101</v>
      </c>
      <c r="O818" s="12" t="s">
        <v>32</v>
      </c>
      <c r="P818" s="12" t="s">
        <v>58</v>
      </c>
      <c r="Q818" s="12" t="s">
        <v>1102</v>
      </c>
      <c r="R818" s="12">
        <v>9.82</v>
      </c>
      <c r="S818" s="12">
        <v>2</v>
      </c>
      <c r="T818" s="12">
        <v>0</v>
      </c>
      <c r="U818" s="12">
        <v>3.2406000000000001</v>
      </c>
    </row>
    <row r="819" spans="1:21" x14ac:dyDescent="0.3">
      <c r="A819" s="12">
        <v>3915</v>
      </c>
      <c r="B819" s="12" t="s">
        <v>2629</v>
      </c>
      <c r="C819" s="2">
        <v>42934</v>
      </c>
      <c r="D819" s="2">
        <v>42939</v>
      </c>
      <c r="E819" s="12" t="s">
        <v>41</v>
      </c>
      <c r="F819" s="12" t="s">
        <v>2518</v>
      </c>
      <c r="G819" s="12" t="s">
        <v>2519</v>
      </c>
      <c r="H819" s="12" t="s">
        <v>26</v>
      </c>
      <c r="I819" s="12" t="s">
        <v>27</v>
      </c>
      <c r="J819" s="12" t="s">
        <v>521</v>
      </c>
      <c r="K819" s="12" t="s">
        <v>522</v>
      </c>
      <c r="L819" s="12">
        <v>85023</v>
      </c>
      <c r="M819" s="12" t="s">
        <v>56</v>
      </c>
      <c r="N819" s="12" t="s">
        <v>1079</v>
      </c>
      <c r="O819" s="12" t="s">
        <v>32</v>
      </c>
      <c r="P819" s="12" t="s">
        <v>47</v>
      </c>
      <c r="Q819" s="12" t="s">
        <v>1080</v>
      </c>
      <c r="R819" s="12">
        <v>801.6</v>
      </c>
      <c r="S819" s="12">
        <v>5</v>
      </c>
      <c r="T819" s="12">
        <v>0.5</v>
      </c>
      <c r="U819" s="12">
        <v>-448.89600000000002</v>
      </c>
    </row>
    <row r="820" spans="1:21" x14ac:dyDescent="0.3">
      <c r="A820" s="12">
        <v>3916</v>
      </c>
      <c r="B820" s="12" t="s">
        <v>2629</v>
      </c>
      <c r="C820" s="2">
        <v>42934</v>
      </c>
      <c r="D820" s="2">
        <v>42939</v>
      </c>
      <c r="E820" s="12" t="s">
        <v>41</v>
      </c>
      <c r="F820" s="12" t="s">
        <v>2518</v>
      </c>
      <c r="G820" s="12" t="s">
        <v>2519</v>
      </c>
      <c r="H820" s="12" t="s">
        <v>26</v>
      </c>
      <c r="I820" s="12" t="s">
        <v>27</v>
      </c>
      <c r="J820" s="12" t="s">
        <v>521</v>
      </c>
      <c r="K820" s="12" t="s">
        <v>522</v>
      </c>
      <c r="L820" s="12">
        <v>85023</v>
      </c>
      <c r="M820" s="12" t="s">
        <v>56</v>
      </c>
      <c r="N820" s="12" t="s">
        <v>106</v>
      </c>
      <c r="O820" s="12" t="s">
        <v>32</v>
      </c>
      <c r="P820" s="12" t="s">
        <v>38</v>
      </c>
      <c r="Q820" s="12" t="s">
        <v>107</v>
      </c>
      <c r="R820" s="12">
        <v>161.56800000000001</v>
      </c>
      <c r="S820" s="12">
        <v>2</v>
      </c>
      <c r="T820" s="12">
        <v>0.2</v>
      </c>
      <c r="U820" s="12">
        <v>10.098000000000001</v>
      </c>
    </row>
    <row r="821" spans="1:21" x14ac:dyDescent="0.3">
      <c r="A821" s="12">
        <v>3919</v>
      </c>
      <c r="B821" s="12" t="s">
        <v>2629</v>
      </c>
      <c r="C821" s="2">
        <v>42934</v>
      </c>
      <c r="D821" s="2">
        <v>42939</v>
      </c>
      <c r="E821" s="12" t="s">
        <v>41</v>
      </c>
      <c r="F821" s="12" t="s">
        <v>2518</v>
      </c>
      <c r="G821" s="12" t="s">
        <v>2519</v>
      </c>
      <c r="H821" s="12" t="s">
        <v>26</v>
      </c>
      <c r="I821" s="12" t="s">
        <v>27</v>
      </c>
      <c r="J821" s="12" t="s">
        <v>521</v>
      </c>
      <c r="K821" s="12" t="s">
        <v>522</v>
      </c>
      <c r="L821" s="12">
        <v>85023</v>
      </c>
      <c r="M821" s="12" t="s">
        <v>56</v>
      </c>
      <c r="N821" s="12" t="s">
        <v>144</v>
      </c>
      <c r="O821" s="12" t="s">
        <v>32</v>
      </c>
      <c r="P821" s="12" t="s">
        <v>38</v>
      </c>
      <c r="Q821" s="12" t="s">
        <v>145</v>
      </c>
      <c r="R821" s="12">
        <v>311.976</v>
      </c>
      <c r="S821" s="12">
        <v>3</v>
      </c>
      <c r="T821" s="12">
        <v>0.2</v>
      </c>
      <c r="U821" s="12">
        <v>-42.896700000000003</v>
      </c>
    </row>
    <row r="822" spans="1:21" x14ac:dyDescent="0.3">
      <c r="A822" s="12">
        <v>3927</v>
      </c>
      <c r="B822" s="12" t="s">
        <v>2630</v>
      </c>
      <c r="C822" s="2">
        <v>41899</v>
      </c>
      <c r="D822" s="2">
        <v>41903</v>
      </c>
      <c r="E822" s="12" t="s">
        <v>41</v>
      </c>
      <c r="F822" s="12" t="s">
        <v>1451</v>
      </c>
      <c r="G822" s="12" t="s">
        <v>1452</v>
      </c>
      <c r="H822" s="12" t="s">
        <v>26</v>
      </c>
      <c r="I822" s="12" t="s">
        <v>27</v>
      </c>
      <c r="J822" s="12" t="s">
        <v>193</v>
      </c>
      <c r="K822" s="12" t="s">
        <v>194</v>
      </c>
      <c r="L822" s="12">
        <v>98103</v>
      </c>
      <c r="M822" s="12" t="s">
        <v>56</v>
      </c>
      <c r="N822" s="12" t="s">
        <v>1991</v>
      </c>
      <c r="O822" s="12" t="s">
        <v>32</v>
      </c>
      <c r="P822" s="12" t="s">
        <v>58</v>
      </c>
      <c r="Q822" s="12" t="s">
        <v>1992</v>
      </c>
      <c r="R822" s="12">
        <v>35.340000000000003</v>
      </c>
      <c r="S822" s="12">
        <v>2</v>
      </c>
      <c r="T822" s="12">
        <v>0</v>
      </c>
      <c r="U822" s="12">
        <v>13.4292</v>
      </c>
    </row>
    <row r="823" spans="1:21" x14ac:dyDescent="0.3">
      <c r="A823" s="12">
        <v>3929</v>
      </c>
      <c r="B823" s="12" t="s">
        <v>2631</v>
      </c>
      <c r="C823" s="2">
        <v>42443</v>
      </c>
      <c r="D823" s="2">
        <v>42446</v>
      </c>
      <c r="E823" s="12" t="s">
        <v>89</v>
      </c>
      <c r="F823" s="12" t="s">
        <v>974</v>
      </c>
      <c r="G823" s="12" t="s">
        <v>975</v>
      </c>
      <c r="H823" s="12" t="s">
        <v>26</v>
      </c>
      <c r="I823" s="12" t="s">
        <v>27</v>
      </c>
      <c r="J823" s="12" t="s">
        <v>2632</v>
      </c>
      <c r="K823" s="12" t="s">
        <v>94</v>
      </c>
      <c r="L823" s="12">
        <v>78550</v>
      </c>
      <c r="M823" s="12" t="s">
        <v>95</v>
      </c>
      <c r="N823" s="12" t="s">
        <v>812</v>
      </c>
      <c r="O823" s="12" t="s">
        <v>32</v>
      </c>
      <c r="P823" s="12" t="s">
        <v>33</v>
      </c>
      <c r="Q823" s="12" t="s">
        <v>813</v>
      </c>
      <c r="R823" s="12">
        <v>241.33199999999999</v>
      </c>
      <c r="S823" s="12">
        <v>5</v>
      </c>
      <c r="T823" s="12">
        <v>0.32</v>
      </c>
      <c r="U823" s="12">
        <v>-14.196</v>
      </c>
    </row>
    <row r="824" spans="1:21" x14ac:dyDescent="0.3">
      <c r="A824" s="12">
        <v>3939</v>
      </c>
      <c r="B824" s="12" t="s">
        <v>2633</v>
      </c>
      <c r="C824" s="2">
        <v>42171</v>
      </c>
      <c r="D824" s="2">
        <v>42175</v>
      </c>
      <c r="E824" s="12" t="s">
        <v>41</v>
      </c>
      <c r="F824" s="12" t="s">
        <v>2586</v>
      </c>
      <c r="G824" s="12" t="s">
        <v>2587</v>
      </c>
      <c r="H824" s="12" t="s">
        <v>26</v>
      </c>
      <c r="I824" s="12" t="s">
        <v>27</v>
      </c>
      <c r="J824" s="12" t="s">
        <v>1719</v>
      </c>
      <c r="K824" s="12" t="s">
        <v>94</v>
      </c>
      <c r="L824" s="12">
        <v>75051</v>
      </c>
      <c r="M824" s="12" t="s">
        <v>95</v>
      </c>
      <c r="N824" s="12" t="s">
        <v>1143</v>
      </c>
      <c r="O824" s="12" t="s">
        <v>32</v>
      </c>
      <c r="P824" s="12" t="s">
        <v>38</v>
      </c>
      <c r="Q824" s="12" t="s">
        <v>1144</v>
      </c>
      <c r="R824" s="12">
        <v>197.37200000000001</v>
      </c>
      <c r="S824" s="12">
        <v>2</v>
      </c>
      <c r="T824" s="12">
        <v>0.3</v>
      </c>
      <c r="U824" s="12">
        <v>-25.3764</v>
      </c>
    </row>
    <row r="825" spans="1:21" x14ac:dyDescent="0.3">
      <c r="A825" s="12">
        <v>3940</v>
      </c>
      <c r="B825" s="12" t="s">
        <v>2634</v>
      </c>
      <c r="C825" s="2">
        <v>42714</v>
      </c>
      <c r="D825" s="2">
        <v>42714</v>
      </c>
      <c r="E825" s="12" t="s">
        <v>427</v>
      </c>
      <c r="F825" s="12" t="s">
        <v>2635</v>
      </c>
      <c r="G825" s="12" t="s">
        <v>2636</v>
      </c>
      <c r="H825" s="12" t="s">
        <v>26</v>
      </c>
      <c r="I825" s="12" t="s">
        <v>27</v>
      </c>
      <c r="J825" s="12" t="s">
        <v>2637</v>
      </c>
      <c r="K825" s="12" t="s">
        <v>112</v>
      </c>
      <c r="L825" s="12">
        <v>46142</v>
      </c>
      <c r="M825" s="12" t="s">
        <v>95</v>
      </c>
      <c r="N825" s="12" t="s">
        <v>577</v>
      </c>
      <c r="O825" s="12" t="s">
        <v>32</v>
      </c>
      <c r="P825" s="12" t="s">
        <v>38</v>
      </c>
      <c r="Q825" s="12" t="s">
        <v>578</v>
      </c>
      <c r="R825" s="12">
        <v>1424.9</v>
      </c>
      <c r="S825" s="12">
        <v>5</v>
      </c>
      <c r="T825" s="12">
        <v>0</v>
      </c>
      <c r="U825" s="12">
        <v>356.22500000000002</v>
      </c>
    </row>
    <row r="826" spans="1:21" x14ac:dyDescent="0.3">
      <c r="A826" s="12">
        <v>3941</v>
      </c>
      <c r="B826" s="12" t="s">
        <v>2638</v>
      </c>
      <c r="C826" s="2">
        <v>42873</v>
      </c>
      <c r="D826" s="2">
        <v>42878</v>
      </c>
      <c r="E826" s="12" t="s">
        <v>41</v>
      </c>
      <c r="F826" s="12" t="s">
        <v>2639</v>
      </c>
      <c r="G826" s="12" t="s">
        <v>2640</v>
      </c>
      <c r="H826" s="12" t="s">
        <v>26</v>
      </c>
      <c r="I826" s="12" t="s">
        <v>27</v>
      </c>
      <c r="J826" s="12" t="s">
        <v>175</v>
      </c>
      <c r="K826" s="12" t="s">
        <v>122</v>
      </c>
      <c r="L826" s="12">
        <v>10024</v>
      </c>
      <c r="M826" s="12" t="s">
        <v>69</v>
      </c>
      <c r="N826" s="12" t="s">
        <v>1350</v>
      </c>
      <c r="O826" s="12" t="s">
        <v>32</v>
      </c>
      <c r="P826" s="12" t="s">
        <v>58</v>
      </c>
      <c r="Q826" s="12" t="s">
        <v>1351</v>
      </c>
      <c r="R826" s="12">
        <v>14.56</v>
      </c>
      <c r="S826" s="12">
        <v>2</v>
      </c>
      <c r="T826" s="12">
        <v>0</v>
      </c>
      <c r="U826" s="12">
        <v>6.2607999999999997</v>
      </c>
    </row>
    <row r="827" spans="1:21" x14ac:dyDescent="0.3">
      <c r="A827" s="12">
        <v>3951</v>
      </c>
      <c r="B827" s="12" t="s">
        <v>2641</v>
      </c>
      <c r="C827" s="2">
        <v>42692</v>
      </c>
      <c r="D827" s="2">
        <v>42696</v>
      </c>
      <c r="E827" s="12" t="s">
        <v>41</v>
      </c>
      <c r="F827" s="12" t="s">
        <v>100</v>
      </c>
      <c r="G827" s="12" t="s">
        <v>101</v>
      </c>
      <c r="H827" s="12" t="s">
        <v>102</v>
      </c>
      <c r="I827" s="12" t="s">
        <v>27</v>
      </c>
      <c r="J827" s="12" t="s">
        <v>1187</v>
      </c>
      <c r="K827" s="12" t="s">
        <v>94</v>
      </c>
      <c r="L827" s="12">
        <v>77506</v>
      </c>
      <c r="M827" s="12" t="s">
        <v>95</v>
      </c>
      <c r="N827" s="12" t="s">
        <v>253</v>
      </c>
      <c r="O827" s="12" t="s">
        <v>32</v>
      </c>
      <c r="P827" s="12" t="s">
        <v>38</v>
      </c>
      <c r="Q827" s="12" t="s">
        <v>254</v>
      </c>
      <c r="R827" s="12">
        <v>255.108</v>
      </c>
      <c r="S827" s="12">
        <v>6</v>
      </c>
      <c r="T827" s="12">
        <v>0.3</v>
      </c>
      <c r="U827" s="12">
        <v>-18.222000000000001</v>
      </c>
    </row>
    <row r="828" spans="1:21" x14ac:dyDescent="0.3">
      <c r="A828" s="12">
        <v>3955</v>
      </c>
      <c r="B828" s="12" t="s">
        <v>2642</v>
      </c>
      <c r="C828" s="2">
        <v>41733</v>
      </c>
      <c r="D828" s="2">
        <v>41738</v>
      </c>
      <c r="E828" s="12" t="s">
        <v>41</v>
      </c>
      <c r="F828" s="12" t="s">
        <v>1164</v>
      </c>
      <c r="G828" s="12" t="s">
        <v>1165</v>
      </c>
      <c r="H828" s="12" t="s">
        <v>26</v>
      </c>
      <c r="I828" s="12" t="s">
        <v>27</v>
      </c>
      <c r="J828" s="12" t="s">
        <v>290</v>
      </c>
      <c r="K828" s="12" t="s">
        <v>291</v>
      </c>
      <c r="L828" s="12">
        <v>48205</v>
      </c>
      <c r="M828" s="12" t="s">
        <v>95</v>
      </c>
      <c r="N828" s="12" t="s">
        <v>622</v>
      </c>
      <c r="O828" s="12" t="s">
        <v>32</v>
      </c>
      <c r="P828" s="12" t="s">
        <v>58</v>
      </c>
      <c r="Q828" s="12" t="s">
        <v>623</v>
      </c>
      <c r="R828" s="12">
        <v>5.47</v>
      </c>
      <c r="S828" s="12">
        <v>1</v>
      </c>
      <c r="T828" s="12">
        <v>0</v>
      </c>
      <c r="U828" s="12">
        <v>2.3521000000000001</v>
      </c>
    </row>
    <row r="829" spans="1:21" x14ac:dyDescent="0.3">
      <c r="A829" s="12">
        <v>3957</v>
      </c>
      <c r="B829" s="12" t="s">
        <v>2643</v>
      </c>
      <c r="C829" s="2">
        <v>42547</v>
      </c>
      <c r="D829" s="2">
        <v>42554</v>
      </c>
      <c r="E829" s="12" t="s">
        <v>41</v>
      </c>
      <c r="F829" s="12" t="s">
        <v>2644</v>
      </c>
      <c r="G829" s="12" t="s">
        <v>2645</v>
      </c>
      <c r="H829" s="12" t="s">
        <v>26</v>
      </c>
      <c r="I829" s="12" t="s">
        <v>27</v>
      </c>
      <c r="J829" s="12" t="s">
        <v>330</v>
      </c>
      <c r="K829" s="12" t="s">
        <v>55</v>
      </c>
      <c r="L829" s="12">
        <v>94109</v>
      </c>
      <c r="M829" s="12" t="s">
        <v>56</v>
      </c>
      <c r="N829" s="12" t="s">
        <v>1720</v>
      </c>
      <c r="O829" s="12" t="s">
        <v>32</v>
      </c>
      <c r="P829" s="12" t="s">
        <v>58</v>
      </c>
      <c r="Q829" s="12" t="s">
        <v>1721</v>
      </c>
      <c r="R829" s="12">
        <v>22.14</v>
      </c>
      <c r="S829" s="12">
        <v>3</v>
      </c>
      <c r="T829" s="12">
        <v>0</v>
      </c>
      <c r="U829" s="12">
        <v>6.4206000000000003</v>
      </c>
    </row>
    <row r="830" spans="1:21" x14ac:dyDescent="0.3">
      <c r="A830" s="12">
        <v>3960</v>
      </c>
      <c r="B830" s="12" t="s">
        <v>2646</v>
      </c>
      <c r="C830" s="2">
        <v>42519</v>
      </c>
      <c r="D830" s="2">
        <v>42523</v>
      </c>
      <c r="E830" s="12" t="s">
        <v>41</v>
      </c>
      <c r="F830" s="12" t="s">
        <v>2647</v>
      </c>
      <c r="G830" s="12" t="s">
        <v>2648</v>
      </c>
      <c r="H830" s="12" t="s">
        <v>26</v>
      </c>
      <c r="I830" s="12" t="s">
        <v>27</v>
      </c>
      <c r="J830" s="12" t="s">
        <v>2649</v>
      </c>
      <c r="K830" s="12" t="s">
        <v>143</v>
      </c>
      <c r="L830" s="12">
        <v>37211</v>
      </c>
      <c r="M830" s="12" t="s">
        <v>30</v>
      </c>
      <c r="N830" s="12" t="s">
        <v>2650</v>
      </c>
      <c r="O830" s="12" t="s">
        <v>32</v>
      </c>
      <c r="P830" s="12" t="s">
        <v>58</v>
      </c>
      <c r="Q830" s="12" t="s">
        <v>2651</v>
      </c>
      <c r="R830" s="12">
        <v>44.76</v>
      </c>
      <c r="S830" s="12">
        <v>3</v>
      </c>
      <c r="T830" s="12">
        <v>0.2</v>
      </c>
      <c r="U830" s="12">
        <v>14.547000000000001</v>
      </c>
    </row>
    <row r="831" spans="1:21" x14ac:dyDescent="0.3">
      <c r="A831" s="12">
        <v>3964</v>
      </c>
      <c r="B831" s="12" t="s">
        <v>2652</v>
      </c>
      <c r="C831" s="2">
        <v>42785</v>
      </c>
      <c r="D831" s="2">
        <v>42786</v>
      </c>
      <c r="E831" s="12" t="s">
        <v>89</v>
      </c>
      <c r="F831" s="12" t="s">
        <v>2653</v>
      </c>
      <c r="G831" s="12" t="s">
        <v>2654</v>
      </c>
      <c r="H831" s="12" t="s">
        <v>102</v>
      </c>
      <c r="I831" s="12" t="s">
        <v>27</v>
      </c>
      <c r="J831" s="12" t="s">
        <v>54</v>
      </c>
      <c r="K831" s="12" t="s">
        <v>55</v>
      </c>
      <c r="L831" s="12">
        <v>90045</v>
      </c>
      <c r="M831" s="12" t="s">
        <v>56</v>
      </c>
      <c r="N831" s="12" t="s">
        <v>1206</v>
      </c>
      <c r="O831" s="12" t="s">
        <v>32</v>
      </c>
      <c r="P831" s="12" t="s">
        <v>58</v>
      </c>
      <c r="Q831" s="12" t="s">
        <v>1207</v>
      </c>
      <c r="R831" s="12">
        <v>44.67</v>
      </c>
      <c r="S831" s="12">
        <v>3</v>
      </c>
      <c r="T831" s="12">
        <v>0</v>
      </c>
      <c r="U831" s="12">
        <v>12.0609</v>
      </c>
    </row>
    <row r="832" spans="1:21" x14ac:dyDescent="0.3">
      <c r="A832" s="12">
        <v>3975</v>
      </c>
      <c r="B832" s="12" t="s">
        <v>2655</v>
      </c>
      <c r="C832" s="2">
        <v>42458</v>
      </c>
      <c r="D832" s="2">
        <v>42462</v>
      </c>
      <c r="E832" s="12" t="s">
        <v>41</v>
      </c>
      <c r="F832" s="12" t="s">
        <v>2656</v>
      </c>
      <c r="G832" s="12" t="s">
        <v>2657</v>
      </c>
      <c r="H832" s="12" t="s">
        <v>26</v>
      </c>
      <c r="I832" s="12" t="s">
        <v>27</v>
      </c>
      <c r="J832" s="12" t="s">
        <v>175</v>
      </c>
      <c r="K832" s="12" t="s">
        <v>122</v>
      </c>
      <c r="L832" s="12">
        <v>10009</v>
      </c>
      <c r="M832" s="12" t="s">
        <v>69</v>
      </c>
      <c r="N832" s="12" t="s">
        <v>86</v>
      </c>
      <c r="O832" s="12" t="s">
        <v>32</v>
      </c>
      <c r="P832" s="12" t="s">
        <v>58</v>
      </c>
      <c r="Q832" s="12" t="s">
        <v>87</v>
      </c>
      <c r="R832" s="12">
        <v>414</v>
      </c>
      <c r="S832" s="12">
        <v>8</v>
      </c>
      <c r="T832" s="12">
        <v>0</v>
      </c>
      <c r="U832" s="12">
        <v>124.2</v>
      </c>
    </row>
    <row r="833" spans="1:21" x14ac:dyDescent="0.3">
      <c r="A833" s="12">
        <v>3977</v>
      </c>
      <c r="B833" s="12" t="s">
        <v>2658</v>
      </c>
      <c r="C833" s="2">
        <v>42665</v>
      </c>
      <c r="D833" s="2">
        <v>42667</v>
      </c>
      <c r="E833" s="12" t="s">
        <v>89</v>
      </c>
      <c r="F833" s="12" t="s">
        <v>2659</v>
      </c>
      <c r="G833" s="12" t="s">
        <v>2660</v>
      </c>
      <c r="H833" s="12" t="s">
        <v>26</v>
      </c>
      <c r="I833" s="12" t="s">
        <v>27</v>
      </c>
      <c r="J833" s="12" t="s">
        <v>637</v>
      </c>
      <c r="K833" s="12" t="s">
        <v>718</v>
      </c>
      <c r="L833" s="12">
        <v>23223</v>
      </c>
      <c r="M833" s="12" t="s">
        <v>30</v>
      </c>
      <c r="N833" s="12" t="s">
        <v>2661</v>
      </c>
      <c r="O833" s="12" t="s">
        <v>32</v>
      </c>
      <c r="P833" s="12" t="s">
        <v>58</v>
      </c>
      <c r="Q833" s="12" t="s">
        <v>2662</v>
      </c>
      <c r="R833" s="12">
        <v>39.92</v>
      </c>
      <c r="S833" s="12">
        <v>4</v>
      </c>
      <c r="T833" s="12">
        <v>0</v>
      </c>
      <c r="U833" s="12">
        <v>11.1776</v>
      </c>
    </row>
    <row r="834" spans="1:21" x14ac:dyDescent="0.3">
      <c r="A834" s="12">
        <v>3980</v>
      </c>
      <c r="B834" s="12" t="s">
        <v>2663</v>
      </c>
      <c r="C834" s="2">
        <v>41996</v>
      </c>
      <c r="D834" s="2">
        <v>42000</v>
      </c>
      <c r="E834" s="12" t="s">
        <v>41</v>
      </c>
      <c r="F834" s="12" t="s">
        <v>2664</v>
      </c>
      <c r="G834" s="12" t="s">
        <v>2665</v>
      </c>
      <c r="H834" s="12" t="s">
        <v>92</v>
      </c>
      <c r="I834" s="12" t="s">
        <v>27</v>
      </c>
      <c r="J834" s="12" t="s">
        <v>175</v>
      </c>
      <c r="K834" s="12" t="s">
        <v>122</v>
      </c>
      <c r="L834" s="12">
        <v>10024</v>
      </c>
      <c r="M834" s="12" t="s">
        <v>69</v>
      </c>
      <c r="N834" s="12" t="s">
        <v>1251</v>
      </c>
      <c r="O834" s="12" t="s">
        <v>32</v>
      </c>
      <c r="P834" s="12" t="s">
        <v>47</v>
      </c>
      <c r="Q834" s="12" t="s">
        <v>1252</v>
      </c>
      <c r="R834" s="12">
        <v>53.316000000000003</v>
      </c>
      <c r="S834" s="12">
        <v>2</v>
      </c>
      <c r="T834" s="12">
        <v>0.4</v>
      </c>
      <c r="U834" s="12">
        <v>-19.549199999999999</v>
      </c>
    </row>
    <row r="835" spans="1:21" x14ac:dyDescent="0.3">
      <c r="A835" s="12">
        <v>3982</v>
      </c>
      <c r="B835" s="12" t="s">
        <v>2666</v>
      </c>
      <c r="C835" s="2">
        <v>43084</v>
      </c>
      <c r="D835" s="2">
        <v>43089</v>
      </c>
      <c r="E835" s="12" t="s">
        <v>41</v>
      </c>
      <c r="F835" s="12" t="s">
        <v>2667</v>
      </c>
      <c r="G835" s="12" t="s">
        <v>2668</v>
      </c>
      <c r="H835" s="12" t="s">
        <v>102</v>
      </c>
      <c r="I835" s="12" t="s">
        <v>27</v>
      </c>
      <c r="J835" s="12" t="s">
        <v>193</v>
      </c>
      <c r="K835" s="12" t="s">
        <v>194</v>
      </c>
      <c r="L835" s="12">
        <v>98115</v>
      </c>
      <c r="M835" s="12" t="s">
        <v>56</v>
      </c>
      <c r="N835" s="12" t="s">
        <v>696</v>
      </c>
      <c r="O835" s="12" t="s">
        <v>32</v>
      </c>
      <c r="P835" s="12" t="s">
        <v>58</v>
      </c>
      <c r="Q835" s="12" t="s">
        <v>697</v>
      </c>
      <c r="R835" s="12">
        <v>22.77</v>
      </c>
      <c r="S835" s="12">
        <v>3</v>
      </c>
      <c r="T835" s="12">
        <v>0</v>
      </c>
      <c r="U835" s="12">
        <v>9.7911000000000001</v>
      </c>
    </row>
    <row r="836" spans="1:21" x14ac:dyDescent="0.3">
      <c r="A836" s="12">
        <v>3983</v>
      </c>
      <c r="B836" s="12" t="s">
        <v>2669</v>
      </c>
      <c r="C836" s="2">
        <v>42558</v>
      </c>
      <c r="D836" s="2">
        <v>42560</v>
      </c>
      <c r="E836" s="12" t="s">
        <v>23</v>
      </c>
      <c r="F836" s="12" t="s">
        <v>2135</v>
      </c>
      <c r="G836" s="12" t="s">
        <v>2136</v>
      </c>
      <c r="H836" s="12" t="s">
        <v>26</v>
      </c>
      <c r="I836" s="12" t="s">
        <v>27</v>
      </c>
      <c r="J836" s="12" t="s">
        <v>54</v>
      </c>
      <c r="K836" s="12" t="s">
        <v>55</v>
      </c>
      <c r="L836" s="12">
        <v>90045</v>
      </c>
      <c r="M836" s="12" t="s">
        <v>56</v>
      </c>
      <c r="N836" s="12" t="s">
        <v>116</v>
      </c>
      <c r="O836" s="12" t="s">
        <v>32</v>
      </c>
      <c r="P836" s="12" t="s">
        <v>38</v>
      </c>
      <c r="Q836" s="12" t="s">
        <v>117</v>
      </c>
      <c r="R836" s="12">
        <v>287.96800000000002</v>
      </c>
      <c r="S836" s="12">
        <v>4</v>
      </c>
      <c r="T836" s="12">
        <v>0.2</v>
      </c>
      <c r="U836" s="12">
        <v>-3.5996000000000001</v>
      </c>
    </row>
    <row r="837" spans="1:21" x14ac:dyDescent="0.3">
      <c r="A837" s="12">
        <v>3986</v>
      </c>
      <c r="B837" s="12" t="s">
        <v>2670</v>
      </c>
      <c r="C837" s="2">
        <v>42477</v>
      </c>
      <c r="D837" s="2">
        <v>42481</v>
      </c>
      <c r="E837" s="12" t="s">
        <v>41</v>
      </c>
      <c r="F837" s="12" t="s">
        <v>1333</v>
      </c>
      <c r="G837" s="12" t="s">
        <v>1334</v>
      </c>
      <c r="H837" s="12" t="s">
        <v>26</v>
      </c>
      <c r="I837" s="12" t="s">
        <v>27</v>
      </c>
      <c r="J837" s="12" t="s">
        <v>2062</v>
      </c>
      <c r="K837" s="12" t="s">
        <v>55</v>
      </c>
      <c r="L837" s="12">
        <v>90712</v>
      </c>
      <c r="M837" s="12" t="s">
        <v>56</v>
      </c>
      <c r="N837" s="12" t="s">
        <v>900</v>
      </c>
      <c r="O837" s="12" t="s">
        <v>32</v>
      </c>
      <c r="P837" s="12" t="s">
        <v>33</v>
      </c>
      <c r="Q837" s="12" t="s">
        <v>901</v>
      </c>
      <c r="R837" s="12">
        <v>257.49900000000002</v>
      </c>
      <c r="S837" s="12">
        <v>3</v>
      </c>
      <c r="T837" s="12">
        <v>0.15</v>
      </c>
      <c r="U837" s="12">
        <v>24.235199999999999</v>
      </c>
    </row>
    <row r="838" spans="1:21" x14ac:dyDescent="0.3">
      <c r="A838" s="12">
        <v>3989</v>
      </c>
      <c r="B838" s="12" t="s">
        <v>2671</v>
      </c>
      <c r="C838" s="2">
        <v>42477</v>
      </c>
      <c r="D838" s="2">
        <v>42482</v>
      </c>
      <c r="E838" s="12" t="s">
        <v>41</v>
      </c>
      <c r="F838" s="12" t="s">
        <v>2672</v>
      </c>
      <c r="G838" s="12" t="s">
        <v>2673</v>
      </c>
      <c r="H838" s="12" t="s">
        <v>92</v>
      </c>
      <c r="I838" s="12" t="s">
        <v>27</v>
      </c>
      <c r="J838" s="12" t="s">
        <v>159</v>
      </c>
      <c r="K838" s="12" t="s">
        <v>143</v>
      </c>
      <c r="L838" s="12">
        <v>38401</v>
      </c>
      <c r="M838" s="12" t="s">
        <v>30</v>
      </c>
      <c r="N838" s="12" t="s">
        <v>2674</v>
      </c>
      <c r="O838" s="12" t="s">
        <v>32</v>
      </c>
      <c r="P838" s="12" t="s">
        <v>58</v>
      </c>
      <c r="Q838" s="12" t="s">
        <v>2675</v>
      </c>
      <c r="R838" s="12">
        <v>79.12</v>
      </c>
      <c r="S838" s="12">
        <v>5</v>
      </c>
      <c r="T838" s="12">
        <v>0.2</v>
      </c>
      <c r="U838" s="12">
        <v>13.846</v>
      </c>
    </row>
    <row r="839" spans="1:21" x14ac:dyDescent="0.3">
      <c r="A839" s="12">
        <v>3990</v>
      </c>
      <c r="B839" s="12" t="s">
        <v>2676</v>
      </c>
      <c r="C839" s="2">
        <v>41968</v>
      </c>
      <c r="D839" s="2">
        <v>41970</v>
      </c>
      <c r="E839" s="12" t="s">
        <v>23</v>
      </c>
      <c r="F839" s="12" t="s">
        <v>2677</v>
      </c>
      <c r="G839" s="12" t="s">
        <v>2678</v>
      </c>
      <c r="H839" s="12" t="s">
        <v>26</v>
      </c>
      <c r="I839" s="12" t="s">
        <v>27</v>
      </c>
      <c r="J839" s="12" t="s">
        <v>2679</v>
      </c>
      <c r="K839" s="12" t="s">
        <v>1647</v>
      </c>
      <c r="L839" s="12">
        <v>2895</v>
      </c>
      <c r="M839" s="12" t="s">
        <v>69</v>
      </c>
      <c r="N839" s="12" t="s">
        <v>945</v>
      </c>
      <c r="O839" s="12" t="s">
        <v>32</v>
      </c>
      <c r="P839" s="12" t="s">
        <v>58</v>
      </c>
      <c r="Q839" s="12" t="s">
        <v>946</v>
      </c>
      <c r="R839" s="12">
        <v>52.96</v>
      </c>
      <c r="S839" s="12">
        <v>2</v>
      </c>
      <c r="T839" s="12">
        <v>0</v>
      </c>
      <c r="U839" s="12">
        <v>20.1248</v>
      </c>
    </row>
    <row r="840" spans="1:21" x14ac:dyDescent="0.3">
      <c r="A840" s="12">
        <v>3992</v>
      </c>
      <c r="B840" s="12" t="s">
        <v>2680</v>
      </c>
      <c r="C840" s="2">
        <v>42125</v>
      </c>
      <c r="D840" s="2">
        <v>42129</v>
      </c>
      <c r="E840" s="12" t="s">
        <v>41</v>
      </c>
      <c r="F840" s="12" t="s">
        <v>2681</v>
      </c>
      <c r="G840" s="12" t="s">
        <v>2682</v>
      </c>
      <c r="H840" s="12" t="s">
        <v>92</v>
      </c>
      <c r="I840" s="12" t="s">
        <v>27</v>
      </c>
      <c r="J840" s="12" t="s">
        <v>305</v>
      </c>
      <c r="K840" s="12" t="s">
        <v>45</v>
      </c>
      <c r="L840" s="12">
        <v>33614</v>
      </c>
      <c r="M840" s="12" t="s">
        <v>30</v>
      </c>
      <c r="N840" s="12" t="s">
        <v>945</v>
      </c>
      <c r="O840" s="12" t="s">
        <v>32</v>
      </c>
      <c r="P840" s="12" t="s">
        <v>58</v>
      </c>
      <c r="Q840" s="12" t="s">
        <v>946</v>
      </c>
      <c r="R840" s="12">
        <v>63.552</v>
      </c>
      <c r="S840" s="12">
        <v>3</v>
      </c>
      <c r="T840" s="12">
        <v>0.2</v>
      </c>
      <c r="U840" s="12">
        <v>14.299200000000001</v>
      </c>
    </row>
    <row r="841" spans="1:21" x14ac:dyDescent="0.3">
      <c r="A841" s="12">
        <v>3995</v>
      </c>
      <c r="B841" s="12" t="s">
        <v>2683</v>
      </c>
      <c r="C841" s="2">
        <v>42071</v>
      </c>
      <c r="D841" s="2">
        <v>42075</v>
      </c>
      <c r="E841" s="12" t="s">
        <v>41</v>
      </c>
      <c r="F841" s="12" t="s">
        <v>2684</v>
      </c>
      <c r="G841" s="12" t="s">
        <v>2685</v>
      </c>
      <c r="H841" s="12" t="s">
        <v>26</v>
      </c>
      <c r="I841" s="12" t="s">
        <v>27</v>
      </c>
      <c r="J841" s="12" t="s">
        <v>2686</v>
      </c>
      <c r="K841" s="12" t="s">
        <v>240</v>
      </c>
      <c r="L841" s="12">
        <v>53142</v>
      </c>
      <c r="M841" s="12" t="s">
        <v>95</v>
      </c>
      <c r="N841" s="12" t="s">
        <v>2402</v>
      </c>
      <c r="O841" s="12" t="s">
        <v>32</v>
      </c>
      <c r="P841" s="12" t="s">
        <v>33</v>
      </c>
      <c r="Q841" s="12" t="s">
        <v>2403</v>
      </c>
      <c r="R841" s="12">
        <v>512.94000000000005</v>
      </c>
      <c r="S841" s="12">
        <v>3</v>
      </c>
      <c r="T841" s="12">
        <v>0</v>
      </c>
      <c r="U841" s="12">
        <v>97.458600000000004</v>
      </c>
    </row>
    <row r="842" spans="1:21" x14ac:dyDescent="0.3">
      <c r="A842" s="12">
        <v>3996</v>
      </c>
      <c r="B842" s="12" t="s">
        <v>2683</v>
      </c>
      <c r="C842" s="2">
        <v>42071</v>
      </c>
      <c r="D842" s="2">
        <v>42075</v>
      </c>
      <c r="E842" s="12" t="s">
        <v>41</v>
      </c>
      <c r="F842" s="12" t="s">
        <v>2684</v>
      </c>
      <c r="G842" s="12" t="s">
        <v>2685</v>
      </c>
      <c r="H842" s="12" t="s">
        <v>26</v>
      </c>
      <c r="I842" s="12" t="s">
        <v>27</v>
      </c>
      <c r="J842" s="12" t="s">
        <v>2686</v>
      </c>
      <c r="K842" s="12" t="s">
        <v>240</v>
      </c>
      <c r="L842" s="12">
        <v>53142</v>
      </c>
      <c r="M842" s="12" t="s">
        <v>95</v>
      </c>
      <c r="N842" s="12" t="s">
        <v>1749</v>
      </c>
      <c r="O842" s="12" t="s">
        <v>32</v>
      </c>
      <c r="P842" s="12" t="s">
        <v>38</v>
      </c>
      <c r="Q842" s="12" t="s">
        <v>1750</v>
      </c>
      <c r="R842" s="12">
        <v>860.93</v>
      </c>
      <c r="S842" s="12">
        <v>7</v>
      </c>
      <c r="T842" s="12">
        <v>0</v>
      </c>
      <c r="U842" s="12">
        <v>189.40459999999999</v>
      </c>
    </row>
    <row r="843" spans="1:21" x14ac:dyDescent="0.3">
      <c r="A843" s="12">
        <v>3999</v>
      </c>
      <c r="B843" s="12" t="s">
        <v>2683</v>
      </c>
      <c r="C843" s="2">
        <v>42071</v>
      </c>
      <c r="D843" s="2">
        <v>42075</v>
      </c>
      <c r="E843" s="12" t="s">
        <v>41</v>
      </c>
      <c r="F843" s="12" t="s">
        <v>2684</v>
      </c>
      <c r="G843" s="12" t="s">
        <v>2685</v>
      </c>
      <c r="H843" s="12" t="s">
        <v>26</v>
      </c>
      <c r="I843" s="12" t="s">
        <v>27</v>
      </c>
      <c r="J843" s="12" t="s">
        <v>2686</v>
      </c>
      <c r="K843" s="12" t="s">
        <v>240</v>
      </c>
      <c r="L843" s="12">
        <v>53142</v>
      </c>
      <c r="M843" s="12" t="s">
        <v>95</v>
      </c>
      <c r="N843" s="12" t="s">
        <v>1798</v>
      </c>
      <c r="O843" s="12" t="s">
        <v>32</v>
      </c>
      <c r="P843" s="12" t="s">
        <v>58</v>
      </c>
      <c r="Q843" s="12" t="s">
        <v>1799</v>
      </c>
      <c r="R843" s="12">
        <v>373.08</v>
      </c>
      <c r="S843" s="12">
        <v>6</v>
      </c>
      <c r="T843" s="12">
        <v>0</v>
      </c>
      <c r="U843" s="12">
        <v>82.077600000000004</v>
      </c>
    </row>
    <row r="844" spans="1:21" x14ac:dyDescent="0.3">
      <c r="A844" s="12">
        <v>4000</v>
      </c>
      <c r="B844" s="12" t="s">
        <v>2687</v>
      </c>
      <c r="C844" s="2">
        <v>42202</v>
      </c>
      <c r="D844" s="2">
        <v>42205</v>
      </c>
      <c r="E844" s="12" t="s">
        <v>23</v>
      </c>
      <c r="F844" s="12" t="s">
        <v>471</v>
      </c>
      <c r="G844" s="12" t="s">
        <v>472</v>
      </c>
      <c r="H844" s="12" t="s">
        <v>92</v>
      </c>
      <c r="I844" s="12" t="s">
        <v>27</v>
      </c>
      <c r="J844" s="12" t="s">
        <v>2688</v>
      </c>
      <c r="K844" s="12" t="s">
        <v>45</v>
      </c>
      <c r="L844" s="12">
        <v>34952</v>
      </c>
      <c r="M844" s="12" t="s">
        <v>30</v>
      </c>
      <c r="N844" s="12" t="s">
        <v>350</v>
      </c>
      <c r="O844" s="12" t="s">
        <v>32</v>
      </c>
      <c r="P844" s="12" t="s">
        <v>33</v>
      </c>
      <c r="Q844" s="12" t="s">
        <v>351</v>
      </c>
      <c r="R844" s="12">
        <v>231.92</v>
      </c>
      <c r="S844" s="12">
        <v>5</v>
      </c>
      <c r="T844" s="12">
        <v>0.2</v>
      </c>
      <c r="U844" s="12">
        <v>5.798</v>
      </c>
    </row>
    <row r="845" spans="1:21" x14ac:dyDescent="0.3">
      <c r="A845" s="12">
        <v>4001</v>
      </c>
      <c r="B845" s="12" t="s">
        <v>2689</v>
      </c>
      <c r="C845" s="2">
        <v>41923</v>
      </c>
      <c r="D845" s="2">
        <v>41928</v>
      </c>
      <c r="E845" s="12" t="s">
        <v>41</v>
      </c>
      <c r="F845" s="12" t="s">
        <v>2433</v>
      </c>
      <c r="G845" s="12" t="s">
        <v>2434</v>
      </c>
      <c r="H845" s="12" t="s">
        <v>102</v>
      </c>
      <c r="I845" s="12" t="s">
        <v>27</v>
      </c>
      <c r="J845" s="12" t="s">
        <v>193</v>
      </c>
      <c r="K845" s="12" t="s">
        <v>194</v>
      </c>
      <c r="L845" s="12">
        <v>98115</v>
      </c>
      <c r="M845" s="12" t="s">
        <v>56</v>
      </c>
      <c r="N845" s="12" t="s">
        <v>1498</v>
      </c>
      <c r="O845" s="12" t="s">
        <v>32</v>
      </c>
      <c r="P845" s="12" t="s">
        <v>58</v>
      </c>
      <c r="Q845" s="12" t="s">
        <v>1499</v>
      </c>
      <c r="R845" s="12">
        <v>63.47</v>
      </c>
      <c r="S845" s="12">
        <v>11</v>
      </c>
      <c r="T845" s="12">
        <v>0</v>
      </c>
      <c r="U845" s="12">
        <v>19.041</v>
      </c>
    </row>
    <row r="846" spans="1:21" x14ac:dyDescent="0.3">
      <c r="A846" s="12">
        <v>4003</v>
      </c>
      <c r="B846" s="12" t="s">
        <v>2690</v>
      </c>
      <c r="C846" s="2">
        <v>42432</v>
      </c>
      <c r="D846" s="2">
        <v>42437</v>
      </c>
      <c r="E846" s="12" t="s">
        <v>41</v>
      </c>
      <c r="F846" s="12" t="s">
        <v>1154</v>
      </c>
      <c r="G846" s="12" t="s">
        <v>1155</v>
      </c>
      <c r="H846" s="12" t="s">
        <v>26</v>
      </c>
      <c r="I846" s="12" t="s">
        <v>27</v>
      </c>
      <c r="J846" s="12" t="s">
        <v>247</v>
      </c>
      <c r="K846" s="12" t="s">
        <v>94</v>
      </c>
      <c r="L846" s="12">
        <v>78207</v>
      </c>
      <c r="M846" s="12" t="s">
        <v>95</v>
      </c>
      <c r="N846" s="12" t="s">
        <v>437</v>
      </c>
      <c r="O846" s="12" t="s">
        <v>32</v>
      </c>
      <c r="P846" s="12" t="s">
        <v>47</v>
      </c>
      <c r="Q846" s="12" t="s">
        <v>438</v>
      </c>
      <c r="R846" s="12">
        <v>637.89599999999996</v>
      </c>
      <c r="S846" s="12">
        <v>3</v>
      </c>
      <c r="T846" s="12">
        <v>0.3</v>
      </c>
      <c r="U846" s="12">
        <v>-127.5792</v>
      </c>
    </row>
    <row r="847" spans="1:21" x14ac:dyDescent="0.3">
      <c r="A847" s="12">
        <v>4010</v>
      </c>
      <c r="B847" s="12" t="s">
        <v>2691</v>
      </c>
      <c r="C847" s="2">
        <v>42736</v>
      </c>
      <c r="D847" s="2">
        <v>42740</v>
      </c>
      <c r="E847" s="12" t="s">
        <v>41</v>
      </c>
      <c r="F847" s="12" t="s">
        <v>199</v>
      </c>
      <c r="G847" s="12" t="s">
        <v>200</v>
      </c>
      <c r="H847" s="12" t="s">
        <v>26</v>
      </c>
      <c r="I847" s="12" t="s">
        <v>27</v>
      </c>
      <c r="J847" s="12" t="s">
        <v>54</v>
      </c>
      <c r="K847" s="12" t="s">
        <v>55</v>
      </c>
      <c r="L847" s="12">
        <v>90036</v>
      </c>
      <c r="M847" s="12" t="s">
        <v>56</v>
      </c>
      <c r="N847" s="12" t="s">
        <v>2692</v>
      </c>
      <c r="O847" s="12" t="s">
        <v>32</v>
      </c>
      <c r="P847" s="12" t="s">
        <v>58</v>
      </c>
      <c r="Q847" s="12" t="s">
        <v>2693</v>
      </c>
      <c r="R847" s="12">
        <v>474.43</v>
      </c>
      <c r="S847" s="12">
        <v>11</v>
      </c>
      <c r="T847" s="12">
        <v>0</v>
      </c>
      <c r="U847" s="12">
        <v>199.26060000000001</v>
      </c>
    </row>
    <row r="848" spans="1:21" x14ac:dyDescent="0.3">
      <c r="A848" s="12">
        <v>4021</v>
      </c>
      <c r="B848" s="12" t="s">
        <v>2694</v>
      </c>
      <c r="C848" s="2">
        <v>41812</v>
      </c>
      <c r="D848" s="2">
        <v>41817</v>
      </c>
      <c r="E848" s="12" t="s">
        <v>41</v>
      </c>
      <c r="F848" s="12" t="s">
        <v>2695</v>
      </c>
      <c r="G848" s="12" t="s">
        <v>2696</v>
      </c>
      <c r="H848" s="12" t="s">
        <v>26</v>
      </c>
      <c r="I848" s="12" t="s">
        <v>27</v>
      </c>
      <c r="J848" s="12" t="s">
        <v>1148</v>
      </c>
      <c r="K848" s="12" t="s">
        <v>68</v>
      </c>
      <c r="L848" s="12">
        <v>19013</v>
      </c>
      <c r="M848" s="12" t="s">
        <v>69</v>
      </c>
      <c r="N848" s="12" t="s">
        <v>257</v>
      </c>
      <c r="O848" s="12" t="s">
        <v>32</v>
      </c>
      <c r="P848" s="12" t="s">
        <v>38</v>
      </c>
      <c r="Q848" s="12" t="s">
        <v>258</v>
      </c>
      <c r="R848" s="12">
        <v>170.05799999999999</v>
      </c>
      <c r="S848" s="12">
        <v>3</v>
      </c>
      <c r="T848" s="12">
        <v>0.3</v>
      </c>
      <c r="U848" s="12">
        <v>-4.8587999999999996</v>
      </c>
    </row>
    <row r="849" spans="1:21" x14ac:dyDescent="0.3">
      <c r="A849" s="12">
        <v>4023</v>
      </c>
      <c r="B849" s="12" t="s">
        <v>2694</v>
      </c>
      <c r="C849" s="2">
        <v>41812</v>
      </c>
      <c r="D849" s="2">
        <v>41817</v>
      </c>
      <c r="E849" s="12" t="s">
        <v>41</v>
      </c>
      <c r="F849" s="12" t="s">
        <v>2695</v>
      </c>
      <c r="G849" s="12" t="s">
        <v>2696</v>
      </c>
      <c r="H849" s="12" t="s">
        <v>26</v>
      </c>
      <c r="I849" s="12" t="s">
        <v>27</v>
      </c>
      <c r="J849" s="12" t="s">
        <v>1148</v>
      </c>
      <c r="K849" s="12" t="s">
        <v>68</v>
      </c>
      <c r="L849" s="12">
        <v>19013</v>
      </c>
      <c r="M849" s="12" t="s">
        <v>69</v>
      </c>
      <c r="N849" s="12" t="s">
        <v>37</v>
      </c>
      <c r="O849" s="12" t="s">
        <v>32</v>
      </c>
      <c r="P849" s="12" t="s">
        <v>38</v>
      </c>
      <c r="Q849" s="12" t="s">
        <v>39</v>
      </c>
      <c r="R849" s="12">
        <v>853.93</v>
      </c>
      <c r="S849" s="12">
        <v>5</v>
      </c>
      <c r="T849" s="12">
        <v>0.3</v>
      </c>
      <c r="U849" s="12">
        <v>0</v>
      </c>
    </row>
    <row r="850" spans="1:21" x14ac:dyDescent="0.3">
      <c r="A850" s="12">
        <v>4024</v>
      </c>
      <c r="B850" s="12" t="s">
        <v>2697</v>
      </c>
      <c r="C850" s="2">
        <v>43035</v>
      </c>
      <c r="D850" s="2">
        <v>43036</v>
      </c>
      <c r="E850" s="12" t="s">
        <v>89</v>
      </c>
      <c r="F850" s="12" t="s">
        <v>2698</v>
      </c>
      <c r="G850" s="12" t="s">
        <v>2699</v>
      </c>
      <c r="H850" s="12" t="s">
        <v>92</v>
      </c>
      <c r="I850" s="12" t="s">
        <v>27</v>
      </c>
      <c r="J850" s="12" t="s">
        <v>330</v>
      </c>
      <c r="K850" s="12" t="s">
        <v>55</v>
      </c>
      <c r="L850" s="12">
        <v>94110</v>
      </c>
      <c r="M850" s="12" t="s">
        <v>56</v>
      </c>
      <c r="N850" s="12" t="s">
        <v>1638</v>
      </c>
      <c r="O850" s="12" t="s">
        <v>32</v>
      </c>
      <c r="P850" s="12" t="s">
        <v>33</v>
      </c>
      <c r="Q850" s="12" t="s">
        <v>1639</v>
      </c>
      <c r="R850" s="12">
        <v>556.66499999999996</v>
      </c>
      <c r="S850" s="12">
        <v>5</v>
      </c>
      <c r="T850" s="12">
        <v>0.15</v>
      </c>
      <c r="U850" s="12">
        <v>6.5490000000000004</v>
      </c>
    </row>
    <row r="851" spans="1:21" x14ac:dyDescent="0.3">
      <c r="A851" s="12">
        <v>4031</v>
      </c>
      <c r="B851" s="12" t="s">
        <v>2700</v>
      </c>
      <c r="C851" s="2">
        <v>43093</v>
      </c>
      <c r="D851" s="2">
        <v>43097</v>
      </c>
      <c r="E851" s="12" t="s">
        <v>41</v>
      </c>
      <c r="F851" s="12" t="s">
        <v>2307</v>
      </c>
      <c r="G851" s="12" t="s">
        <v>2308</v>
      </c>
      <c r="H851" s="12" t="s">
        <v>26</v>
      </c>
      <c r="I851" s="12" t="s">
        <v>27</v>
      </c>
      <c r="J851" s="12" t="s">
        <v>1407</v>
      </c>
      <c r="K851" s="12" t="s">
        <v>1408</v>
      </c>
      <c r="L851" s="12">
        <v>70506</v>
      </c>
      <c r="M851" s="12" t="s">
        <v>30</v>
      </c>
      <c r="N851" s="12" t="s">
        <v>1894</v>
      </c>
      <c r="O851" s="12" t="s">
        <v>32</v>
      </c>
      <c r="P851" s="12" t="s">
        <v>38</v>
      </c>
      <c r="Q851" s="12" t="s">
        <v>1895</v>
      </c>
      <c r="R851" s="12">
        <v>232.88</v>
      </c>
      <c r="S851" s="12">
        <v>4</v>
      </c>
      <c r="T851" s="12">
        <v>0</v>
      </c>
      <c r="U851" s="12">
        <v>60.5488</v>
      </c>
    </row>
    <row r="852" spans="1:21" x14ac:dyDescent="0.3">
      <c r="A852" s="12">
        <v>4038</v>
      </c>
      <c r="B852" s="12" t="s">
        <v>2701</v>
      </c>
      <c r="C852" s="2">
        <v>42002</v>
      </c>
      <c r="D852" s="2">
        <v>42006</v>
      </c>
      <c r="E852" s="12" t="s">
        <v>41</v>
      </c>
      <c r="F852" s="12" t="s">
        <v>789</v>
      </c>
      <c r="G852" s="12" t="s">
        <v>790</v>
      </c>
      <c r="H852" s="12" t="s">
        <v>92</v>
      </c>
      <c r="I852" s="12" t="s">
        <v>27</v>
      </c>
      <c r="J852" s="12" t="s">
        <v>330</v>
      </c>
      <c r="K852" s="12" t="s">
        <v>55</v>
      </c>
      <c r="L852" s="12">
        <v>94110</v>
      </c>
      <c r="M852" s="12" t="s">
        <v>56</v>
      </c>
      <c r="N852" s="12" t="s">
        <v>2239</v>
      </c>
      <c r="O852" s="12" t="s">
        <v>32</v>
      </c>
      <c r="P852" s="12" t="s">
        <v>58</v>
      </c>
      <c r="Q852" s="12" t="s">
        <v>2240</v>
      </c>
      <c r="R852" s="12">
        <v>24.9</v>
      </c>
      <c r="S852" s="12">
        <v>5</v>
      </c>
      <c r="T852" s="12">
        <v>0</v>
      </c>
      <c r="U852" s="12">
        <v>8.2170000000000005</v>
      </c>
    </row>
    <row r="853" spans="1:21" x14ac:dyDescent="0.3">
      <c r="A853" s="12">
        <v>4044</v>
      </c>
      <c r="B853" s="12" t="s">
        <v>2701</v>
      </c>
      <c r="C853" s="2">
        <v>42002</v>
      </c>
      <c r="D853" s="2">
        <v>42006</v>
      </c>
      <c r="E853" s="12" t="s">
        <v>41</v>
      </c>
      <c r="F853" s="12" t="s">
        <v>789</v>
      </c>
      <c r="G853" s="12" t="s">
        <v>790</v>
      </c>
      <c r="H853" s="12" t="s">
        <v>92</v>
      </c>
      <c r="I853" s="12" t="s">
        <v>27</v>
      </c>
      <c r="J853" s="12" t="s">
        <v>330</v>
      </c>
      <c r="K853" s="12" t="s">
        <v>55</v>
      </c>
      <c r="L853" s="12">
        <v>94110</v>
      </c>
      <c r="M853" s="12" t="s">
        <v>56</v>
      </c>
      <c r="N853" s="12" t="s">
        <v>2411</v>
      </c>
      <c r="O853" s="12" t="s">
        <v>32</v>
      </c>
      <c r="P853" s="12" t="s">
        <v>58</v>
      </c>
      <c r="Q853" s="12" t="s">
        <v>2412</v>
      </c>
      <c r="R853" s="12">
        <v>70.56</v>
      </c>
      <c r="S853" s="12">
        <v>6</v>
      </c>
      <c r="T853" s="12">
        <v>0</v>
      </c>
      <c r="U853" s="12">
        <v>23.990400000000001</v>
      </c>
    </row>
    <row r="854" spans="1:21" x14ac:dyDescent="0.3">
      <c r="A854" s="12">
        <v>4045</v>
      </c>
      <c r="B854" s="12" t="s">
        <v>2702</v>
      </c>
      <c r="C854" s="2">
        <v>42180</v>
      </c>
      <c r="D854" s="2">
        <v>42185</v>
      </c>
      <c r="E854" s="12" t="s">
        <v>41</v>
      </c>
      <c r="F854" s="12" t="s">
        <v>2213</v>
      </c>
      <c r="G854" s="12" t="s">
        <v>2214</v>
      </c>
      <c r="H854" s="12" t="s">
        <v>26</v>
      </c>
      <c r="I854" s="12" t="s">
        <v>27</v>
      </c>
      <c r="J854" s="12" t="s">
        <v>330</v>
      </c>
      <c r="K854" s="12" t="s">
        <v>55</v>
      </c>
      <c r="L854" s="12">
        <v>94110</v>
      </c>
      <c r="M854" s="12" t="s">
        <v>56</v>
      </c>
      <c r="N854" s="12" t="s">
        <v>642</v>
      </c>
      <c r="O854" s="12" t="s">
        <v>32</v>
      </c>
      <c r="P854" s="12" t="s">
        <v>58</v>
      </c>
      <c r="Q854" s="12" t="s">
        <v>643</v>
      </c>
      <c r="R854" s="12">
        <v>204.85</v>
      </c>
      <c r="S854" s="12">
        <v>5</v>
      </c>
      <c r="T854" s="12">
        <v>0</v>
      </c>
      <c r="U854" s="12">
        <v>57.357999999999997</v>
      </c>
    </row>
    <row r="855" spans="1:21" x14ac:dyDescent="0.3">
      <c r="A855" s="12">
        <v>4050</v>
      </c>
      <c r="B855" s="12" t="s">
        <v>2703</v>
      </c>
      <c r="C855" s="2">
        <v>42910</v>
      </c>
      <c r="D855" s="2">
        <v>42912</v>
      </c>
      <c r="E855" s="12" t="s">
        <v>23</v>
      </c>
      <c r="F855" s="12" t="s">
        <v>2704</v>
      </c>
      <c r="G855" s="12" t="s">
        <v>2705</v>
      </c>
      <c r="H855" s="12" t="s">
        <v>26</v>
      </c>
      <c r="I855" s="12" t="s">
        <v>27</v>
      </c>
      <c r="J855" s="12" t="s">
        <v>175</v>
      </c>
      <c r="K855" s="12" t="s">
        <v>122</v>
      </c>
      <c r="L855" s="12">
        <v>10011</v>
      </c>
      <c r="M855" s="12" t="s">
        <v>69</v>
      </c>
      <c r="N855" s="12" t="s">
        <v>922</v>
      </c>
      <c r="O855" s="12" t="s">
        <v>32</v>
      </c>
      <c r="P855" s="12" t="s">
        <v>58</v>
      </c>
      <c r="Q855" s="12" t="s">
        <v>923</v>
      </c>
      <c r="R855" s="12">
        <v>276.69</v>
      </c>
      <c r="S855" s="12">
        <v>3</v>
      </c>
      <c r="T855" s="12">
        <v>0</v>
      </c>
      <c r="U855" s="12">
        <v>49.804200000000002</v>
      </c>
    </row>
    <row r="856" spans="1:21" x14ac:dyDescent="0.3">
      <c r="A856" s="12">
        <v>4051</v>
      </c>
      <c r="B856" s="12" t="s">
        <v>2703</v>
      </c>
      <c r="C856" s="2">
        <v>42910</v>
      </c>
      <c r="D856" s="2">
        <v>42912</v>
      </c>
      <c r="E856" s="12" t="s">
        <v>23</v>
      </c>
      <c r="F856" s="12" t="s">
        <v>2704</v>
      </c>
      <c r="G856" s="12" t="s">
        <v>2705</v>
      </c>
      <c r="H856" s="12" t="s">
        <v>26</v>
      </c>
      <c r="I856" s="12" t="s">
        <v>27</v>
      </c>
      <c r="J856" s="12" t="s">
        <v>175</v>
      </c>
      <c r="K856" s="12" t="s">
        <v>122</v>
      </c>
      <c r="L856" s="12">
        <v>10011</v>
      </c>
      <c r="M856" s="12" t="s">
        <v>69</v>
      </c>
      <c r="N856" s="12" t="s">
        <v>358</v>
      </c>
      <c r="O856" s="12" t="s">
        <v>32</v>
      </c>
      <c r="P856" s="12" t="s">
        <v>38</v>
      </c>
      <c r="Q856" s="12" t="s">
        <v>359</v>
      </c>
      <c r="R856" s="12">
        <v>172.76400000000001</v>
      </c>
      <c r="S856" s="12">
        <v>2</v>
      </c>
      <c r="T856" s="12">
        <v>0.1</v>
      </c>
      <c r="U856" s="12">
        <v>32.633200000000002</v>
      </c>
    </row>
    <row r="857" spans="1:21" x14ac:dyDescent="0.3">
      <c r="A857" s="12">
        <v>4053</v>
      </c>
      <c r="B857" s="12" t="s">
        <v>2706</v>
      </c>
      <c r="C857" s="2">
        <v>41911</v>
      </c>
      <c r="D857" s="2">
        <v>41915</v>
      </c>
      <c r="E857" s="12" t="s">
        <v>41</v>
      </c>
      <c r="F857" s="12" t="s">
        <v>2347</v>
      </c>
      <c r="G857" s="12" t="s">
        <v>2348</v>
      </c>
      <c r="H857" s="12" t="s">
        <v>92</v>
      </c>
      <c r="I857" s="12" t="s">
        <v>27</v>
      </c>
      <c r="J857" s="12" t="s">
        <v>67</v>
      </c>
      <c r="K857" s="12" t="s">
        <v>68</v>
      </c>
      <c r="L857" s="12">
        <v>19134</v>
      </c>
      <c r="M857" s="12" t="s">
        <v>69</v>
      </c>
      <c r="N857" s="12" t="s">
        <v>1563</v>
      </c>
      <c r="O857" s="12" t="s">
        <v>32</v>
      </c>
      <c r="P857" s="12" t="s">
        <v>47</v>
      </c>
      <c r="Q857" s="12" t="s">
        <v>1564</v>
      </c>
      <c r="R857" s="12">
        <v>409.27199999999999</v>
      </c>
      <c r="S857" s="12">
        <v>2</v>
      </c>
      <c r="T857" s="12">
        <v>0.4</v>
      </c>
      <c r="U857" s="12">
        <v>-81.854399999999998</v>
      </c>
    </row>
    <row r="858" spans="1:21" x14ac:dyDescent="0.3">
      <c r="A858" s="12">
        <v>4057</v>
      </c>
      <c r="B858" s="12" t="s">
        <v>2706</v>
      </c>
      <c r="C858" s="2">
        <v>41911</v>
      </c>
      <c r="D858" s="2">
        <v>41915</v>
      </c>
      <c r="E858" s="12" t="s">
        <v>41</v>
      </c>
      <c r="F858" s="12" t="s">
        <v>2347</v>
      </c>
      <c r="G858" s="12" t="s">
        <v>2348</v>
      </c>
      <c r="H858" s="12" t="s">
        <v>92</v>
      </c>
      <c r="I858" s="12" t="s">
        <v>27</v>
      </c>
      <c r="J858" s="12" t="s">
        <v>67</v>
      </c>
      <c r="K858" s="12" t="s">
        <v>68</v>
      </c>
      <c r="L858" s="12">
        <v>19134</v>
      </c>
      <c r="M858" s="12" t="s">
        <v>69</v>
      </c>
      <c r="N858" s="12" t="s">
        <v>1042</v>
      </c>
      <c r="O858" s="12" t="s">
        <v>32</v>
      </c>
      <c r="P858" s="12" t="s">
        <v>47</v>
      </c>
      <c r="Q858" s="12" t="s">
        <v>1043</v>
      </c>
      <c r="R858" s="12">
        <v>67.176000000000002</v>
      </c>
      <c r="S858" s="12">
        <v>1</v>
      </c>
      <c r="T858" s="12">
        <v>0.4</v>
      </c>
      <c r="U858" s="12">
        <v>-20.152799999999999</v>
      </c>
    </row>
    <row r="859" spans="1:21" x14ac:dyDescent="0.3">
      <c r="A859" s="12">
        <v>4060</v>
      </c>
      <c r="B859" s="12" t="s">
        <v>2707</v>
      </c>
      <c r="C859" s="2">
        <v>42328</v>
      </c>
      <c r="D859" s="2">
        <v>42332</v>
      </c>
      <c r="E859" s="12" t="s">
        <v>41</v>
      </c>
      <c r="F859" s="12" t="s">
        <v>223</v>
      </c>
      <c r="G859" s="12" t="s">
        <v>224</v>
      </c>
      <c r="H859" s="12" t="s">
        <v>26</v>
      </c>
      <c r="I859" s="12" t="s">
        <v>27</v>
      </c>
      <c r="J859" s="12" t="s">
        <v>1472</v>
      </c>
      <c r="K859" s="12" t="s">
        <v>55</v>
      </c>
      <c r="L859" s="12">
        <v>94601</v>
      </c>
      <c r="M859" s="12" t="s">
        <v>56</v>
      </c>
      <c r="N859" s="12" t="s">
        <v>582</v>
      </c>
      <c r="O859" s="12" t="s">
        <v>32</v>
      </c>
      <c r="P859" s="12" t="s">
        <v>38</v>
      </c>
      <c r="Q859" s="12" t="s">
        <v>583</v>
      </c>
      <c r="R859" s="12">
        <v>572.16</v>
      </c>
      <c r="S859" s="12">
        <v>3</v>
      </c>
      <c r="T859" s="12">
        <v>0.2</v>
      </c>
      <c r="U859" s="12">
        <v>35.76</v>
      </c>
    </row>
    <row r="860" spans="1:21" x14ac:dyDescent="0.3">
      <c r="A860" s="12">
        <v>4072</v>
      </c>
      <c r="B860" s="12" t="s">
        <v>2708</v>
      </c>
      <c r="C860" s="2">
        <v>42610</v>
      </c>
      <c r="D860" s="2">
        <v>42613</v>
      </c>
      <c r="E860" s="12" t="s">
        <v>89</v>
      </c>
      <c r="F860" s="12" t="s">
        <v>2300</v>
      </c>
      <c r="G860" s="12" t="s">
        <v>2301</v>
      </c>
      <c r="H860" s="12" t="s">
        <v>26</v>
      </c>
      <c r="I860" s="12" t="s">
        <v>27</v>
      </c>
      <c r="J860" s="12" t="s">
        <v>1741</v>
      </c>
      <c r="K860" s="12" t="s">
        <v>94</v>
      </c>
      <c r="L860" s="12">
        <v>75081</v>
      </c>
      <c r="M860" s="12" t="s">
        <v>95</v>
      </c>
      <c r="N860" s="12" t="s">
        <v>1478</v>
      </c>
      <c r="O860" s="12" t="s">
        <v>32</v>
      </c>
      <c r="P860" s="12" t="s">
        <v>33</v>
      </c>
      <c r="Q860" s="12" t="s">
        <v>1479</v>
      </c>
      <c r="R860" s="12">
        <v>156.37280000000001</v>
      </c>
      <c r="S860" s="12">
        <v>2</v>
      </c>
      <c r="T860" s="12">
        <v>0.32</v>
      </c>
      <c r="U860" s="12">
        <v>-52.890799999999999</v>
      </c>
    </row>
    <row r="861" spans="1:21" x14ac:dyDescent="0.3">
      <c r="A861" s="12">
        <v>4075</v>
      </c>
      <c r="B861" s="12" t="s">
        <v>2709</v>
      </c>
      <c r="C861" s="2">
        <v>43054</v>
      </c>
      <c r="D861" s="2">
        <v>43059</v>
      </c>
      <c r="E861" s="12" t="s">
        <v>41</v>
      </c>
      <c r="F861" s="12" t="s">
        <v>2684</v>
      </c>
      <c r="G861" s="12" t="s">
        <v>2685</v>
      </c>
      <c r="H861" s="12" t="s">
        <v>26</v>
      </c>
      <c r="I861" s="12" t="s">
        <v>27</v>
      </c>
      <c r="J861" s="12" t="s">
        <v>2710</v>
      </c>
      <c r="K861" s="12" t="s">
        <v>45</v>
      </c>
      <c r="L861" s="12">
        <v>33023</v>
      </c>
      <c r="M861" s="12" t="s">
        <v>30</v>
      </c>
      <c r="N861" s="12" t="s">
        <v>707</v>
      </c>
      <c r="O861" s="12" t="s">
        <v>32</v>
      </c>
      <c r="P861" s="12" t="s">
        <v>58</v>
      </c>
      <c r="Q861" s="12" t="s">
        <v>708</v>
      </c>
      <c r="R861" s="12">
        <v>220.06399999999999</v>
      </c>
      <c r="S861" s="12">
        <v>4</v>
      </c>
      <c r="T861" s="12">
        <v>0.2</v>
      </c>
      <c r="U861" s="12">
        <v>55.015999999999998</v>
      </c>
    </row>
    <row r="862" spans="1:21" x14ac:dyDescent="0.3">
      <c r="A862" s="12">
        <v>4076</v>
      </c>
      <c r="B862" s="12" t="s">
        <v>2709</v>
      </c>
      <c r="C862" s="2">
        <v>43054</v>
      </c>
      <c r="D862" s="2">
        <v>43059</v>
      </c>
      <c r="E862" s="12" t="s">
        <v>41</v>
      </c>
      <c r="F862" s="12" t="s">
        <v>2684</v>
      </c>
      <c r="G862" s="12" t="s">
        <v>2685</v>
      </c>
      <c r="H862" s="12" t="s">
        <v>26</v>
      </c>
      <c r="I862" s="12" t="s">
        <v>27</v>
      </c>
      <c r="J862" s="12" t="s">
        <v>2710</v>
      </c>
      <c r="K862" s="12" t="s">
        <v>45</v>
      </c>
      <c r="L862" s="12">
        <v>33023</v>
      </c>
      <c r="M862" s="12" t="s">
        <v>30</v>
      </c>
      <c r="N862" s="12" t="s">
        <v>1393</v>
      </c>
      <c r="O862" s="12" t="s">
        <v>32</v>
      </c>
      <c r="P862" s="12" t="s">
        <v>58</v>
      </c>
      <c r="Q862" s="12" t="s">
        <v>1394</v>
      </c>
      <c r="R862" s="12">
        <v>339.13600000000002</v>
      </c>
      <c r="S862" s="12">
        <v>4</v>
      </c>
      <c r="T862" s="12">
        <v>0.2</v>
      </c>
      <c r="U862" s="12">
        <v>0</v>
      </c>
    </row>
    <row r="863" spans="1:21" x14ac:dyDescent="0.3">
      <c r="A863" s="12">
        <v>4089</v>
      </c>
      <c r="B863" s="12" t="s">
        <v>2711</v>
      </c>
      <c r="C863" s="2">
        <v>41870</v>
      </c>
      <c r="D863" s="2">
        <v>41877</v>
      </c>
      <c r="E863" s="12" t="s">
        <v>41</v>
      </c>
      <c r="F863" s="12" t="s">
        <v>2712</v>
      </c>
      <c r="G863" s="12" t="s">
        <v>2713</v>
      </c>
      <c r="H863" s="12" t="s">
        <v>26</v>
      </c>
      <c r="I863" s="12" t="s">
        <v>27</v>
      </c>
      <c r="J863" s="12" t="s">
        <v>1059</v>
      </c>
      <c r="K863" s="12" t="s">
        <v>1060</v>
      </c>
      <c r="L863" s="12">
        <v>72401</v>
      </c>
      <c r="M863" s="12" t="s">
        <v>30</v>
      </c>
      <c r="N863" s="12" t="s">
        <v>2714</v>
      </c>
      <c r="O863" s="12" t="s">
        <v>32</v>
      </c>
      <c r="P863" s="12" t="s">
        <v>33</v>
      </c>
      <c r="Q863" s="12" t="s">
        <v>2715</v>
      </c>
      <c r="R863" s="12">
        <v>638.82000000000005</v>
      </c>
      <c r="S863" s="12">
        <v>9</v>
      </c>
      <c r="T863" s="12">
        <v>0</v>
      </c>
      <c r="U863" s="12">
        <v>172.48140000000001</v>
      </c>
    </row>
    <row r="864" spans="1:21" x14ac:dyDescent="0.3">
      <c r="A864" s="12">
        <v>4104</v>
      </c>
      <c r="B864" s="12" t="s">
        <v>2716</v>
      </c>
      <c r="C864" s="2">
        <v>43090</v>
      </c>
      <c r="D864" s="2">
        <v>43090</v>
      </c>
      <c r="E864" s="12" t="s">
        <v>427</v>
      </c>
      <c r="F864" s="12" t="s">
        <v>673</v>
      </c>
      <c r="G864" s="12" t="s">
        <v>674</v>
      </c>
      <c r="H864" s="12" t="s">
        <v>102</v>
      </c>
      <c r="I864" s="12" t="s">
        <v>27</v>
      </c>
      <c r="J864" s="12" t="s">
        <v>2717</v>
      </c>
      <c r="K864" s="12" t="s">
        <v>843</v>
      </c>
      <c r="L864" s="12">
        <v>68025</v>
      </c>
      <c r="M864" s="12" t="s">
        <v>95</v>
      </c>
      <c r="N864" s="12" t="s">
        <v>929</v>
      </c>
      <c r="O864" s="12" t="s">
        <v>32</v>
      </c>
      <c r="P864" s="12" t="s">
        <v>58</v>
      </c>
      <c r="Q864" s="12" t="s">
        <v>318</v>
      </c>
      <c r="R864" s="12">
        <v>15.92</v>
      </c>
      <c r="S864" s="12">
        <v>2</v>
      </c>
      <c r="T864" s="12">
        <v>0</v>
      </c>
      <c r="U864" s="12">
        <v>7.0048000000000004</v>
      </c>
    </row>
    <row r="865" spans="1:21" x14ac:dyDescent="0.3">
      <c r="A865" s="12">
        <v>4109</v>
      </c>
      <c r="B865" s="12" t="s">
        <v>2718</v>
      </c>
      <c r="C865" s="2">
        <v>42254</v>
      </c>
      <c r="D865" s="2">
        <v>42254</v>
      </c>
      <c r="E865" s="12" t="s">
        <v>427</v>
      </c>
      <c r="F865" s="12" t="s">
        <v>1405</v>
      </c>
      <c r="G865" s="12" t="s">
        <v>1406</v>
      </c>
      <c r="H865" s="12" t="s">
        <v>26</v>
      </c>
      <c r="I865" s="12" t="s">
        <v>27</v>
      </c>
      <c r="J865" s="12" t="s">
        <v>175</v>
      </c>
      <c r="K865" s="12" t="s">
        <v>122</v>
      </c>
      <c r="L865" s="12">
        <v>10011</v>
      </c>
      <c r="M865" s="12" t="s">
        <v>69</v>
      </c>
      <c r="N865" s="12" t="s">
        <v>2288</v>
      </c>
      <c r="O865" s="12" t="s">
        <v>32</v>
      </c>
      <c r="P865" s="12" t="s">
        <v>47</v>
      </c>
      <c r="Q865" s="12" t="s">
        <v>2289</v>
      </c>
      <c r="R865" s="12">
        <v>27.414000000000001</v>
      </c>
      <c r="S865" s="12">
        <v>3</v>
      </c>
      <c r="T865" s="12">
        <v>0.4</v>
      </c>
      <c r="U865" s="12">
        <v>-14.1639</v>
      </c>
    </row>
    <row r="866" spans="1:21" x14ac:dyDescent="0.3">
      <c r="A866" s="12">
        <v>4111</v>
      </c>
      <c r="B866" s="12" t="s">
        <v>2719</v>
      </c>
      <c r="C866" s="2">
        <v>42363</v>
      </c>
      <c r="D866" s="2">
        <v>42370</v>
      </c>
      <c r="E866" s="12" t="s">
        <v>41</v>
      </c>
      <c r="F866" s="12" t="s">
        <v>2720</v>
      </c>
      <c r="G866" s="12" t="s">
        <v>2721</v>
      </c>
      <c r="H866" s="12" t="s">
        <v>92</v>
      </c>
      <c r="I866" s="12" t="s">
        <v>27</v>
      </c>
      <c r="J866" s="12" t="s">
        <v>290</v>
      </c>
      <c r="K866" s="12" t="s">
        <v>291</v>
      </c>
      <c r="L866" s="12">
        <v>48227</v>
      </c>
      <c r="M866" s="12" t="s">
        <v>95</v>
      </c>
      <c r="N866" s="12" t="s">
        <v>2722</v>
      </c>
      <c r="O866" s="12" t="s">
        <v>32</v>
      </c>
      <c r="P866" s="12" t="s">
        <v>33</v>
      </c>
      <c r="Q866" s="12" t="s">
        <v>2723</v>
      </c>
      <c r="R866" s="12">
        <v>160.97999999999999</v>
      </c>
      <c r="S866" s="12">
        <v>1</v>
      </c>
      <c r="T866" s="12">
        <v>0</v>
      </c>
      <c r="U866" s="12">
        <v>20.927399999999999</v>
      </c>
    </row>
    <row r="867" spans="1:21" x14ac:dyDescent="0.3">
      <c r="A867" s="12">
        <v>4126</v>
      </c>
      <c r="B867" s="12" t="s">
        <v>2724</v>
      </c>
      <c r="C867" s="2">
        <v>42943</v>
      </c>
      <c r="D867" s="2">
        <v>42947</v>
      </c>
      <c r="E867" s="12" t="s">
        <v>23</v>
      </c>
      <c r="F867" s="12" t="s">
        <v>2725</v>
      </c>
      <c r="G867" s="12" t="s">
        <v>2726</v>
      </c>
      <c r="H867" s="12" t="s">
        <v>26</v>
      </c>
      <c r="I867" s="12" t="s">
        <v>27</v>
      </c>
      <c r="J867" s="12" t="s">
        <v>608</v>
      </c>
      <c r="K867" s="12" t="s">
        <v>45</v>
      </c>
      <c r="L867" s="12">
        <v>32216</v>
      </c>
      <c r="M867" s="12" t="s">
        <v>30</v>
      </c>
      <c r="N867" s="12" t="s">
        <v>969</v>
      </c>
      <c r="O867" s="12" t="s">
        <v>32</v>
      </c>
      <c r="P867" s="12" t="s">
        <v>58</v>
      </c>
      <c r="Q867" s="12" t="s">
        <v>970</v>
      </c>
      <c r="R867" s="12">
        <v>91.031999999999996</v>
      </c>
      <c r="S867" s="12">
        <v>3</v>
      </c>
      <c r="T867" s="12">
        <v>0.2</v>
      </c>
      <c r="U867" s="12">
        <v>-2.2757999999999998</v>
      </c>
    </row>
    <row r="868" spans="1:21" x14ac:dyDescent="0.3">
      <c r="A868" s="12">
        <v>4141</v>
      </c>
      <c r="B868" s="12" t="s">
        <v>2727</v>
      </c>
      <c r="C868" s="2">
        <v>43070</v>
      </c>
      <c r="D868" s="2">
        <v>43073</v>
      </c>
      <c r="E868" s="12" t="s">
        <v>89</v>
      </c>
      <c r="F868" s="12" t="s">
        <v>710</v>
      </c>
      <c r="G868" s="12" t="s">
        <v>711</v>
      </c>
      <c r="H868" s="12" t="s">
        <v>26</v>
      </c>
      <c r="I868" s="12" t="s">
        <v>27</v>
      </c>
      <c r="J868" s="12" t="s">
        <v>67</v>
      </c>
      <c r="K868" s="12" t="s">
        <v>68</v>
      </c>
      <c r="L868" s="12">
        <v>19120</v>
      </c>
      <c r="M868" s="12" t="s">
        <v>69</v>
      </c>
      <c r="N868" s="12" t="s">
        <v>2674</v>
      </c>
      <c r="O868" s="12" t="s">
        <v>32</v>
      </c>
      <c r="P868" s="12" t="s">
        <v>58</v>
      </c>
      <c r="Q868" s="12" t="s">
        <v>2675</v>
      </c>
      <c r="R868" s="12">
        <v>79.12</v>
      </c>
      <c r="S868" s="12">
        <v>5</v>
      </c>
      <c r="T868" s="12">
        <v>0.2</v>
      </c>
      <c r="U868" s="12">
        <v>13.846</v>
      </c>
    </row>
    <row r="869" spans="1:21" x14ac:dyDescent="0.3">
      <c r="A869" s="12">
        <v>4146</v>
      </c>
      <c r="B869" s="12" t="s">
        <v>2728</v>
      </c>
      <c r="C869" s="2">
        <v>42765</v>
      </c>
      <c r="D869" s="2">
        <v>42772</v>
      </c>
      <c r="E869" s="12" t="s">
        <v>41</v>
      </c>
      <c r="F869" s="12" t="s">
        <v>686</v>
      </c>
      <c r="G869" s="12" t="s">
        <v>687</v>
      </c>
      <c r="H869" s="12" t="s">
        <v>102</v>
      </c>
      <c r="I869" s="12" t="s">
        <v>27</v>
      </c>
      <c r="J869" s="12" t="s">
        <v>330</v>
      </c>
      <c r="K869" s="12" t="s">
        <v>55</v>
      </c>
      <c r="L869" s="12">
        <v>94110</v>
      </c>
      <c r="M869" s="12" t="s">
        <v>56</v>
      </c>
      <c r="N869" s="12" t="s">
        <v>161</v>
      </c>
      <c r="O869" s="12" t="s">
        <v>32</v>
      </c>
      <c r="P869" s="12" t="s">
        <v>38</v>
      </c>
      <c r="Q869" s="12" t="s">
        <v>162</v>
      </c>
      <c r="R869" s="12">
        <v>120.78400000000001</v>
      </c>
      <c r="S869" s="12">
        <v>1</v>
      </c>
      <c r="T869" s="12">
        <v>0.2</v>
      </c>
      <c r="U869" s="12">
        <v>-13.588200000000001</v>
      </c>
    </row>
    <row r="870" spans="1:21" x14ac:dyDescent="0.3">
      <c r="A870" s="12">
        <v>4147</v>
      </c>
      <c r="B870" s="12" t="s">
        <v>2729</v>
      </c>
      <c r="C870" s="2">
        <v>42336</v>
      </c>
      <c r="D870" s="2">
        <v>42342</v>
      </c>
      <c r="E870" s="12" t="s">
        <v>41</v>
      </c>
      <c r="F870" s="12" t="s">
        <v>2300</v>
      </c>
      <c r="G870" s="12" t="s">
        <v>2301</v>
      </c>
      <c r="H870" s="12" t="s">
        <v>26</v>
      </c>
      <c r="I870" s="12" t="s">
        <v>27</v>
      </c>
      <c r="J870" s="12" t="s">
        <v>2730</v>
      </c>
      <c r="K870" s="12" t="s">
        <v>122</v>
      </c>
      <c r="L870" s="12">
        <v>11520</v>
      </c>
      <c r="M870" s="12" t="s">
        <v>69</v>
      </c>
      <c r="N870" s="12" t="s">
        <v>310</v>
      </c>
      <c r="O870" s="12" t="s">
        <v>32</v>
      </c>
      <c r="P870" s="12" t="s">
        <v>58</v>
      </c>
      <c r="Q870" s="12" t="s">
        <v>311</v>
      </c>
      <c r="R870" s="12">
        <v>322.58999999999997</v>
      </c>
      <c r="S870" s="12">
        <v>3</v>
      </c>
      <c r="T870" s="12">
        <v>0</v>
      </c>
      <c r="U870" s="12">
        <v>64.518000000000001</v>
      </c>
    </row>
    <row r="871" spans="1:21" x14ac:dyDescent="0.3">
      <c r="A871" s="12">
        <v>4169</v>
      </c>
      <c r="B871" s="12" t="s">
        <v>2731</v>
      </c>
      <c r="C871" s="2">
        <v>41923</v>
      </c>
      <c r="D871" s="2">
        <v>41925</v>
      </c>
      <c r="E871" s="12" t="s">
        <v>89</v>
      </c>
      <c r="F871" s="12" t="s">
        <v>337</v>
      </c>
      <c r="G871" s="12" t="s">
        <v>338</v>
      </c>
      <c r="H871" s="12" t="s">
        <v>26</v>
      </c>
      <c r="I871" s="12" t="s">
        <v>27</v>
      </c>
      <c r="J871" s="12" t="s">
        <v>1187</v>
      </c>
      <c r="K871" s="12" t="s">
        <v>55</v>
      </c>
      <c r="L871" s="12">
        <v>91104</v>
      </c>
      <c r="M871" s="12" t="s">
        <v>56</v>
      </c>
      <c r="N871" s="12" t="s">
        <v>2732</v>
      </c>
      <c r="O871" s="12" t="s">
        <v>32</v>
      </c>
      <c r="P871" s="12" t="s">
        <v>38</v>
      </c>
      <c r="Q871" s="12" t="s">
        <v>2733</v>
      </c>
      <c r="R871" s="12">
        <v>433.56799999999998</v>
      </c>
      <c r="S871" s="12">
        <v>2</v>
      </c>
      <c r="T871" s="12">
        <v>0.2</v>
      </c>
      <c r="U871" s="12">
        <v>-65.035200000000003</v>
      </c>
    </row>
    <row r="872" spans="1:21" x14ac:dyDescent="0.3">
      <c r="A872" s="12">
        <v>4185</v>
      </c>
      <c r="B872" s="12" t="s">
        <v>2734</v>
      </c>
      <c r="C872" s="2">
        <v>42709</v>
      </c>
      <c r="D872" s="2">
        <v>42711</v>
      </c>
      <c r="E872" s="12" t="s">
        <v>89</v>
      </c>
      <c r="F872" s="12" t="s">
        <v>2005</v>
      </c>
      <c r="G872" s="12" t="s">
        <v>2006</v>
      </c>
      <c r="H872" s="12" t="s">
        <v>92</v>
      </c>
      <c r="I872" s="12" t="s">
        <v>27</v>
      </c>
      <c r="J872" s="12" t="s">
        <v>239</v>
      </c>
      <c r="K872" s="12" t="s">
        <v>436</v>
      </c>
      <c r="L872" s="12">
        <v>2038</v>
      </c>
      <c r="M872" s="12" t="s">
        <v>69</v>
      </c>
      <c r="N872" s="12" t="s">
        <v>2735</v>
      </c>
      <c r="O872" s="12" t="s">
        <v>32</v>
      </c>
      <c r="P872" s="12" t="s">
        <v>33</v>
      </c>
      <c r="Q872" s="12" t="s">
        <v>2736</v>
      </c>
      <c r="R872" s="12">
        <v>81.94</v>
      </c>
      <c r="S872" s="12">
        <v>1</v>
      </c>
      <c r="T872" s="12">
        <v>0</v>
      </c>
      <c r="U872" s="12">
        <v>20.484999999999999</v>
      </c>
    </row>
    <row r="873" spans="1:21" x14ac:dyDescent="0.3">
      <c r="A873" s="12">
        <v>4193</v>
      </c>
      <c r="B873" s="12" t="s">
        <v>2737</v>
      </c>
      <c r="C873" s="2">
        <v>42324</v>
      </c>
      <c r="D873" s="2">
        <v>42328</v>
      </c>
      <c r="E873" s="12" t="s">
        <v>41</v>
      </c>
      <c r="F873" s="12" t="s">
        <v>271</v>
      </c>
      <c r="G873" s="12" t="s">
        <v>272</v>
      </c>
      <c r="H873" s="12" t="s">
        <v>92</v>
      </c>
      <c r="I873" s="12" t="s">
        <v>27</v>
      </c>
      <c r="J873" s="12" t="s">
        <v>2738</v>
      </c>
      <c r="K873" s="12" t="s">
        <v>2282</v>
      </c>
      <c r="L873" s="12">
        <v>83704</v>
      </c>
      <c r="M873" s="12" t="s">
        <v>56</v>
      </c>
      <c r="N873" s="12" t="s">
        <v>46</v>
      </c>
      <c r="O873" s="12" t="s">
        <v>32</v>
      </c>
      <c r="P873" s="12" t="s">
        <v>47</v>
      </c>
      <c r="Q873" s="12" t="s">
        <v>48</v>
      </c>
      <c r="R873" s="12">
        <v>696.42</v>
      </c>
      <c r="S873" s="12">
        <v>2</v>
      </c>
      <c r="T873" s="12">
        <v>0</v>
      </c>
      <c r="U873" s="12">
        <v>160.17660000000001</v>
      </c>
    </row>
    <row r="874" spans="1:21" x14ac:dyDescent="0.3">
      <c r="A874" s="12">
        <v>4196</v>
      </c>
      <c r="B874" s="12" t="s">
        <v>2739</v>
      </c>
      <c r="C874" s="2">
        <v>42468</v>
      </c>
      <c r="D874" s="2">
        <v>42474</v>
      </c>
      <c r="E874" s="12" t="s">
        <v>41</v>
      </c>
      <c r="F874" s="12" t="s">
        <v>1656</v>
      </c>
      <c r="G874" s="12" t="s">
        <v>1657</v>
      </c>
      <c r="H874" s="12" t="s">
        <v>26</v>
      </c>
      <c r="I874" s="12" t="s">
        <v>27</v>
      </c>
      <c r="J874" s="12" t="s">
        <v>54</v>
      </c>
      <c r="K874" s="12" t="s">
        <v>55</v>
      </c>
      <c r="L874" s="12">
        <v>90032</v>
      </c>
      <c r="M874" s="12" t="s">
        <v>56</v>
      </c>
      <c r="N874" s="12" t="s">
        <v>804</v>
      </c>
      <c r="O874" s="12" t="s">
        <v>32</v>
      </c>
      <c r="P874" s="12" t="s">
        <v>58</v>
      </c>
      <c r="Q874" s="12" t="s">
        <v>805</v>
      </c>
      <c r="R874" s="12">
        <v>24.7</v>
      </c>
      <c r="S874" s="12">
        <v>5</v>
      </c>
      <c r="T874" s="12">
        <v>0</v>
      </c>
      <c r="U874" s="12">
        <v>10.374000000000001</v>
      </c>
    </row>
    <row r="875" spans="1:21" x14ac:dyDescent="0.3">
      <c r="A875" s="12">
        <v>4206</v>
      </c>
      <c r="B875" s="12" t="s">
        <v>2740</v>
      </c>
      <c r="C875" s="2">
        <v>41943</v>
      </c>
      <c r="D875" s="2">
        <v>41945</v>
      </c>
      <c r="E875" s="12" t="s">
        <v>23</v>
      </c>
      <c r="F875" s="12" t="s">
        <v>1641</v>
      </c>
      <c r="G875" s="12" t="s">
        <v>1642</v>
      </c>
      <c r="H875" s="12" t="s">
        <v>26</v>
      </c>
      <c r="I875" s="12" t="s">
        <v>27</v>
      </c>
      <c r="J875" s="12" t="s">
        <v>2741</v>
      </c>
      <c r="K875" s="12" t="s">
        <v>1647</v>
      </c>
      <c r="L875" s="12">
        <v>2920</v>
      </c>
      <c r="M875" s="12" t="s">
        <v>69</v>
      </c>
      <c r="N875" s="12" t="s">
        <v>1720</v>
      </c>
      <c r="O875" s="12" t="s">
        <v>32</v>
      </c>
      <c r="P875" s="12" t="s">
        <v>58</v>
      </c>
      <c r="Q875" s="12" t="s">
        <v>1721</v>
      </c>
      <c r="R875" s="12">
        <v>14.76</v>
      </c>
      <c r="S875" s="12">
        <v>2</v>
      </c>
      <c r="T875" s="12">
        <v>0</v>
      </c>
      <c r="U875" s="12">
        <v>4.2804000000000002</v>
      </c>
    </row>
    <row r="876" spans="1:21" x14ac:dyDescent="0.3">
      <c r="A876" s="12">
        <v>4208</v>
      </c>
      <c r="B876" s="12" t="s">
        <v>2740</v>
      </c>
      <c r="C876" s="2">
        <v>41943</v>
      </c>
      <c r="D876" s="2">
        <v>41945</v>
      </c>
      <c r="E876" s="12" t="s">
        <v>23</v>
      </c>
      <c r="F876" s="12" t="s">
        <v>1641</v>
      </c>
      <c r="G876" s="12" t="s">
        <v>1642</v>
      </c>
      <c r="H876" s="12" t="s">
        <v>26</v>
      </c>
      <c r="I876" s="12" t="s">
        <v>27</v>
      </c>
      <c r="J876" s="12" t="s">
        <v>2741</v>
      </c>
      <c r="K876" s="12" t="s">
        <v>1647</v>
      </c>
      <c r="L876" s="12">
        <v>2920</v>
      </c>
      <c r="M876" s="12" t="s">
        <v>69</v>
      </c>
      <c r="N876" s="12" t="s">
        <v>424</v>
      </c>
      <c r="O876" s="12" t="s">
        <v>32</v>
      </c>
      <c r="P876" s="12" t="s">
        <v>58</v>
      </c>
      <c r="Q876" s="12" t="s">
        <v>425</v>
      </c>
      <c r="R876" s="12">
        <v>17.670000000000002</v>
      </c>
      <c r="S876" s="12">
        <v>3</v>
      </c>
      <c r="T876" s="12">
        <v>0</v>
      </c>
      <c r="U876" s="12">
        <v>7.7747999999999999</v>
      </c>
    </row>
    <row r="877" spans="1:21" x14ac:dyDescent="0.3">
      <c r="A877" s="12">
        <v>4209</v>
      </c>
      <c r="B877" s="12" t="s">
        <v>2740</v>
      </c>
      <c r="C877" s="2">
        <v>41943</v>
      </c>
      <c r="D877" s="2">
        <v>41945</v>
      </c>
      <c r="E877" s="12" t="s">
        <v>23</v>
      </c>
      <c r="F877" s="12" t="s">
        <v>1641</v>
      </c>
      <c r="G877" s="12" t="s">
        <v>1642</v>
      </c>
      <c r="H877" s="12" t="s">
        <v>26</v>
      </c>
      <c r="I877" s="12" t="s">
        <v>27</v>
      </c>
      <c r="J877" s="12" t="s">
        <v>2741</v>
      </c>
      <c r="K877" s="12" t="s">
        <v>1647</v>
      </c>
      <c r="L877" s="12">
        <v>2920</v>
      </c>
      <c r="M877" s="12" t="s">
        <v>69</v>
      </c>
      <c r="N877" s="12" t="s">
        <v>2275</v>
      </c>
      <c r="O877" s="12" t="s">
        <v>32</v>
      </c>
      <c r="P877" s="12" t="s">
        <v>38</v>
      </c>
      <c r="Q877" s="12" t="s">
        <v>2276</v>
      </c>
      <c r="R877" s="12">
        <v>1604.9</v>
      </c>
      <c r="S877" s="12">
        <v>5</v>
      </c>
      <c r="T877" s="12">
        <v>0</v>
      </c>
      <c r="U877" s="12">
        <v>481.47</v>
      </c>
    </row>
    <row r="878" spans="1:21" x14ac:dyDescent="0.3">
      <c r="A878" s="12">
        <v>4210</v>
      </c>
      <c r="B878" s="12" t="s">
        <v>2740</v>
      </c>
      <c r="C878" s="2">
        <v>41943</v>
      </c>
      <c r="D878" s="2">
        <v>41945</v>
      </c>
      <c r="E878" s="12" t="s">
        <v>23</v>
      </c>
      <c r="F878" s="12" t="s">
        <v>1641</v>
      </c>
      <c r="G878" s="12" t="s">
        <v>1642</v>
      </c>
      <c r="H878" s="12" t="s">
        <v>26</v>
      </c>
      <c r="I878" s="12" t="s">
        <v>27</v>
      </c>
      <c r="J878" s="12" t="s">
        <v>2741</v>
      </c>
      <c r="K878" s="12" t="s">
        <v>1647</v>
      </c>
      <c r="L878" s="12">
        <v>2920</v>
      </c>
      <c r="M878" s="12" t="s">
        <v>69</v>
      </c>
      <c r="N878" s="12" t="s">
        <v>1725</v>
      </c>
      <c r="O878" s="12" t="s">
        <v>32</v>
      </c>
      <c r="P878" s="12" t="s">
        <v>47</v>
      </c>
      <c r="Q878" s="12" t="s">
        <v>1726</v>
      </c>
      <c r="R878" s="12">
        <v>385.68599999999998</v>
      </c>
      <c r="S878" s="12">
        <v>1</v>
      </c>
      <c r="T878" s="12">
        <v>0.3</v>
      </c>
      <c r="U878" s="12">
        <v>-60.607799999999997</v>
      </c>
    </row>
    <row r="879" spans="1:21" x14ac:dyDescent="0.3">
      <c r="A879" s="12">
        <v>4218</v>
      </c>
      <c r="B879" s="12" t="s">
        <v>2742</v>
      </c>
      <c r="C879" s="2">
        <v>42826</v>
      </c>
      <c r="D879" s="2">
        <v>42828</v>
      </c>
      <c r="E879" s="12" t="s">
        <v>89</v>
      </c>
      <c r="F879" s="12" t="s">
        <v>2743</v>
      </c>
      <c r="G879" s="12" t="s">
        <v>2744</v>
      </c>
      <c r="H879" s="12" t="s">
        <v>92</v>
      </c>
      <c r="I879" s="12" t="s">
        <v>27</v>
      </c>
      <c r="J879" s="12" t="s">
        <v>330</v>
      </c>
      <c r="K879" s="12" t="s">
        <v>55</v>
      </c>
      <c r="L879" s="12">
        <v>94110</v>
      </c>
      <c r="M879" s="12" t="s">
        <v>56</v>
      </c>
      <c r="N879" s="12" t="s">
        <v>2745</v>
      </c>
      <c r="O879" s="12" t="s">
        <v>32</v>
      </c>
      <c r="P879" s="12" t="s">
        <v>33</v>
      </c>
      <c r="Q879" s="12" t="s">
        <v>2746</v>
      </c>
      <c r="R879" s="12">
        <v>482.66399999999999</v>
      </c>
      <c r="S879" s="12">
        <v>8</v>
      </c>
      <c r="T879" s="12">
        <v>0.15</v>
      </c>
      <c r="U879" s="12">
        <v>85.176000000000002</v>
      </c>
    </row>
    <row r="880" spans="1:21" x14ac:dyDescent="0.3">
      <c r="A880" s="12">
        <v>4224</v>
      </c>
      <c r="B880" s="12" t="s">
        <v>2747</v>
      </c>
      <c r="C880" s="2">
        <v>42897</v>
      </c>
      <c r="D880" s="2">
        <v>42899</v>
      </c>
      <c r="E880" s="12" t="s">
        <v>23</v>
      </c>
      <c r="F880" s="12" t="s">
        <v>2021</v>
      </c>
      <c r="G880" s="12" t="s">
        <v>2022</v>
      </c>
      <c r="H880" s="12" t="s">
        <v>26</v>
      </c>
      <c r="I880" s="12" t="s">
        <v>27</v>
      </c>
      <c r="J880" s="12" t="s">
        <v>193</v>
      </c>
      <c r="K880" s="12" t="s">
        <v>194</v>
      </c>
      <c r="L880" s="12">
        <v>98103</v>
      </c>
      <c r="M880" s="12" t="s">
        <v>56</v>
      </c>
      <c r="N880" s="12" t="s">
        <v>862</v>
      </c>
      <c r="O880" s="12" t="s">
        <v>32</v>
      </c>
      <c r="P880" s="12" t="s">
        <v>33</v>
      </c>
      <c r="Q880" s="12" t="s">
        <v>863</v>
      </c>
      <c r="R880" s="12">
        <v>174.42</v>
      </c>
      <c r="S880" s="12">
        <v>3</v>
      </c>
      <c r="T880" s="12">
        <v>0</v>
      </c>
      <c r="U880" s="12">
        <v>41.860799999999998</v>
      </c>
    </row>
    <row r="881" spans="1:21" x14ac:dyDescent="0.3">
      <c r="A881" s="12">
        <v>4226</v>
      </c>
      <c r="B881" s="12" t="s">
        <v>2748</v>
      </c>
      <c r="C881" s="2">
        <v>41986</v>
      </c>
      <c r="D881" s="2">
        <v>41990</v>
      </c>
      <c r="E881" s="12" t="s">
        <v>41</v>
      </c>
      <c r="F881" s="12" t="s">
        <v>625</v>
      </c>
      <c r="G881" s="12" t="s">
        <v>626</v>
      </c>
      <c r="H881" s="12" t="s">
        <v>92</v>
      </c>
      <c r="I881" s="12" t="s">
        <v>27</v>
      </c>
      <c r="J881" s="12" t="s">
        <v>135</v>
      </c>
      <c r="K881" s="12" t="s">
        <v>136</v>
      </c>
      <c r="L881" s="12">
        <v>60623</v>
      </c>
      <c r="M881" s="12" t="s">
        <v>95</v>
      </c>
      <c r="N881" s="12" t="s">
        <v>2749</v>
      </c>
      <c r="O881" s="12" t="s">
        <v>32</v>
      </c>
      <c r="P881" s="12" t="s">
        <v>58</v>
      </c>
      <c r="Q881" s="12" t="s">
        <v>2750</v>
      </c>
      <c r="R881" s="12">
        <v>94.427999999999997</v>
      </c>
      <c r="S881" s="12">
        <v>3</v>
      </c>
      <c r="T881" s="12">
        <v>0.6</v>
      </c>
      <c r="U881" s="12">
        <v>-42.492600000000003</v>
      </c>
    </row>
    <row r="882" spans="1:21" x14ac:dyDescent="0.3">
      <c r="A882" s="12">
        <v>4228</v>
      </c>
      <c r="B882" s="12" t="s">
        <v>2751</v>
      </c>
      <c r="C882" s="2">
        <v>42009</v>
      </c>
      <c r="D882" s="2">
        <v>42014</v>
      </c>
      <c r="E882" s="12" t="s">
        <v>41</v>
      </c>
      <c r="F882" s="12" t="s">
        <v>2752</v>
      </c>
      <c r="G882" s="12" t="s">
        <v>2753</v>
      </c>
      <c r="H882" s="12" t="s">
        <v>102</v>
      </c>
      <c r="I882" s="12" t="s">
        <v>27</v>
      </c>
      <c r="J882" s="12" t="s">
        <v>193</v>
      </c>
      <c r="K882" s="12" t="s">
        <v>194</v>
      </c>
      <c r="L882" s="12">
        <v>98103</v>
      </c>
      <c r="M882" s="12" t="s">
        <v>56</v>
      </c>
      <c r="N882" s="12" t="s">
        <v>490</v>
      </c>
      <c r="O882" s="12" t="s">
        <v>32</v>
      </c>
      <c r="P882" s="12" t="s">
        <v>38</v>
      </c>
      <c r="Q882" s="12" t="s">
        <v>491</v>
      </c>
      <c r="R882" s="12">
        <v>61.584000000000003</v>
      </c>
      <c r="S882" s="12">
        <v>1</v>
      </c>
      <c r="T882" s="12">
        <v>0.2</v>
      </c>
      <c r="U882" s="12">
        <v>-6.9282000000000004</v>
      </c>
    </row>
    <row r="883" spans="1:21" x14ac:dyDescent="0.3">
      <c r="A883" s="12">
        <v>4230</v>
      </c>
      <c r="B883" s="12" t="s">
        <v>2754</v>
      </c>
      <c r="C883" s="2">
        <v>42921</v>
      </c>
      <c r="D883" s="2">
        <v>42926</v>
      </c>
      <c r="E883" s="12" t="s">
        <v>41</v>
      </c>
      <c r="F883" s="12" t="s">
        <v>1107</v>
      </c>
      <c r="G883" s="12" t="s">
        <v>1108</v>
      </c>
      <c r="H883" s="12" t="s">
        <v>92</v>
      </c>
      <c r="I883" s="12" t="s">
        <v>27</v>
      </c>
      <c r="J883" s="12" t="s">
        <v>1741</v>
      </c>
      <c r="K883" s="12" t="s">
        <v>94</v>
      </c>
      <c r="L883" s="12">
        <v>75220</v>
      </c>
      <c r="M883" s="12" t="s">
        <v>95</v>
      </c>
      <c r="N883" s="12" t="s">
        <v>922</v>
      </c>
      <c r="O883" s="12" t="s">
        <v>32</v>
      </c>
      <c r="P883" s="12" t="s">
        <v>58</v>
      </c>
      <c r="Q883" s="12" t="s">
        <v>923</v>
      </c>
      <c r="R883" s="12">
        <v>332.02800000000002</v>
      </c>
      <c r="S883" s="12">
        <v>9</v>
      </c>
      <c r="T883" s="12">
        <v>0.6</v>
      </c>
      <c r="U883" s="12">
        <v>-348.62939999999998</v>
      </c>
    </row>
    <row r="884" spans="1:21" x14ac:dyDescent="0.3">
      <c r="A884" s="12">
        <v>4247</v>
      </c>
      <c r="B884" s="12" t="s">
        <v>2755</v>
      </c>
      <c r="C884" s="2">
        <v>43067</v>
      </c>
      <c r="D884" s="2">
        <v>43073</v>
      </c>
      <c r="E884" s="12" t="s">
        <v>41</v>
      </c>
      <c r="F884" s="12" t="s">
        <v>217</v>
      </c>
      <c r="G884" s="12" t="s">
        <v>218</v>
      </c>
      <c r="H884" s="12" t="s">
        <v>102</v>
      </c>
      <c r="I884" s="12" t="s">
        <v>27</v>
      </c>
      <c r="J884" s="12" t="s">
        <v>2756</v>
      </c>
      <c r="K884" s="12" t="s">
        <v>1091</v>
      </c>
      <c r="L884" s="12">
        <v>21215</v>
      </c>
      <c r="M884" s="12" t="s">
        <v>69</v>
      </c>
      <c r="N884" s="12" t="s">
        <v>315</v>
      </c>
      <c r="O884" s="12" t="s">
        <v>32</v>
      </c>
      <c r="P884" s="12" t="s">
        <v>58</v>
      </c>
      <c r="Q884" s="12" t="s">
        <v>316</v>
      </c>
      <c r="R884" s="12">
        <v>1049.2</v>
      </c>
      <c r="S884" s="12">
        <v>5</v>
      </c>
      <c r="T884" s="12">
        <v>0</v>
      </c>
      <c r="U884" s="12">
        <v>272.79199999999997</v>
      </c>
    </row>
    <row r="885" spans="1:21" x14ac:dyDescent="0.3">
      <c r="A885" s="12">
        <v>4248</v>
      </c>
      <c r="B885" s="12" t="s">
        <v>2755</v>
      </c>
      <c r="C885" s="2">
        <v>43067</v>
      </c>
      <c r="D885" s="2">
        <v>43073</v>
      </c>
      <c r="E885" s="12" t="s">
        <v>41</v>
      </c>
      <c r="F885" s="12" t="s">
        <v>217</v>
      </c>
      <c r="G885" s="12" t="s">
        <v>218</v>
      </c>
      <c r="H885" s="12" t="s">
        <v>102</v>
      </c>
      <c r="I885" s="12" t="s">
        <v>27</v>
      </c>
      <c r="J885" s="12" t="s">
        <v>2756</v>
      </c>
      <c r="K885" s="12" t="s">
        <v>1091</v>
      </c>
      <c r="L885" s="12">
        <v>21215</v>
      </c>
      <c r="M885" s="12" t="s">
        <v>69</v>
      </c>
      <c r="N885" s="12" t="s">
        <v>1313</v>
      </c>
      <c r="O885" s="12" t="s">
        <v>32</v>
      </c>
      <c r="P885" s="12" t="s">
        <v>58</v>
      </c>
      <c r="Q885" s="12" t="s">
        <v>1314</v>
      </c>
      <c r="R885" s="12">
        <v>20.9</v>
      </c>
      <c r="S885" s="12">
        <v>5</v>
      </c>
      <c r="T885" s="12">
        <v>0</v>
      </c>
      <c r="U885" s="12">
        <v>7.524</v>
      </c>
    </row>
    <row r="886" spans="1:21" x14ac:dyDescent="0.3">
      <c r="A886" s="12">
        <v>4250</v>
      </c>
      <c r="B886" s="12" t="s">
        <v>2757</v>
      </c>
      <c r="C886" s="2">
        <v>42705</v>
      </c>
      <c r="D886" s="2">
        <v>42709</v>
      </c>
      <c r="E886" s="12" t="s">
        <v>23</v>
      </c>
      <c r="F886" s="12" t="s">
        <v>2758</v>
      </c>
      <c r="G886" s="12" t="s">
        <v>2759</v>
      </c>
      <c r="H886" s="12" t="s">
        <v>26</v>
      </c>
      <c r="I886" s="12" t="s">
        <v>27</v>
      </c>
      <c r="J886" s="12" t="s">
        <v>1582</v>
      </c>
      <c r="K886" s="12" t="s">
        <v>431</v>
      </c>
      <c r="L886" s="12">
        <v>6824</v>
      </c>
      <c r="M886" s="12" t="s">
        <v>69</v>
      </c>
      <c r="N886" s="12" t="s">
        <v>627</v>
      </c>
      <c r="O886" s="12" t="s">
        <v>32</v>
      </c>
      <c r="P886" s="12" t="s">
        <v>38</v>
      </c>
      <c r="Q886" s="12" t="s">
        <v>628</v>
      </c>
      <c r="R886" s="12">
        <v>751.92</v>
      </c>
      <c r="S886" s="12">
        <v>4</v>
      </c>
      <c r="T886" s="12">
        <v>0</v>
      </c>
      <c r="U886" s="12">
        <v>150.38399999999999</v>
      </c>
    </row>
    <row r="887" spans="1:21" x14ac:dyDescent="0.3">
      <c r="A887" s="12">
        <v>4251</v>
      </c>
      <c r="B887" s="12" t="s">
        <v>2760</v>
      </c>
      <c r="C887" s="2">
        <v>41901</v>
      </c>
      <c r="D887" s="2">
        <v>41901</v>
      </c>
      <c r="E887" s="12" t="s">
        <v>427</v>
      </c>
      <c r="F887" s="12" t="s">
        <v>2761</v>
      </c>
      <c r="G887" s="12" t="s">
        <v>2762</v>
      </c>
      <c r="H887" s="12" t="s">
        <v>92</v>
      </c>
      <c r="I887" s="12" t="s">
        <v>27</v>
      </c>
      <c r="J887" s="12" t="s">
        <v>175</v>
      </c>
      <c r="K887" s="12" t="s">
        <v>122</v>
      </c>
      <c r="L887" s="12">
        <v>10011</v>
      </c>
      <c r="M887" s="12" t="s">
        <v>69</v>
      </c>
      <c r="N887" s="12" t="s">
        <v>1534</v>
      </c>
      <c r="O887" s="12" t="s">
        <v>32</v>
      </c>
      <c r="P887" s="12" t="s">
        <v>38</v>
      </c>
      <c r="Q887" s="12" t="s">
        <v>1535</v>
      </c>
      <c r="R887" s="12">
        <v>887.10299999999995</v>
      </c>
      <c r="S887" s="12">
        <v>7</v>
      </c>
      <c r="T887" s="12">
        <v>0.1</v>
      </c>
      <c r="U887" s="12">
        <v>177.42060000000001</v>
      </c>
    </row>
    <row r="888" spans="1:21" x14ac:dyDescent="0.3">
      <c r="A888" s="12">
        <v>4257</v>
      </c>
      <c r="B888" s="12" t="s">
        <v>2763</v>
      </c>
      <c r="C888" s="2">
        <v>43021</v>
      </c>
      <c r="D888" s="2">
        <v>43024</v>
      </c>
      <c r="E888" s="12" t="s">
        <v>89</v>
      </c>
      <c r="F888" s="12" t="s">
        <v>1430</v>
      </c>
      <c r="G888" s="12" t="s">
        <v>1431</v>
      </c>
      <c r="H888" s="12" t="s">
        <v>26</v>
      </c>
      <c r="I888" s="12" t="s">
        <v>27</v>
      </c>
      <c r="J888" s="12" t="s">
        <v>2730</v>
      </c>
      <c r="K888" s="12" t="s">
        <v>136</v>
      </c>
      <c r="L888" s="12">
        <v>61032</v>
      </c>
      <c r="M888" s="12" t="s">
        <v>95</v>
      </c>
      <c r="N888" s="12" t="s">
        <v>897</v>
      </c>
      <c r="O888" s="12" t="s">
        <v>32</v>
      </c>
      <c r="P888" s="12" t="s">
        <v>58</v>
      </c>
      <c r="Q888" s="12" t="s">
        <v>898</v>
      </c>
      <c r="R888" s="12">
        <v>10.476000000000001</v>
      </c>
      <c r="S888" s="12">
        <v>3</v>
      </c>
      <c r="T888" s="12">
        <v>0.6</v>
      </c>
      <c r="U888" s="12">
        <v>-6.8094000000000001</v>
      </c>
    </row>
    <row r="889" spans="1:21" x14ac:dyDescent="0.3">
      <c r="A889" s="12">
        <v>4259</v>
      </c>
      <c r="B889" s="12" t="s">
        <v>2764</v>
      </c>
      <c r="C889" s="2">
        <v>42443</v>
      </c>
      <c r="D889" s="2">
        <v>42445</v>
      </c>
      <c r="E889" s="12" t="s">
        <v>89</v>
      </c>
      <c r="F889" s="12" t="s">
        <v>2627</v>
      </c>
      <c r="G889" s="12" t="s">
        <v>2628</v>
      </c>
      <c r="H889" s="12" t="s">
        <v>92</v>
      </c>
      <c r="I889" s="12" t="s">
        <v>27</v>
      </c>
      <c r="J889" s="12" t="s">
        <v>193</v>
      </c>
      <c r="K889" s="12" t="s">
        <v>194</v>
      </c>
      <c r="L889" s="12">
        <v>98103</v>
      </c>
      <c r="M889" s="12" t="s">
        <v>56</v>
      </c>
      <c r="N889" s="12" t="s">
        <v>1030</v>
      </c>
      <c r="O889" s="12" t="s">
        <v>32</v>
      </c>
      <c r="P889" s="12" t="s">
        <v>38</v>
      </c>
      <c r="Q889" s="12" t="s">
        <v>1031</v>
      </c>
      <c r="R889" s="12">
        <v>196.78399999999999</v>
      </c>
      <c r="S889" s="12">
        <v>2</v>
      </c>
      <c r="T889" s="12">
        <v>0.2</v>
      </c>
      <c r="U889" s="12">
        <v>-22.138200000000001</v>
      </c>
    </row>
    <row r="890" spans="1:21" x14ac:dyDescent="0.3">
      <c r="A890" s="12">
        <v>4265</v>
      </c>
      <c r="B890" s="12" t="s">
        <v>2765</v>
      </c>
      <c r="C890" s="2">
        <v>42679</v>
      </c>
      <c r="D890" s="2">
        <v>42683</v>
      </c>
      <c r="E890" s="12" t="s">
        <v>41</v>
      </c>
      <c r="F890" s="12" t="s">
        <v>2065</v>
      </c>
      <c r="G890" s="12" t="s">
        <v>2066</v>
      </c>
      <c r="H890" s="12" t="s">
        <v>26</v>
      </c>
      <c r="I890" s="12" t="s">
        <v>27</v>
      </c>
      <c r="J890" s="12" t="s">
        <v>103</v>
      </c>
      <c r="K890" s="12" t="s">
        <v>94</v>
      </c>
      <c r="L890" s="12">
        <v>77036</v>
      </c>
      <c r="M890" s="12" t="s">
        <v>95</v>
      </c>
      <c r="N890" s="12" t="s">
        <v>733</v>
      </c>
      <c r="O890" s="12" t="s">
        <v>32</v>
      </c>
      <c r="P890" s="12" t="s">
        <v>47</v>
      </c>
      <c r="Q890" s="12" t="s">
        <v>734</v>
      </c>
      <c r="R890" s="12">
        <v>863.12800000000004</v>
      </c>
      <c r="S890" s="12">
        <v>8</v>
      </c>
      <c r="T890" s="12">
        <v>0.3</v>
      </c>
      <c r="U890" s="12">
        <v>-160.29519999999999</v>
      </c>
    </row>
    <row r="891" spans="1:21" x14ac:dyDescent="0.3">
      <c r="A891" s="12">
        <v>4267</v>
      </c>
      <c r="B891" s="12" t="s">
        <v>2765</v>
      </c>
      <c r="C891" s="2">
        <v>42679</v>
      </c>
      <c r="D891" s="2">
        <v>42683</v>
      </c>
      <c r="E891" s="12" t="s">
        <v>41</v>
      </c>
      <c r="F891" s="12" t="s">
        <v>2065</v>
      </c>
      <c r="G891" s="12" t="s">
        <v>2066</v>
      </c>
      <c r="H891" s="12" t="s">
        <v>26</v>
      </c>
      <c r="I891" s="12" t="s">
        <v>27</v>
      </c>
      <c r="J891" s="12" t="s">
        <v>103</v>
      </c>
      <c r="K891" s="12" t="s">
        <v>94</v>
      </c>
      <c r="L891" s="12">
        <v>77036</v>
      </c>
      <c r="M891" s="12" t="s">
        <v>95</v>
      </c>
      <c r="N891" s="12" t="s">
        <v>1871</v>
      </c>
      <c r="O891" s="12" t="s">
        <v>32</v>
      </c>
      <c r="P891" s="12" t="s">
        <v>33</v>
      </c>
      <c r="Q891" s="12" t="s">
        <v>1872</v>
      </c>
      <c r="R891" s="12">
        <v>956.66480000000001</v>
      </c>
      <c r="S891" s="12">
        <v>7</v>
      </c>
      <c r="T891" s="12">
        <v>0.32</v>
      </c>
      <c r="U891" s="12">
        <v>-225.0976</v>
      </c>
    </row>
    <row r="892" spans="1:21" x14ac:dyDescent="0.3">
      <c r="A892" s="12">
        <v>4270</v>
      </c>
      <c r="B892" s="12" t="s">
        <v>2766</v>
      </c>
      <c r="C892" s="2">
        <v>42911</v>
      </c>
      <c r="D892" s="2">
        <v>42915</v>
      </c>
      <c r="E892" s="12" t="s">
        <v>23</v>
      </c>
      <c r="F892" s="12" t="s">
        <v>1641</v>
      </c>
      <c r="G892" s="12" t="s">
        <v>1642</v>
      </c>
      <c r="H892" s="12" t="s">
        <v>26</v>
      </c>
      <c r="I892" s="12" t="s">
        <v>27</v>
      </c>
      <c r="J892" s="12" t="s">
        <v>193</v>
      </c>
      <c r="K892" s="12" t="s">
        <v>194</v>
      </c>
      <c r="L892" s="12">
        <v>98115</v>
      </c>
      <c r="M892" s="12" t="s">
        <v>56</v>
      </c>
      <c r="N892" s="12" t="s">
        <v>701</v>
      </c>
      <c r="O892" s="12" t="s">
        <v>32</v>
      </c>
      <c r="P892" s="12" t="s">
        <v>47</v>
      </c>
      <c r="Q892" s="12" t="s">
        <v>702</v>
      </c>
      <c r="R892" s="12">
        <v>871.4</v>
      </c>
      <c r="S892" s="12">
        <v>4</v>
      </c>
      <c r="T892" s="12">
        <v>0</v>
      </c>
      <c r="U892" s="12">
        <v>148.13800000000001</v>
      </c>
    </row>
    <row r="893" spans="1:21" x14ac:dyDescent="0.3">
      <c r="A893" s="12">
        <v>4271</v>
      </c>
      <c r="B893" s="12" t="s">
        <v>2767</v>
      </c>
      <c r="C893" s="2">
        <v>42334</v>
      </c>
      <c r="D893" s="2">
        <v>42338</v>
      </c>
      <c r="E893" s="12" t="s">
        <v>41</v>
      </c>
      <c r="F893" s="12" t="s">
        <v>2768</v>
      </c>
      <c r="G893" s="12" t="s">
        <v>2769</v>
      </c>
      <c r="H893" s="12" t="s">
        <v>92</v>
      </c>
      <c r="I893" s="12" t="s">
        <v>27</v>
      </c>
      <c r="J893" s="12" t="s">
        <v>479</v>
      </c>
      <c r="K893" s="12" t="s">
        <v>143</v>
      </c>
      <c r="L893" s="12">
        <v>38301</v>
      </c>
      <c r="M893" s="12" t="s">
        <v>30</v>
      </c>
      <c r="N893" s="12" t="s">
        <v>2749</v>
      </c>
      <c r="O893" s="12" t="s">
        <v>32</v>
      </c>
      <c r="P893" s="12" t="s">
        <v>58</v>
      </c>
      <c r="Q893" s="12" t="s">
        <v>2750</v>
      </c>
      <c r="R893" s="12">
        <v>692.47199999999998</v>
      </c>
      <c r="S893" s="12">
        <v>11</v>
      </c>
      <c r="T893" s="12">
        <v>0.2</v>
      </c>
      <c r="U893" s="12">
        <v>190.4298</v>
      </c>
    </row>
    <row r="894" spans="1:21" x14ac:dyDescent="0.3">
      <c r="A894" s="12">
        <v>4272</v>
      </c>
      <c r="B894" s="12" t="s">
        <v>2770</v>
      </c>
      <c r="C894" s="2">
        <v>42698</v>
      </c>
      <c r="D894" s="2">
        <v>42701</v>
      </c>
      <c r="E894" s="12" t="s">
        <v>23</v>
      </c>
      <c r="F894" s="12" t="s">
        <v>986</v>
      </c>
      <c r="G894" s="12" t="s">
        <v>987</v>
      </c>
      <c r="H894" s="12" t="s">
        <v>92</v>
      </c>
      <c r="I894" s="12" t="s">
        <v>27</v>
      </c>
      <c r="J894" s="12" t="s">
        <v>2756</v>
      </c>
      <c r="K894" s="12" t="s">
        <v>1091</v>
      </c>
      <c r="L894" s="12">
        <v>21215</v>
      </c>
      <c r="M894" s="12" t="s">
        <v>69</v>
      </c>
      <c r="N894" s="12" t="s">
        <v>881</v>
      </c>
      <c r="O894" s="12" t="s">
        <v>32</v>
      </c>
      <c r="P894" s="12" t="s">
        <v>58</v>
      </c>
      <c r="Q894" s="12" t="s">
        <v>882</v>
      </c>
      <c r="R894" s="12">
        <v>207.76</v>
      </c>
      <c r="S894" s="12">
        <v>4</v>
      </c>
      <c r="T894" s="12">
        <v>0</v>
      </c>
      <c r="U894" s="12">
        <v>85.181600000000003</v>
      </c>
    </row>
    <row r="895" spans="1:21" x14ac:dyDescent="0.3">
      <c r="A895" s="12">
        <v>4279</v>
      </c>
      <c r="B895" s="12" t="s">
        <v>2771</v>
      </c>
      <c r="C895" s="2">
        <v>42476</v>
      </c>
      <c r="D895" s="2">
        <v>42480</v>
      </c>
      <c r="E895" s="12" t="s">
        <v>41</v>
      </c>
      <c r="F895" s="12" t="s">
        <v>2761</v>
      </c>
      <c r="G895" s="12" t="s">
        <v>2762</v>
      </c>
      <c r="H895" s="12" t="s">
        <v>92</v>
      </c>
      <c r="I895" s="12" t="s">
        <v>27</v>
      </c>
      <c r="J895" s="12" t="s">
        <v>2062</v>
      </c>
      <c r="K895" s="12" t="s">
        <v>364</v>
      </c>
      <c r="L895" s="12">
        <v>8701</v>
      </c>
      <c r="M895" s="12" t="s">
        <v>69</v>
      </c>
      <c r="N895" s="12" t="s">
        <v>2239</v>
      </c>
      <c r="O895" s="12" t="s">
        <v>32</v>
      </c>
      <c r="P895" s="12" t="s">
        <v>58</v>
      </c>
      <c r="Q895" s="12" t="s">
        <v>2240</v>
      </c>
      <c r="R895" s="12">
        <v>9.9600000000000009</v>
      </c>
      <c r="S895" s="12">
        <v>2</v>
      </c>
      <c r="T895" s="12">
        <v>0</v>
      </c>
      <c r="U895" s="12">
        <v>3.2867999999999999</v>
      </c>
    </row>
    <row r="896" spans="1:21" x14ac:dyDescent="0.3">
      <c r="A896" s="12">
        <v>4282</v>
      </c>
      <c r="B896" s="12" t="s">
        <v>2772</v>
      </c>
      <c r="C896" s="2">
        <v>41957</v>
      </c>
      <c r="D896" s="2">
        <v>41961</v>
      </c>
      <c r="E896" s="12" t="s">
        <v>41</v>
      </c>
      <c r="F896" s="12" t="s">
        <v>2773</v>
      </c>
      <c r="G896" s="12" t="s">
        <v>2774</v>
      </c>
      <c r="H896" s="12" t="s">
        <v>102</v>
      </c>
      <c r="I896" s="12" t="s">
        <v>27</v>
      </c>
      <c r="J896" s="12" t="s">
        <v>175</v>
      </c>
      <c r="K896" s="12" t="s">
        <v>122</v>
      </c>
      <c r="L896" s="12">
        <v>10011</v>
      </c>
      <c r="M896" s="12" t="s">
        <v>69</v>
      </c>
      <c r="N896" s="12" t="s">
        <v>2220</v>
      </c>
      <c r="O896" s="12" t="s">
        <v>32</v>
      </c>
      <c r="P896" s="12" t="s">
        <v>38</v>
      </c>
      <c r="Q896" s="12" t="s">
        <v>2221</v>
      </c>
      <c r="R896" s="12">
        <v>69.263999999999996</v>
      </c>
      <c r="S896" s="12">
        <v>2</v>
      </c>
      <c r="T896" s="12">
        <v>0.1</v>
      </c>
      <c r="U896" s="12">
        <v>14.622400000000001</v>
      </c>
    </row>
    <row r="897" spans="1:21" x14ac:dyDescent="0.3">
      <c r="A897" s="12">
        <v>4285</v>
      </c>
      <c r="B897" s="12" t="s">
        <v>2775</v>
      </c>
      <c r="C897" s="2">
        <v>42329</v>
      </c>
      <c r="D897" s="2">
        <v>42334</v>
      </c>
      <c r="E897" s="12" t="s">
        <v>23</v>
      </c>
      <c r="F897" s="12" t="s">
        <v>2776</v>
      </c>
      <c r="G897" s="12" t="s">
        <v>2777</v>
      </c>
      <c r="H897" s="12" t="s">
        <v>92</v>
      </c>
      <c r="I897" s="12" t="s">
        <v>27</v>
      </c>
      <c r="J897" s="12" t="s">
        <v>2778</v>
      </c>
      <c r="K897" s="12" t="s">
        <v>94</v>
      </c>
      <c r="L897" s="12">
        <v>77642</v>
      </c>
      <c r="M897" s="12" t="s">
        <v>95</v>
      </c>
      <c r="N897" s="12" t="s">
        <v>1448</v>
      </c>
      <c r="O897" s="12" t="s">
        <v>32</v>
      </c>
      <c r="P897" s="12" t="s">
        <v>33</v>
      </c>
      <c r="Q897" s="12" t="s">
        <v>1449</v>
      </c>
      <c r="R897" s="12">
        <v>246.1328</v>
      </c>
      <c r="S897" s="12">
        <v>2</v>
      </c>
      <c r="T897" s="12">
        <v>0.32</v>
      </c>
      <c r="U897" s="12">
        <v>-76.011600000000001</v>
      </c>
    </row>
    <row r="898" spans="1:21" x14ac:dyDescent="0.3">
      <c r="A898" s="12">
        <v>4292</v>
      </c>
      <c r="B898" s="12" t="s">
        <v>2779</v>
      </c>
      <c r="C898" s="2">
        <v>43078</v>
      </c>
      <c r="D898" s="2">
        <v>43082</v>
      </c>
      <c r="E898" s="12" t="s">
        <v>23</v>
      </c>
      <c r="F898" s="12" t="s">
        <v>1325</v>
      </c>
      <c r="G898" s="12" t="s">
        <v>1326</v>
      </c>
      <c r="H898" s="12" t="s">
        <v>102</v>
      </c>
      <c r="I898" s="12" t="s">
        <v>27</v>
      </c>
      <c r="J898" s="12" t="s">
        <v>54</v>
      </c>
      <c r="K898" s="12" t="s">
        <v>55</v>
      </c>
      <c r="L898" s="12">
        <v>90004</v>
      </c>
      <c r="M898" s="12" t="s">
        <v>56</v>
      </c>
      <c r="N898" s="12" t="s">
        <v>292</v>
      </c>
      <c r="O898" s="12" t="s">
        <v>32</v>
      </c>
      <c r="P898" s="12" t="s">
        <v>47</v>
      </c>
      <c r="Q898" s="12" t="s">
        <v>293</v>
      </c>
      <c r="R898" s="12">
        <v>896.32799999999997</v>
      </c>
      <c r="S898" s="12">
        <v>9</v>
      </c>
      <c r="T898" s="12">
        <v>0.2</v>
      </c>
      <c r="U898" s="12">
        <v>22.408200000000001</v>
      </c>
    </row>
    <row r="899" spans="1:21" x14ac:dyDescent="0.3">
      <c r="A899" s="12">
        <v>4295</v>
      </c>
      <c r="B899" s="12" t="s">
        <v>2780</v>
      </c>
      <c r="C899" s="2">
        <v>43030</v>
      </c>
      <c r="D899" s="2">
        <v>43035</v>
      </c>
      <c r="E899" s="12" t="s">
        <v>41</v>
      </c>
      <c r="F899" s="12" t="s">
        <v>2358</v>
      </c>
      <c r="G899" s="12" t="s">
        <v>2359</v>
      </c>
      <c r="H899" s="12" t="s">
        <v>92</v>
      </c>
      <c r="I899" s="12" t="s">
        <v>27</v>
      </c>
      <c r="J899" s="12" t="s">
        <v>1518</v>
      </c>
      <c r="K899" s="12" t="s">
        <v>1519</v>
      </c>
      <c r="L899" s="12">
        <v>97756</v>
      </c>
      <c r="M899" s="12" t="s">
        <v>56</v>
      </c>
      <c r="N899" s="12" t="s">
        <v>319</v>
      </c>
      <c r="O899" s="12" t="s">
        <v>32</v>
      </c>
      <c r="P899" s="12" t="s">
        <v>47</v>
      </c>
      <c r="Q899" s="12" t="s">
        <v>320</v>
      </c>
      <c r="R899" s="12">
        <v>177.22499999999999</v>
      </c>
      <c r="S899" s="12">
        <v>5</v>
      </c>
      <c r="T899" s="12">
        <v>0.5</v>
      </c>
      <c r="U899" s="12">
        <v>-120.51300000000001</v>
      </c>
    </row>
    <row r="900" spans="1:21" x14ac:dyDescent="0.3">
      <c r="A900" s="12">
        <v>4296</v>
      </c>
      <c r="B900" s="12" t="s">
        <v>2781</v>
      </c>
      <c r="C900" s="2">
        <v>42919</v>
      </c>
      <c r="D900" s="2">
        <v>42926</v>
      </c>
      <c r="E900" s="12" t="s">
        <v>41</v>
      </c>
      <c r="F900" s="12" t="s">
        <v>1302</v>
      </c>
      <c r="G900" s="12" t="s">
        <v>1303</v>
      </c>
      <c r="H900" s="12" t="s">
        <v>26</v>
      </c>
      <c r="I900" s="12" t="s">
        <v>27</v>
      </c>
      <c r="J900" s="12" t="s">
        <v>2782</v>
      </c>
      <c r="K900" s="12" t="s">
        <v>55</v>
      </c>
      <c r="L900" s="12">
        <v>95610</v>
      </c>
      <c r="M900" s="12" t="s">
        <v>56</v>
      </c>
      <c r="N900" s="12" t="s">
        <v>2692</v>
      </c>
      <c r="O900" s="12" t="s">
        <v>32</v>
      </c>
      <c r="P900" s="12" t="s">
        <v>58</v>
      </c>
      <c r="Q900" s="12" t="s">
        <v>2693</v>
      </c>
      <c r="R900" s="12">
        <v>129.38999999999999</v>
      </c>
      <c r="S900" s="12">
        <v>3</v>
      </c>
      <c r="T900" s="12">
        <v>0</v>
      </c>
      <c r="U900" s="12">
        <v>54.343800000000002</v>
      </c>
    </row>
    <row r="901" spans="1:21" x14ac:dyDescent="0.3">
      <c r="A901" s="12">
        <v>4301</v>
      </c>
      <c r="B901" s="12" t="s">
        <v>2783</v>
      </c>
      <c r="C901" s="2">
        <v>42970</v>
      </c>
      <c r="D901" s="2">
        <v>42973</v>
      </c>
      <c r="E901" s="12" t="s">
        <v>23</v>
      </c>
      <c r="F901" s="12" t="s">
        <v>405</v>
      </c>
      <c r="G901" s="12" t="s">
        <v>406</v>
      </c>
      <c r="H901" s="12" t="s">
        <v>26</v>
      </c>
      <c r="I901" s="12" t="s">
        <v>27</v>
      </c>
      <c r="J901" s="12" t="s">
        <v>2342</v>
      </c>
      <c r="K901" s="12" t="s">
        <v>45</v>
      </c>
      <c r="L901" s="12">
        <v>32303</v>
      </c>
      <c r="M901" s="12" t="s">
        <v>30</v>
      </c>
      <c r="N901" s="12" t="s">
        <v>1073</v>
      </c>
      <c r="O901" s="12" t="s">
        <v>32</v>
      </c>
      <c r="P901" s="12" t="s">
        <v>58</v>
      </c>
      <c r="Q901" s="12" t="s">
        <v>1074</v>
      </c>
      <c r="R901" s="12">
        <v>2.7839999999999998</v>
      </c>
      <c r="S901" s="12">
        <v>2</v>
      </c>
      <c r="T901" s="12">
        <v>0.2</v>
      </c>
      <c r="U901" s="12">
        <v>0.41760000000000003</v>
      </c>
    </row>
    <row r="902" spans="1:21" x14ac:dyDescent="0.3">
      <c r="A902" s="12">
        <v>4305</v>
      </c>
      <c r="B902" s="12" t="s">
        <v>2784</v>
      </c>
      <c r="C902" s="2">
        <v>41938</v>
      </c>
      <c r="D902" s="2">
        <v>41942</v>
      </c>
      <c r="E902" s="12" t="s">
        <v>23</v>
      </c>
      <c r="F902" s="12" t="s">
        <v>2785</v>
      </c>
      <c r="G902" s="12" t="s">
        <v>2786</v>
      </c>
      <c r="H902" s="12" t="s">
        <v>26</v>
      </c>
      <c r="I902" s="12" t="s">
        <v>27</v>
      </c>
      <c r="J902" s="12" t="s">
        <v>193</v>
      </c>
      <c r="K902" s="12" t="s">
        <v>194</v>
      </c>
      <c r="L902" s="12">
        <v>98105</v>
      </c>
      <c r="M902" s="12" t="s">
        <v>56</v>
      </c>
      <c r="N902" s="12" t="s">
        <v>587</v>
      </c>
      <c r="O902" s="12" t="s">
        <v>32</v>
      </c>
      <c r="P902" s="12" t="s">
        <v>58</v>
      </c>
      <c r="Q902" s="12" t="s">
        <v>588</v>
      </c>
      <c r="R902" s="12">
        <v>63.92</v>
      </c>
      <c r="S902" s="12">
        <v>4</v>
      </c>
      <c r="T902" s="12">
        <v>0</v>
      </c>
      <c r="U902" s="12">
        <v>3.1960000000000002</v>
      </c>
    </row>
    <row r="903" spans="1:21" x14ac:dyDescent="0.3">
      <c r="A903" s="12">
        <v>4310</v>
      </c>
      <c r="B903" s="12" t="s">
        <v>2787</v>
      </c>
      <c r="C903" s="2">
        <v>41947</v>
      </c>
      <c r="D903" s="2">
        <v>41954</v>
      </c>
      <c r="E903" s="12" t="s">
        <v>41</v>
      </c>
      <c r="F903" s="12" t="s">
        <v>1732</v>
      </c>
      <c r="G903" s="12" t="s">
        <v>1733</v>
      </c>
      <c r="H903" s="12" t="s">
        <v>26</v>
      </c>
      <c r="I903" s="12" t="s">
        <v>27</v>
      </c>
      <c r="J903" s="12" t="s">
        <v>54</v>
      </c>
      <c r="K903" s="12" t="s">
        <v>55</v>
      </c>
      <c r="L903" s="12">
        <v>90045</v>
      </c>
      <c r="M903" s="12" t="s">
        <v>56</v>
      </c>
      <c r="N903" s="12" t="s">
        <v>456</v>
      </c>
      <c r="O903" s="12" t="s">
        <v>32</v>
      </c>
      <c r="P903" s="12" t="s">
        <v>47</v>
      </c>
      <c r="Q903" s="12" t="s">
        <v>457</v>
      </c>
      <c r="R903" s="12">
        <v>573.72799999999995</v>
      </c>
      <c r="S903" s="12">
        <v>4</v>
      </c>
      <c r="T903" s="12">
        <v>0.2</v>
      </c>
      <c r="U903" s="12">
        <v>-64.544399999999996</v>
      </c>
    </row>
    <row r="904" spans="1:21" x14ac:dyDescent="0.3">
      <c r="A904" s="12">
        <v>4319</v>
      </c>
      <c r="B904" s="12" t="s">
        <v>2788</v>
      </c>
      <c r="C904" s="2">
        <v>43076</v>
      </c>
      <c r="D904" s="2">
        <v>43080</v>
      </c>
      <c r="E904" s="12" t="s">
        <v>41</v>
      </c>
      <c r="F904" s="12" t="s">
        <v>1446</v>
      </c>
      <c r="G904" s="12" t="s">
        <v>1447</v>
      </c>
      <c r="H904" s="12" t="s">
        <v>26</v>
      </c>
      <c r="I904" s="12" t="s">
        <v>27</v>
      </c>
      <c r="J904" s="12" t="s">
        <v>637</v>
      </c>
      <c r="K904" s="12" t="s">
        <v>718</v>
      </c>
      <c r="L904" s="12">
        <v>23223</v>
      </c>
      <c r="M904" s="12" t="s">
        <v>30</v>
      </c>
      <c r="N904" s="12" t="s">
        <v>2789</v>
      </c>
      <c r="O904" s="12" t="s">
        <v>32</v>
      </c>
      <c r="P904" s="12" t="s">
        <v>58</v>
      </c>
      <c r="Q904" s="12" t="s">
        <v>2790</v>
      </c>
      <c r="R904" s="12">
        <v>82.38</v>
      </c>
      <c r="S904" s="12">
        <v>6</v>
      </c>
      <c r="T904" s="12">
        <v>0</v>
      </c>
      <c r="U904" s="12">
        <v>25.537800000000001</v>
      </c>
    </row>
    <row r="905" spans="1:21" x14ac:dyDescent="0.3">
      <c r="A905" s="12">
        <v>4337</v>
      </c>
      <c r="B905" s="12" t="s">
        <v>2791</v>
      </c>
      <c r="C905" s="2">
        <v>42358</v>
      </c>
      <c r="D905" s="2">
        <v>42362</v>
      </c>
      <c r="E905" s="12" t="s">
        <v>41</v>
      </c>
      <c r="F905" s="12" t="s">
        <v>2792</v>
      </c>
      <c r="G905" s="12" t="s">
        <v>2793</v>
      </c>
      <c r="H905" s="12" t="s">
        <v>26</v>
      </c>
      <c r="I905" s="12" t="s">
        <v>27</v>
      </c>
      <c r="J905" s="12" t="s">
        <v>2794</v>
      </c>
      <c r="K905" s="12" t="s">
        <v>522</v>
      </c>
      <c r="L905" s="12">
        <v>86442</v>
      </c>
      <c r="M905" s="12" t="s">
        <v>56</v>
      </c>
      <c r="N905" s="12" t="s">
        <v>1453</v>
      </c>
      <c r="O905" s="12" t="s">
        <v>32</v>
      </c>
      <c r="P905" s="12" t="s">
        <v>58</v>
      </c>
      <c r="Q905" s="12" t="s">
        <v>1454</v>
      </c>
      <c r="R905" s="12">
        <v>14.368</v>
      </c>
      <c r="S905" s="12">
        <v>2</v>
      </c>
      <c r="T905" s="12">
        <v>0.2</v>
      </c>
      <c r="U905" s="12">
        <v>3.9512</v>
      </c>
    </row>
    <row r="906" spans="1:21" x14ac:dyDescent="0.3">
      <c r="A906" s="12">
        <v>4347</v>
      </c>
      <c r="B906" s="12" t="s">
        <v>2795</v>
      </c>
      <c r="C906" s="2">
        <v>42631</v>
      </c>
      <c r="D906" s="2">
        <v>42638</v>
      </c>
      <c r="E906" s="12" t="s">
        <v>41</v>
      </c>
      <c r="F906" s="12" t="s">
        <v>1686</v>
      </c>
      <c r="G906" s="12" t="s">
        <v>1687</v>
      </c>
      <c r="H906" s="12" t="s">
        <v>26</v>
      </c>
      <c r="I906" s="12" t="s">
        <v>27</v>
      </c>
      <c r="J906" s="12" t="s">
        <v>2796</v>
      </c>
      <c r="K906" s="12" t="s">
        <v>122</v>
      </c>
      <c r="L906" s="12">
        <v>10801</v>
      </c>
      <c r="M906" s="12" t="s">
        <v>69</v>
      </c>
      <c r="N906" s="12" t="s">
        <v>853</v>
      </c>
      <c r="O906" s="12" t="s">
        <v>32</v>
      </c>
      <c r="P906" s="12" t="s">
        <v>38</v>
      </c>
      <c r="Q906" s="12" t="s">
        <v>854</v>
      </c>
      <c r="R906" s="12">
        <v>631.78200000000004</v>
      </c>
      <c r="S906" s="12">
        <v>2</v>
      </c>
      <c r="T906" s="12">
        <v>0.1</v>
      </c>
      <c r="U906" s="12">
        <v>140.39599999999999</v>
      </c>
    </row>
    <row r="907" spans="1:21" x14ac:dyDescent="0.3">
      <c r="A907" s="12">
        <v>4348</v>
      </c>
      <c r="B907" s="12" t="s">
        <v>2795</v>
      </c>
      <c r="C907" s="2">
        <v>42631</v>
      </c>
      <c r="D907" s="2">
        <v>42638</v>
      </c>
      <c r="E907" s="12" t="s">
        <v>41</v>
      </c>
      <c r="F907" s="12" t="s">
        <v>1686</v>
      </c>
      <c r="G907" s="12" t="s">
        <v>1687</v>
      </c>
      <c r="H907" s="12" t="s">
        <v>26</v>
      </c>
      <c r="I907" s="12" t="s">
        <v>27</v>
      </c>
      <c r="J907" s="12" t="s">
        <v>2796</v>
      </c>
      <c r="K907" s="12" t="s">
        <v>122</v>
      </c>
      <c r="L907" s="12">
        <v>10801</v>
      </c>
      <c r="M907" s="12" t="s">
        <v>69</v>
      </c>
      <c r="N907" s="12" t="s">
        <v>2797</v>
      </c>
      <c r="O907" s="12" t="s">
        <v>32</v>
      </c>
      <c r="P907" s="12" t="s">
        <v>58</v>
      </c>
      <c r="Q907" s="12" t="s">
        <v>2798</v>
      </c>
      <c r="R907" s="12">
        <v>60.72</v>
      </c>
      <c r="S907" s="12">
        <v>3</v>
      </c>
      <c r="T907" s="12">
        <v>0</v>
      </c>
      <c r="U907" s="12">
        <v>26.1096</v>
      </c>
    </row>
    <row r="908" spans="1:21" x14ac:dyDescent="0.3">
      <c r="A908" s="12">
        <v>4359</v>
      </c>
      <c r="B908" s="12" t="s">
        <v>2799</v>
      </c>
      <c r="C908" s="2">
        <v>43080</v>
      </c>
      <c r="D908" s="2">
        <v>43080</v>
      </c>
      <c r="E908" s="12" t="s">
        <v>427</v>
      </c>
      <c r="F908" s="12" t="s">
        <v>2800</v>
      </c>
      <c r="G908" s="12" t="s">
        <v>2801</v>
      </c>
      <c r="H908" s="12" t="s">
        <v>26</v>
      </c>
      <c r="I908" s="12" t="s">
        <v>27</v>
      </c>
      <c r="J908" s="12" t="s">
        <v>181</v>
      </c>
      <c r="K908" s="12" t="s">
        <v>136</v>
      </c>
      <c r="L908" s="12">
        <v>60505</v>
      </c>
      <c r="M908" s="12" t="s">
        <v>95</v>
      </c>
      <c r="N908" s="12" t="s">
        <v>792</v>
      </c>
      <c r="O908" s="12" t="s">
        <v>32</v>
      </c>
      <c r="P908" s="12" t="s">
        <v>58</v>
      </c>
      <c r="Q908" s="12" t="s">
        <v>793</v>
      </c>
      <c r="R908" s="12">
        <v>77.72</v>
      </c>
      <c r="S908" s="12">
        <v>1</v>
      </c>
      <c r="T908" s="12">
        <v>0.6</v>
      </c>
      <c r="U908" s="12">
        <v>-66.061999999999998</v>
      </c>
    </row>
    <row r="909" spans="1:21" x14ac:dyDescent="0.3">
      <c r="A909" s="12">
        <v>4360</v>
      </c>
      <c r="B909" s="12" t="s">
        <v>2799</v>
      </c>
      <c r="C909" s="2">
        <v>43080</v>
      </c>
      <c r="D909" s="2">
        <v>43080</v>
      </c>
      <c r="E909" s="12" t="s">
        <v>427</v>
      </c>
      <c r="F909" s="12" t="s">
        <v>2800</v>
      </c>
      <c r="G909" s="12" t="s">
        <v>2801</v>
      </c>
      <c r="H909" s="12" t="s">
        <v>26</v>
      </c>
      <c r="I909" s="12" t="s">
        <v>27</v>
      </c>
      <c r="J909" s="12" t="s">
        <v>181</v>
      </c>
      <c r="K909" s="12" t="s">
        <v>136</v>
      </c>
      <c r="L909" s="12">
        <v>60505</v>
      </c>
      <c r="M909" s="12" t="s">
        <v>95</v>
      </c>
      <c r="N909" s="12" t="s">
        <v>1097</v>
      </c>
      <c r="O909" s="12" t="s">
        <v>32</v>
      </c>
      <c r="P909" s="12" t="s">
        <v>38</v>
      </c>
      <c r="Q909" s="12" t="s">
        <v>1098</v>
      </c>
      <c r="R909" s="12">
        <v>520.46400000000006</v>
      </c>
      <c r="S909" s="12">
        <v>2</v>
      </c>
      <c r="T909" s="12">
        <v>0.3</v>
      </c>
      <c r="U909" s="12">
        <v>-14.8704</v>
      </c>
    </row>
    <row r="910" spans="1:21" x14ac:dyDescent="0.3">
      <c r="A910" s="12">
        <v>4376</v>
      </c>
      <c r="B910" s="12" t="s">
        <v>2802</v>
      </c>
      <c r="C910" s="2">
        <v>41754</v>
      </c>
      <c r="D910" s="2">
        <v>41759</v>
      </c>
      <c r="E910" s="12" t="s">
        <v>41</v>
      </c>
      <c r="F910" s="12" t="s">
        <v>1268</v>
      </c>
      <c r="G910" s="12" t="s">
        <v>1269</v>
      </c>
      <c r="H910" s="12" t="s">
        <v>102</v>
      </c>
      <c r="I910" s="12" t="s">
        <v>27</v>
      </c>
      <c r="J910" s="12" t="s">
        <v>2803</v>
      </c>
      <c r="K910" s="12" t="s">
        <v>55</v>
      </c>
      <c r="L910" s="12">
        <v>91776</v>
      </c>
      <c r="M910" s="12" t="s">
        <v>56</v>
      </c>
      <c r="N910" s="12" t="s">
        <v>146</v>
      </c>
      <c r="O910" s="12" t="s">
        <v>32</v>
      </c>
      <c r="P910" s="12" t="s">
        <v>58</v>
      </c>
      <c r="Q910" s="12" t="s">
        <v>147</v>
      </c>
      <c r="R910" s="12">
        <v>303.25</v>
      </c>
      <c r="S910" s="12">
        <v>5</v>
      </c>
      <c r="T910" s="12">
        <v>0</v>
      </c>
      <c r="U910" s="12">
        <v>63.682499999999997</v>
      </c>
    </row>
    <row r="911" spans="1:21" x14ac:dyDescent="0.3">
      <c r="A911" s="12">
        <v>4378</v>
      </c>
      <c r="B911" s="12" t="s">
        <v>2802</v>
      </c>
      <c r="C911" s="2">
        <v>41754</v>
      </c>
      <c r="D911" s="2">
        <v>41759</v>
      </c>
      <c r="E911" s="12" t="s">
        <v>41</v>
      </c>
      <c r="F911" s="12" t="s">
        <v>1268</v>
      </c>
      <c r="G911" s="12" t="s">
        <v>1269</v>
      </c>
      <c r="H911" s="12" t="s">
        <v>102</v>
      </c>
      <c r="I911" s="12" t="s">
        <v>27</v>
      </c>
      <c r="J911" s="12" t="s">
        <v>2803</v>
      </c>
      <c r="K911" s="12" t="s">
        <v>55</v>
      </c>
      <c r="L911" s="12">
        <v>91776</v>
      </c>
      <c r="M911" s="12" t="s">
        <v>56</v>
      </c>
      <c r="N911" s="12" t="s">
        <v>1097</v>
      </c>
      <c r="O911" s="12" t="s">
        <v>32</v>
      </c>
      <c r="P911" s="12" t="s">
        <v>38</v>
      </c>
      <c r="Q911" s="12" t="s">
        <v>1098</v>
      </c>
      <c r="R911" s="12">
        <v>1487.04</v>
      </c>
      <c r="S911" s="12">
        <v>5</v>
      </c>
      <c r="T911" s="12">
        <v>0.2</v>
      </c>
      <c r="U911" s="12">
        <v>148.70400000000001</v>
      </c>
    </row>
    <row r="912" spans="1:21" x14ac:dyDescent="0.3">
      <c r="A912" s="12">
        <v>4382</v>
      </c>
      <c r="B912" s="12" t="s">
        <v>2804</v>
      </c>
      <c r="C912" s="2">
        <v>42302</v>
      </c>
      <c r="D912" s="2">
        <v>42307</v>
      </c>
      <c r="E912" s="12" t="s">
        <v>41</v>
      </c>
      <c r="F912" s="12" t="s">
        <v>1717</v>
      </c>
      <c r="G912" s="12" t="s">
        <v>1718</v>
      </c>
      <c r="H912" s="12" t="s">
        <v>26</v>
      </c>
      <c r="I912" s="12" t="s">
        <v>27</v>
      </c>
      <c r="J912" s="12" t="s">
        <v>330</v>
      </c>
      <c r="K912" s="12" t="s">
        <v>55</v>
      </c>
      <c r="L912" s="12">
        <v>94110</v>
      </c>
      <c r="M912" s="12" t="s">
        <v>56</v>
      </c>
      <c r="N912" s="12" t="s">
        <v>549</v>
      </c>
      <c r="O912" s="12" t="s">
        <v>32</v>
      </c>
      <c r="P912" s="12" t="s">
        <v>47</v>
      </c>
      <c r="Q912" s="12" t="s">
        <v>550</v>
      </c>
      <c r="R912" s="12">
        <v>253.17599999999999</v>
      </c>
      <c r="S912" s="12">
        <v>3</v>
      </c>
      <c r="T912" s="12">
        <v>0.2</v>
      </c>
      <c r="U912" s="12">
        <v>-31.646999999999998</v>
      </c>
    </row>
    <row r="913" spans="1:21" x14ac:dyDescent="0.3">
      <c r="A913" s="12">
        <v>4384</v>
      </c>
      <c r="B913" s="12" t="s">
        <v>2805</v>
      </c>
      <c r="C913" s="2">
        <v>42205</v>
      </c>
      <c r="D913" s="2">
        <v>42212</v>
      </c>
      <c r="E913" s="12" t="s">
        <v>41</v>
      </c>
      <c r="F913" s="12" t="s">
        <v>1051</v>
      </c>
      <c r="G913" s="12" t="s">
        <v>1052</v>
      </c>
      <c r="H913" s="12" t="s">
        <v>26</v>
      </c>
      <c r="I913" s="12" t="s">
        <v>27</v>
      </c>
      <c r="J913" s="12" t="s">
        <v>2164</v>
      </c>
      <c r="K913" s="12" t="s">
        <v>136</v>
      </c>
      <c r="L913" s="12">
        <v>60035</v>
      </c>
      <c r="M913" s="12" t="s">
        <v>95</v>
      </c>
      <c r="N913" s="12" t="s">
        <v>2806</v>
      </c>
      <c r="O913" s="12" t="s">
        <v>32</v>
      </c>
      <c r="P913" s="12" t="s">
        <v>33</v>
      </c>
      <c r="Q913" s="12" t="s">
        <v>2807</v>
      </c>
      <c r="R913" s="12">
        <v>384.94400000000002</v>
      </c>
      <c r="S913" s="12">
        <v>4</v>
      </c>
      <c r="T913" s="12">
        <v>0.3</v>
      </c>
      <c r="U913" s="12">
        <v>-126.4816</v>
      </c>
    </row>
    <row r="914" spans="1:21" x14ac:dyDescent="0.3">
      <c r="A914" s="12">
        <v>4386</v>
      </c>
      <c r="B914" s="12" t="s">
        <v>2805</v>
      </c>
      <c r="C914" s="2">
        <v>42205</v>
      </c>
      <c r="D914" s="2">
        <v>42212</v>
      </c>
      <c r="E914" s="12" t="s">
        <v>41</v>
      </c>
      <c r="F914" s="12" t="s">
        <v>1051</v>
      </c>
      <c r="G914" s="12" t="s">
        <v>1052</v>
      </c>
      <c r="H914" s="12" t="s">
        <v>26</v>
      </c>
      <c r="I914" s="12" t="s">
        <v>27</v>
      </c>
      <c r="J914" s="12" t="s">
        <v>2164</v>
      </c>
      <c r="K914" s="12" t="s">
        <v>136</v>
      </c>
      <c r="L914" s="12">
        <v>60035</v>
      </c>
      <c r="M914" s="12" t="s">
        <v>95</v>
      </c>
      <c r="N914" s="12" t="s">
        <v>104</v>
      </c>
      <c r="O914" s="12" t="s">
        <v>32</v>
      </c>
      <c r="P914" s="12" t="s">
        <v>33</v>
      </c>
      <c r="Q914" s="12" t="s">
        <v>105</v>
      </c>
      <c r="R914" s="12">
        <v>913.43</v>
      </c>
      <c r="S914" s="12">
        <v>5</v>
      </c>
      <c r="T914" s="12">
        <v>0.3</v>
      </c>
      <c r="U914" s="12">
        <v>-52.195999999999998</v>
      </c>
    </row>
    <row r="915" spans="1:21" x14ac:dyDescent="0.3">
      <c r="A915" s="12">
        <v>4390</v>
      </c>
      <c r="B915" s="12" t="s">
        <v>2808</v>
      </c>
      <c r="C915" s="2">
        <v>43059</v>
      </c>
      <c r="D915" s="2">
        <v>43061</v>
      </c>
      <c r="E915" s="12" t="s">
        <v>89</v>
      </c>
      <c r="F915" s="12" t="s">
        <v>826</v>
      </c>
      <c r="G915" s="12" t="s">
        <v>827</v>
      </c>
      <c r="H915" s="12" t="s">
        <v>26</v>
      </c>
      <c r="I915" s="12" t="s">
        <v>27</v>
      </c>
      <c r="J915" s="12" t="s">
        <v>175</v>
      </c>
      <c r="K915" s="12" t="s">
        <v>122</v>
      </c>
      <c r="L915" s="12">
        <v>10035</v>
      </c>
      <c r="M915" s="12" t="s">
        <v>69</v>
      </c>
      <c r="N915" s="12" t="s">
        <v>1478</v>
      </c>
      <c r="O915" s="12" t="s">
        <v>32</v>
      </c>
      <c r="P915" s="12" t="s">
        <v>33</v>
      </c>
      <c r="Q915" s="12" t="s">
        <v>1479</v>
      </c>
      <c r="R915" s="12">
        <v>183.96799999999999</v>
      </c>
      <c r="S915" s="12">
        <v>2</v>
      </c>
      <c r="T915" s="12">
        <v>0.2</v>
      </c>
      <c r="U915" s="12">
        <v>-25.2956</v>
      </c>
    </row>
    <row r="916" spans="1:21" x14ac:dyDescent="0.3">
      <c r="A916" s="12">
        <v>4398</v>
      </c>
      <c r="B916" s="12" t="s">
        <v>2809</v>
      </c>
      <c r="C916" s="2">
        <v>41827</v>
      </c>
      <c r="D916" s="2">
        <v>41831</v>
      </c>
      <c r="E916" s="12" t="s">
        <v>41</v>
      </c>
      <c r="F916" s="12" t="s">
        <v>2810</v>
      </c>
      <c r="G916" s="12" t="s">
        <v>2811</v>
      </c>
      <c r="H916" s="12" t="s">
        <v>26</v>
      </c>
      <c r="I916" s="12" t="s">
        <v>27</v>
      </c>
      <c r="J916" s="12" t="s">
        <v>67</v>
      </c>
      <c r="K916" s="12" t="s">
        <v>68</v>
      </c>
      <c r="L916" s="12">
        <v>19120</v>
      </c>
      <c r="M916" s="12" t="s">
        <v>69</v>
      </c>
      <c r="N916" s="12" t="s">
        <v>1030</v>
      </c>
      <c r="O916" s="12" t="s">
        <v>32</v>
      </c>
      <c r="P916" s="12" t="s">
        <v>38</v>
      </c>
      <c r="Q916" s="12" t="s">
        <v>1031</v>
      </c>
      <c r="R916" s="12">
        <v>172.18600000000001</v>
      </c>
      <c r="S916" s="12">
        <v>2</v>
      </c>
      <c r="T916" s="12">
        <v>0.3</v>
      </c>
      <c r="U916" s="12">
        <v>-46.736199999999997</v>
      </c>
    </row>
    <row r="917" spans="1:21" x14ac:dyDescent="0.3">
      <c r="A917" s="12">
        <v>4399</v>
      </c>
      <c r="B917" s="12" t="s">
        <v>2809</v>
      </c>
      <c r="C917" s="2">
        <v>41827</v>
      </c>
      <c r="D917" s="2">
        <v>41831</v>
      </c>
      <c r="E917" s="12" t="s">
        <v>41</v>
      </c>
      <c r="F917" s="12" t="s">
        <v>2810</v>
      </c>
      <c r="G917" s="12" t="s">
        <v>2811</v>
      </c>
      <c r="H917" s="12" t="s">
        <v>26</v>
      </c>
      <c r="I917" s="12" t="s">
        <v>27</v>
      </c>
      <c r="J917" s="12" t="s">
        <v>67</v>
      </c>
      <c r="K917" s="12" t="s">
        <v>68</v>
      </c>
      <c r="L917" s="12">
        <v>19120</v>
      </c>
      <c r="M917" s="12" t="s">
        <v>69</v>
      </c>
      <c r="N917" s="12" t="s">
        <v>609</v>
      </c>
      <c r="O917" s="12" t="s">
        <v>32</v>
      </c>
      <c r="P917" s="12" t="s">
        <v>58</v>
      </c>
      <c r="Q917" s="12" t="s">
        <v>610</v>
      </c>
      <c r="R917" s="12">
        <v>69.007999999999996</v>
      </c>
      <c r="S917" s="12">
        <v>2</v>
      </c>
      <c r="T917" s="12">
        <v>0.2</v>
      </c>
      <c r="U917" s="12">
        <v>12.0764</v>
      </c>
    </row>
    <row r="918" spans="1:21" x14ac:dyDescent="0.3">
      <c r="A918" s="12">
        <v>4402</v>
      </c>
      <c r="B918" s="12" t="s">
        <v>2812</v>
      </c>
      <c r="C918" s="2">
        <v>42446</v>
      </c>
      <c r="D918" s="2">
        <v>42446</v>
      </c>
      <c r="E918" s="12" t="s">
        <v>427</v>
      </c>
      <c r="F918" s="12" t="s">
        <v>2792</v>
      </c>
      <c r="G918" s="12" t="s">
        <v>2793</v>
      </c>
      <c r="H918" s="12" t="s">
        <v>26</v>
      </c>
      <c r="I918" s="12" t="s">
        <v>27</v>
      </c>
      <c r="J918" s="12" t="s">
        <v>159</v>
      </c>
      <c r="K918" s="12" t="s">
        <v>1091</v>
      </c>
      <c r="L918" s="12">
        <v>21044</v>
      </c>
      <c r="M918" s="12" t="s">
        <v>69</v>
      </c>
      <c r="N918" s="12" t="s">
        <v>792</v>
      </c>
      <c r="O918" s="12" t="s">
        <v>32</v>
      </c>
      <c r="P918" s="12" t="s">
        <v>58</v>
      </c>
      <c r="Q918" s="12" t="s">
        <v>793</v>
      </c>
      <c r="R918" s="12">
        <v>971.5</v>
      </c>
      <c r="S918" s="12">
        <v>5</v>
      </c>
      <c r="T918" s="12">
        <v>0</v>
      </c>
      <c r="U918" s="12">
        <v>252.59</v>
      </c>
    </row>
    <row r="919" spans="1:21" x14ac:dyDescent="0.3">
      <c r="A919" s="12">
        <v>4419</v>
      </c>
      <c r="B919" s="12" t="s">
        <v>2813</v>
      </c>
      <c r="C919" s="2">
        <v>41993</v>
      </c>
      <c r="D919" s="2">
        <v>42000</v>
      </c>
      <c r="E919" s="12" t="s">
        <v>41</v>
      </c>
      <c r="F919" s="12" t="s">
        <v>2635</v>
      </c>
      <c r="G919" s="12" t="s">
        <v>2636</v>
      </c>
      <c r="H919" s="12" t="s">
        <v>26</v>
      </c>
      <c r="I919" s="12" t="s">
        <v>27</v>
      </c>
      <c r="J919" s="12" t="s">
        <v>2814</v>
      </c>
      <c r="K919" s="12" t="s">
        <v>233</v>
      </c>
      <c r="L919" s="12">
        <v>45011</v>
      </c>
      <c r="M919" s="12" t="s">
        <v>69</v>
      </c>
      <c r="N919" s="12" t="s">
        <v>220</v>
      </c>
      <c r="O919" s="12" t="s">
        <v>32</v>
      </c>
      <c r="P919" s="12" t="s">
        <v>58</v>
      </c>
      <c r="Q919" s="12" t="s">
        <v>221</v>
      </c>
      <c r="R919" s="12">
        <v>190.84800000000001</v>
      </c>
      <c r="S919" s="12">
        <v>3</v>
      </c>
      <c r="T919" s="12">
        <v>0.2</v>
      </c>
      <c r="U919" s="12">
        <v>-21.470400000000001</v>
      </c>
    </row>
    <row r="920" spans="1:21" x14ac:dyDescent="0.3">
      <c r="A920" s="12">
        <v>4424</v>
      </c>
      <c r="B920" s="12" t="s">
        <v>2815</v>
      </c>
      <c r="C920" s="2">
        <v>42873</v>
      </c>
      <c r="D920" s="2">
        <v>42874</v>
      </c>
      <c r="E920" s="12" t="s">
        <v>89</v>
      </c>
      <c r="F920" s="12" t="s">
        <v>1169</v>
      </c>
      <c r="G920" s="12" t="s">
        <v>1170</v>
      </c>
      <c r="H920" s="12" t="s">
        <v>92</v>
      </c>
      <c r="I920" s="12" t="s">
        <v>27</v>
      </c>
      <c r="J920" s="12" t="s">
        <v>2816</v>
      </c>
      <c r="K920" s="12" t="s">
        <v>669</v>
      </c>
      <c r="L920" s="12">
        <v>30328</v>
      </c>
      <c r="M920" s="12" t="s">
        <v>30</v>
      </c>
      <c r="N920" s="12" t="s">
        <v>2817</v>
      </c>
      <c r="O920" s="12" t="s">
        <v>32</v>
      </c>
      <c r="P920" s="12" t="s">
        <v>33</v>
      </c>
      <c r="Q920" s="12" t="s">
        <v>2818</v>
      </c>
      <c r="R920" s="12">
        <v>302.94</v>
      </c>
      <c r="S920" s="12">
        <v>3</v>
      </c>
      <c r="T920" s="12">
        <v>0</v>
      </c>
      <c r="U920" s="12">
        <v>75.734999999999999</v>
      </c>
    </row>
    <row r="921" spans="1:21" x14ac:dyDescent="0.3">
      <c r="A921" s="12">
        <v>4429</v>
      </c>
      <c r="B921" s="12" t="s">
        <v>2819</v>
      </c>
      <c r="C921" s="2">
        <v>42815</v>
      </c>
      <c r="D921" s="2">
        <v>42821</v>
      </c>
      <c r="E921" s="12" t="s">
        <v>41</v>
      </c>
      <c r="F921" s="12" t="s">
        <v>2228</v>
      </c>
      <c r="G921" s="12" t="s">
        <v>2229</v>
      </c>
      <c r="H921" s="12" t="s">
        <v>26</v>
      </c>
      <c r="I921" s="12" t="s">
        <v>27</v>
      </c>
      <c r="J921" s="12" t="s">
        <v>2023</v>
      </c>
      <c r="K921" s="12" t="s">
        <v>1524</v>
      </c>
      <c r="L921" s="12">
        <v>74133</v>
      </c>
      <c r="M921" s="12" t="s">
        <v>95</v>
      </c>
      <c r="N921" s="12" t="s">
        <v>2336</v>
      </c>
      <c r="O921" s="12" t="s">
        <v>32</v>
      </c>
      <c r="P921" s="12" t="s">
        <v>38</v>
      </c>
      <c r="Q921" s="12" t="s">
        <v>2337</v>
      </c>
      <c r="R921" s="12">
        <v>1805.88</v>
      </c>
      <c r="S921" s="12">
        <v>6</v>
      </c>
      <c r="T921" s="12">
        <v>0</v>
      </c>
      <c r="U921" s="12">
        <v>523.70519999999999</v>
      </c>
    </row>
    <row r="922" spans="1:21" x14ac:dyDescent="0.3">
      <c r="A922" s="12">
        <v>4433</v>
      </c>
      <c r="B922" s="12" t="s">
        <v>2820</v>
      </c>
      <c r="C922" s="2">
        <v>42677</v>
      </c>
      <c r="D922" s="2">
        <v>42682</v>
      </c>
      <c r="E922" s="12" t="s">
        <v>23</v>
      </c>
      <c r="F922" s="12" t="s">
        <v>1067</v>
      </c>
      <c r="G922" s="12" t="s">
        <v>1068</v>
      </c>
      <c r="H922" s="12" t="s">
        <v>26</v>
      </c>
      <c r="I922" s="12" t="s">
        <v>27</v>
      </c>
      <c r="J922" s="12" t="s">
        <v>28</v>
      </c>
      <c r="K922" s="12" t="s">
        <v>29</v>
      </c>
      <c r="L922" s="12">
        <v>42420</v>
      </c>
      <c r="M922" s="12" t="s">
        <v>30</v>
      </c>
      <c r="N922" s="12" t="s">
        <v>961</v>
      </c>
      <c r="O922" s="12" t="s">
        <v>32</v>
      </c>
      <c r="P922" s="12" t="s">
        <v>58</v>
      </c>
      <c r="Q922" s="12" t="s">
        <v>962</v>
      </c>
      <c r="R922" s="12">
        <v>24.1</v>
      </c>
      <c r="S922" s="12">
        <v>5</v>
      </c>
      <c r="T922" s="12">
        <v>0</v>
      </c>
      <c r="U922" s="12">
        <v>9.1579999999999995</v>
      </c>
    </row>
    <row r="923" spans="1:21" x14ac:dyDescent="0.3">
      <c r="A923" s="12">
        <v>4435</v>
      </c>
      <c r="B923" s="12" t="s">
        <v>2820</v>
      </c>
      <c r="C923" s="2">
        <v>42677</v>
      </c>
      <c r="D923" s="2">
        <v>42682</v>
      </c>
      <c r="E923" s="12" t="s">
        <v>23</v>
      </c>
      <c r="F923" s="12" t="s">
        <v>1067</v>
      </c>
      <c r="G923" s="12" t="s">
        <v>1068</v>
      </c>
      <c r="H923" s="12" t="s">
        <v>26</v>
      </c>
      <c r="I923" s="12" t="s">
        <v>27</v>
      </c>
      <c r="J923" s="12" t="s">
        <v>28</v>
      </c>
      <c r="K923" s="12" t="s">
        <v>29</v>
      </c>
      <c r="L923" s="12">
        <v>42420</v>
      </c>
      <c r="M923" s="12" t="s">
        <v>30</v>
      </c>
      <c r="N923" s="12" t="s">
        <v>2821</v>
      </c>
      <c r="O923" s="12" t="s">
        <v>32</v>
      </c>
      <c r="P923" s="12" t="s">
        <v>47</v>
      </c>
      <c r="Q923" s="12" t="s">
        <v>2822</v>
      </c>
      <c r="R923" s="12">
        <v>842.94</v>
      </c>
      <c r="S923" s="12">
        <v>3</v>
      </c>
      <c r="T923" s="12">
        <v>0</v>
      </c>
      <c r="U923" s="12">
        <v>160.15860000000001</v>
      </c>
    </row>
    <row r="924" spans="1:21" x14ac:dyDescent="0.3">
      <c r="A924" s="12">
        <v>4449</v>
      </c>
      <c r="B924" s="12" t="s">
        <v>2823</v>
      </c>
      <c r="C924" s="2">
        <v>42174</v>
      </c>
      <c r="D924" s="2">
        <v>42178</v>
      </c>
      <c r="E924" s="12" t="s">
        <v>41</v>
      </c>
      <c r="F924" s="12" t="s">
        <v>328</v>
      </c>
      <c r="G924" s="12" t="s">
        <v>329</v>
      </c>
      <c r="H924" s="12" t="s">
        <v>26</v>
      </c>
      <c r="I924" s="12" t="s">
        <v>27</v>
      </c>
      <c r="J924" s="12" t="s">
        <v>54</v>
      </c>
      <c r="K924" s="12" t="s">
        <v>55</v>
      </c>
      <c r="L924" s="12">
        <v>90032</v>
      </c>
      <c r="M924" s="12" t="s">
        <v>56</v>
      </c>
      <c r="N924" s="12" t="s">
        <v>679</v>
      </c>
      <c r="O924" s="12" t="s">
        <v>32</v>
      </c>
      <c r="P924" s="12" t="s">
        <v>58</v>
      </c>
      <c r="Q924" s="12" t="s">
        <v>680</v>
      </c>
      <c r="R924" s="12">
        <v>12.56</v>
      </c>
      <c r="S924" s="12">
        <v>2</v>
      </c>
      <c r="T924" s="12">
        <v>0</v>
      </c>
      <c r="U924" s="12">
        <v>4.0191999999999997</v>
      </c>
    </row>
    <row r="925" spans="1:21" x14ac:dyDescent="0.3">
      <c r="A925" s="12">
        <v>4452</v>
      </c>
      <c r="B925" s="12" t="s">
        <v>2824</v>
      </c>
      <c r="C925" s="2">
        <v>42555</v>
      </c>
      <c r="D925" s="2">
        <v>42557</v>
      </c>
      <c r="E925" s="12" t="s">
        <v>89</v>
      </c>
      <c r="F925" s="12" t="s">
        <v>2695</v>
      </c>
      <c r="G925" s="12" t="s">
        <v>2696</v>
      </c>
      <c r="H925" s="12" t="s">
        <v>26</v>
      </c>
      <c r="I925" s="12" t="s">
        <v>27</v>
      </c>
      <c r="J925" s="12" t="s">
        <v>330</v>
      </c>
      <c r="K925" s="12" t="s">
        <v>55</v>
      </c>
      <c r="L925" s="12">
        <v>94109</v>
      </c>
      <c r="M925" s="12" t="s">
        <v>56</v>
      </c>
      <c r="N925" s="12" t="s">
        <v>663</v>
      </c>
      <c r="O925" s="12" t="s">
        <v>32</v>
      </c>
      <c r="P925" s="12" t="s">
        <v>58</v>
      </c>
      <c r="Q925" s="12" t="s">
        <v>664</v>
      </c>
      <c r="R925" s="12">
        <v>25.4</v>
      </c>
      <c r="S925" s="12">
        <v>5</v>
      </c>
      <c r="T925" s="12">
        <v>0</v>
      </c>
      <c r="U925" s="12">
        <v>8.6359999999999992</v>
      </c>
    </row>
    <row r="926" spans="1:21" x14ac:dyDescent="0.3">
      <c r="A926" s="12">
        <v>4454</v>
      </c>
      <c r="B926" s="12" t="s">
        <v>2824</v>
      </c>
      <c r="C926" s="2">
        <v>42555</v>
      </c>
      <c r="D926" s="2">
        <v>42557</v>
      </c>
      <c r="E926" s="12" t="s">
        <v>89</v>
      </c>
      <c r="F926" s="12" t="s">
        <v>2695</v>
      </c>
      <c r="G926" s="12" t="s">
        <v>2696</v>
      </c>
      <c r="H926" s="12" t="s">
        <v>26</v>
      </c>
      <c r="I926" s="12" t="s">
        <v>27</v>
      </c>
      <c r="J926" s="12" t="s">
        <v>330</v>
      </c>
      <c r="K926" s="12" t="s">
        <v>55</v>
      </c>
      <c r="L926" s="12">
        <v>94109</v>
      </c>
      <c r="M926" s="12" t="s">
        <v>56</v>
      </c>
      <c r="N926" s="12" t="s">
        <v>1001</v>
      </c>
      <c r="O926" s="12" t="s">
        <v>32</v>
      </c>
      <c r="P926" s="12" t="s">
        <v>33</v>
      </c>
      <c r="Q926" s="12" t="s">
        <v>1002</v>
      </c>
      <c r="R926" s="12">
        <v>1279.165</v>
      </c>
      <c r="S926" s="12">
        <v>5</v>
      </c>
      <c r="T926" s="12">
        <v>0.15</v>
      </c>
      <c r="U926" s="12">
        <v>225.73500000000001</v>
      </c>
    </row>
    <row r="927" spans="1:21" x14ac:dyDescent="0.3">
      <c r="A927" s="12">
        <v>4456</v>
      </c>
      <c r="B927" s="12" t="s">
        <v>2825</v>
      </c>
      <c r="C927" s="2">
        <v>42250</v>
      </c>
      <c r="D927" s="2">
        <v>42255</v>
      </c>
      <c r="E927" s="12" t="s">
        <v>41</v>
      </c>
      <c r="F927" s="12" t="s">
        <v>2826</v>
      </c>
      <c r="G927" s="12" t="s">
        <v>2827</v>
      </c>
      <c r="H927" s="12" t="s">
        <v>102</v>
      </c>
      <c r="I927" s="12" t="s">
        <v>27</v>
      </c>
      <c r="J927" s="12" t="s">
        <v>330</v>
      </c>
      <c r="K927" s="12" t="s">
        <v>55</v>
      </c>
      <c r="L927" s="12">
        <v>94110</v>
      </c>
      <c r="M927" s="12" t="s">
        <v>56</v>
      </c>
      <c r="N927" s="12" t="s">
        <v>497</v>
      </c>
      <c r="O927" s="12" t="s">
        <v>32</v>
      </c>
      <c r="P927" s="12" t="s">
        <v>38</v>
      </c>
      <c r="Q927" s="12" t="s">
        <v>498</v>
      </c>
      <c r="R927" s="12">
        <v>129.56800000000001</v>
      </c>
      <c r="S927" s="12">
        <v>2</v>
      </c>
      <c r="T927" s="12">
        <v>0.2</v>
      </c>
      <c r="U927" s="12">
        <v>-12.956799999999999</v>
      </c>
    </row>
    <row r="928" spans="1:21" x14ac:dyDescent="0.3">
      <c r="A928" s="12">
        <v>4460</v>
      </c>
      <c r="B928" s="12" t="s">
        <v>2828</v>
      </c>
      <c r="C928" s="2">
        <v>43006</v>
      </c>
      <c r="D928" s="2">
        <v>43009</v>
      </c>
      <c r="E928" s="12" t="s">
        <v>89</v>
      </c>
      <c r="F928" s="12" t="s">
        <v>767</v>
      </c>
      <c r="G928" s="12" t="s">
        <v>768</v>
      </c>
      <c r="H928" s="12" t="s">
        <v>102</v>
      </c>
      <c r="I928" s="12" t="s">
        <v>27</v>
      </c>
      <c r="J928" s="12" t="s">
        <v>181</v>
      </c>
      <c r="K928" s="12" t="s">
        <v>182</v>
      </c>
      <c r="L928" s="12">
        <v>80013</v>
      </c>
      <c r="M928" s="12" t="s">
        <v>56</v>
      </c>
      <c r="N928" s="12" t="s">
        <v>642</v>
      </c>
      <c r="O928" s="12" t="s">
        <v>32</v>
      </c>
      <c r="P928" s="12" t="s">
        <v>58</v>
      </c>
      <c r="Q928" s="12" t="s">
        <v>643</v>
      </c>
      <c r="R928" s="12">
        <v>32.776000000000003</v>
      </c>
      <c r="S928" s="12">
        <v>1</v>
      </c>
      <c r="T928" s="12">
        <v>0.2</v>
      </c>
      <c r="U928" s="12">
        <v>3.2776000000000001</v>
      </c>
    </row>
    <row r="929" spans="1:21" x14ac:dyDescent="0.3">
      <c r="A929" s="12">
        <v>4469</v>
      </c>
      <c r="B929" s="12" t="s">
        <v>2829</v>
      </c>
      <c r="C929" s="2">
        <v>43063</v>
      </c>
      <c r="D929" s="2">
        <v>43070</v>
      </c>
      <c r="E929" s="12" t="s">
        <v>41</v>
      </c>
      <c r="F929" s="12" t="s">
        <v>1676</v>
      </c>
      <c r="G929" s="12" t="s">
        <v>1677</v>
      </c>
      <c r="H929" s="12" t="s">
        <v>26</v>
      </c>
      <c r="I929" s="12" t="s">
        <v>27</v>
      </c>
      <c r="J929" s="12" t="s">
        <v>175</v>
      </c>
      <c r="K929" s="12" t="s">
        <v>122</v>
      </c>
      <c r="L929" s="12">
        <v>10035</v>
      </c>
      <c r="M929" s="12" t="s">
        <v>69</v>
      </c>
      <c r="N929" s="12" t="s">
        <v>1871</v>
      </c>
      <c r="O929" s="12" t="s">
        <v>32</v>
      </c>
      <c r="P929" s="12" t="s">
        <v>33</v>
      </c>
      <c r="Q929" s="12" t="s">
        <v>1872</v>
      </c>
      <c r="R929" s="12">
        <v>321.56799999999998</v>
      </c>
      <c r="S929" s="12">
        <v>2</v>
      </c>
      <c r="T929" s="12">
        <v>0.2</v>
      </c>
      <c r="U929" s="12">
        <v>-16.078399999999998</v>
      </c>
    </row>
    <row r="930" spans="1:21" x14ac:dyDescent="0.3">
      <c r="A930" s="12">
        <v>4471</v>
      </c>
      <c r="B930" s="12" t="s">
        <v>2830</v>
      </c>
      <c r="C930" s="2">
        <v>42863</v>
      </c>
      <c r="D930" s="2">
        <v>42867</v>
      </c>
      <c r="E930" s="12" t="s">
        <v>41</v>
      </c>
      <c r="F930" s="12" t="s">
        <v>399</v>
      </c>
      <c r="G930" s="12" t="s">
        <v>400</v>
      </c>
      <c r="H930" s="12" t="s">
        <v>92</v>
      </c>
      <c r="I930" s="12" t="s">
        <v>27</v>
      </c>
      <c r="J930" s="12" t="s">
        <v>67</v>
      </c>
      <c r="K930" s="12" t="s">
        <v>68</v>
      </c>
      <c r="L930" s="12">
        <v>19140</v>
      </c>
      <c r="M930" s="12" t="s">
        <v>69</v>
      </c>
      <c r="N930" s="12" t="s">
        <v>2430</v>
      </c>
      <c r="O930" s="12" t="s">
        <v>32</v>
      </c>
      <c r="P930" s="12" t="s">
        <v>38</v>
      </c>
      <c r="Q930" s="12" t="s">
        <v>2431</v>
      </c>
      <c r="R930" s="12">
        <v>128.05799999999999</v>
      </c>
      <c r="S930" s="12">
        <v>3</v>
      </c>
      <c r="T930" s="12">
        <v>0.3</v>
      </c>
      <c r="U930" s="12">
        <v>-23.7822</v>
      </c>
    </row>
    <row r="931" spans="1:21" x14ac:dyDescent="0.3">
      <c r="A931" s="12">
        <v>4472</v>
      </c>
      <c r="B931" s="12" t="s">
        <v>2831</v>
      </c>
      <c r="C931" s="2">
        <v>43007</v>
      </c>
      <c r="D931" s="2">
        <v>43007</v>
      </c>
      <c r="E931" s="12" t="s">
        <v>427</v>
      </c>
      <c r="F931" s="12" t="s">
        <v>230</v>
      </c>
      <c r="G931" s="12" t="s">
        <v>231</v>
      </c>
      <c r="H931" s="12" t="s">
        <v>102</v>
      </c>
      <c r="I931" s="12" t="s">
        <v>27</v>
      </c>
      <c r="J931" s="12" t="s">
        <v>2832</v>
      </c>
      <c r="K931" s="12" t="s">
        <v>233</v>
      </c>
      <c r="L931" s="12">
        <v>44060</v>
      </c>
      <c r="M931" s="12" t="s">
        <v>69</v>
      </c>
      <c r="N931" s="12" t="s">
        <v>1619</v>
      </c>
      <c r="O931" s="12" t="s">
        <v>32</v>
      </c>
      <c r="P931" s="12" t="s">
        <v>38</v>
      </c>
      <c r="Q931" s="12" t="s">
        <v>1620</v>
      </c>
      <c r="R931" s="12">
        <v>63.686</v>
      </c>
      <c r="S931" s="12">
        <v>1</v>
      </c>
      <c r="T931" s="12">
        <v>0.3</v>
      </c>
      <c r="U931" s="12">
        <v>-15.4666</v>
      </c>
    </row>
    <row r="932" spans="1:21" x14ac:dyDescent="0.3">
      <c r="A932" s="12">
        <v>4474</v>
      </c>
      <c r="B932" s="12" t="s">
        <v>2831</v>
      </c>
      <c r="C932" s="2">
        <v>43007</v>
      </c>
      <c r="D932" s="2">
        <v>43007</v>
      </c>
      <c r="E932" s="12" t="s">
        <v>427</v>
      </c>
      <c r="F932" s="12" t="s">
        <v>230</v>
      </c>
      <c r="G932" s="12" t="s">
        <v>231</v>
      </c>
      <c r="H932" s="12" t="s">
        <v>102</v>
      </c>
      <c r="I932" s="12" t="s">
        <v>27</v>
      </c>
      <c r="J932" s="12" t="s">
        <v>2832</v>
      </c>
      <c r="K932" s="12" t="s">
        <v>233</v>
      </c>
      <c r="L932" s="12">
        <v>44060</v>
      </c>
      <c r="M932" s="12" t="s">
        <v>69</v>
      </c>
      <c r="N932" s="12" t="s">
        <v>2833</v>
      </c>
      <c r="O932" s="12" t="s">
        <v>32</v>
      </c>
      <c r="P932" s="12" t="s">
        <v>47</v>
      </c>
      <c r="Q932" s="12" t="s">
        <v>2834</v>
      </c>
      <c r="R932" s="12">
        <v>344.22</v>
      </c>
      <c r="S932" s="12">
        <v>2</v>
      </c>
      <c r="T932" s="12">
        <v>0.4</v>
      </c>
      <c r="U932" s="12">
        <v>-189.321</v>
      </c>
    </row>
    <row r="933" spans="1:21" x14ac:dyDescent="0.3">
      <c r="A933" s="12">
        <v>4476</v>
      </c>
      <c r="B933" s="12" t="s">
        <v>2831</v>
      </c>
      <c r="C933" s="2">
        <v>43007</v>
      </c>
      <c r="D933" s="2">
        <v>43007</v>
      </c>
      <c r="E933" s="12" t="s">
        <v>427</v>
      </c>
      <c r="F933" s="12" t="s">
        <v>230</v>
      </c>
      <c r="G933" s="12" t="s">
        <v>231</v>
      </c>
      <c r="H933" s="12" t="s">
        <v>102</v>
      </c>
      <c r="I933" s="12" t="s">
        <v>27</v>
      </c>
      <c r="J933" s="12" t="s">
        <v>2832</v>
      </c>
      <c r="K933" s="12" t="s">
        <v>233</v>
      </c>
      <c r="L933" s="12">
        <v>44060</v>
      </c>
      <c r="M933" s="12" t="s">
        <v>69</v>
      </c>
      <c r="N933" s="12" t="s">
        <v>2328</v>
      </c>
      <c r="O933" s="12" t="s">
        <v>32</v>
      </c>
      <c r="P933" s="12" t="s">
        <v>58</v>
      </c>
      <c r="Q933" s="12" t="s">
        <v>2329</v>
      </c>
      <c r="R933" s="12">
        <v>21.248000000000001</v>
      </c>
      <c r="S933" s="12">
        <v>4</v>
      </c>
      <c r="T933" s="12">
        <v>0.2</v>
      </c>
      <c r="U933" s="12">
        <v>7.4367999999999999</v>
      </c>
    </row>
    <row r="934" spans="1:21" x14ac:dyDescent="0.3">
      <c r="A934" s="12">
        <v>4479</v>
      </c>
      <c r="B934" s="12" t="s">
        <v>2835</v>
      </c>
      <c r="C934" s="2">
        <v>43030</v>
      </c>
      <c r="D934" s="2">
        <v>43030</v>
      </c>
      <c r="E934" s="12" t="s">
        <v>427</v>
      </c>
      <c r="F934" s="12" t="s">
        <v>1025</v>
      </c>
      <c r="G934" s="12" t="s">
        <v>1026</v>
      </c>
      <c r="H934" s="12" t="s">
        <v>26</v>
      </c>
      <c r="I934" s="12" t="s">
        <v>27</v>
      </c>
      <c r="J934" s="12" t="s">
        <v>2836</v>
      </c>
      <c r="K934" s="12" t="s">
        <v>1524</v>
      </c>
      <c r="L934" s="12">
        <v>73505</v>
      </c>
      <c r="M934" s="12" t="s">
        <v>95</v>
      </c>
      <c r="N934" s="12" t="s">
        <v>292</v>
      </c>
      <c r="O934" s="12" t="s">
        <v>32</v>
      </c>
      <c r="P934" s="12" t="s">
        <v>47</v>
      </c>
      <c r="Q934" s="12" t="s">
        <v>293</v>
      </c>
      <c r="R934" s="12">
        <v>248.98</v>
      </c>
      <c r="S934" s="12">
        <v>2</v>
      </c>
      <c r="T934" s="12">
        <v>0</v>
      </c>
      <c r="U934" s="12">
        <v>54.775599999999997</v>
      </c>
    </row>
    <row r="935" spans="1:21" x14ac:dyDescent="0.3">
      <c r="A935" s="12">
        <v>4491</v>
      </c>
      <c r="B935" s="12" t="s">
        <v>2837</v>
      </c>
      <c r="C935" s="2">
        <v>42961</v>
      </c>
      <c r="D935" s="2">
        <v>42968</v>
      </c>
      <c r="E935" s="12" t="s">
        <v>41</v>
      </c>
      <c r="F935" s="12" t="s">
        <v>2656</v>
      </c>
      <c r="G935" s="12" t="s">
        <v>2657</v>
      </c>
      <c r="H935" s="12" t="s">
        <v>26</v>
      </c>
      <c r="I935" s="12" t="s">
        <v>27</v>
      </c>
      <c r="J935" s="12" t="s">
        <v>54</v>
      </c>
      <c r="K935" s="12" t="s">
        <v>55</v>
      </c>
      <c r="L935" s="12">
        <v>90032</v>
      </c>
      <c r="M935" s="12" t="s">
        <v>56</v>
      </c>
      <c r="N935" s="12" t="s">
        <v>786</v>
      </c>
      <c r="O935" s="12" t="s">
        <v>32</v>
      </c>
      <c r="P935" s="12" t="s">
        <v>47</v>
      </c>
      <c r="Q935" s="12" t="s">
        <v>787</v>
      </c>
      <c r="R935" s="12">
        <v>418.29599999999999</v>
      </c>
      <c r="S935" s="12">
        <v>3</v>
      </c>
      <c r="T935" s="12">
        <v>0.2</v>
      </c>
      <c r="U935" s="12">
        <v>5.2286999999999999</v>
      </c>
    </row>
    <row r="936" spans="1:21" x14ac:dyDescent="0.3">
      <c r="A936" s="12">
        <v>4493</v>
      </c>
      <c r="B936" s="12" t="s">
        <v>2838</v>
      </c>
      <c r="C936" s="2">
        <v>41974</v>
      </c>
      <c r="D936" s="2">
        <v>41976</v>
      </c>
      <c r="E936" s="12" t="s">
        <v>23</v>
      </c>
      <c r="F936" s="12" t="s">
        <v>2839</v>
      </c>
      <c r="G936" s="12" t="s">
        <v>2840</v>
      </c>
      <c r="H936" s="12" t="s">
        <v>26</v>
      </c>
      <c r="I936" s="12" t="s">
        <v>27</v>
      </c>
      <c r="J936" s="12" t="s">
        <v>349</v>
      </c>
      <c r="K936" s="12" t="s">
        <v>233</v>
      </c>
      <c r="L936" s="12">
        <v>43229</v>
      </c>
      <c r="M936" s="12" t="s">
        <v>69</v>
      </c>
      <c r="N936" s="12" t="s">
        <v>663</v>
      </c>
      <c r="O936" s="12" t="s">
        <v>32</v>
      </c>
      <c r="P936" s="12" t="s">
        <v>58</v>
      </c>
      <c r="Q936" s="12" t="s">
        <v>664</v>
      </c>
      <c r="R936" s="12">
        <v>8.1280000000000001</v>
      </c>
      <c r="S936" s="12">
        <v>2</v>
      </c>
      <c r="T936" s="12">
        <v>0.2</v>
      </c>
      <c r="U936" s="12">
        <v>1.4224000000000001</v>
      </c>
    </row>
    <row r="937" spans="1:21" x14ac:dyDescent="0.3">
      <c r="A937" s="12">
        <v>4495</v>
      </c>
      <c r="B937" s="12" t="s">
        <v>2838</v>
      </c>
      <c r="C937" s="2">
        <v>41974</v>
      </c>
      <c r="D937" s="2">
        <v>41976</v>
      </c>
      <c r="E937" s="12" t="s">
        <v>23</v>
      </c>
      <c r="F937" s="12" t="s">
        <v>2839</v>
      </c>
      <c r="G937" s="12" t="s">
        <v>2840</v>
      </c>
      <c r="H937" s="12" t="s">
        <v>26</v>
      </c>
      <c r="I937" s="12" t="s">
        <v>27</v>
      </c>
      <c r="J937" s="12" t="s">
        <v>349</v>
      </c>
      <c r="K937" s="12" t="s">
        <v>233</v>
      </c>
      <c r="L937" s="12">
        <v>43229</v>
      </c>
      <c r="M937" s="12" t="s">
        <v>69</v>
      </c>
      <c r="N937" s="12" t="s">
        <v>481</v>
      </c>
      <c r="O937" s="12" t="s">
        <v>32</v>
      </c>
      <c r="P937" s="12" t="s">
        <v>38</v>
      </c>
      <c r="Q937" s="12" t="s">
        <v>482</v>
      </c>
      <c r="R937" s="12">
        <v>909.72</v>
      </c>
      <c r="S937" s="12">
        <v>6</v>
      </c>
      <c r="T937" s="12">
        <v>0.3</v>
      </c>
      <c r="U937" s="12">
        <v>-51.984000000000002</v>
      </c>
    </row>
    <row r="938" spans="1:21" x14ac:dyDescent="0.3">
      <c r="A938" s="12">
        <v>4496</v>
      </c>
      <c r="B938" s="12" t="s">
        <v>2841</v>
      </c>
      <c r="C938" s="2">
        <v>42904</v>
      </c>
      <c r="D938" s="2">
        <v>42909</v>
      </c>
      <c r="E938" s="12" t="s">
        <v>41</v>
      </c>
      <c r="F938" s="12" t="s">
        <v>2842</v>
      </c>
      <c r="G938" s="12" t="s">
        <v>2843</v>
      </c>
      <c r="H938" s="12" t="s">
        <v>26</v>
      </c>
      <c r="I938" s="12" t="s">
        <v>27</v>
      </c>
      <c r="J938" s="12" t="s">
        <v>54</v>
      </c>
      <c r="K938" s="12" t="s">
        <v>55</v>
      </c>
      <c r="L938" s="12">
        <v>90032</v>
      </c>
      <c r="M938" s="12" t="s">
        <v>56</v>
      </c>
      <c r="N938" s="12" t="s">
        <v>712</v>
      </c>
      <c r="O938" s="12" t="s">
        <v>32</v>
      </c>
      <c r="P938" s="12" t="s">
        <v>33</v>
      </c>
      <c r="Q938" s="12" t="s">
        <v>713</v>
      </c>
      <c r="R938" s="12">
        <v>917.92349999999999</v>
      </c>
      <c r="S938" s="12">
        <v>9</v>
      </c>
      <c r="T938" s="12">
        <v>0.15</v>
      </c>
      <c r="U938" s="12">
        <v>75.593699999999998</v>
      </c>
    </row>
    <row r="939" spans="1:21" x14ac:dyDescent="0.3">
      <c r="A939" s="12">
        <v>4509</v>
      </c>
      <c r="B939" s="12" t="s">
        <v>2844</v>
      </c>
      <c r="C939" s="2">
        <v>41997</v>
      </c>
      <c r="D939" s="2">
        <v>42002</v>
      </c>
      <c r="E939" s="12" t="s">
        <v>41</v>
      </c>
      <c r="F939" s="12" t="s">
        <v>1739</v>
      </c>
      <c r="G939" s="12" t="s">
        <v>1740</v>
      </c>
      <c r="H939" s="12" t="s">
        <v>102</v>
      </c>
      <c r="I939" s="12" t="s">
        <v>27</v>
      </c>
      <c r="J939" s="12" t="s">
        <v>54</v>
      </c>
      <c r="K939" s="12" t="s">
        <v>55</v>
      </c>
      <c r="L939" s="12">
        <v>90045</v>
      </c>
      <c r="M939" s="12" t="s">
        <v>56</v>
      </c>
      <c r="N939" s="12" t="s">
        <v>1182</v>
      </c>
      <c r="O939" s="12" t="s">
        <v>32</v>
      </c>
      <c r="P939" s="12" t="s">
        <v>58</v>
      </c>
      <c r="Q939" s="12" t="s">
        <v>1183</v>
      </c>
      <c r="R939" s="12">
        <v>23.99</v>
      </c>
      <c r="S939" s="12">
        <v>1</v>
      </c>
      <c r="T939" s="12">
        <v>0</v>
      </c>
      <c r="U939" s="12">
        <v>5.5176999999999996</v>
      </c>
    </row>
    <row r="940" spans="1:21" x14ac:dyDescent="0.3">
      <c r="A940" s="12">
        <v>4510</v>
      </c>
      <c r="B940" s="12" t="s">
        <v>2845</v>
      </c>
      <c r="C940" s="2">
        <v>42878</v>
      </c>
      <c r="D940" s="2">
        <v>42884</v>
      </c>
      <c r="E940" s="12" t="s">
        <v>41</v>
      </c>
      <c r="F940" s="12" t="s">
        <v>2846</v>
      </c>
      <c r="G940" s="12" t="s">
        <v>2847</v>
      </c>
      <c r="H940" s="12" t="s">
        <v>26</v>
      </c>
      <c r="I940" s="12" t="s">
        <v>27</v>
      </c>
      <c r="J940" s="12" t="s">
        <v>54</v>
      </c>
      <c r="K940" s="12" t="s">
        <v>55</v>
      </c>
      <c r="L940" s="12">
        <v>90036</v>
      </c>
      <c r="M940" s="12" t="s">
        <v>56</v>
      </c>
      <c r="N940" s="12" t="s">
        <v>909</v>
      </c>
      <c r="O940" s="12" t="s">
        <v>32</v>
      </c>
      <c r="P940" s="12" t="s">
        <v>47</v>
      </c>
      <c r="Q940" s="12" t="s">
        <v>910</v>
      </c>
      <c r="R940" s="12">
        <v>171.28800000000001</v>
      </c>
      <c r="S940" s="12">
        <v>3</v>
      </c>
      <c r="T940" s="12">
        <v>0.2</v>
      </c>
      <c r="U940" s="12">
        <v>-6.4233000000000002</v>
      </c>
    </row>
    <row r="941" spans="1:21" x14ac:dyDescent="0.3">
      <c r="A941" s="12">
        <v>4511</v>
      </c>
      <c r="B941" s="12" t="s">
        <v>2848</v>
      </c>
      <c r="C941" s="2">
        <v>42684</v>
      </c>
      <c r="D941" s="2">
        <v>42688</v>
      </c>
      <c r="E941" s="12" t="s">
        <v>41</v>
      </c>
      <c r="F941" s="12" t="s">
        <v>977</v>
      </c>
      <c r="G941" s="12" t="s">
        <v>978</v>
      </c>
      <c r="H941" s="12" t="s">
        <v>92</v>
      </c>
      <c r="I941" s="12" t="s">
        <v>27</v>
      </c>
      <c r="J941" s="12" t="s">
        <v>880</v>
      </c>
      <c r="K941" s="12" t="s">
        <v>567</v>
      </c>
      <c r="L941" s="12">
        <v>65807</v>
      </c>
      <c r="M941" s="12" t="s">
        <v>95</v>
      </c>
      <c r="N941" s="12" t="s">
        <v>2650</v>
      </c>
      <c r="O941" s="12" t="s">
        <v>32</v>
      </c>
      <c r="P941" s="12" t="s">
        <v>58</v>
      </c>
      <c r="Q941" s="12" t="s">
        <v>2651</v>
      </c>
      <c r="R941" s="12">
        <v>37.299999999999997</v>
      </c>
      <c r="S941" s="12">
        <v>2</v>
      </c>
      <c r="T941" s="12">
        <v>0</v>
      </c>
      <c r="U941" s="12">
        <v>17.158000000000001</v>
      </c>
    </row>
    <row r="942" spans="1:21" x14ac:dyDescent="0.3">
      <c r="A942" s="12">
        <v>4515</v>
      </c>
      <c r="B942" s="12" t="s">
        <v>2849</v>
      </c>
      <c r="C942" s="2">
        <v>42670</v>
      </c>
      <c r="D942" s="2">
        <v>42675</v>
      </c>
      <c r="E942" s="12" t="s">
        <v>23</v>
      </c>
      <c r="F942" s="12" t="s">
        <v>2850</v>
      </c>
      <c r="G942" s="12" t="s">
        <v>2851</v>
      </c>
      <c r="H942" s="12" t="s">
        <v>26</v>
      </c>
      <c r="I942" s="12" t="s">
        <v>27</v>
      </c>
      <c r="J942" s="12" t="s">
        <v>2852</v>
      </c>
      <c r="K942" s="12" t="s">
        <v>718</v>
      </c>
      <c r="L942" s="12">
        <v>23666</v>
      </c>
      <c r="M942" s="12" t="s">
        <v>30</v>
      </c>
      <c r="N942" s="12" t="s">
        <v>1308</v>
      </c>
      <c r="O942" s="12" t="s">
        <v>32</v>
      </c>
      <c r="P942" s="12" t="s">
        <v>38</v>
      </c>
      <c r="Q942" s="12" t="s">
        <v>1309</v>
      </c>
      <c r="R942" s="12">
        <v>290.98</v>
      </c>
      <c r="S942" s="12">
        <v>1</v>
      </c>
      <c r="T942" s="12">
        <v>0</v>
      </c>
      <c r="U942" s="12">
        <v>75.654799999999994</v>
      </c>
    </row>
    <row r="943" spans="1:21" x14ac:dyDescent="0.3">
      <c r="A943" s="12">
        <v>4522</v>
      </c>
      <c r="B943" s="12" t="s">
        <v>2853</v>
      </c>
      <c r="C943" s="2">
        <v>41690</v>
      </c>
      <c r="D943" s="2">
        <v>41696</v>
      </c>
      <c r="E943" s="12" t="s">
        <v>41</v>
      </c>
      <c r="F943" s="12" t="s">
        <v>1299</v>
      </c>
      <c r="G943" s="12" t="s">
        <v>1300</v>
      </c>
      <c r="H943" s="12" t="s">
        <v>92</v>
      </c>
      <c r="I943" s="12" t="s">
        <v>27</v>
      </c>
      <c r="J943" s="12" t="s">
        <v>637</v>
      </c>
      <c r="K943" s="12" t="s">
        <v>112</v>
      </c>
      <c r="L943" s="12">
        <v>47374</v>
      </c>
      <c r="M943" s="12" t="s">
        <v>95</v>
      </c>
      <c r="N943" s="12" t="s">
        <v>663</v>
      </c>
      <c r="O943" s="12" t="s">
        <v>32</v>
      </c>
      <c r="P943" s="12" t="s">
        <v>58</v>
      </c>
      <c r="Q943" s="12" t="s">
        <v>664</v>
      </c>
      <c r="R943" s="12">
        <v>20.32</v>
      </c>
      <c r="S943" s="12">
        <v>4</v>
      </c>
      <c r="T943" s="12">
        <v>0</v>
      </c>
      <c r="U943" s="12">
        <v>6.9088000000000003</v>
      </c>
    </row>
    <row r="944" spans="1:21" x14ac:dyDescent="0.3">
      <c r="A944" s="12">
        <v>4525</v>
      </c>
      <c r="B944" s="12" t="s">
        <v>2854</v>
      </c>
      <c r="C944" s="2">
        <v>41945</v>
      </c>
      <c r="D944" s="2">
        <v>41949</v>
      </c>
      <c r="E944" s="12" t="s">
        <v>41</v>
      </c>
      <c r="F944" s="12" t="s">
        <v>2855</v>
      </c>
      <c r="G944" s="12" t="s">
        <v>2856</v>
      </c>
      <c r="H944" s="12" t="s">
        <v>26</v>
      </c>
      <c r="I944" s="12" t="s">
        <v>27</v>
      </c>
      <c r="J944" s="12" t="s">
        <v>175</v>
      </c>
      <c r="K944" s="12" t="s">
        <v>122</v>
      </c>
      <c r="L944" s="12">
        <v>10024</v>
      </c>
      <c r="M944" s="12" t="s">
        <v>69</v>
      </c>
      <c r="N944" s="12" t="s">
        <v>1206</v>
      </c>
      <c r="O944" s="12" t="s">
        <v>32</v>
      </c>
      <c r="P944" s="12" t="s">
        <v>58</v>
      </c>
      <c r="Q944" s="12" t="s">
        <v>1207</v>
      </c>
      <c r="R944" s="12">
        <v>89.34</v>
      </c>
      <c r="S944" s="12">
        <v>6</v>
      </c>
      <c r="T944" s="12">
        <v>0</v>
      </c>
      <c r="U944" s="12">
        <v>24.1218</v>
      </c>
    </row>
    <row r="945" spans="1:21" x14ac:dyDescent="0.3">
      <c r="A945" s="12">
        <v>4528</v>
      </c>
      <c r="B945" s="12" t="s">
        <v>2857</v>
      </c>
      <c r="C945" s="2">
        <v>42933</v>
      </c>
      <c r="D945" s="2">
        <v>42939</v>
      </c>
      <c r="E945" s="12" t="s">
        <v>41</v>
      </c>
      <c r="F945" s="12" t="s">
        <v>1874</v>
      </c>
      <c r="G945" s="12" t="s">
        <v>1875</v>
      </c>
      <c r="H945" s="12" t="s">
        <v>102</v>
      </c>
      <c r="I945" s="12" t="s">
        <v>27</v>
      </c>
      <c r="J945" s="12" t="s">
        <v>2858</v>
      </c>
      <c r="K945" s="12" t="s">
        <v>122</v>
      </c>
      <c r="L945" s="12">
        <v>13440</v>
      </c>
      <c r="M945" s="12" t="s">
        <v>69</v>
      </c>
      <c r="N945" s="12" t="s">
        <v>86</v>
      </c>
      <c r="O945" s="12" t="s">
        <v>32</v>
      </c>
      <c r="P945" s="12" t="s">
        <v>58</v>
      </c>
      <c r="Q945" s="12" t="s">
        <v>1863</v>
      </c>
      <c r="R945" s="12">
        <v>39.08</v>
      </c>
      <c r="S945" s="12">
        <v>4</v>
      </c>
      <c r="T945" s="12">
        <v>0</v>
      </c>
      <c r="U945" s="12">
        <v>14.4596</v>
      </c>
    </row>
    <row r="946" spans="1:21" x14ac:dyDescent="0.3">
      <c r="A946" s="12">
        <v>4531</v>
      </c>
      <c r="B946" s="12" t="s">
        <v>2859</v>
      </c>
      <c r="C946" s="2">
        <v>42688</v>
      </c>
      <c r="D946" s="2">
        <v>42691</v>
      </c>
      <c r="E946" s="12" t="s">
        <v>89</v>
      </c>
      <c r="F946" s="12" t="s">
        <v>1302</v>
      </c>
      <c r="G946" s="12" t="s">
        <v>1303</v>
      </c>
      <c r="H946" s="12" t="s">
        <v>26</v>
      </c>
      <c r="I946" s="12" t="s">
        <v>27</v>
      </c>
      <c r="J946" s="12" t="s">
        <v>175</v>
      </c>
      <c r="K946" s="12" t="s">
        <v>122</v>
      </c>
      <c r="L946" s="12">
        <v>10009</v>
      </c>
      <c r="M946" s="12" t="s">
        <v>69</v>
      </c>
      <c r="N946" s="12" t="s">
        <v>807</v>
      </c>
      <c r="O946" s="12" t="s">
        <v>32</v>
      </c>
      <c r="P946" s="12" t="s">
        <v>38</v>
      </c>
      <c r="Q946" s="12" t="s">
        <v>808</v>
      </c>
      <c r="R946" s="12">
        <v>408.00599999999997</v>
      </c>
      <c r="S946" s="12">
        <v>2</v>
      </c>
      <c r="T946" s="12">
        <v>0.1</v>
      </c>
      <c r="U946" s="12">
        <v>72.534400000000005</v>
      </c>
    </row>
    <row r="947" spans="1:21" x14ac:dyDescent="0.3">
      <c r="A947" s="12">
        <v>4533</v>
      </c>
      <c r="B947" s="12" t="s">
        <v>2860</v>
      </c>
      <c r="C947" s="2">
        <v>41922</v>
      </c>
      <c r="D947" s="2">
        <v>41922</v>
      </c>
      <c r="E947" s="12" t="s">
        <v>427</v>
      </c>
      <c r="F947" s="12" t="s">
        <v>519</v>
      </c>
      <c r="G947" s="12" t="s">
        <v>520</v>
      </c>
      <c r="H947" s="12" t="s">
        <v>102</v>
      </c>
      <c r="I947" s="12" t="s">
        <v>27</v>
      </c>
      <c r="J947" s="12" t="s">
        <v>2861</v>
      </c>
      <c r="K947" s="12" t="s">
        <v>55</v>
      </c>
      <c r="L947" s="12">
        <v>95336</v>
      </c>
      <c r="M947" s="12" t="s">
        <v>56</v>
      </c>
      <c r="N947" s="12" t="s">
        <v>70</v>
      </c>
      <c r="O947" s="12" t="s">
        <v>32</v>
      </c>
      <c r="P947" s="12" t="s">
        <v>38</v>
      </c>
      <c r="Q947" s="12" t="s">
        <v>71</v>
      </c>
      <c r="R947" s="12">
        <v>122.352</v>
      </c>
      <c r="S947" s="12">
        <v>3</v>
      </c>
      <c r="T947" s="12">
        <v>0.2</v>
      </c>
      <c r="U947" s="12">
        <v>13.7646</v>
      </c>
    </row>
    <row r="948" spans="1:21" x14ac:dyDescent="0.3">
      <c r="A948" s="12">
        <v>4536</v>
      </c>
      <c r="B948" s="12" t="s">
        <v>2862</v>
      </c>
      <c r="C948" s="2">
        <v>42924</v>
      </c>
      <c r="D948" s="2">
        <v>42928</v>
      </c>
      <c r="E948" s="12" t="s">
        <v>41</v>
      </c>
      <c r="F948" s="12" t="s">
        <v>2863</v>
      </c>
      <c r="G948" s="12" t="s">
        <v>2864</v>
      </c>
      <c r="H948" s="12" t="s">
        <v>102</v>
      </c>
      <c r="I948" s="12" t="s">
        <v>27</v>
      </c>
      <c r="J948" s="12" t="s">
        <v>193</v>
      </c>
      <c r="K948" s="12" t="s">
        <v>194</v>
      </c>
      <c r="L948" s="12">
        <v>98115</v>
      </c>
      <c r="M948" s="12" t="s">
        <v>56</v>
      </c>
      <c r="N948" s="12" t="s">
        <v>1660</v>
      </c>
      <c r="O948" s="12" t="s">
        <v>32</v>
      </c>
      <c r="P948" s="12" t="s">
        <v>58</v>
      </c>
      <c r="Q948" s="12" t="s">
        <v>1661</v>
      </c>
      <c r="R948" s="12">
        <v>15.84</v>
      </c>
      <c r="S948" s="12">
        <v>3</v>
      </c>
      <c r="T948" s="12">
        <v>0</v>
      </c>
      <c r="U948" s="12">
        <v>4.9104000000000001</v>
      </c>
    </row>
    <row r="949" spans="1:21" x14ac:dyDescent="0.3">
      <c r="A949" s="12">
        <v>4541</v>
      </c>
      <c r="B949" s="12" t="s">
        <v>2865</v>
      </c>
      <c r="C949" s="2">
        <v>42062</v>
      </c>
      <c r="D949" s="2">
        <v>42065</v>
      </c>
      <c r="E949" s="12" t="s">
        <v>41</v>
      </c>
      <c r="F949" s="12" t="s">
        <v>2866</v>
      </c>
      <c r="G949" s="12" t="s">
        <v>2867</v>
      </c>
      <c r="H949" s="12" t="s">
        <v>92</v>
      </c>
      <c r="I949" s="12" t="s">
        <v>27</v>
      </c>
      <c r="J949" s="12" t="s">
        <v>1646</v>
      </c>
      <c r="K949" s="12" t="s">
        <v>1647</v>
      </c>
      <c r="L949" s="12">
        <v>2908</v>
      </c>
      <c r="M949" s="12" t="s">
        <v>69</v>
      </c>
      <c r="N949" s="12" t="s">
        <v>2408</v>
      </c>
      <c r="O949" s="12" t="s">
        <v>32</v>
      </c>
      <c r="P949" s="12" t="s">
        <v>47</v>
      </c>
      <c r="Q949" s="12" t="s">
        <v>2409</v>
      </c>
      <c r="R949" s="12">
        <v>493.92</v>
      </c>
      <c r="S949" s="12">
        <v>7</v>
      </c>
      <c r="T949" s="12">
        <v>0.3</v>
      </c>
      <c r="U949" s="12">
        <v>-28.224</v>
      </c>
    </row>
    <row r="950" spans="1:21" x14ac:dyDescent="0.3">
      <c r="A950" s="12">
        <v>4544</v>
      </c>
      <c r="B950" s="12" t="s">
        <v>2868</v>
      </c>
      <c r="C950" s="2">
        <v>42197</v>
      </c>
      <c r="D950" s="2">
        <v>42202</v>
      </c>
      <c r="E950" s="12" t="s">
        <v>23</v>
      </c>
      <c r="F950" s="12" t="s">
        <v>2869</v>
      </c>
      <c r="G950" s="12" t="s">
        <v>2870</v>
      </c>
      <c r="H950" s="12" t="s">
        <v>26</v>
      </c>
      <c r="I950" s="12" t="s">
        <v>27</v>
      </c>
      <c r="J950" s="12" t="s">
        <v>135</v>
      </c>
      <c r="K950" s="12" t="s">
        <v>136</v>
      </c>
      <c r="L950" s="12">
        <v>60610</v>
      </c>
      <c r="M950" s="12" t="s">
        <v>95</v>
      </c>
      <c r="N950" s="12" t="s">
        <v>300</v>
      </c>
      <c r="O950" s="12" t="s">
        <v>32</v>
      </c>
      <c r="P950" s="12" t="s">
        <v>38</v>
      </c>
      <c r="Q950" s="12" t="s">
        <v>301</v>
      </c>
      <c r="R950" s="12">
        <v>383.60700000000003</v>
      </c>
      <c r="S950" s="12">
        <v>9</v>
      </c>
      <c r="T950" s="12">
        <v>0.3</v>
      </c>
      <c r="U950" s="12">
        <v>-5.4801000000000002</v>
      </c>
    </row>
    <row r="951" spans="1:21" x14ac:dyDescent="0.3">
      <c r="A951" s="12">
        <v>4549</v>
      </c>
      <c r="B951" s="12" t="s">
        <v>2868</v>
      </c>
      <c r="C951" s="2">
        <v>42197</v>
      </c>
      <c r="D951" s="2">
        <v>42202</v>
      </c>
      <c r="E951" s="12" t="s">
        <v>23</v>
      </c>
      <c r="F951" s="12" t="s">
        <v>2869</v>
      </c>
      <c r="G951" s="12" t="s">
        <v>2870</v>
      </c>
      <c r="H951" s="12" t="s">
        <v>26</v>
      </c>
      <c r="I951" s="12" t="s">
        <v>27</v>
      </c>
      <c r="J951" s="12" t="s">
        <v>135</v>
      </c>
      <c r="K951" s="12" t="s">
        <v>136</v>
      </c>
      <c r="L951" s="12">
        <v>60610</v>
      </c>
      <c r="M951" s="12" t="s">
        <v>95</v>
      </c>
      <c r="N951" s="12" t="s">
        <v>365</v>
      </c>
      <c r="O951" s="12" t="s">
        <v>32</v>
      </c>
      <c r="P951" s="12" t="s">
        <v>58</v>
      </c>
      <c r="Q951" s="12" t="s">
        <v>366</v>
      </c>
      <c r="R951" s="12">
        <v>7.76</v>
      </c>
      <c r="S951" s="12">
        <v>1</v>
      </c>
      <c r="T951" s="12">
        <v>0.6</v>
      </c>
      <c r="U951" s="12">
        <v>-2.1339999999999999</v>
      </c>
    </row>
    <row r="952" spans="1:21" x14ac:dyDescent="0.3">
      <c r="A952" s="12">
        <v>4552</v>
      </c>
      <c r="B952" s="12" t="s">
        <v>2871</v>
      </c>
      <c r="C952" s="2">
        <v>41833</v>
      </c>
      <c r="D952" s="2">
        <v>41837</v>
      </c>
      <c r="E952" s="12" t="s">
        <v>41</v>
      </c>
      <c r="F952" s="12" t="s">
        <v>2872</v>
      </c>
      <c r="G952" s="12" t="s">
        <v>2873</v>
      </c>
      <c r="H952" s="12" t="s">
        <v>92</v>
      </c>
      <c r="I952" s="12" t="s">
        <v>27</v>
      </c>
      <c r="J952" s="12" t="s">
        <v>54</v>
      </c>
      <c r="K952" s="12" t="s">
        <v>55</v>
      </c>
      <c r="L952" s="12">
        <v>90049</v>
      </c>
      <c r="M952" s="12" t="s">
        <v>56</v>
      </c>
      <c r="N952" s="12" t="s">
        <v>1629</v>
      </c>
      <c r="O952" s="12" t="s">
        <v>32</v>
      </c>
      <c r="P952" s="12" t="s">
        <v>47</v>
      </c>
      <c r="Q952" s="12" t="s">
        <v>1630</v>
      </c>
      <c r="R952" s="12">
        <v>351.21600000000001</v>
      </c>
      <c r="S952" s="12">
        <v>3</v>
      </c>
      <c r="T952" s="12">
        <v>0.2</v>
      </c>
      <c r="U952" s="12">
        <v>4.3902000000000001</v>
      </c>
    </row>
    <row r="953" spans="1:21" x14ac:dyDescent="0.3">
      <c r="A953" s="12">
        <v>4553</v>
      </c>
      <c r="B953" s="12" t="s">
        <v>2874</v>
      </c>
      <c r="C953" s="2">
        <v>42000</v>
      </c>
      <c r="D953" s="2">
        <v>42006</v>
      </c>
      <c r="E953" s="12" t="s">
        <v>41</v>
      </c>
      <c r="F953" s="12" t="s">
        <v>2875</v>
      </c>
      <c r="G953" s="12" t="s">
        <v>2876</v>
      </c>
      <c r="H953" s="12" t="s">
        <v>26</v>
      </c>
      <c r="I953" s="12" t="s">
        <v>27</v>
      </c>
      <c r="J953" s="12" t="s">
        <v>330</v>
      </c>
      <c r="K953" s="12" t="s">
        <v>55</v>
      </c>
      <c r="L953" s="12">
        <v>94122</v>
      </c>
      <c r="M953" s="12" t="s">
        <v>56</v>
      </c>
      <c r="N953" s="12" t="s">
        <v>468</v>
      </c>
      <c r="O953" s="12" t="s">
        <v>32</v>
      </c>
      <c r="P953" s="12" t="s">
        <v>38</v>
      </c>
      <c r="Q953" s="12" t="s">
        <v>469</v>
      </c>
      <c r="R953" s="12">
        <v>230.28</v>
      </c>
      <c r="S953" s="12">
        <v>3</v>
      </c>
      <c r="T953" s="12">
        <v>0.2</v>
      </c>
      <c r="U953" s="12">
        <v>23.027999999999999</v>
      </c>
    </row>
    <row r="954" spans="1:21" x14ac:dyDescent="0.3">
      <c r="A954" s="12">
        <v>4560</v>
      </c>
      <c r="B954" s="12" t="s">
        <v>2877</v>
      </c>
      <c r="C954" s="2">
        <v>41764</v>
      </c>
      <c r="D954" s="2">
        <v>41767</v>
      </c>
      <c r="E954" s="12" t="s">
        <v>89</v>
      </c>
      <c r="F954" s="12" t="s">
        <v>75</v>
      </c>
      <c r="G954" s="12" t="s">
        <v>76</v>
      </c>
      <c r="H954" s="12" t="s">
        <v>26</v>
      </c>
      <c r="I954" s="12" t="s">
        <v>27</v>
      </c>
      <c r="J954" s="12" t="s">
        <v>247</v>
      </c>
      <c r="K954" s="12" t="s">
        <v>94</v>
      </c>
      <c r="L954" s="12">
        <v>78207</v>
      </c>
      <c r="M954" s="12" t="s">
        <v>95</v>
      </c>
      <c r="N954" s="12" t="s">
        <v>137</v>
      </c>
      <c r="O954" s="12" t="s">
        <v>32</v>
      </c>
      <c r="P954" s="12" t="s">
        <v>38</v>
      </c>
      <c r="Q954" s="12" t="s">
        <v>138</v>
      </c>
      <c r="R954" s="12">
        <v>127.869</v>
      </c>
      <c r="S954" s="12">
        <v>3</v>
      </c>
      <c r="T954" s="12">
        <v>0.3</v>
      </c>
      <c r="U954" s="12">
        <v>-9.1334999999999997</v>
      </c>
    </row>
    <row r="955" spans="1:21" x14ac:dyDescent="0.3">
      <c r="A955" s="12">
        <v>4563</v>
      </c>
      <c r="B955" s="12" t="s">
        <v>2878</v>
      </c>
      <c r="C955" s="2">
        <v>42342</v>
      </c>
      <c r="D955" s="2">
        <v>42347</v>
      </c>
      <c r="E955" s="12" t="s">
        <v>23</v>
      </c>
      <c r="F955" s="12" t="s">
        <v>1868</v>
      </c>
      <c r="G955" s="12" t="s">
        <v>1869</v>
      </c>
      <c r="H955" s="12" t="s">
        <v>92</v>
      </c>
      <c r="I955" s="12" t="s">
        <v>27</v>
      </c>
      <c r="J955" s="12" t="s">
        <v>54</v>
      </c>
      <c r="K955" s="12" t="s">
        <v>55</v>
      </c>
      <c r="L955" s="12">
        <v>90049</v>
      </c>
      <c r="M955" s="12" t="s">
        <v>56</v>
      </c>
      <c r="N955" s="12" t="s">
        <v>2879</v>
      </c>
      <c r="O955" s="12" t="s">
        <v>32</v>
      </c>
      <c r="P955" s="12" t="s">
        <v>58</v>
      </c>
      <c r="Q955" s="12" t="s">
        <v>2880</v>
      </c>
      <c r="R955" s="12">
        <v>36.4</v>
      </c>
      <c r="S955" s="12">
        <v>5</v>
      </c>
      <c r="T955" s="12">
        <v>0</v>
      </c>
      <c r="U955" s="12">
        <v>13.832000000000001</v>
      </c>
    </row>
    <row r="956" spans="1:21" x14ac:dyDescent="0.3">
      <c r="A956" s="12">
        <v>4564</v>
      </c>
      <c r="B956" s="12" t="s">
        <v>2881</v>
      </c>
      <c r="C956" s="2">
        <v>43004</v>
      </c>
      <c r="D956" s="2">
        <v>43008</v>
      </c>
      <c r="E956" s="12" t="s">
        <v>41</v>
      </c>
      <c r="F956" s="12" t="s">
        <v>1784</v>
      </c>
      <c r="G956" s="12" t="s">
        <v>1785</v>
      </c>
      <c r="H956" s="12" t="s">
        <v>102</v>
      </c>
      <c r="I956" s="12" t="s">
        <v>27</v>
      </c>
      <c r="J956" s="12" t="s">
        <v>2710</v>
      </c>
      <c r="K956" s="12" t="s">
        <v>45</v>
      </c>
      <c r="L956" s="12">
        <v>33023</v>
      </c>
      <c r="M956" s="12" t="s">
        <v>30</v>
      </c>
      <c r="N956" s="12" t="s">
        <v>2580</v>
      </c>
      <c r="O956" s="12" t="s">
        <v>32</v>
      </c>
      <c r="P956" s="12" t="s">
        <v>38</v>
      </c>
      <c r="Q956" s="12" t="s">
        <v>2581</v>
      </c>
      <c r="R956" s="12">
        <v>419.13600000000002</v>
      </c>
      <c r="S956" s="12">
        <v>4</v>
      </c>
      <c r="T956" s="12">
        <v>0.2</v>
      </c>
      <c r="U956" s="12">
        <v>-57.6312</v>
      </c>
    </row>
    <row r="957" spans="1:21" x14ac:dyDescent="0.3">
      <c r="A957" s="12">
        <v>4570</v>
      </c>
      <c r="B957" s="12" t="s">
        <v>2882</v>
      </c>
      <c r="C957" s="2">
        <v>41748</v>
      </c>
      <c r="D957" s="2">
        <v>41750</v>
      </c>
      <c r="E957" s="12" t="s">
        <v>23</v>
      </c>
      <c r="F957" s="12" t="s">
        <v>1017</v>
      </c>
      <c r="G957" s="12" t="s">
        <v>1018</v>
      </c>
      <c r="H957" s="12" t="s">
        <v>102</v>
      </c>
      <c r="I957" s="12" t="s">
        <v>27</v>
      </c>
      <c r="J957" s="12" t="s">
        <v>1493</v>
      </c>
      <c r="K957" s="12" t="s">
        <v>55</v>
      </c>
      <c r="L957" s="12">
        <v>95123</v>
      </c>
      <c r="M957" s="12" t="s">
        <v>56</v>
      </c>
      <c r="N957" s="12" t="s">
        <v>310</v>
      </c>
      <c r="O957" s="12" t="s">
        <v>32</v>
      </c>
      <c r="P957" s="12" t="s">
        <v>58</v>
      </c>
      <c r="Q957" s="12" t="s">
        <v>2588</v>
      </c>
      <c r="R957" s="12">
        <v>76.14</v>
      </c>
      <c r="S957" s="12">
        <v>3</v>
      </c>
      <c r="T957" s="12">
        <v>0</v>
      </c>
      <c r="U957" s="12">
        <v>26.649000000000001</v>
      </c>
    </row>
    <row r="958" spans="1:21" x14ac:dyDescent="0.3">
      <c r="A958" s="12">
        <v>4575</v>
      </c>
      <c r="B958" s="12" t="s">
        <v>2883</v>
      </c>
      <c r="C958" s="2">
        <v>42716</v>
      </c>
      <c r="D958" s="2">
        <v>42722</v>
      </c>
      <c r="E958" s="12" t="s">
        <v>41</v>
      </c>
      <c r="F958" s="12" t="s">
        <v>2884</v>
      </c>
      <c r="G958" s="12" t="s">
        <v>2885</v>
      </c>
      <c r="H958" s="12" t="s">
        <v>102</v>
      </c>
      <c r="I958" s="12" t="s">
        <v>27</v>
      </c>
      <c r="J958" s="12" t="s">
        <v>479</v>
      </c>
      <c r="K958" s="12" t="s">
        <v>291</v>
      </c>
      <c r="L958" s="12">
        <v>49201</v>
      </c>
      <c r="M958" s="12" t="s">
        <v>95</v>
      </c>
      <c r="N958" s="12" t="s">
        <v>1149</v>
      </c>
      <c r="O958" s="12" t="s">
        <v>32</v>
      </c>
      <c r="P958" s="12" t="s">
        <v>58</v>
      </c>
      <c r="Q958" s="12" t="s">
        <v>1150</v>
      </c>
      <c r="R958" s="12">
        <v>33.479999999999997</v>
      </c>
      <c r="S958" s="12">
        <v>4</v>
      </c>
      <c r="T958" s="12">
        <v>0</v>
      </c>
      <c r="U958" s="12">
        <v>8.7048000000000005</v>
      </c>
    </row>
    <row r="959" spans="1:21" x14ac:dyDescent="0.3">
      <c r="A959" s="12">
        <v>4582</v>
      </c>
      <c r="B959" s="12" t="s">
        <v>2886</v>
      </c>
      <c r="C959" s="2">
        <v>42632</v>
      </c>
      <c r="D959" s="2">
        <v>42635</v>
      </c>
      <c r="E959" s="12" t="s">
        <v>89</v>
      </c>
      <c r="F959" s="12" t="s">
        <v>1952</v>
      </c>
      <c r="G959" s="12" t="s">
        <v>1953</v>
      </c>
      <c r="H959" s="12" t="s">
        <v>102</v>
      </c>
      <c r="I959" s="12" t="s">
        <v>27</v>
      </c>
      <c r="J959" s="12" t="s">
        <v>67</v>
      </c>
      <c r="K959" s="12" t="s">
        <v>68</v>
      </c>
      <c r="L959" s="12">
        <v>19140</v>
      </c>
      <c r="M959" s="12" t="s">
        <v>69</v>
      </c>
      <c r="N959" s="12" t="s">
        <v>2887</v>
      </c>
      <c r="O959" s="12" t="s">
        <v>32</v>
      </c>
      <c r="P959" s="12" t="s">
        <v>58</v>
      </c>
      <c r="Q959" s="12" t="s">
        <v>2888</v>
      </c>
      <c r="R959" s="12">
        <v>25.632000000000001</v>
      </c>
      <c r="S959" s="12">
        <v>3</v>
      </c>
      <c r="T959" s="12">
        <v>0.2</v>
      </c>
      <c r="U959" s="12">
        <v>3.8448000000000002</v>
      </c>
    </row>
    <row r="960" spans="1:21" x14ac:dyDescent="0.3">
      <c r="A960" s="12">
        <v>4589</v>
      </c>
      <c r="B960" s="12" t="s">
        <v>2889</v>
      </c>
      <c r="C960" s="2">
        <v>43041</v>
      </c>
      <c r="D960" s="2">
        <v>43043</v>
      </c>
      <c r="E960" s="12" t="s">
        <v>23</v>
      </c>
      <c r="F960" s="12" t="s">
        <v>2040</v>
      </c>
      <c r="G960" s="12" t="s">
        <v>2041</v>
      </c>
      <c r="H960" s="12" t="s">
        <v>102</v>
      </c>
      <c r="I960" s="12" t="s">
        <v>27</v>
      </c>
      <c r="J960" s="12" t="s">
        <v>2890</v>
      </c>
      <c r="K960" s="12" t="s">
        <v>55</v>
      </c>
      <c r="L960" s="12">
        <v>94526</v>
      </c>
      <c r="M960" s="12" t="s">
        <v>56</v>
      </c>
      <c r="N960" s="12" t="s">
        <v>2891</v>
      </c>
      <c r="O960" s="12" t="s">
        <v>32</v>
      </c>
      <c r="P960" s="12" t="s">
        <v>58</v>
      </c>
      <c r="Q960" s="12" t="s">
        <v>2892</v>
      </c>
      <c r="R960" s="12">
        <v>25.02</v>
      </c>
      <c r="S960" s="12">
        <v>3</v>
      </c>
      <c r="T960" s="12">
        <v>0</v>
      </c>
      <c r="U960" s="12">
        <v>10.5084</v>
      </c>
    </row>
    <row r="961" spans="1:21" x14ac:dyDescent="0.3">
      <c r="A961" s="12">
        <v>4593</v>
      </c>
      <c r="B961" s="12" t="s">
        <v>2893</v>
      </c>
      <c r="C961" s="2">
        <v>42730</v>
      </c>
      <c r="D961" s="2">
        <v>42735</v>
      </c>
      <c r="E961" s="12" t="s">
        <v>41</v>
      </c>
      <c r="F961" s="12" t="s">
        <v>2894</v>
      </c>
      <c r="G961" s="12" t="s">
        <v>2895</v>
      </c>
      <c r="H961" s="12" t="s">
        <v>92</v>
      </c>
      <c r="I961" s="12" t="s">
        <v>27</v>
      </c>
      <c r="J961" s="12" t="s">
        <v>54</v>
      </c>
      <c r="K961" s="12" t="s">
        <v>55</v>
      </c>
      <c r="L961" s="12">
        <v>90004</v>
      </c>
      <c r="M961" s="12" t="s">
        <v>56</v>
      </c>
      <c r="N961" s="12" t="s">
        <v>2430</v>
      </c>
      <c r="O961" s="12" t="s">
        <v>32</v>
      </c>
      <c r="P961" s="12" t="s">
        <v>38</v>
      </c>
      <c r="Q961" s="12" t="s">
        <v>2431</v>
      </c>
      <c r="R961" s="12">
        <v>146.352</v>
      </c>
      <c r="S961" s="12">
        <v>3</v>
      </c>
      <c r="T961" s="12">
        <v>0.2</v>
      </c>
      <c r="U961" s="12">
        <v>-5.4882</v>
      </c>
    </row>
    <row r="962" spans="1:21" x14ac:dyDescent="0.3">
      <c r="A962" s="12">
        <v>4595</v>
      </c>
      <c r="B962" s="12" t="s">
        <v>2893</v>
      </c>
      <c r="C962" s="2">
        <v>42730</v>
      </c>
      <c r="D962" s="2">
        <v>42735</v>
      </c>
      <c r="E962" s="12" t="s">
        <v>41</v>
      </c>
      <c r="F962" s="12" t="s">
        <v>2894</v>
      </c>
      <c r="G962" s="12" t="s">
        <v>2895</v>
      </c>
      <c r="H962" s="12" t="s">
        <v>92</v>
      </c>
      <c r="I962" s="12" t="s">
        <v>27</v>
      </c>
      <c r="J962" s="12" t="s">
        <v>54</v>
      </c>
      <c r="K962" s="12" t="s">
        <v>55</v>
      </c>
      <c r="L962" s="12">
        <v>90004</v>
      </c>
      <c r="M962" s="12" t="s">
        <v>56</v>
      </c>
      <c r="N962" s="12" t="s">
        <v>308</v>
      </c>
      <c r="O962" s="12" t="s">
        <v>32</v>
      </c>
      <c r="P962" s="12" t="s">
        <v>47</v>
      </c>
      <c r="Q962" s="12" t="s">
        <v>309</v>
      </c>
      <c r="R962" s="12">
        <v>902.71199999999999</v>
      </c>
      <c r="S962" s="12">
        <v>3</v>
      </c>
      <c r="T962" s="12">
        <v>0.2</v>
      </c>
      <c r="U962" s="12">
        <v>33.851700000000001</v>
      </c>
    </row>
    <row r="963" spans="1:21" x14ac:dyDescent="0.3">
      <c r="A963" s="12">
        <v>4600</v>
      </c>
      <c r="B963" s="12" t="s">
        <v>2896</v>
      </c>
      <c r="C963" s="2">
        <v>42201</v>
      </c>
      <c r="D963" s="2">
        <v>42205</v>
      </c>
      <c r="E963" s="12" t="s">
        <v>41</v>
      </c>
      <c r="F963" s="12" t="s">
        <v>2897</v>
      </c>
      <c r="G963" s="12" t="s">
        <v>2898</v>
      </c>
      <c r="H963" s="12" t="s">
        <v>102</v>
      </c>
      <c r="I963" s="12" t="s">
        <v>27</v>
      </c>
      <c r="J963" s="12" t="s">
        <v>2756</v>
      </c>
      <c r="K963" s="12" t="s">
        <v>1091</v>
      </c>
      <c r="L963" s="12">
        <v>21215</v>
      </c>
      <c r="M963" s="12" t="s">
        <v>69</v>
      </c>
      <c r="N963" s="12" t="s">
        <v>658</v>
      </c>
      <c r="O963" s="12" t="s">
        <v>32</v>
      </c>
      <c r="P963" s="12" t="s">
        <v>38</v>
      </c>
      <c r="Q963" s="12" t="s">
        <v>659</v>
      </c>
      <c r="R963" s="12">
        <v>150.97999999999999</v>
      </c>
      <c r="S963" s="12">
        <v>1</v>
      </c>
      <c r="T963" s="12">
        <v>0</v>
      </c>
      <c r="U963" s="12">
        <v>43.784199999999998</v>
      </c>
    </row>
    <row r="964" spans="1:21" x14ac:dyDescent="0.3">
      <c r="A964" s="12">
        <v>4611</v>
      </c>
      <c r="B964" s="12" t="s">
        <v>2899</v>
      </c>
      <c r="C964" s="2">
        <v>43048</v>
      </c>
      <c r="D964" s="2">
        <v>43053</v>
      </c>
      <c r="E964" s="12" t="s">
        <v>41</v>
      </c>
      <c r="F964" s="12" t="s">
        <v>140</v>
      </c>
      <c r="G964" s="12" t="s">
        <v>141</v>
      </c>
      <c r="H964" s="12" t="s">
        <v>26</v>
      </c>
      <c r="I964" s="12" t="s">
        <v>27</v>
      </c>
      <c r="J964" s="12" t="s">
        <v>763</v>
      </c>
      <c r="K964" s="12" t="s">
        <v>55</v>
      </c>
      <c r="L964" s="12">
        <v>92054</v>
      </c>
      <c r="M964" s="12" t="s">
        <v>56</v>
      </c>
      <c r="N964" s="12" t="s">
        <v>424</v>
      </c>
      <c r="O964" s="12" t="s">
        <v>32</v>
      </c>
      <c r="P964" s="12" t="s">
        <v>58</v>
      </c>
      <c r="Q964" s="12" t="s">
        <v>425</v>
      </c>
      <c r="R964" s="12">
        <v>47.12</v>
      </c>
      <c r="S964" s="12">
        <v>8</v>
      </c>
      <c r="T964" s="12">
        <v>0</v>
      </c>
      <c r="U964" s="12">
        <v>20.732800000000001</v>
      </c>
    </row>
    <row r="965" spans="1:21" x14ac:dyDescent="0.3">
      <c r="A965" s="12">
        <v>4619</v>
      </c>
      <c r="B965" s="12" t="s">
        <v>2900</v>
      </c>
      <c r="C965" s="2">
        <v>42268</v>
      </c>
      <c r="D965" s="2">
        <v>42273</v>
      </c>
      <c r="E965" s="12" t="s">
        <v>41</v>
      </c>
      <c r="F965" s="12" t="s">
        <v>2389</v>
      </c>
      <c r="G965" s="12" t="s">
        <v>2390</v>
      </c>
      <c r="H965" s="12" t="s">
        <v>102</v>
      </c>
      <c r="I965" s="12" t="s">
        <v>27</v>
      </c>
      <c r="J965" s="12" t="s">
        <v>1359</v>
      </c>
      <c r="K965" s="12" t="s">
        <v>436</v>
      </c>
      <c r="L965" s="12">
        <v>2149</v>
      </c>
      <c r="M965" s="12" t="s">
        <v>69</v>
      </c>
      <c r="N965" s="12" t="s">
        <v>422</v>
      </c>
      <c r="O965" s="12" t="s">
        <v>32</v>
      </c>
      <c r="P965" s="12" t="s">
        <v>38</v>
      </c>
      <c r="Q965" s="12" t="s">
        <v>423</v>
      </c>
      <c r="R965" s="12">
        <v>542.94000000000005</v>
      </c>
      <c r="S965" s="12">
        <v>3</v>
      </c>
      <c r="T965" s="12">
        <v>0</v>
      </c>
      <c r="U965" s="12">
        <v>141.1644</v>
      </c>
    </row>
    <row r="966" spans="1:21" x14ac:dyDescent="0.3">
      <c r="A966" s="12">
        <v>4626</v>
      </c>
      <c r="B966" s="12" t="s">
        <v>2901</v>
      </c>
      <c r="C966" s="2">
        <v>42987</v>
      </c>
      <c r="D966" s="2">
        <v>42992</v>
      </c>
      <c r="E966" s="12" t="s">
        <v>41</v>
      </c>
      <c r="F966" s="12" t="s">
        <v>42</v>
      </c>
      <c r="G966" s="12" t="s">
        <v>43</v>
      </c>
      <c r="H966" s="12" t="s">
        <v>26</v>
      </c>
      <c r="I966" s="12" t="s">
        <v>27</v>
      </c>
      <c r="J966" s="12" t="s">
        <v>159</v>
      </c>
      <c r="K966" s="12" t="s">
        <v>143</v>
      </c>
      <c r="L966" s="12">
        <v>38401</v>
      </c>
      <c r="M966" s="12" t="s">
        <v>30</v>
      </c>
      <c r="N966" s="12" t="s">
        <v>424</v>
      </c>
      <c r="O966" s="12" t="s">
        <v>32</v>
      </c>
      <c r="P966" s="12" t="s">
        <v>58</v>
      </c>
      <c r="Q966" s="12" t="s">
        <v>425</v>
      </c>
      <c r="R966" s="12">
        <v>14.135999999999999</v>
      </c>
      <c r="S966" s="12">
        <v>3</v>
      </c>
      <c r="T966" s="12">
        <v>0.2</v>
      </c>
      <c r="U966" s="12">
        <v>4.2408000000000001</v>
      </c>
    </row>
    <row r="967" spans="1:21" x14ac:dyDescent="0.3">
      <c r="A967" s="12">
        <v>4631</v>
      </c>
      <c r="B967" s="12" t="s">
        <v>2902</v>
      </c>
      <c r="C967" s="2">
        <v>42292</v>
      </c>
      <c r="D967" s="2">
        <v>42292</v>
      </c>
      <c r="E967" s="12" t="s">
        <v>427</v>
      </c>
      <c r="F967" s="12" t="s">
        <v>869</v>
      </c>
      <c r="G967" s="12" t="s">
        <v>870</v>
      </c>
      <c r="H967" s="12" t="s">
        <v>26</v>
      </c>
      <c r="I967" s="12" t="s">
        <v>27</v>
      </c>
      <c r="J967" s="12" t="s">
        <v>2223</v>
      </c>
      <c r="K967" s="12" t="s">
        <v>291</v>
      </c>
      <c r="L967" s="12">
        <v>48858</v>
      </c>
      <c r="M967" s="12" t="s">
        <v>95</v>
      </c>
      <c r="N967" s="12" t="s">
        <v>2903</v>
      </c>
      <c r="O967" s="12" t="s">
        <v>32</v>
      </c>
      <c r="P967" s="12" t="s">
        <v>58</v>
      </c>
      <c r="Q967" s="12" t="s">
        <v>2904</v>
      </c>
      <c r="R967" s="12">
        <v>17.14</v>
      </c>
      <c r="S967" s="12">
        <v>2</v>
      </c>
      <c r="T967" s="12">
        <v>0</v>
      </c>
      <c r="U967" s="12">
        <v>6.1703999999999999</v>
      </c>
    </row>
    <row r="968" spans="1:21" x14ac:dyDescent="0.3">
      <c r="A968" s="12">
        <v>4633</v>
      </c>
      <c r="B968" s="12" t="s">
        <v>2905</v>
      </c>
      <c r="C968" s="2">
        <v>42950</v>
      </c>
      <c r="D968" s="2">
        <v>42955</v>
      </c>
      <c r="E968" s="12" t="s">
        <v>23</v>
      </c>
      <c r="F968" s="12" t="s">
        <v>635</v>
      </c>
      <c r="G968" s="12" t="s">
        <v>636</v>
      </c>
      <c r="H968" s="12" t="s">
        <v>26</v>
      </c>
      <c r="I968" s="12" t="s">
        <v>27</v>
      </c>
      <c r="J968" s="12" t="s">
        <v>330</v>
      </c>
      <c r="K968" s="12" t="s">
        <v>55</v>
      </c>
      <c r="L968" s="12">
        <v>94122</v>
      </c>
      <c r="M968" s="12" t="s">
        <v>56</v>
      </c>
      <c r="N968" s="12" t="s">
        <v>598</v>
      </c>
      <c r="O968" s="12" t="s">
        <v>32</v>
      </c>
      <c r="P968" s="12" t="s">
        <v>58</v>
      </c>
      <c r="Q968" s="12" t="s">
        <v>599</v>
      </c>
      <c r="R968" s="12">
        <v>123.96</v>
      </c>
      <c r="S968" s="12">
        <v>3</v>
      </c>
      <c r="T968" s="12">
        <v>0</v>
      </c>
      <c r="U968" s="12">
        <v>11.1564</v>
      </c>
    </row>
    <row r="969" spans="1:21" x14ac:dyDescent="0.3">
      <c r="A969" s="12">
        <v>4634</v>
      </c>
      <c r="B969" s="12" t="s">
        <v>2906</v>
      </c>
      <c r="C969" s="2">
        <v>42237</v>
      </c>
      <c r="D969" s="2">
        <v>42242</v>
      </c>
      <c r="E969" s="12" t="s">
        <v>41</v>
      </c>
      <c r="F969" s="12" t="s">
        <v>288</v>
      </c>
      <c r="G969" s="12" t="s">
        <v>289</v>
      </c>
      <c r="H969" s="12" t="s">
        <v>92</v>
      </c>
      <c r="I969" s="12" t="s">
        <v>27</v>
      </c>
      <c r="J969" s="12" t="s">
        <v>330</v>
      </c>
      <c r="K969" s="12" t="s">
        <v>55</v>
      </c>
      <c r="L969" s="12">
        <v>94122</v>
      </c>
      <c r="M969" s="12" t="s">
        <v>56</v>
      </c>
      <c r="N969" s="12" t="s">
        <v>2907</v>
      </c>
      <c r="O969" s="12" t="s">
        <v>32</v>
      </c>
      <c r="P969" s="12" t="s">
        <v>33</v>
      </c>
      <c r="Q969" s="12" t="s">
        <v>2908</v>
      </c>
      <c r="R969" s="12">
        <v>586.39800000000002</v>
      </c>
      <c r="S969" s="12">
        <v>6</v>
      </c>
      <c r="T969" s="12">
        <v>0.15</v>
      </c>
      <c r="U969" s="12">
        <v>34.494</v>
      </c>
    </row>
    <row r="970" spans="1:21" x14ac:dyDescent="0.3">
      <c r="A970" s="12">
        <v>4643</v>
      </c>
      <c r="B970" s="12" t="s">
        <v>2909</v>
      </c>
      <c r="C970" s="2">
        <v>43030</v>
      </c>
      <c r="D970" s="2">
        <v>43032</v>
      </c>
      <c r="E970" s="12" t="s">
        <v>23</v>
      </c>
      <c r="F970" s="12" t="s">
        <v>2910</v>
      </c>
      <c r="G970" s="12" t="s">
        <v>2911</v>
      </c>
      <c r="H970" s="12" t="s">
        <v>26</v>
      </c>
      <c r="I970" s="12" t="s">
        <v>27</v>
      </c>
      <c r="J970" s="12" t="s">
        <v>2345</v>
      </c>
      <c r="K970" s="12" t="s">
        <v>182</v>
      </c>
      <c r="L970" s="12">
        <v>80525</v>
      </c>
      <c r="M970" s="12" t="s">
        <v>56</v>
      </c>
      <c r="N970" s="12" t="s">
        <v>2912</v>
      </c>
      <c r="O970" s="12" t="s">
        <v>32</v>
      </c>
      <c r="P970" s="12" t="s">
        <v>38</v>
      </c>
      <c r="Q970" s="12" t="s">
        <v>2913</v>
      </c>
      <c r="R970" s="12">
        <v>579.13599999999997</v>
      </c>
      <c r="S970" s="12">
        <v>4</v>
      </c>
      <c r="T970" s="12">
        <v>0.2</v>
      </c>
      <c r="U970" s="12">
        <v>-28.956800000000001</v>
      </c>
    </row>
    <row r="971" spans="1:21" x14ac:dyDescent="0.3">
      <c r="A971" s="12">
        <v>4646</v>
      </c>
      <c r="B971" s="12" t="s">
        <v>2914</v>
      </c>
      <c r="C971" s="2">
        <v>42594</v>
      </c>
      <c r="D971" s="2">
        <v>42598</v>
      </c>
      <c r="E971" s="12" t="s">
        <v>41</v>
      </c>
      <c r="F971" s="12" t="s">
        <v>1822</v>
      </c>
      <c r="G971" s="12" t="s">
        <v>1823</v>
      </c>
      <c r="H971" s="12" t="s">
        <v>102</v>
      </c>
      <c r="I971" s="12" t="s">
        <v>27</v>
      </c>
      <c r="J971" s="12" t="s">
        <v>175</v>
      </c>
      <c r="K971" s="12" t="s">
        <v>122</v>
      </c>
      <c r="L971" s="12">
        <v>10011</v>
      </c>
      <c r="M971" s="12" t="s">
        <v>69</v>
      </c>
      <c r="N971" s="12" t="s">
        <v>512</v>
      </c>
      <c r="O971" s="12" t="s">
        <v>32</v>
      </c>
      <c r="P971" s="12" t="s">
        <v>38</v>
      </c>
      <c r="Q971" s="12" t="s">
        <v>513</v>
      </c>
      <c r="R971" s="12">
        <v>145.76400000000001</v>
      </c>
      <c r="S971" s="12">
        <v>2</v>
      </c>
      <c r="T971" s="12">
        <v>0.1</v>
      </c>
      <c r="U971" s="12">
        <v>-8.0980000000000008</v>
      </c>
    </row>
    <row r="972" spans="1:21" x14ac:dyDescent="0.3">
      <c r="A972" s="12">
        <v>4648</v>
      </c>
      <c r="B972" s="12" t="s">
        <v>2915</v>
      </c>
      <c r="C972" s="2">
        <v>42486</v>
      </c>
      <c r="D972" s="2">
        <v>42491</v>
      </c>
      <c r="E972" s="12" t="s">
        <v>41</v>
      </c>
      <c r="F972" s="12" t="s">
        <v>2916</v>
      </c>
      <c r="G972" s="12" t="s">
        <v>2917</v>
      </c>
      <c r="H972" s="12" t="s">
        <v>102</v>
      </c>
      <c r="I972" s="12" t="s">
        <v>27</v>
      </c>
      <c r="J972" s="12" t="s">
        <v>175</v>
      </c>
      <c r="K972" s="12" t="s">
        <v>122</v>
      </c>
      <c r="L972" s="12">
        <v>10009</v>
      </c>
      <c r="M972" s="12" t="s">
        <v>69</v>
      </c>
      <c r="N972" s="12" t="s">
        <v>2551</v>
      </c>
      <c r="O972" s="12" t="s">
        <v>32</v>
      </c>
      <c r="P972" s="12" t="s">
        <v>38</v>
      </c>
      <c r="Q972" s="12" t="s">
        <v>2552</v>
      </c>
      <c r="R972" s="12">
        <v>434.64600000000002</v>
      </c>
      <c r="S972" s="12">
        <v>3</v>
      </c>
      <c r="T972" s="12">
        <v>0.1</v>
      </c>
      <c r="U972" s="12">
        <v>62.782200000000003</v>
      </c>
    </row>
    <row r="973" spans="1:21" x14ac:dyDescent="0.3">
      <c r="A973" s="12">
        <v>4662</v>
      </c>
      <c r="B973" s="12" t="s">
        <v>2918</v>
      </c>
      <c r="C973" s="2">
        <v>42127</v>
      </c>
      <c r="D973" s="2">
        <v>42131</v>
      </c>
      <c r="E973" s="12" t="s">
        <v>41</v>
      </c>
      <c r="F973" s="12" t="s">
        <v>2919</v>
      </c>
      <c r="G973" s="12" t="s">
        <v>2920</v>
      </c>
      <c r="H973" s="12" t="s">
        <v>26</v>
      </c>
      <c r="I973" s="12" t="s">
        <v>27</v>
      </c>
      <c r="J973" s="12" t="s">
        <v>67</v>
      </c>
      <c r="K973" s="12" t="s">
        <v>68</v>
      </c>
      <c r="L973" s="12">
        <v>19140</v>
      </c>
      <c r="M973" s="12" t="s">
        <v>69</v>
      </c>
      <c r="N973" s="12" t="s">
        <v>331</v>
      </c>
      <c r="O973" s="12" t="s">
        <v>32</v>
      </c>
      <c r="P973" s="12" t="s">
        <v>38</v>
      </c>
      <c r="Q973" s="12" t="s">
        <v>332</v>
      </c>
      <c r="R973" s="12">
        <v>844.11599999999999</v>
      </c>
      <c r="S973" s="12">
        <v>6</v>
      </c>
      <c r="T973" s="12">
        <v>0.3</v>
      </c>
      <c r="U973" s="12">
        <v>-36.176400000000001</v>
      </c>
    </row>
    <row r="974" spans="1:21" x14ac:dyDescent="0.3">
      <c r="A974" s="12">
        <v>4667</v>
      </c>
      <c r="B974" s="12" t="s">
        <v>2921</v>
      </c>
      <c r="C974" s="2">
        <v>42379</v>
      </c>
      <c r="D974" s="2">
        <v>42386</v>
      </c>
      <c r="E974" s="12" t="s">
        <v>41</v>
      </c>
      <c r="F974" s="12" t="s">
        <v>2558</v>
      </c>
      <c r="G974" s="12" t="s">
        <v>2559</v>
      </c>
      <c r="H974" s="12" t="s">
        <v>92</v>
      </c>
      <c r="I974" s="12" t="s">
        <v>27</v>
      </c>
      <c r="J974" s="12" t="s">
        <v>193</v>
      </c>
      <c r="K974" s="12" t="s">
        <v>194</v>
      </c>
      <c r="L974" s="12">
        <v>98115</v>
      </c>
      <c r="M974" s="12" t="s">
        <v>56</v>
      </c>
      <c r="N974" s="12" t="s">
        <v>1123</v>
      </c>
      <c r="O974" s="12" t="s">
        <v>32</v>
      </c>
      <c r="P974" s="12" t="s">
        <v>58</v>
      </c>
      <c r="Q974" s="12" t="s">
        <v>1124</v>
      </c>
      <c r="R974" s="12">
        <v>79.92</v>
      </c>
      <c r="S974" s="12">
        <v>4</v>
      </c>
      <c r="T974" s="12">
        <v>0</v>
      </c>
      <c r="U974" s="12">
        <v>34.365600000000001</v>
      </c>
    </row>
    <row r="975" spans="1:21" x14ac:dyDescent="0.3">
      <c r="A975" s="12">
        <v>4670</v>
      </c>
      <c r="B975" s="12" t="s">
        <v>2922</v>
      </c>
      <c r="C975" s="2">
        <v>42861</v>
      </c>
      <c r="D975" s="2">
        <v>42866</v>
      </c>
      <c r="E975" s="12" t="s">
        <v>41</v>
      </c>
      <c r="F975" s="12" t="s">
        <v>2923</v>
      </c>
      <c r="G975" s="12" t="s">
        <v>2924</v>
      </c>
      <c r="H975" s="12" t="s">
        <v>92</v>
      </c>
      <c r="I975" s="12" t="s">
        <v>27</v>
      </c>
      <c r="J975" s="12" t="s">
        <v>597</v>
      </c>
      <c r="K975" s="12" t="s">
        <v>94</v>
      </c>
      <c r="L975" s="12">
        <v>76106</v>
      </c>
      <c r="M975" s="12" t="s">
        <v>95</v>
      </c>
      <c r="N975" s="12" t="s">
        <v>536</v>
      </c>
      <c r="O975" s="12" t="s">
        <v>32</v>
      </c>
      <c r="P975" s="12" t="s">
        <v>33</v>
      </c>
      <c r="Q975" s="12" t="s">
        <v>537</v>
      </c>
      <c r="R975" s="12">
        <v>623.46479999999997</v>
      </c>
      <c r="S975" s="12">
        <v>7</v>
      </c>
      <c r="T975" s="12">
        <v>0.32</v>
      </c>
      <c r="U975" s="12">
        <v>-119.1918</v>
      </c>
    </row>
    <row r="976" spans="1:21" x14ac:dyDescent="0.3">
      <c r="A976" s="12">
        <v>4675</v>
      </c>
      <c r="B976" s="12" t="s">
        <v>2925</v>
      </c>
      <c r="C976" s="2">
        <v>42582</v>
      </c>
      <c r="D976" s="2">
        <v>42588</v>
      </c>
      <c r="E976" s="12" t="s">
        <v>41</v>
      </c>
      <c r="F976" s="12" t="s">
        <v>313</v>
      </c>
      <c r="G976" s="12" t="s">
        <v>314</v>
      </c>
      <c r="H976" s="12" t="s">
        <v>26</v>
      </c>
      <c r="I976" s="12" t="s">
        <v>27</v>
      </c>
      <c r="J976" s="12" t="s">
        <v>290</v>
      </c>
      <c r="K976" s="12" t="s">
        <v>291</v>
      </c>
      <c r="L976" s="12">
        <v>48205</v>
      </c>
      <c r="M976" s="12" t="s">
        <v>95</v>
      </c>
      <c r="N976" s="12" t="s">
        <v>360</v>
      </c>
      <c r="O976" s="12" t="s">
        <v>32</v>
      </c>
      <c r="P976" s="12" t="s">
        <v>58</v>
      </c>
      <c r="Q976" s="12" t="s">
        <v>361</v>
      </c>
      <c r="R976" s="12">
        <v>272.94</v>
      </c>
      <c r="S976" s="12">
        <v>3</v>
      </c>
      <c r="T976" s="12">
        <v>0</v>
      </c>
      <c r="U976" s="12">
        <v>30.023399999999999</v>
      </c>
    </row>
    <row r="977" spans="1:21" x14ac:dyDescent="0.3">
      <c r="A977" s="12">
        <v>4676</v>
      </c>
      <c r="B977" s="12" t="s">
        <v>2926</v>
      </c>
      <c r="C977" s="2">
        <v>42821</v>
      </c>
      <c r="D977" s="2">
        <v>42823</v>
      </c>
      <c r="E977" s="12" t="s">
        <v>23</v>
      </c>
      <c r="F977" s="12" t="s">
        <v>2927</v>
      </c>
      <c r="G977" s="12" t="s">
        <v>2928</v>
      </c>
      <c r="H977" s="12" t="s">
        <v>26</v>
      </c>
      <c r="I977" s="12" t="s">
        <v>27</v>
      </c>
      <c r="J977" s="12" t="s">
        <v>67</v>
      </c>
      <c r="K977" s="12" t="s">
        <v>68</v>
      </c>
      <c r="L977" s="12">
        <v>19120</v>
      </c>
      <c r="M977" s="12" t="s">
        <v>69</v>
      </c>
      <c r="N977" s="12" t="s">
        <v>2128</v>
      </c>
      <c r="O977" s="12" t="s">
        <v>32</v>
      </c>
      <c r="P977" s="12" t="s">
        <v>58</v>
      </c>
      <c r="Q977" s="12" t="s">
        <v>2129</v>
      </c>
      <c r="R977" s="12">
        <v>15.007999999999999</v>
      </c>
      <c r="S977" s="12">
        <v>2</v>
      </c>
      <c r="T977" s="12">
        <v>0.2</v>
      </c>
      <c r="U977" s="12">
        <v>1.5007999999999999</v>
      </c>
    </row>
    <row r="978" spans="1:21" x14ac:dyDescent="0.3">
      <c r="A978" s="12">
        <v>4684</v>
      </c>
      <c r="B978" s="12" t="s">
        <v>2929</v>
      </c>
      <c r="C978" s="2">
        <v>42611</v>
      </c>
      <c r="D978" s="2">
        <v>42616</v>
      </c>
      <c r="E978" s="12" t="s">
        <v>41</v>
      </c>
      <c r="F978" s="12" t="s">
        <v>1082</v>
      </c>
      <c r="G978" s="12" t="s">
        <v>1083</v>
      </c>
      <c r="H978" s="12" t="s">
        <v>92</v>
      </c>
      <c r="I978" s="12" t="s">
        <v>27</v>
      </c>
      <c r="J978" s="12" t="s">
        <v>67</v>
      </c>
      <c r="K978" s="12" t="s">
        <v>68</v>
      </c>
      <c r="L978" s="12">
        <v>19120</v>
      </c>
      <c r="M978" s="12" t="s">
        <v>69</v>
      </c>
      <c r="N978" s="12" t="s">
        <v>2408</v>
      </c>
      <c r="O978" s="12" t="s">
        <v>32</v>
      </c>
      <c r="P978" s="12" t="s">
        <v>47</v>
      </c>
      <c r="Q978" s="12" t="s">
        <v>2409</v>
      </c>
      <c r="R978" s="12">
        <v>241.92</v>
      </c>
      <c r="S978" s="12">
        <v>4</v>
      </c>
      <c r="T978" s="12">
        <v>0.4</v>
      </c>
      <c r="U978" s="12">
        <v>-56.448</v>
      </c>
    </row>
    <row r="979" spans="1:21" x14ac:dyDescent="0.3">
      <c r="A979" s="12">
        <v>4685</v>
      </c>
      <c r="B979" s="12" t="s">
        <v>2929</v>
      </c>
      <c r="C979" s="2">
        <v>42611</v>
      </c>
      <c r="D979" s="2">
        <v>42616</v>
      </c>
      <c r="E979" s="12" t="s">
        <v>41</v>
      </c>
      <c r="F979" s="12" t="s">
        <v>1082</v>
      </c>
      <c r="G979" s="12" t="s">
        <v>1083</v>
      </c>
      <c r="H979" s="12" t="s">
        <v>92</v>
      </c>
      <c r="I979" s="12" t="s">
        <v>27</v>
      </c>
      <c r="J979" s="12" t="s">
        <v>67</v>
      </c>
      <c r="K979" s="12" t="s">
        <v>68</v>
      </c>
      <c r="L979" s="12">
        <v>19120</v>
      </c>
      <c r="M979" s="12" t="s">
        <v>69</v>
      </c>
      <c r="N979" s="12" t="s">
        <v>2735</v>
      </c>
      <c r="O979" s="12" t="s">
        <v>32</v>
      </c>
      <c r="P979" s="12" t="s">
        <v>33</v>
      </c>
      <c r="Q979" s="12" t="s">
        <v>2736</v>
      </c>
      <c r="R979" s="12">
        <v>163.88</v>
      </c>
      <c r="S979" s="12">
        <v>4</v>
      </c>
      <c r="T979" s="12">
        <v>0.5</v>
      </c>
      <c r="U979" s="12">
        <v>-81.94</v>
      </c>
    </row>
    <row r="980" spans="1:21" x14ac:dyDescent="0.3">
      <c r="A980" s="12">
        <v>4690</v>
      </c>
      <c r="B980" s="12" t="s">
        <v>2930</v>
      </c>
      <c r="C980" s="2">
        <v>41993</v>
      </c>
      <c r="D980" s="2">
        <v>41995</v>
      </c>
      <c r="E980" s="12" t="s">
        <v>89</v>
      </c>
      <c r="F980" s="12" t="s">
        <v>1650</v>
      </c>
      <c r="G980" s="12" t="s">
        <v>1651</v>
      </c>
      <c r="H980" s="12" t="s">
        <v>26</v>
      </c>
      <c r="I980" s="12" t="s">
        <v>27</v>
      </c>
      <c r="J980" s="12" t="s">
        <v>1224</v>
      </c>
      <c r="K980" s="12" t="s">
        <v>522</v>
      </c>
      <c r="L980" s="12">
        <v>85705</v>
      </c>
      <c r="M980" s="12" t="s">
        <v>56</v>
      </c>
      <c r="N980" s="12" t="s">
        <v>2057</v>
      </c>
      <c r="O980" s="12" t="s">
        <v>32</v>
      </c>
      <c r="P980" s="12" t="s">
        <v>58</v>
      </c>
      <c r="Q980" s="12" t="s">
        <v>2058</v>
      </c>
      <c r="R980" s="12">
        <v>51.968000000000004</v>
      </c>
      <c r="S980" s="12">
        <v>2</v>
      </c>
      <c r="T980" s="12">
        <v>0.2</v>
      </c>
      <c r="U980" s="12">
        <v>10.393599999999999</v>
      </c>
    </row>
    <row r="981" spans="1:21" x14ac:dyDescent="0.3">
      <c r="A981" s="12">
        <v>4692</v>
      </c>
      <c r="B981" s="12" t="s">
        <v>2930</v>
      </c>
      <c r="C981" s="2">
        <v>41993</v>
      </c>
      <c r="D981" s="2">
        <v>41995</v>
      </c>
      <c r="E981" s="12" t="s">
        <v>89</v>
      </c>
      <c r="F981" s="12" t="s">
        <v>1650</v>
      </c>
      <c r="G981" s="12" t="s">
        <v>1651</v>
      </c>
      <c r="H981" s="12" t="s">
        <v>26</v>
      </c>
      <c r="I981" s="12" t="s">
        <v>27</v>
      </c>
      <c r="J981" s="12" t="s">
        <v>1224</v>
      </c>
      <c r="K981" s="12" t="s">
        <v>522</v>
      </c>
      <c r="L981" s="12">
        <v>85705</v>
      </c>
      <c r="M981" s="12" t="s">
        <v>56</v>
      </c>
      <c r="N981" s="12" t="s">
        <v>297</v>
      </c>
      <c r="O981" s="12" t="s">
        <v>32</v>
      </c>
      <c r="P981" s="12" t="s">
        <v>38</v>
      </c>
      <c r="Q981" s="12" t="s">
        <v>298</v>
      </c>
      <c r="R981" s="12">
        <v>242.352</v>
      </c>
      <c r="S981" s="12">
        <v>3</v>
      </c>
      <c r="T981" s="12">
        <v>0.2</v>
      </c>
      <c r="U981" s="12">
        <v>-42.4116</v>
      </c>
    </row>
    <row r="982" spans="1:21" x14ac:dyDescent="0.3">
      <c r="A982" s="12">
        <v>4696</v>
      </c>
      <c r="B982" s="12" t="s">
        <v>2931</v>
      </c>
      <c r="C982" s="2">
        <v>42355</v>
      </c>
      <c r="D982" s="2">
        <v>42355</v>
      </c>
      <c r="E982" s="12" t="s">
        <v>427</v>
      </c>
      <c r="F982" s="12" t="s">
        <v>2810</v>
      </c>
      <c r="G982" s="12" t="s">
        <v>2811</v>
      </c>
      <c r="H982" s="12" t="s">
        <v>26</v>
      </c>
      <c r="I982" s="12" t="s">
        <v>27</v>
      </c>
      <c r="J982" s="12" t="s">
        <v>290</v>
      </c>
      <c r="K982" s="12" t="s">
        <v>291</v>
      </c>
      <c r="L982" s="12">
        <v>48205</v>
      </c>
      <c r="M982" s="12" t="s">
        <v>95</v>
      </c>
      <c r="N982" s="12" t="s">
        <v>1188</v>
      </c>
      <c r="O982" s="12" t="s">
        <v>32</v>
      </c>
      <c r="P982" s="12" t="s">
        <v>38</v>
      </c>
      <c r="Q982" s="12" t="s">
        <v>1189</v>
      </c>
      <c r="R982" s="12">
        <v>302.94</v>
      </c>
      <c r="S982" s="12">
        <v>3</v>
      </c>
      <c r="T982" s="12">
        <v>0</v>
      </c>
      <c r="U982" s="12">
        <v>48.470399999999998</v>
      </c>
    </row>
    <row r="983" spans="1:21" x14ac:dyDescent="0.3">
      <c r="A983" s="12">
        <v>4697</v>
      </c>
      <c r="B983" s="12" t="s">
        <v>2931</v>
      </c>
      <c r="C983" s="2">
        <v>42355</v>
      </c>
      <c r="D983" s="2">
        <v>42355</v>
      </c>
      <c r="E983" s="12" t="s">
        <v>427</v>
      </c>
      <c r="F983" s="12" t="s">
        <v>2810</v>
      </c>
      <c r="G983" s="12" t="s">
        <v>2811</v>
      </c>
      <c r="H983" s="12" t="s">
        <v>26</v>
      </c>
      <c r="I983" s="12" t="s">
        <v>27</v>
      </c>
      <c r="J983" s="12" t="s">
        <v>290</v>
      </c>
      <c r="K983" s="12" t="s">
        <v>291</v>
      </c>
      <c r="L983" s="12">
        <v>48205</v>
      </c>
      <c r="M983" s="12" t="s">
        <v>95</v>
      </c>
      <c r="N983" s="12" t="s">
        <v>2196</v>
      </c>
      <c r="O983" s="12" t="s">
        <v>32</v>
      </c>
      <c r="P983" s="12" t="s">
        <v>38</v>
      </c>
      <c r="Q983" s="12" t="s">
        <v>2197</v>
      </c>
      <c r="R983" s="12">
        <v>142.36000000000001</v>
      </c>
      <c r="S983" s="12">
        <v>2</v>
      </c>
      <c r="T983" s="12">
        <v>0</v>
      </c>
      <c r="U983" s="12">
        <v>38.437199999999997</v>
      </c>
    </row>
    <row r="984" spans="1:21" x14ac:dyDescent="0.3">
      <c r="A984" s="12">
        <v>4698</v>
      </c>
      <c r="B984" s="12" t="s">
        <v>2931</v>
      </c>
      <c r="C984" s="2">
        <v>42355</v>
      </c>
      <c r="D984" s="2">
        <v>42355</v>
      </c>
      <c r="E984" s="12" t="s">
        <v>427</v>
      </c>
      <c r="F984" s="12" t="s">
        <v>2810</v>
      </c>
      <c r="G984" s="12" t="s">
        <v>2811</v>
      </c>
      <c r="H984" s="12" t="s">
        <v>26</v>
      </c>
      <c r="I984" s="12" t="s">
        <v>27</v>
      </c>
      <c r="J984" s="12" t="s">
        <v>290</v>
      </c>
      <c r="K984" s="12" t="s">
        <v>291</v>
      </c>
      <c r="L984" s="12">
        <v>48205</v>
      </c>
      <c r="M984" s="12" t="s">
        <v>95</v>
      </c>
      <c r="N984" s="12" t="s">
        <v>253</v>
      </c>
      <c r="O984" s="12" t="s">
        <v>32</v>
      </c>
      <c r="P984" s="12" t="s">
        <v>38</v>
      </c>
      <c r="Q984" s="12" t="s">
        <v>254</v>
      </c>
      <c r="R984" s="12">
        <v>546.66</v>
      </c>
      <c r="S984" s="12">
        <v>9</v>
      </c>
      <c r="T984" s="12">
        <v>0</v>
      </c>
      <c r="U984" s="12">
        <v>136.66499999999999</v>
      </c>
    </row>
    <row r="985" spans="1:21" x14ac:dyDescent="0.3">
      <c r="A985" s="12">
        <v>4699</v>
      </c>
      <c r="B985" s="12" t="s">
        <v>2931</v>
      </c>
      <c r="C985" s="2">
        <v>42355</v>
      </c>
      <c r="D985" s="2">
        <v>42355</v>
      </c>
      <c r="E985" s="12" t="s">
        <v>427</v>
      </c>
      <c r="F985" s="12" t="s">
        <v>2810</v>
      </c>
      <c r="G985" s="12" t="s">
        <v>2811</v>
      </c>
      <c r="H985" s="12" t="s">
        <v>26</v>
      </c>
      <c r="I985" s="12" t="s">
        <v>27</v>
      </c>
      <c r="J985" s="12" t="s">
        <v>290</v>
      </c>
      <c r="K985" s="12" t="s">
        <v>291</v>
      </c>
      <c r="L985" s="12">
        <v>48205</v>
      </c>
      <c r="M985" s="12" t="s">
        <v>95</v>
      </c>
      <c r="N985" s="12" t="s">
        <v>2171</v>
      </c>
      <c r="O985" s="12" t="s">
        <v>32</v>
      </c>
      <c r="P985" s="12" t="s">
        <v>58</v>
      </c>
      <c r="Q985" s="12" t="s">
        <v>2172</v>
      </c>
      <c r="R985" s="12">
        <v>212.13</v>
      </c>
      <c r="S985" s="12">
        <v>3</v>
      </c>
      <c r="T985" s="12">
        <v>0</v>
      </c>
      <c r="U985" s="12">
        <v>14.8491</v>
      </c>
    </row>
    <row r="986" spans="1:21" x14ac:dyDescent="0.3">
      <c r="A986" s="12">
        <v>4703</v>
      </c>
      <c r="B986" s="12" t="s">
        <v>2932</v>
      </c>
      <c r="C986" s="2">
        <v>42866</v>
      </c>
      <c r="D986" s="2">
        <v>42872</v>
      </c>
      <c r="E986" s="12" t="s">
        <v>41</v>
      </c>
      <c r="F986" s="12" t="s">
        <v>1239</v>
      </c>
      <c r="G986" s="12" t="s">
        <v>1240</v>
      </c>
      <c r="H986" s="12" t="s">
        <v>102</v>
      </c>
      <c r="I986" s="12" t="s">
        <v>27</v>
      </c>
      <c r="J986" s="12" t="s">
        <v>2332</v>
      </c>
      <c r="K986" s="12" t="s">
        <v>94</v>
      </c>
      <c r="L986" s="12">
        <v>78745</v>
      </c>
      <c r="M986" s="12" t="s">
        <v>95</v>
      </c>
      <c r="N986" s="12" t="s">
        <v>402</v>
      </c>
      <c r="O986" s="12" t="s">
        <v>32</v>
      </c>
      <c r="P986" s="12" t="s">
        <v>58</v>
      </c>
      <c r="Q986" s="12" t="s">
        <v>403</v>
      </c>
      <c r="R986" s="12">
        <v>7.9960000000000004</v>
      </c>
      <c r="S986" s="12">
        <v>1</v>
      </c>
      <c r="T986" s="12">
        <v>0.6</v>
      </c>
      <c r="U986" s="12">
        <v>-6.9965000000000002</v>
      </c>
    </row>
    <row r="987" spans="1:21" x14ac:dyDescent="0.3">
      <c r="A987" s="12">
        <v>4707</v>
      </c>
      <c r="B987" s="12" t="s">
        <v>2933</v>
      </c>
      <c r="C987" s="2">
        <v>42507</v>
      </c>
      <c r="D987" s="2">
        <v>42508</v>
      </c>
      <c r="E987" s="12" t="s">
        <v>89</v>
      </c>
      <c r="F987" s="12" t="s">
        <v>1474</v>
      </c>
      <c r="G987" s="12" t="s">
        <v>1475</v>
      </c>
      <c r="H987" s="12" t="s">
        <v>26</v>
      </c>
      <c r="I987" s="12" t="s">
        <v>27</v>
      </c>
      <c r="J987" s="12" t="s">
        <v>2934</v>
      </c>
      <c r="K987" s="12" t="s">
        <v>431</v>
      </c>
      <c r="L987" s="12">
        <v>6708</v>
      </c>
      <c r="M987" s="12" t="s">
        <v>69</v>
      </c>
      <c r="N987" s="12" t="s">
        <v>992</v>
      </c>
      <c r="O987" s="12" t="s">
        <v>32</v>
      </c>
      <c r="P987" s="12" t="s">
        <v>58</v>
      </c>
      <c r="Q987" s="12" t="s">
        <v>993</v>
      </c>
      <c r="R987" s="12">
        <v>173.24</v>
      </c>
      <c r="S987" s="12">
        <v>4</v>
      </c>
      <c r="T987" s="12">
        <v>0</v>
      </c>
      <c r="U987" s="12">
        <v>17.324000000000002</v>
      </c>
    </row>
    <row r="988" spans="1:21" x14ac:dyDescent="0.3">
      <c r="A988" s="12">
        <v>4714</v>
      </c>
      <c r="B988" s="12" t="s">
        <v>2935</v>
      </c>
      <c r="C988" s="2">
        <v>41989</v>
      </c>
      <c r="D988" s="2">
        <v>41994</v>
      </c>
      <c r="E988" s="12" t="s">
        <v>41</v>
      </c>
      <c r="F988" s="12" t="s">
        <v>2566</v>
      </c>
      <c r="G988" s="12" t="s">
        <v>2567</v>
      </c>
      <c r="H988" s="12" t="s">
        <v>26</v>
      </c>
      <c r="I988" s="12" t="s">
        <v>27</v>
      </c>
      <c r="J988" s="12" t="s">
        <v>1870</v>
      </c>
      <c r="K988" s="12" t="s">
        <v>94</v>
      </c>
      <c r="L988" s="12">
        <v>77340</v>
      </c>
      <c r="M988" s="12" t="s">
        <v>95</v>
      </c>
      <c r="N988" s="12" t="s">
        <v>2171</v>
      </c>
      <c r="O988" s="12" t="s">
        <v>32</v>
      </c>
      <c r="P988" s="12" t="s">
        <v>58</v>
      </c>
      <c r="Q988" s="12" t="s">
        <v>2172</v>
      </c>
      <c r="R988" s="12">
        <v>56.567999999999998</v>
      </c>
      <c r="S988" s="12">
        <v>2</v>
      </c>
      <c r="T988" s="12">
        <v>0.6</v>
      </c>
      <c r="U988" s="12">
        <v>-74.952600000000004</v>
      </c>
    </row>
    <row r="989" spans="1:21" x14ac:dyDescent="0.3">
      <c r="A989" s="12">
        <v>4717</v>
      </c>
      <c r="B989" s="12" t="s">
        <v>2936</v>
      </c>
      <c r="C989" s="2">
        <v>43072</v>
      </c>
      <c r="D989" s="2">
        <v>43076</v>
      </c>
      <c r="E989" s="12" t="s">
        <v>23</v>
      </c>
      <c r="F989" s="12" t="s">
        <v>1316</v>
      </c>
      <c r="G989" s="12" t="s">
        <v>1317</v>
      </c>
      <c r="H989" s="12" t="s">
        <v>102</v>
      </c>
      <c r="I989" s="12" t="s">
        <v>27</v>
      </c>
      <c r="J989" s="12" t="s">
        <v>193</v>
      </c>
      <c r="K989" s="12" t="s">
        <v>194</v>
      </c>
      <c r="L989" s="12">
        <v>98115</v>
      </c>
      <c r="M989" s="12" t="s">
        <v>56</v>
      </c>
      <c r="N989" s="12" t="s">
        <v>1249</v>
      </c>
      <c r="O989" s="12" t="s">
        <v>32</v>
      </c>
      <c r="P989" s="12" t="s">
        <v>47</v>
      </c>
      <c r="Q989" s="12" t="s">
        <v>1250</v>
      </c>
      <c r="R989" s="12">
        <v>521.96</v>
      </c>
      <c r="S989" s="12">
        <v>2</v>
      </c>
      <c r="T989" s="12">
        <v>0</v>
      </c>
      <c r="U989" s="12">
        <v>88.733199999999997</v>
      </c>
    </row>
    <row r="990" spans="1:21" x14ac:dyDescent="0.3">
      <c r="A990" s="12">
        <v>4722</v>
      </c>
      <c r="B990" s="12" t="s">
        <v>2937</v>
      </c>
      <c r="C990" s="2">
        <v>41797</v>
      </c>
      <c r="D990" s="2">
        <v>41801</v>
      </c>
      <c r="E990" s="12" t="s">
        <v>23</v>
      </c>
      <c r="F990" s="12" t="s">
        <v>2938</v>
      </c>
      <c r="G990" s="12" t="s">
        <v>2939</v>
      </c>
      <c r="H990" s="12" t="s">
        <v>26</v>
      </c>
      <c r="I990" s="12" t="s">
        <v>27</v>
      </c>
      <c r="J990" s="12" t="s">
        <v>181</v>
      </c>
      <c r="K990" s="12" t="s">
        <v>136</v>
      </c>
      <c r="L990" s="12">
        <v>60505</v>
      </c>
      <c r="M990" s="12" t="s">
        <v>95</v>
      </c>
      <c r="N990" s="12" t="s">
        <v>456</v>
      </c>
      <c r="O990" s="12" t="s">
        <v>32</v>
      </c>
      <c r="P990" s="12" t="s">
        <v>47</v>
      </c>
      <c r="Q990" s="12" t="s">
        <v>457</v>
      </c>
      <c r="R990" s="12">
        <v>268.935</v>
      </c>
      <c r="S990" s="12">
        <v>3</v>
      </c>
      <c r="T990" s="12">
        <v>0.5</v>
      </c>
      <c r="U990" s="12">
        <v>-209.76929999999999</v>
      </c>
    </row>
    <row r="991" spans="1:21" x14ac:dyDescent="0.3">
      <c r="A991" s="12">
        <v>4728</v>
      </c>
      <c r="B991" s="12" t="s">
        <v>2940</v>
      </c>
      <c r="C991" s="2">
        <v>41968</v>
      </c>
      <c r="D991" s="2">
        <v>41972</v>
      </c>
      <c r="E991" s="12" t="s">
        <v>23</v>
      </c>
      <c r="F991" s="12" t="s">
        <v>1353</v>
      </c>
      <c r="G991" s="12" t="s">
        <v>1354</v>
      </c>
      <c r="H991" s="12" t="s">
        <v>102</v>
      </c>
      <c r="I991" s="12" t="s">
        <v>27</v>
      </c>
      <c r="J991" s="12" t="s">
        <v>175</v>
      </c>
      <c r="K991" s="12" t="s">
        <v>122</v>
      </c>
      <c r="L991" s="12">
        <v>10009</v>
      </c>
      <c r="M991" s="12" t="s">
        <v>69</v>
      </c>
      <c r="N991" s="12" t="s">
        <v>1478</v>
      </c>
      <c r="O991" s="12" t="s">
        <v>32</v>
      </c>
      <c r="P991" s="12" t="s">
        <v>33</v>
      </c>
      <c r="Q991" s="12" t="s">
        <v>1479</v>
      </c>
      <c r="R991" s="12">
        <v>275.952</v>
      </c>
      <c r="S991" s="12">
        <v>3</v>
      </c>
      <c r="T991" s="12">
        <v>0.2</v>
      </c>
      <c r="U991" s="12">
        <v>-37.943399999999997</v>
      </c>
    </row>
    <row r="992" spans="1:21" x14ac:dyDescent="0.3">
      <c r="A992" s="12">
        <v>4734</v>
      </c>
      <c r="B992" s="12" t="s">
        <v>2941</v>
      </c>
      <c r="C992" s="2">
        <v>42092</v>
      </c>
      <c r="D992" s="2">
        <v>42094</v>
      </c>
      <c r="E992" s="12" t="s">
        <v>23</v>
      </c>
      <c r="F992" s="12" t="s">
        <v>2942</v>
      </c>
      <c r="G992" s="12" t="s">
        <v>2943</v>
      </c>
      <c r="H992" s="12" t="s">
        <v>26</v>
      </c>
      <c r="I992" s="12" t="s">
        <v>27</v>
      </c>
      <c r="J992" s="12" t="s">
        <v>641</v>
      </c>
      <c r="K992" s="12" t="s">
        <v>55</v>
      </c>
      <c r="L992" s="12">
        <v>92105</v>
      </c>
      <c r="M992" s="12" t="s">
        <v>56</v>
      </c>
      <c r="N992" s="12" t="s">
        <v>2328</v>
      </c>
      <c r="O992" s="12" t="s">
        <v>32</v>
      </c>
      <c r="P992" s="12" t="s">
        <v>58</v>
      </c>
      <c r="Q992" s="12" t="s">
        <v>2329</v>
      </c>
      <c r="R992" s="12">
        <v>19.920000000000002</v>
      </c>
      <c r="S992" s="12">
        <v>3</v>
      </c>
      <c r="T992" s="12">
        <v>0</v>
      </c>
      <c r="U992" s="12">
        <v>9.5616000000000003</v>
      </c>
    </row>
    <row r="993" spans="1:21" x14ac:dyDescent="0.3">
      <c r="A993" s="12">
        <v>4735</v>
      </c>
      <c r="B993" s="12" t="s">
        <v>2944</v>
      </c>
      <c r="C993" s="2">
        <v>42467</v>
      </c>
      <c r="D993" s="2">
        <v>42472</v>
      </c>
      <c r="E993" s="12" t="s">
        <v>41</v>
      </c>
      <c r="F993" s="12" t="s">
        <v>722</v>
      </c>
      <c r="G993" s="12" t="s">
        <v>723</v>
      </c>
      <c r="H993" s="12" t="s">
        <v>92</v>
      </c>
      <c r="I993" s="12" t="s">
        <v>27</v>
      </c>
      <c r="J993" s="12" t="s">
        <v>175</v>
      </c>
      <c r="K993" s="12" t="s">
        <v>122</v>
      </c>
      <c r="L993" s="12">
        <v>10035</v>
      </c>
      <c r="M993" s="12" t="s">
        <v>69</v>
      </c>
      <c r="N993" s="12" t="s">
        <v>37</v>
      </c>
      <c r="O993" s="12" t="s">
        <v>32</v>
      </c>
      <c r="P993" s="12" t="s">
        <v>38</v>
      </c>
      <c r="Q993" s="12" t="s">
        <v>39</v>
      </c>
      <c r="R993" s="12">
        <v>658.74599999999998</v>
      </c>
      <c r="S993" s="12">
        <v>3</v>
      </c>
      <c r="T993" s="12">
        <v>0.1</v>
      </c>
      <c r="U993" s="12">
        <v>146.38800000000001</v>
      </c>
    </row>
    <row r="994" spans="1:21" x14ac:dyDescent="0.3">
      <c r="A994" s="12">
        <v>4740</v>
      </c>
      <c r="B994" s="12" t="s">
        <v>2945</v>
      </c>
      <c r="C994" s="2">
        <v>42053</v>
      </c>
      <c r="D994" s="2">
        <v>42059</v>
      </c>
      <c r="E994" s="12" t="s">
        <v>41</v>
      </c>
      <c r="F994" s="12" t="s">
        <v>2946</v>
      </c>
      <c r="G994" s="12" t="s">
        <v>2947</v>
      </c>
      <c r="H994" s="12" t="s">
        <v>26</v>
      </c>
      <c r="I994" s="12" t="s">
        <v>27</v>
      </c>
      <c r="J994" s="12" t="s">
        <v>732</v>
      </c>
      <c r="K994" s="12" t="s">
        <v>55</v>
      </c>
      <c r="L994" s="12">
        <v>90805</v>
      </c>
      <c r="M994" s="12" t="s">
        <v>56</v>
      </c>
      <c r="N994" s="12" t="s">
        <v>1251</v>
      </c>
      <c r="O994" s="12" t="s">
        <v>32</v>
      </c>
      <c r="P994" s="12" t="s">
        <v>47</v>
      </c>
      <c r="Q994" s="12" t="s">
        <v>1252</v>
      </c>
      <c r="R994" s="12">
        <v>35.543999999999997</v>
      </c>
      <c r="S994" s="12">
        <v>1</v>
      </c>
      <c r="T994" s="12">
        <v>0.2</v>
      </c>
      <c r="U994" s="12">
        <v>-0.88859999999999995</v>
      </c>
    </row>
    <row r="995" spans="1:21" x14ac:dyDescent="0.3">
      <c r="A995" s="12">
        <v>4749</v>
      </c>
      <c r="B995" s="12" t="s">
        <v>2948</v>
      </c>
      <c r="C995" s="2">
        <v>42432</v>
      </c>
      <c r="D995" s="2">
        <v>42432</v>
      </c>
      <c r="E995" s="12" t="s">
        <v>427</v>
      </c>
      <c r="F995" s="12" t="s">
        <v>1728</v>
      </c>
      <c r="G995" s="12" t="s">
        <v>1729</v>
      </c>
      <c r="H995" s="12" t="s">
        <v>92</v>
      </c>
      <c r="I995" s="12" t="s">
        <v>27</v>
      </c>
      <c r="J995" s="12" t="s">
        <v>330</v>
      </c>
      <c r="K995" s="12" t="s">
        <v>55</v>
      </c>
      <c r="L995" s="12">
        <v>94110</v>
      </c>
      <c r="M995" s="12" t="s">
        <v>56</v>
      </c>
      <c r="N995" s="12" t="s">
        <v>2411</v>
      </c>
      <c r="O995" s="12" t="s">
        <v>32</v>
      </c>
      <c r="P995" s="12" t="s">
        <v>58</v>
      </c>
      <c r="Q995" s="12" t="s">
        <v>2412</v>
      </c>
      <c r="R995" s="12">
        <v>35.28</v>
      </c>
      <c r="S995" s="12">
        <v>3</v>
      </c>
      <c r="T995" s="12">
        <v>0</v>
      </c>
      <c r="U995" s="12">
        <v>11.995200000000001</v>
      </c>
    </row>
    <row r="996" spans="1:21" x14ac:dyDescent="0.3">
      <c r="A996" s="12">
        <v>4753</v>
      </c>
      <c r="B996" s="12" t="s">
        <v>2949</v>
      </c>
      <c r="C996" s="2">
        <v>43059</v>
      </c>
      <c r="D996" s="2">
        <v>43063</v>
      </c>
      <c r="E996" s="12" t="s">
        <v>41</v>
      </c>
      <c r="F996" s="12" t="s">
        <v>2950</v>
      </c>
      <c r="G996" s="12" t="s">
        <v>2951</v>
      </c>
      <c r="H996" s="12" t="s">
        <v>26</v>
      </c>
      <c r="I996" s="12" t="s">
        <v>27</v>
      </c>
      <c r="J996" s="12" t="s">
        <v>479</v>
      </c>
      <c r="K996" s="12" t="s">
        <v>143</v>
      </c>
      <c r="L996" s="12">
        <v>38301</v>
      </c>
      <c r="M996" s="12" t="s">
        <v>30</v>
      </c>
      <c r="N996" s="12" t="s">
        <v>670</v>
      </c>
      <c r="O996" s="12" t="s">
        <v>32</v>
      </c>
      <c r="P996" s="12" t="s">
        <v>38</v>
      </c>
      <c r="Q996" s="12" t="s">
        <v>671</v>
      </c>
      <c r="R996" s="12">
        <v>209.56800000000001</v>
      </c>
      <c r="S996" s="12">
        <v>2</v>
      </c>
      <c r="T996" s="12">
        <v>0.2</v>
      </c>
      <c r="U996" s="12">
        <v>-23.5764</v>
      </c>
    </row>
    <row r="997" spans="1:21" x14ac:dyDescent="0.3">
      <c r="A997" s="12">
        <v>4773</v>
      </c>
      <c r="B997" s="12" t="s">
        <v>2952</v>
      </c>
      <c r="C997" s="2">
        <v>43062</v>
      </c>
      <c r="D997" s="2">
        <v>43066</v>
      </c>
      <c r="E997" s="12" t="s">
        <v>41</v>
      </c>
      <c r="F997" s="12" t="s">
        <v>2953</v>
      </c>
      <c r="G997" s="12" t="s">
        <v>2954</v>
      </c>
      <c r="H997" s="12" t="s">
        <v>26</v>
      </c>
      <c r="I997" s="12" t="s">
        <v>27</v>
      </c>
      <c r="J997" s="12" t="s">
        <v>135</v>
      </c>
      <c r="K997" s="12" t="s">
        <v>136</v>
      </c>
      <c r="L997" s="12">
        <v>60610</v>
      </c>
      <c r="M997" s="12" t="s">
        <v>95</v>
      </c>
      <c r="N997" s="12" t="s">
        <v>1964</v>
      </c>
      <c r="O997" s="12" t="s">
        <v>32</v>
      </c>
      <c r="P997" s="12" t="s">
        <v>58</v>
      </c>
      <c r="Q997" s="12" t="s">
        <v>1965</v>
      </c>
      <c r="R997" s="12">
        <v>6.4640000000000004</v>
      </c>
      <c r="S997" s="12">
        <v>1</v>
      </c>
      <c r="T997" s="12">
        <v>0.6</v>
      </c>
      <c r="U997" s="12">
        <v>-4.04</v>
      </c>
    </row>
    <row r="998" spans="1:21" x14ac:dyDescent="0.3">
      <c r="A998" s="12">
        <v>4780</v>
      </c>
      <c r="B998" s="12" t="s">
        <v>2955</v>
      </c>
      <c r="C998" s="2">
        <v>41828</v>
      </c>
      <c r="D998" s="2">
        <v>41830</v>
      </c>
      <c r="E998" s="12" t="s">
        <v>89</v>
      </c>
      <c r="F998" s="12" t="s">
        <v>2109</v>
      </c>
      <c r="G998" s="12" t="s">
        <v>2110</v>
      </c>
      <c r="H998" s="12" t="s">
        <v>26</v>
      </c>
      <c r="I998" s="12" t="s">
        <v>27</v>
      </c>
      <c r="J998" s="12" t="s">
        <v>2956</v>
      </c>
      <c r="K998" s="12" t="s">
        <v>122</v>
      </c>
      <c r="L998" s="12">
        <v>14215</v>
      </c>
      <c r="M998" s="12" t="s">
        <v>69</v>
      </c>
      <c r="N998" s="12" t="s">
        <v>592</v>
      </c>
      <c r="O998" s="12" t="s">
        <v>32</v>
      </c>
      <c r="P998" s="12" t="s">
        <v>38</v>
      </c>
      <c r="Q998" s="12" t="s">
        <v>593</v>
      </c>
      <c r="R998" s="12">
        <v>63.881999999999998</v>
      </c>
      <c r="S998" s="12">
        <v>1</v>
      </c>
      <c r="T998" s="12">
        <v>0.1</v>
      </c>
      <c r="U998" s="12">
        <v>10.647</v>
      </c>
    </row>
    <row r="999" spans="1:21" x14ac:dyDescent="0.3">
      <c r="A999" s="12">
        <v>4781</v>
      </c>
      <c r="B999" s="12" t="s">
        <v>2957</v>
      </c>
      <c r="C999" s="2">
        <v>41950</v>
      </c>
      <c r="D999" s="2">
        <v>41955</v>
      </c>
      <c r="E999" s="12" t="s">
        <v>41</v>
      </c>
      <c r="F999" s="12" t="s">
        <v>199</v>
      </c>
      <c r="G999" s="12" t="s">
        <v>200</v>
      </c>
      <c r="H999" s="12" t="s">
        <v>26</v>
      </c>
      <c r="I999" s="12" t="s">
        <v>27</v>
      </c>
      <c r="J999" s="12" t="s">
        <v>103</v>
      </c>
      <c r="K999" s="12" t="s">
        <v>94</v>
      </c>
      <c r="L999" s="12">
        <v>77070</v>
      </c>
      <c r="M999" s="12" t="s">
        <v>95</v>
      </c>
      <c r="N999" s="12" t="s">
        <v>2079</v>
      </c>
      <c r="O999" s="12" t="s">
        <v>32</v>
      </c>
      <c r="P999" s="12" t="s">
        <v>38</v>
      </c>
      <c r="Q999" s="12" t="s">
        <v>2080</v>
      </c>
      <c r="R999" s="12">
        <v>683.14400000000001</v>
      </c>
      <c r="S999" s="12">
        <v>4</v>
      </c>
      <c r="T999" s="12">
        <v>0.3</v>
      </c>
      <c r="U999" s="12">
        <v>0</v>
      </c>
    </row>
    <row r="1000" spans="1:21" x14ac:dyDescent="0.3">
      <c r="A1000" s="12">
        <v>4786</v>
      </c>
      <c r="B1000" s="12" t="s">
        <v>2958</v>
      </c>
      <c r="C1000" s="2">
        <v>42349</v>
      </c>
      <c r="D1000" s="2">
        <v>42354</v>
      </c>
      <c r="E1000" s="12" t="s">
        <v>41</v>
      </c>
      <c r="F1000" s="12" t="s">
        <v>1276</v>
      </c>
      <c r="G1000" s="12" t="s">
        <v>1277</v>
      </c>
      <c r="H1000" s="12" t="s">
        <v>26</v>
      </c>
      <c r="I1000" s="12" t="s">
        <v>27</v>
      </c>
      <c r="J1000" s="12" t="s">
        <v>355</v>
      </c>
      <c r="K1000" s="12" t="s">
        <v>182</v>
      </c>
      <c r="L1000" s="12">
        <v>80906</v>
      </c>
      <c r="M1000" s="12" t="s">
        <v>56</v>
      </c>
      <c r="N1000" s="12" t="s">
        <v>1955</v>
      </c>
      <c r="O1000" s="12" t="s">
        <v>32</v>
      </c>
      <c r="P1000" s="12" t="s">
        <v>33</v>
      </c>
      <c r="Q1000" s="12" t="s">
        <v>1956</v>
      </c>
      <c r="R1000" s="12">
        <v>69.575999999999993</v>
      </c>
      <c r="S1000" s="12">
        <v>4</v>
      </c>
      <c r="T1000" s="12">
        <v>0.7</v>
      </c>
      <c r="U1000" s="12">
        <v>-143.79040000000001</v>
      </c>
    </row>
    <row r="1001" spans="1:21" x14ac:dyDescent="0.3">
      <c r="A1001" s="12">
        <v>4789</v>
      </c>
      <c r="B1001" s="12" t="s">
        <v>2958</v>
      </c>
      <c r="C1001" s="2">
        <v>42349</v>
      </c>
      <c r="D1001" s="2">
        <v>42354</v>
      </c>
      <c r="E1001" s="12" t="s">
        <v>41</v>
      </c>
      <c r="F1001" s="12" t="s">
        <v>1276</v>
      </c>
      <c r="G1001" s="12" t="s">
        <v>1277</v>
      </c>
      <c r="H1001" s="12" t="s">
        <v>26</v>
      </c>
      <c r="I1001" s="12" t="s">
        <v>27</v>
      </c>
      <c r="J1001" s="12" t="s">
        <v>355</v>
      </c>
      <c r="K1001" s="12" t="s">
        <v>182</v>
      </c>
      <c r="L1001" s="12">
        <v>80906</v>
      </c>
      <c r="M1001" s="12" t="s">
        <v>56</v>
      </c>
      <c r="N1001" s="12" t="s">
        <v>1350</v>
      </c>
      <c r="O1001" s="12" t="s">
        <v>32</v>
      </c>
      <c r="P1001" s="12" t="s">
        <v>58</v>
      </c>
      <c r="Q1001" s="12" t="s">
        <v>1351</v>
      </c>
      <c r="R1001" s="12">
        <v>52.415999999999997</v>
      </c>
      <c r="S1001" s="12">
        <v>9</v>
      </c>
      <c r="T1001" s="12">
        <v>0.2</v>
      </c>
      <c r="U1001" s="12">
        <v>15.069599999999999</v>
      </c>
    </row>
    <row r="1002" spans="1:21" x14ac:dyDescent="0.3">
      <c r="A1002" s="12">
        <v>4790</v>
      </c>
      <c r="B1002" s="12" t="s">
        <v>2958</v>
      </c>
      <c r="C1002" s="2">
        <v>42349</v>
      </c>
      <c r="D1002" s="2">
        <v>42354</v>
      </c>
      <c r="E1002" s="12" t="s">
        <v>41</v>
      </c>
      <c r="F1002" s="12" t="s">
        <v>1276</v>
      </c>
      <c r="G1002" s="12" t="s">
        <v>1277</v>
      </c>
      <c r="H1002" s="12" t="s">
        <v>26</v>
      </c>
      <c r="I1002" s="12" t="s">
        <v>27</v>
      </c>
      <c r="J1002" s="12" t="s">
        <v>355</v>
      </c>
      <c r="K1002" s="12" t="s">
        <v>182</v>
      </c>
      <c r="L1002" s="12">
        <v>80906</v>
      </c>
      <c r="M1002" s="12" t="s">
        <v>56</v>
      </c>
      <c r="N1002" s="12" t="s">
        <v>1292</v>
      </c>
      <c r="O1002" s="12" t="s">
        <v>32</v>
      </c>
      <c r="P1002" s="12" t="s">
        <v>58</v>
      </c>
      <c r="Q1002" s="12" t="s">
        <v>1293</v>
      </c>
      <c r="R1002" s="12">
        <v>54.92</v>
      </c>
      <c r="S1002" s="12">
        <v>5</v>
      </c>
      <c r="T1002" s="12">
        <v>0.2</v>
      </c>
      <c r="U1002" s="12">
        <v>10.984</v>
      </c>
    </row>
    <row r="1003" spans="1:21" x14ac:dyDescent="0.3">
      <c r="A1003" s="12">
        <v>4791</v>
      </c>
      <c r="B1003" s="12" t="s">
        <v>2958</v>
      </c>
      <c r="C1003" s="2">
        <v>42349</v>
      </c>
      <c r="D1003" s="2">
        <v>42354</v>
      </c>
      <c r="E1003" s="12" t="s">
        <v>41</v>
      </c>
      <c r="F1003" s="12" t="s">
        <v>1276</v>
      </c>
      <c r="G1003" s="12" t="s">
        <v>1277</v>
      </c>
      <c r="H1003" s="12" t="s">
        <v>26</v>
      </c>
      <c r="I1003" s="12" t="s">
        <v>27</v>
      </c>
      <c r="J1003" s="12" t="s">
        <v>355</v>
      </c>
      <c r="K1003" s="12" t="s">
        <v>182</v>
      </c>
      <c r="L1003" s="12">
        <v>80906</v>
      </c>
      <c r="M1003" s="12" t="s">
        <v>56</v>
      </c>
      <c r="N1003" s="12" t="s">
        <v>1902</v>
      </c>
      <c r="O1003" s="12" t="s">
        <v>32</v>
      </c>
      <c r="P1003" s="12" t="s">
        <v>47</v>
      </c>
      <c r="Q1003" s="12" t="s">
        <v>1903</v>
      </c>
      <c r="R1003" s="12">
        <v>364.95</v>
      </c>
      <c r="S1003" s="12">
        <v>5</v>
      </c>
      <c r="T1003" s="12">
        <v>0.5</v>
      </c>
      <c r="U1003" s="12">
        <v>-248.166</v>
      </c>
    </row>
    <row r="1004" spans="1:21" x14ac:dyDescent="0.3">
      <c r="A1004" s="12">
        <v>4795</v>
      </c>
      <c r="B1004" s="12" t="s">
        <v>2959</v>
      </c>
      <c r="C1004" s="2">
        <v>42079</v>
      </c>
      <c r="D1004" s="2">
        <v>42086</v>
      </c>
      <c r="E1004" s="12" t="s">
        <v>41</v>
      </c>
      <c r="F1004" s="12" t="s">
        <v>2960</v>
      </c>
      <c r="G1004" s="12" t="s">
        <v>2961</v>
      </c>
      <c r="H1004" s="12" t="s">
        <v>92</v>
      </c>
      <c r="I1004" s="12" t="s">
        <v>27</v>
      </c>
      <c r="J1004" s="12" t="s">
        <v>54</v>
      </c>
      <c r="K1004" s="12" t="s">
        <v>55</v>
      </c>
      <c r="L1004" s="12">
        <v>90036</v>
      </c>
      <c r="M1004" s="12" t="s">
        <v>56</v>
      </c>
      <c r="N1004" s="12" t="s">
        <v>2692</v>
      </c>
      <c r="O1004" s="12" t="s">
        <v>32</v>
      </c>
      <c r="P1004" s="12" t="s">
        <v>58</v>
      </c>
      <c r="Q1004" s="12" t="s">
        <v>2693</v>
      </c>
      <c r="R1004" s="12">
        <v>43.13</v>
      </c>
      <c r="S1004" s="12">
        <v>1</v>
      </c>
      <c r="T1004" s="12">
        <v>0</v>
      </c>
      <c r="U1004" s="12">
        <v>18.114599999999999</v>
      </c>
    </row>
    <row r="1005" spans="1:21" x14ac:dyDescent="0.3">
      <c r="A1005" s="12">
        <v>4799</v>
      </c>
      <c r="B1005" s="12" t="s">
        <v>2962</v>
      </c>
      <c r="C1005" s="2">
        <v>42504</v>
      </c>
      <c r="D1005" s="2">
        <v>42509</v>
      </c>
      <c r="E1005" s="12" t="s">
        <v>41</v>
      </c>
      <c r="F1005" s="12" t="s">
        <v>428</v>
      </c>
      <c r="G1005" s="12" t="s">
        <v>429</v>
      </c>
      <c r="H1005" s="12" t="s">
        <v>92</v>
      </c>
      <c r="I1005" s="12" t="s">
        <v>27</v>
      </c>
      <c r="J1005" s="12" t="s">
        <v>608</v>
      </c>
      <c r="K1005" s="12" t="s">
        <v>45</v>
      </c>
      <c r="L1005" s="12">
        <v>32216</v>
      </c>
      <c r="M1005" s="12" t="s">
        <v>30</v>
      </c>
      <c r="N1005" s="12" t="s">
        <v>2616</v>
      </c>
      <c r="O1005" s="12" t="s">
        <v>32</v>
      </c>
      <c r="P1005" s="12" t="s">
        <v>58</v>
      </c>
      <c r="Q1005" s="12" t="s">
        <v>2617</v>
      </c>
      <c r="R1005" s="12">
        <v>30.192</v>
      </c>
      <c r="S1005" s="12">
        <v>3</v>
      </c>
      <c r="T1005" s="12">
        <v>0.2</v>
      </c>
      <c r="U1005" s="12">
        <v>8.3027999999999995</v>
      </c>
    </row>
    <row r="1006" spans="1:21" x14ac:dyDescent="0.3">
      <c r="A1006" s="12">
        <v>4805</v>
      </c>
      <c r="B1006" s="12" t="s">
        <v>2963</v>
      </c>
      <c r="C1006" s="2">
        <v>42929</v>
      </c>
      <c r="D1006" s="2">
        <v>42933</v>
      </c>
      <c r="E1006" s="12" t="s">
        <v>23</v>
      </c>
      <c r="F1006" s="12" t="s">
        <v>2635</v>
      </c>
      <c r="G1006" s="12" t="s">
        <v>2636</v>
      </c>
      <c r="H1006" s="12" t="s">
        <v>26</v>
      </c>
      <c r="I1006" s="12" t="s">
        <v>27</v>
      </c>
      <c r="J1006" s="12" t="s">
        <v>67</v>
      </c>
      <c r="K1006" s="12" t="s">
        <v>68</v>
      </c>
      <c r="L1006" s="12">
        <v>19140</v>
      </c>
      <c r="M1006" s="12" t="s">
        <v>69</v>
      </c>
      <c r="N1006" s="12" t="s">
        <v>1836</v>
      </c>
      <c r="O1006" s="12" t="s">
        <v>32</v>
      </c>
      <c r="P1006" s="12" t="s">
        <v>58</v>
      </c>
      <c r="Q1006" s="12" t="s">
        <v>1837</v>
      </c>
      <c r="R1006" s="12">
        <v>91.007999999999996</v>
      </c>
      <c r="S1006" s="12">
        <v>9</v>
      </c>
      <c r="T1006" s="12">
        <v>0.2</v>
      </c>
      <c r="U1006" s="12">
        <v>19.339200000000002</v>
      </c>
    </row>
    <row r="1007" spans="1:21" x14ac:dyDescent="0.3">
      <c r="A1007" s="12">
        <v>4812</v>
      </c>
      <c r="B1007" s="12" t="s">
        <v>2964</v>
      </c>
      <c r="C1007" s="2">
        <v>42688</v>
      </c>
      <c r="D1007" s="2">
        <v>42693</v>
      </c>
      <c r="E1007" s="12" t="s">
        <v>23</v>
      </c>
      <c r="F1007" s="12" t="s">
        <v>2965</v>
      </c>
      <c r="G1007" s="12" t="s">
        <v>2966</v>
      </c>
      <c r="H1007" s="12" t="s">
        <v>26</v>
      </c>
      <c r="I1007" s="12" t="s">
        <v>27</v>
      </c>
      <c r="J1007" s="12" t="s">
        <v>67</v>
      </c>
      <c r="K1007" s="12" t="s">
        <v>68</v>
      </c>
      <c r="L1007" s="12">
        <v>19134</v>
      </c>
      <c r="M1007" s="12" t="s">
        <v>69</v>
      </c>
      <c r="N1007" s="12" t="s">
        <v>422</v>
      </c>
      <c r="O1007" s="12" t="s">
        <v>32</v>
      </c>
      <c r="P1007" s="12" t="s">
        <v>38</v>
      </c>
      <c r="Q1007" s="12" t="s">
        <v>423</v>
      </c>
      <c r="R1007" s="12">
        <v>380.05799999999999</v>
      </c>
      <c r="S1007" s="12">
        <v>3</v>
      </c>
      <c r="T1007" s="12">
        <v>0.3</v>
      </c>
      <c r="U1007" s="12">
        <v>-21.717600000000001</v>
      </c>
    </row>
    <row r="1008" spans="1:21" x14ac:dyDescent="0.3">
      <c r="A1008" s="12">
        <v>4814</v>
      </c>
      <c r="B1008" s="12" t="s">
        <v>2964</v>
      </c>
      <c r="C1008" s="2">
        <v>42688</v>
      </c>
      <c r="D1008" s="2">
        <v>42693</v>
      </c>
      <c r="E1008" s="12" t="s">
        <v>23</v>
      </c>
      <c r="F1008" s="12" t="s">
        <v>2965</v>
      </c>
      <c r="G1008" s="12" t="s">
        <v>2966</v>
      </c>
      <c r="H1008" s="12" t="s">
        <v>26</v>
      </c>
      <c r="I1008" s="12" t="s">
        <v>27</v>
      </c>
      <c r="J1008" s="12" t="s">
        <v>67</v>
      </c>
      <c r="K1008" s="12" t="s">
        <v>68</v>
      </c>
      <c r="L1008" s="12">
        <v>19134</v>
      </c>
      <c r="M1008" s="12" t="s">
        <v>69</v>
      </c>
      <c r="N1008" s="12" t="s">
        <v>2967</v>
      </c>
      <c r="O1008" s="12" t="s">
        <v>32</v>
      </c>
      <c r="P1008" s="12" t="s">
        <v>58</v>
      </c>
      <c r="Q1008" s="12" t="s">
        <v>2968</v>
      </c>
      <c r="R1008" s="12">
        <v>48.576000000000001</v>
      </c>
      <c r="S1008" s="12">
        <v>3</v>
      </c>
      <c r="T1008" s="12">
        <v>0.2</v>
      </c>
      <c r="U1008" s="12">
        <v>9.7151999999999994</v>
      </c>
    </row>
    <row r="1009" spans="1:21" x14ac:dyDescent="0.3">
      <c r="A1009" s="12">
        <v>4825</v>
      </c>
      <c r="B1009" s="12" t="s">
        <v>2969</v>
      </c>
      <c r="C1009" s="2">
        <v>42695</v>
      </c>
      <c r="D1009" s="2">
        <v>42700</v>
      </c>
      <c r="E1009" s="12" t="s">
        <v>41</v>
      </c>
      <c r="F1009" s="12" t="s">
        <v>1361</v>
      </c>
      <c r="G1009" s="12" t="s">
        <v>1362</v>
      </c>
      <c r="H1009" s="12" t="s">
        <v>26</v>
      </c>
      <c r="I1009" s="12" t="s">
        <v>27</v>
      </c>
      <c r="J1009" s="12" t="s">
        <v>349</v>
      </c>
      <c r="K1009" s="12" t="s">
        <v>233</v>
      </c>
      <c r="L1009" s="12">
        <v>43229</v>
      </c>
      <c r="M1009" s="12" t="s">
        <v>69</v>
      </c>
      <c r="N1009" s="12" t="s">
        <v>253</v>
      </c>
      <c r="O1009" s="12" t="s">
        <v>32</v>
      </c>
      <c r="P1009" s="12" t="s">
        <v>38</v>
      </c>
      <c r="Q1009" s="12" t="s">
        <v>254</v>
      </c>
      <c r="R1009" s="12">
        <v>127.554</v>
      </c>
      <c r="S1009" s="12">
        <v>3</v>
      </c>
      <c r="T1009" s="12">
        <v>0.3</v>
      </c>
      <c r="U1009" s="12">
        <v>-9.1110000000000007</v>
      </c>
    </row>
    <row r="1010" spans="1:21" x14ac:dyDescent="0.3">
      <c r="A1010" s="12">
        <v>4826</v>
      </c>
      <c r="B1010" s="12" t="s">
        <v>2969</v>
      </c>
      <c r="C1010" s="2">
        <v>42695</v>
      </c>
      <c r="D1010" s="2">
        <v>42700</v>
      </c>
      <c r="E1010" s="12" t="s">
        <v>41</v>
      </c>
      <c r="F1010" s="12" t="s">
        <v>1361</v>
      </c>
      <c r="G1010" s="12" t="s">
        <v>1362</v>
      </c>
      <c r="H1010" s="12" t="s">
        <v>26</v>
      </c>
      <c r="I1010" s="12" t="s">
        <v>27</v>
      </c>
      <c r="J1010" s="12" t="s">
        <v>349</v>
      </c>
      <c r="K1010" s="12" t="s">
        <v>233</v>
      </c>
      <c r="L1010" s="12">
        <v>43229</v>
      </c>
      <c r="M1010" s="12" t="s">
        <v>69</v>
      </c>
      <c r="N1010" s="12" t="s">
        <v>2057</v>
      </c>
      <c r="O1010" s="12" t="s">
        <v>32</v>
      </c>
      <c r="P1010" s="12" t="s">
        <v>58</v>
      </c>
      <c r="Q1010" s="12" t="s">
        <v>2058</v>
      </c>
      <c r="R1010" s="12">
        <v>77.951999999999998</v>
      </c>
      <c r="S1010" s="12">
        <v>3</v>
      </c>
      <c r="T1010" s="12">
        <v>0.2</v>
      </c>
      <c r="U1010" s="12">
        <v>15.590400000000001</v>
      </c>
    </row>
    <row r="1011" spans="1:21" x14ac:dyDescent="0.3">
      <c r="A1011" s="12">
        <v>4841</v>
      </c>
      <c r="B1011" s="12" t="s">
        <v>2970</v>
      </c>
      <c r="C1011" s="2">
        <v>43059</v>
      </c>
      <c r="D1011" s="2">
        <v>43064</v>
      </c>
      <c r="E1011" s="12" t="s">
        <v>41</v>
      </c>
      <c r="F1011" s="12" t="s">
        <v>903</v>
      </c>
      <c r="G1011" s="12" t="s">
        <v>904</v>
      </c>
      <c r="H1011" s="12" t="s">
        <v>102</v>
      </c>
      <c r="I1011" s="12" t="s">
        <v>27</v>
      </c>
      <c r="J1011" s="12" t="s">
        <v>28</v>
      </c>
      <c r="K1011" s="12" t="s">
        <v>29</v>
      </c>
      <c r="L1011" s="12">
        <v>42420</v>
      </c>
      <c r="M1011" s="12" t="s">
        <v>30</v>
      </c>
      <c r="N1011" s="12" t="s">
        <v>176</v>
      </c>
      <c r="O1011" s="12" t="s">
        <v>32</v>
      </c>
      <c r="P1011" s="12" t="s">
        <v>58</v>
      </c>
      <c r="Q1011" s="12" t="s">
        <v>177</v>
      </c>
      <c r="R1011" s="12">
        <v>27.58</v>
      </c>
      <c r="S1011" s="12">
        <v>2</v>
      </c>
      <c r="T1011" s="12">
        <v>0</v>
      </c>
      <c r="U1011" s="12">
        <v>11.583600000000001</v>
      </c>
    </row>
    <row r="1012" spans="1:21" x14ac:dyDescent="0.3">
      <c r="A1012" s="12">
        <v>4851</v>
      </c>
      <c r="B1012" s="12" t="s">
        <v>2971</v>
      </c>
      <c r="C1012" s="2">
        <v>41890</v>
      </c>
      <c r="D1012" s="2">
        <v>41896</v>
      </c>
      <c r="E1012" s="12" t="s">
        <v>41</v>
      </c>
      <c r="F1012" s="12" t="s">
        <v>1405</v>
      </c>
      <c r="G1012" s="12" t="s">
        <v>1406</v>
      </c>
      <c r="H1012" s="12" t="s">
        <v>26</v>
      </c>
      <c r="I1012" s="12" t="s">
        <v>27</v>
      </c>
      <c r="J1012" s="12" t="s">
        <v>2972</v>
      </c>
      <c r="K1012" s="12" t="s">
        <v>194</v>
      </c>
      <c r="L1012" s="12">
        <v>99301</v>
      </c>
      <c r="M1012" s="12" t="s">
        <v>56</v>
      </c>
      <c r="N1012" s="12" t="s">
        <v>37</v>
      </c>
      <c r="O1012" s="12" t="s">
        <v>32</v>
      </c>
      <c r="P1012" s="12" t="s">
        <v>38</v>
      </c>
      <c r="Q1012" s="12" t="s">
        <v>39</v>
      </c>
      <c r="R1012" s="12">
        <v>975.92</v>
      </c>
      <c r="S1012" s="12">
        <v>5</v>
      </c>
      <c r="T1012" s="12">
        <v>0.2</v>
      </c>
      <c r="U1012" s="12">
        <v>121.99</v>
      </c>
    </row>
    <row r="1013" spans="1:21" x14ac:dyDescent="0.3">
      <c r="A1013" s="12">
        <v>4854</v>
      </c>
      <c r="B1013" s="12" t="s">
        <v>2973</v>
      </c>
      <c r="C1013" s="2">
        <v>41985</v>
      </c>
      <c r="D1013" s="2">
        <v>41988</v>
      </c>
      <c r="E1013" s="12" t="s">
        <v>23</v>
      </c>
      <c r="F1013" s="12" t="s">
        <v>328</v>
      </c>
      <c r="G1013" s="12" t="s">
        <v>329</v>
      </c>
      <c r="H1013" s="12" t="s">
        <v>26</v>
      </c>
      <c r="I1013" s="12" t="s">
        <v>27</v>
      </c>
      <c r="J1013" s="12" t="s">
        <v>1472</v>
      </c>
      <c r="K1013" s="12" t="s">
        <v>55</v>
      </c>
      <c r="L1013" s="12">
        <v>94601</v>
      </c>
      <c r="M1013" s="12" t="s">
        <v>56</v>
      </c>
      <c r="N1013" s="12" t="s">
        <v>1313</v>
      </c>
      <c r="O1013" s="12" t="s">
        <v>32</v>
      </c>
      <c r="P1013" s="12" t="s">
        <v>58</v>
      </c>
      <c r="Q1013" s="12" t="s">
        <v>1314</v>
      </c>
      <c r="R1013" s="12">
        <v>12.54</v>
      </c>
      <c r="S1013" s="12">
        <v>3</v>
      </c>
      <c r="T1013" s="12">
        <v>0</v>
      </c>
      <c r="U1013" s="12">
        <v>4.5144000000000002</v>
      </c>
    </row>
    <row r="1014" spans="1:21" x14ac:dyDescent="0.3">
      <c r="A1014" s="12">
        <v>4856</v>
      </c>
      <c r="B1014" s="12" t="s">
        <v>2973</v>
      </c>
      <c r="C1014" s="2">
        <v>41985</v>
      </c>
      <c r="D1014" s="2">
        <v>41988</v>
      </c>
      <c r="E1014" s="12" t="s">
        <v>23</v>
      </c>
      <c r="F1014" s="12" t="s">
        <v>328</v>
      </c>
      <c r="G1014" s="12" t="s">
        <v>329</v>
      </c>
      <c r="H1014" s="12" t="s">
        <v>26</v>
      </c>
      <c r="I1014" s="12" t="s">
        <v>27</v>
      </c>
      <c r="J1014" s="12" t="s">
        <v>1472</v>
      </c>
      <c r="K1014" s="12" t="s">
        <v>55</v>
      </c>
      <c r="L1014" s="12">
        <v>94601</v>
      </c>
      <c r="M1014" s="12" t="s">
        <v>56</v>
      </c>
      <c r="N1014" s="12" t="s">
        <v>113</v>
      </c>
      <c r="O1014" s="12" t="s">
        <v>32</v>
      </c>
      <c r="P1014" s="12" t="s">
        <v>58</v>
      </c>
      <c r="Q1014" s="12" t="s">
        <v>114</v>
      </c>
      <c r="R1014" s="12">
        <v>9.24</v>
      </c>
      <c r="S1014" s="12">
        <v>3</v>
      </c>
      <c r="T1014" s="12">
        <v>0</v>
      </c>
      <c r="U1014" s="12">
        <v>4.4352</v>
      </c>
    </row>
    <row r="1015" spans="1:21" x14ac:dyDescent="0.3">
      <c r="A1015" s="12">
        <v>4858</v>
      </c>
      <c r="B1015" s="12" t="s">
        <v>2974</v>
      </c>
      <c r="C1015" s="2">
        <v>42017</v>
      </c>
      <c r="D1015" s="2">
        <v>42021</v>
      </c>
      <c r="E1015" s="12" t="s">
        <v>41</v>
      </c>
      <c r="F1015" s="12" t="s">
        <v>466</v>
      </c>
      <c r="G1015" s="12" t="s">
        <v>467</v>
      </c>
      <c r="H1015" s="12" t="s">
        <v>26</v>
      </c>
      <c r="I1015" s="12" t="s">
        <v>27</v>
      </c>
      <c r="J1015" s="12" t="s">
        <v>54</v>
      </c>
      <c r="K1015" s="12" t="s">
        <v>55</v>
      </c>
      <c r="L1015" s="12">
        <v>90004</v>
      </c>
      <c r="M1015" s="12" t="s">
        <v>56</v>
      </c>
      <c r="N1015" s="12" t="s">
        <v>365</v>
      </c>
      <c r="O1015" s="12" t="s">
        <v>32</v>
      </c>
      <c r="P1015" s="12" t="s">
        <v>58</v>
      </c>
      <c r="Q1015" s="12" t="s">
        <v>366</v>
      </c>
      <c r="R1015" s="12">
        <v>77.599999999999994</v>
      </c>
      <c r="S1015" s="12">
        <v>4</v>
      </c>
      <c r="T1015" s="12">
        <v>0</v>
      </c>
      <c r="U1015" s="12">
        <v>38.024000000000001</v>
      </c>
    </row>
    <row r="1016" spans="1:21" x14ac:dyDescent="0.3">
      <c r="A1016" s="12">
        <v>4859</v>
      </c>
      <c r="B1016" s="12" t="s">
        <v>2974</v>
      </c>
      <c r="C1016" s="2">
        <v>42017</v>
      </c>
      <c r="D1016" s="2">
        <v>42021</v>
      </c>
      <c r="E1016" s="12" t="s">
        <v>41</v>
      </c>
      <c r="F1016" s="12" t="s">
        <v>466</v>
      </c>
      <c r="G1016" s="12" t="s">
        <v>467</v>
      </c>
      <c r="H1016" s="12" t="s">
        <v>26</v>
      </c>
      <c r="I1016" s="12" t="s">
        <v>27</v>
      </c>
      <c r="J1016" s="12" t="s">
        <v>54</v>
      </c>
      <c r="K1016" s="12" t="s">
        <v>55</v>
      </c>
      <c r="L1016" s="12">
        <v>90004</v>
      </c>
      <c r="M1016" s="12" t="s">
        <v>56</v>
      </c>
      <c r="N1016" s="12" t="s">
        <v>2975</v>
      </c>
      <c r="O1016" s="12" t="s">
        <v>32</v>
      </c>
      <c r="P1016" s="12" t="s">
        <v>58</v>
      </c>
      <c r="Q1016" s="12" t="s">
        <v>2976</v>
      </c>
      <c r="R1016" s="12">
        <v>464.85</v>
      </c>
      <c r="S1016" s="12">
        <v>9</v>
      </c>
      <c r="T1016" s="12">
        <v>0</v>
      </c>
      <c r="U1016" s="12">
        <v>92.97</v>
      </c>
    </row>
    <row r="1017" spans="1:21" x14ac:dyDescent="0.3">
      <c r="A1017" s="12">
        <v>4866</v>
      </c>
      <c r="B1017" s="12" t="s">
        <v>2977</v>
      </c>
      <c r="C1017" s="2">
        <v>43052</v>
      </c>
      <c r="D1017" s="2">
        <v>43057</v>
      </c>
      <c r="E1017" s="12" t="s">
        <v>41</v>
      </c>
      <c r="F1017" s="12" t="s">
        <v>2350</v>
      </c>
      <c r="G1017" s="12" t="s">
        <v>2351</v>
      </c>
      <c r="H1017" s="12" t="s">
        <v>26</v>
      </c>
      <c r="I1017" s="12" t="s">
        <v>27</v>
      </c>
      <c r="J1017" s="12" t="s">
        <v>193</v>
      </c>
      <c r="K1017" s="12" t="s">
        <v>194</v>
      </c>
      <c r="L1017" s="12">
        <v>98103</v>
      </c>
      <c r="M1017" s="12" t="s">
        <v>56</v>
      </c>
      <c r="N1017" s="12" t="s">
        <v>561</v>
      </c>
      <c r="O1017" s="12" t="s">
        <v>32</v>
      </c>
      <c r="P1017" s="12" t="s">
        <v>38</v>
      </c>
      <c r="Q1017" s="12" t="s">
        <v>562</v>
      </c>
      <c r="R1017" s="12">
        <v>2404.7040000000002</v>
      </c>
      <c r="S1017" s="12">
        <v>6</v>
      </c>
      <c r="T1017" s="12">
        <v>0.2</v>
      </c>
      <c r="U1017" s="12">
        <v>150.29400000000001</v>
      </c>
    </row>
    <row r="1018" spans="1:21" x14ac:dyDescent="0.3">
      <c r="A1018" s="12">
        <v>4881</v>
      </c>
      <c r="B1018" s="12" t="s">
        <v>2978</v>
      </c>
      <c r="C1018" s="2">
        <v>43041</v>
      </c>
      <c r="D1018" s="2">
        <v>43044</v>
      </c>
      <c r="E1018" s="12" t="s">
        <v>23</v>
      </c>
      <c r="F1018" s="12" t="s">
        <v>2979</v>
      </c>
      <c r="G1018" s="12" t="s">
        <v>2980</v>
      </c>
      <c r="H1018" s="12" t="s">
        <v>92</v>
      </c>
      <c r="I1018" s="12" t="s">
        <v>27</v>
      </c>
      <c r="J1018" s="12" t="s">
        <v>28</v>
      </c>
      <c r="K1018" s="12" t="s">
        <v>29</v>
      </c>
      <c r="L1018" s="12">
        <v>42420</v>
      </c>
      <c r="M1018" s="12" t="s">
        <v>30</v>
      </c>
      <c r="N1018" s="12" t="s">
        <v>37</v>
      </c>
      <c r="O1018" s="12" t="s">
        <v>32</v>
      </c>
      <c r="P1018" s="12" t="s">
        <v>38</v>
      </c>
      <c r="Q1018" s="12" t="s">
        <v>39</v>
      </c>
      <c r="R1018" s="12">
        <v>975.92</v>
      </c>
      <c r="S1018" s="12">
        <v>4</v>
      </c>
      <c r="T1018" s="12">
        <v>0</v>
      </c>
      <c r="U1018" s="12">
        <v>292.77600000000001</v>
      </c>
    </row>
    <row r="1019" spans="1:21" x14ac:dyDescent="0.3">
      <c r="A1019" s="12">
        <v>4887</v>
      </c>
      <c r="B1019" s="12" t="s">
        <v>2981</v>
      </c>
      <c r="C1019" s="2">
        <v>42702</v>
      </c>
      <c r="D1019" s="2">
        <v>42705</v>
      </c>
      <c r="E1019" s="12" t="s">
        <v>23</v>
      </c>
      <c r="F1019" s="12" t="s">
        <v>1714</v>
      </c>
      <c r="G1019" s="12" t="s">
        <v>1715</v>
      </c>
      <c r="H1019" s="12" t="s">
        <v>92</v>
      </c>
      <c r="I1019" s="12" t="s">
        <v>27</v>
      </c>
      <c r="J1019" s="12" t="s">
        <v>2982</v>
      </c>
      <c r="K1019" s="12" t="s">
        <v>669</v>
      </c>
      <c r="L1019" s="12">
        <v>30062</v>
      </c>
      <c r="M1019" s="12" t="s">
        <v>30</v>
      </c>
      <c r="N1019" s="12" t="s">
        <v>300</v>
      </c>
      <c r="O1019" s="12" t="s">
        <v>32</v>
      </c>
      <c r="P1019" s="12" t="s">
        <v>38</v>
      </c>
      <c r="Q1019" s="12" t="s">
        <v>301</v>
      </c>
      <c r="R1019" s="12">
        <v>182.67</v>
      </c>
      <c r="S1019" s="12">
        <v>3</v>
      </c>
      <c r="T1019" s="12">
        <v>0</v>
      </c>
      <c r="U1019" s="12">
        <v>52.974299999999999</v>
      </c>
    </row>
    <row r="1020" spans="1:21" x14ac:dyDescent="0.3">
      <c r="A1020" s="12">
        <v>4898</v>
      </c>
      <c r="B1020" s="12" t="s">
        <v>2983</v>
      </c>
      <c r="C1020" s="2">
        <v>41927</v>
      </c>
      <c r="D1020" s="2">
        <v>41929</v>
      </c>
      <c r="E1020" s="12" t="s">
        <v>89</v>
      </c>
      <c r="F1020" s="12" t="s">
        <v>2984</v>
      </c>
      <c r="G1020" s="12" t="s">
        <v>2985</v>
      </c>
      <c r="H1020" s="12" t="s">
        <v>26</v>
      </c>
      <c r="I1020" s="12" t="s">
        <v>27</v>
      </c>
      <c r="J1020" s="12" t="s">
        <v>2986</v>
      </c>
      <c r="K1020" s="12" t="s">
        <v>233</v>
      </c>
      <c r="L1020" s="12">
        <v>44134</v>
      </c>
      <c r="M1020" s="12" t="s">
        <v>69</v>
      </c>
      <c r="N1020" s="12" t="s">
        <v>2046</v>
      </c>
      <c r="O1020" s="12" t="s">
        <v>32</v>
      </c>
      <c r="P1020" s="12" t="s">
        <v>38</v>
      </c>
      <c r="Q1020" s="12" t="s">
        <v>2047</v>
      </c>
      <c r="R1020" s="12">
        <v>183.37200000000001</v>
      </c>
      <c r="S1020" s="12">
        <v>2</v>
      </c>
      <c r="T1020" s="12">
        <v>0.3</v>
      </c>
      <c r="U1020" s="12">
        <v>-7.8587999999999996</v>
      </c>
    </row>
    <row r="1021" spans="1:21" x14ac:dyDescent="0.3">
      <c r="A1021" s="12">
        <v>4905</v>
      </c>
      <c r="B1021" s="12" t="s">
        <v>2987</v>
      </c>
      <c r="C1021" s="2">
        <v>41974</v>
      </c>
      <c r="D1021" s="2">
        <v>41976</v>
      </c>
      <c r="E1021" s="12" t="s">
        <v>23</v>
      </c>
      <c r="F1021" s="12" t="s">
        <v>571</v>
      </c>
      <c r="G1021" s="12" t="s">
        <v>572</v>
      </c>
      <c r="H1021" s="12" t="s">
        <v>92</v>
      </c>
      <c r="I1021" s="12" t="s">
        <v>27</v>
      </c>
      <c r="J1021" s="12" t="s">
        <v>103</v>
      </c>
      <c r="K1021" s="12" t="s">
        <v>94</v>
      </c>
      <c r="L1021" s="12">
        <v>77070</v>
      </c>
      <c r="M1021" s="12" t="s">
        <v>95</v>
      </c>
      <c r="N1021" s="12" t="s">
        <v>797</v>
      </c>
      <c r="O1021" s="12" t="s">
        <v>32</v>
      </c>
      <c r="P1021" s="12" t="s">
        <v>38</v>
      </c>
      <c r="Q1021" s="12" t="s">
        <v>798</v>
      </c>
      <c r="R1021" s="12">
        <v>674.05799999999999</v>
      </c>
      <c r="S1021" s="12">
        <v>3</v>
      </c>
      <c r="T1021" s="12">
        <v>0.3</v>
      </c>
      <c r="U1021" s="12">
        <v>-19.258800000000001</v>
      </c>
    </row>
    <row r="1022" spans="1:21" x14ac:dyDescent="0.3">
      <c r="A1022" s="12">
        <v>4918</v>
      </c>
      <c r="B1022" s="12" t="s">
        <v>2988</v>
      </c>
      <c r="C1022" s="2">
        <v>43017</v>
      </c>
      <c r="D1022" s="2">
        <v>43019</v>
      </c>
      <c r="E1022" s="12" t="s">
        <v>23</v>
      </c>
      <c r="F1022" s="12" t="s">
        <v>1302</v>
      </c>
      <c r="G1022" s="12" t="s">
        <v>1303</v>
      </c>
      <c r="H1022" s="12" t="s">
        <v>26</v>
      </c>
      <c r="I1022" s="12" t="s">
        <v>27</v>
      </c>
      <c r="J1022" s="12" t="s">
        <v>2989</v>
      </c>
      <c r="K1022" s="12" t="s">
        <v>94</v>
      </c>
      <c r="L1022" s="12">
        <v>77573</v>
      </c>
      <c r="M1022" s="12" t="s">
        <v>95</v>
      </c>
      <c r="N1022" s="12" t="s">
        <v>2990</v>
      </c>
      <c r="O1022" s="12" t="s">
        <v>32</v>
      </c>
      <c r="P1022" s="12" t="s">
        <v>38</v>
      </c>
      <c r="Q1022" s="12" t="s">
        <v>2991</v>
      </c>
      <c r="R1022" s="12">
        <v>254.05799999999999</v>
      </c>
      <c r="S1022" s="12">
        <v>3</v>
      </c>
      <c r="T1022" s="12">
        <v>0.3</v>
      </c>
      <c r="U1022" s="12">
        <v>-32.6646</v>
      </c>
    </row>
    <row r="1023" spans="1:21" x14ac:dyDescent="0.3">
      <c r="A1023" s="12">
        <v>4919</v>
      </c>
      <c r="B1023" s="12" t="s">
        <v>2992</v>
      </c>
      <c r="C1023" s="2">
        <v>42371</v>
      </c>
      <c r="D1023" s="2">
        <v>42376</v>
      </c>
      <c r="E1023" s="12" t="s">
        <v>41</v>
      </c>
      <c r="F1023" s="12" t="s">
        <v>1830</v>
      </c>
      <c r="G1023" s="12" t="s">
        <v>1831</v>
      </c>
      <c r="H1023" s="12" t="s">
        <v>92</v>
      </c>
      <c r="I1023" s="12" t="s">
        <v>27</v>
      </c>
      <c r="J1023" s="12" t="s">
        <v>2993</v>
      </c>
      <c r="K1023" s="12" t="s">
        <v>1091</v>
      </c>
      <c r="L1023" s="12">
        <v>20877</v>
      </c>
      <c r="M1023" s="12" t="s">
        <v>69</v>
      </c>
      <c r="N1023" s="12" t="s">
        <v>350</v>
      </c>
      <c r="O1023" s="12" t="s">
        <v>32</v>
      </c>
      <c r="P1023" s="12" t="s">
        <v>33</v>
      </c>
      <c r="Q1023" s="12" t="s">
        <v>351</v>
      </c>
      <c r="R1023" s="12">
        <v>173.94</v>
      </c>
      <c r="S1023" s="12">
        <v>3</v>
      </c>
      <c r="T1023" s="12">
        <v>0</v>
      </c>
      <c r="U1023" s="12">
        <v>38.266800000000003</v>
      </c>
    </row>
    <row r="1024" spans="1:21" x14ac:dyDescent="0.3">
      <c r="A1024" s="12">
        <v>4927</v>
      </c>
      <c r="B1024" s="12" t="s">
        <v>2994</v>
      </c>
      <c r="C1024" s="2">
        <v>43027</v>
      </c>
      <c r="D1024" s="2">
        <v>43031</v>
      </c>
      <c r="E1024" s="12" t="s">
        <v>41</v>
      </c>
      <c r="F1024" s="12" t="s">
        <v>999</v>
      </c>
      <c r="G1024" s="12" t="s">
        <v>1000</v>
      </c>
      <c r="H1024" s="12" t="s">
        <v>26</v>
      </c>
      <c r="I1024" s="12" t="s">
        <v>27</v>
      </c>
      <c r="J1024" s="12" t="s">
        <v>135</v>
      </c>
      <c r="K1024" s="12" t="s">
        <v>136</v>
      </c>
      <c r="L1024" s="12">
        <v>60623</v>
      </c>
      <c r="M1024" s="12" t="s">
        <v>95</v>
      </c>
      <c r="N1024" s="12" t="s">
        <v>1236</v>
      </c>
      <c r="O1024" s="12" t="s">
        <v>32</v>
      </c>
      <c r="P1024" s="12" t="s">
        <v>47</v>
      </c>
      <c r="Q1024" s="12" t="s">
        <v>1237</v>
      </c>
      <c r="R1024" s="12">
        <v>91.275000000000006</v>
      </c>
      <c r="S1024" s="12">
        <v>1</v>
      </c>
      <c r="T1024" s="12">
        <v>0.5</v>
      </c>
      <c r="U1024" s="12">
        <v>-67.543499999999995</v>
      </c>
    </row>
    <row r="1025" spans="1:21" x14ac:dyDescent="0.3">
      <c r="A1025" s="12">
        <v>4929</v>
      </c>
      <c r="B1025" s="12" t="s">
        <v>2995</v>
      </c>
      <c r="C1025" s="2">
        <v>43070</v>
      </c>
      <c r="D1025" s="2">
        <v>43075</v>
      </c>
      <c r="E1025" s="12" t="s">
        <v>41</v>
      </c>
      <c r="F1025" s="12" t="s">
        <v>206</v>
      </c>
      <c r="G1025" s="12" t="s">
        <v>207</v>
      </c>
      <c r="H1025" s="12" t="s">
        <v>102</v>
      </c>
      <c r="I1025" s="12" t="s">
        <v>27</v>
      </c>
      <c r="J1025" s="12" t="s">
        <v>1582</v>
      </c>
      <c r="K1025" s="12" t="s">
        <v>431</v>
      </c>
      <c r="L1025" s="12">
        <v>6824</v>
      </c>
      <c r="M1025" s="12" t="s">
        <v>69</v>
      </c>
      <c r="N1025" s="12" t="s">
        <v>1587</v>
      </c>
      <c r="O1025" s="12" t="s">
        <v>32</v>
      </c>
      <c r="P1025" s="12" t="s">
        <v>38</v>
      </c>
      <c r="Q1025" s="12" t="s">
        <v>1588</v>
      </c>
      <c r="R1025" s="12">
        <v>897.15</v>
      </c>
      <c r="S1025" s="12">
        <v>3</v>
      </c>
      <c r="T1025" s="12">
        <v>0</v>
      </c>
      <c r="U1025" s="12">
        <v>251.202</v>
      </c>
    </row>
    <row r="1026" spans="1:21" x14ac:dyDescent="0.3">
      <c r="A1026" s="12">
        <v>4939</v>
      </c>
      <c r="B1026" s="12" t="s">
        <v>2996</v>
      </c>
      <c r="C1026" s="2">
        <v>41652</v>
      </c>
      <c r="D1026" s="2">
        <v>41657</v>
      </c>
      <c r="E1026" s="12" t="s">
        <v>41</v>
      </c>
      <c r="F1026" s="12" t="s">
        <v>1062</v>
      </c>
      <c r="G1026" s="12" t="s">
        <v>1063</v>
      </c>
      <c r="H1026" s="12" t="s">
        <v>26</v>
      </c>
      <c r="I1026" s="12" t="s">
        <v>27</v>
      </c>
      <c r="J1026" s="12" t="s">
        <v>330</v>
      </c>
      <c r="K1026" s="12" t="s">
        <v>55</v>
      </c>
      <c r="L1026" s="12">
        <v>94109</v>
      </c>
      <c r="M1026" s="12" t="s">
        <v>56</v>
      </c>
      <c r="N1026" s="12" t="s">
        <v>1638</v>
      </c>
      <c r="O1026" s="12" t="s">
        <v>32</v>
      </c>
      <c r="P1026" s="12" t="s">
        <v>33</v>
      </c>
      <c r="Q1026" s="12" t="s">
        <v>1639</v>
      </c>
      <c r="R1026" s="12">
        <v>333.99900000000002</v>
      </c>
      <c r="S1026" s="12">
        <v>3</v>
      </c>
      <c r="T1026" s="12">
        <v>0.15</v>
      </c>
      <c r="U1026" s="12">
        <v>3.9293999999999998</v>
      </c>
    </row>
    <row r="1027" spans="1:21" x14ac:dyDescent="0.3">
      <c r="A1027" s="12">
        <v>4941</v>
      </c>
      <c r="B1027" s="12" t="s">
        <v>2997</v>
      </c>
      <c r="C1027" s="2">
        <v>42041</v>
      </c>
      <c r="D1027" s="2">
        <v>42048</v>
      </c>
      <c r="E1027" s="12" t="s">
        <v>41</v>
      </c>
      <c r="F1027" s="12" t="s">
        <v>1752</v>
      </c>
      <c r="G1027" s="12" t="s">
        <v>1753</v>
      </c>
      <c r="H1027" s="12" t="s">
        <v>26</v>
      </c>
      <c r="I1027" s="12" t="s">
        <v>27</v>
      </c>
      <c r="J1027" s="12" t="s">
        <v>201</v>
      </c>
      <c r="K1027" s="12" t="s">
        <v>202</v>
      </c>
      <c r="L1027" s="12">
        <v>19805</v>
      </c>
      <c r="M1027" s="12" t="s">
        <v>69</v>
      </c>
      <c r="N1027" s="12" t="s">
        <v>1143</v>
      </c>
      <c r="O1027" s="12" t="s">
        <v>32</v>
      </c>
      <c r="P1027" s="12" t="s">
        <v>38</v>
      </c>
      <c r="Q1027" s="12" t="s">
        <v>1144</v>
      </c>
      <c r="R1027" s="12">
        <v>1268.82</v>
      </c>
      <c r="S1027" s="12">
        <v>9</v>
      </c>
      <c r="T1027" s="12">
        <v>0</v>
      </c>
      <c r="U1027" s="12">
        <v>266.4522</v>
      </c>
    </row>
    <row r="1028" spans="1:21" x14ac:dyDescent="0.3">
      <c r="A1028" s="12">
        <v>4942</v>
      </c>
      <c r="B1028" s="12" t="s">
        <v>2997</v>
      </c>
      <c r="C1028" s="2">
        <v>42041</v>
      </c>
      <c r="D1028" s="2">
        <v>42048</v>
      </c>
      <c r="E1028" s="12" t="s">
        <v>41</v>
      </c>
      <c r="F1028" s="12" t="s">
        <v>1752</v>
      </c>
      <c r="G1028" s="12" t="s">
        <v>1753</v>
      </c>
      <c r="H1028" s="12" t="s">
        <v>26</v>
      </c>
      <c r="I1028" s="12" t="s">
        <v>27</v>
      </c>
      <c r="J1028" s="12" t="s">
        <v>201</v>
      </c>
      <c r="K1028" s="12" t="s">
        <v>202</v>
      </c>
      <c r="L1028" s="12">
        <v>19805</v>
      </c>
      <c r="M1028" s="12" t="s">
        <v>69</v>
      </c>
      <c r="N1028" s="12" t="s">
        <v>2422</v>
      </c>
      <c r="O1028" s="12" t="s">
        <v>32</v>
      </c>
      <c r="P1028" s="12" t="s">
        <v>33</v>
      </c>
      <c r="Q1028" s="12" t="s">
        <v>2423</v>
      </c>
      <c r="R1028" s="12">
        <v>283.92</v>
      </c>
      <c r="S1028" s="12">
        <v>4</v>
      </c>
      <c r="T1028" s="12">
        <v>0</v>
      </c>
      <c r="U1028" s="12">
        <v>82.336799999999997</v>
      </c>
    </row>
    <row r="1029" spans="1:21" x14ac:dyDescent="0.3">
      <c r="A1029" s="12">
        <v>4950</v>
      </c>
      <c r="B1029" s="12" t="s">
        <v>2998</v>
      </c>
      <c r="C1029" s="2">
        <v>43066</v>
      </c>
      <c r="D1029" s="2">
        <v>43071</v>
      </c>
      <c r="E1029" s="12" t="s">
        <v>41</v>
      </c>
      <c r="F1029" s="12" t="s">
        <v>601</v>
      </c>
      <c r="G1029" s="12" t="s">
        <v>602</v>
      </c>
      <c r="H1029" s="12" t="s">
        <v>26</v>
      </c>
      <c r="I1029" s="12" t="s">
        <v>27</v>
      </c>
      <c r="J1029" s="12" t="s">
        <v>54</v>
      </c>
      <c r="K1029" s="12" t="s">
        <v>55</v>
      </c>
      <c r="L1029" s="12">
        <v>90045</v>
      </c>
      <c r="M1029" s="12" t="s">
        <v>56</v>
      </c>
      <c r="N1029" s="12" t="s">
        <v>679</v>
      </c>
      <c r="O1029" s="12" t="s">
        <v>32</v>
      </c>
      <c r="P1029" s="12" t="s">
        <v>58</v>
      </c>
      <c r="Q1029" s="12" t="s">
        <v>680</v>
      </c>
      <c r="R1029" s="12">
        <v>18.84</v>
      </c>
      <c r="S1029" s="12">
        <v>3</v>
      </c>
      <c r="T1029" s="12">
        <v>0</v>
      </c>
      <c r="U1029" s="12">
        <v>6.0288000000000004</v>
      </c>
    </row>
    <row r="1030" spans="1:21" x14ac:dyDescent="0.3">
      <c r="A1030" s="12">
        <v>4957</v>
      </c>
      <c r="B1030" s="12" t="s">
        <v>2999</v>
      </c>
      <c r="C1030" s="2">
        <v>41799</v>
      </c>
      <c r="D1030" s="2">
        <v>41803</v>
      </c>
      <c r="E1030" s="12" t="s">
        <v>23</v>
      </c>
      <c r="F1030" s="12" t="s">
        <v>388</v>
      </c>
      <c r="G1030" s="12" t="s">
        <v>389</v>
      </c>
      <c r="H1030" s="12" t="s">
        <v>92</v>
      </c>
      <c r="I1030" s="12" t="s">
        <v>27</v>
      </c>
      <c r="J1030" s="12" t="s">
        <v>1341</v>
      </c>
      <c r="K1030" s="12" t="s">
        <v>1342</v>
      </c>
      <c r="L1030" s="12">
        <v>89031</v>
      </c>
      <c r="M1030" s="12" t="s">
        <v>56</v>
      </c>
      <c r="N1030" s="12" t="s">
        <v>2185</v>
      </c>
      <c r="O1030" s="12" t="s">
        <v>32</v>
      </c>
      <c r="P1030" s="12" t="s">
        <v>58</v>
      </c>
      <c r="Q1030" s="12" t="s">
        <v>2186</v>
      </c>
      <c r="R1030" s="12">
        <v>37.4</v>
      </c>
      <c r="S1030" s="12">
        <v>2</v>
      </c>
      <c r="T1030" s="12">
        <v>0</v>
      </c>
      <c r="U1030" s="12">
        <v>14.212</v>
      </c>
    </row>
    <row r="1031" spans="1:21" x14ac:dyDescent="0.3">
      <c r="A1031" s="12">
        <v>4962</v>
      </c>
      <c r="B1031" s="12" t="s">
        <v>3000</v>
      </c>
      <c r="C1031" s="2">
        <v>41705</v>
      </c>
      <c r="D1031" s="2">
        <v>41706</v>
      </c>
      <c r="E1031" s="12" t="s">
        <v>89</v>
      </c>
      <c r="F1031" s="12" t="s">
        <v>3001</v>
      </c>
      <c r="G1031" s="12" t="s">
        <v>3002</v>
      </c>
      <c r="H1031" s="12" t="s">
        <v>26</v>
      </c>
      <c r="I1031" s="12" t="s">
        <v>27</v>
      </c>
      <c r="J1031" s="12" t="s">
        <v>193</v>
      </c>
      <c r="K1031" s="12" t="s">
        <v>194</v>
      </c>
      <c r="L1031" s="12">
        <v>98103</v>
      </c>
      <c r="M1031" s="12" t="s">
        <v>56</v>
      </c>
      <c r="N1031" s="12" t="s">
        <v>300</v>
      </c>
      <c r="O1031" s="12" t="s">
        <v>32</v>
      </c>
      <c r="P1031" s="12" t="s">
        <v>38</v>
      </c>
      <c r="Q1031" s="12" t="s">
        <v>301</v>
      </c>
      <c r="R1031" s="12">
        <v>48.712000000000003</v>
      </c>
      <c r="S1031" s="12">
        <v>1</v>
      </c>
      <c r="T1031" s="12">
        <v>0.2</v>
      </c>
      <c r="U1031" s="12">
        <v>5.4801000000000002</v>
      </c>
    </row>
    <row r="1032" spans="1:21" x14ac:dyDescent="0.3">
      <c r="A1032" s="12">
        <v>4970</v>
      </c>
      <c r="B1032" s="12" t="s">
        <v>3003</v>
      </c>
      <c r="C1032" s="2">
        <v>42218</v>
      </c>
      <c r="D1032" s="2">
        <v>42221</v>
      </c>
      <c r="E1032" s="12" t="s">
        <v>23</v>
      </c>
      <c r="F1032" s="12" t="s">
        <v>1861</v>
      </c>
      <c r="G1032" s="12" t="s">
        <v>1862</v>
      </c>
      <c r="H1032" s="12" t="s">
        <v>102</v>
      </c>
      <c r="I1032" s="12" t="s">
        <v>27</v>
      </c>
      <c r="J1032" s="12" t="s">
        <v>1646</v>
      </c>
      <c r="K1032" s="12" t="s">
        <v>1647</v>
      </c>
      <c r="L1032" s="12">
        <v>2908</v>
      </c>
      <c r="M1032" s="12" t="s">
        <v>69</v>
      </c>
      <c r="N1032" s="12" t="s">
        <v>1166</v>
      </c>
      <c r="O1032" s="12" t="s">
        <v>32</v>
      </c>
      <c r="P1032" s="12" t="s">
        <v>38</v>
      </c>
      <c r="Q1032" s="12" t="s">
        <v>1167</v>
      </c>
      <c r="R1032" s="12">
        <v>110.98</v>
      </c>
      <c r="S1032" s="12">
        <v>1</v>
      </c>
      <c r="T1032" s="12">
        <v>0</v>
      </c>
      <c r="U1032" s="12">
        <v>15.5372</v>
      </c>
    </row>
    <row r="1033" spans="1:21" x14ac:dyDescent="0.3">
      <c r="A1033" s="12">
        <v>4971</v>
      </c>
      <c r="B1033" s="12" t="s">
        <v>3004</v>
      </c>
      <c r="C1033" s="2">
        <v>42680</v>
      </c>
      <c r="D1033" s="2">
        <v>42683</v>
      </c>
      <c r="E1033" s="12" t="s">
        <v>89</v>
      </c>
      <c r="F1033" s="12" t="s">
        <v>353</v>
      </c>
      <c r="G1033" s="12" t="s">
        <v>354</v>
      </c>
      <c r="H1033" s="12" t="s">
        <v>92</v>
      </c>
      <c r="I1033" s="12" t="s">
        <v>27</v>
      </c>
      <c r="J1033" s="12" t="s">
        <v>608</v>
      </c>
      <c r="K1033" s="12" t="s">
        <v>45</v>
      </c>
      <c r="L1033" s="12">
        <v>32216</v>
      </c>
      <c r="M1033" s="12" t="s">
        <v>30</v>
      </c>
      <c r="N1033" s="12" t="s">
        <v>144</v>
      </c>
      <c r="O1033" s="12" t="s">
        <v>32</v>
      </c>
      <c r="P1033" s="12" t="s">
        <v>38</v>
      </c>
      <c r="Q1033" s="12" t="s">
        <v>145</v>
      </c>
      <c r="R1033" s="12">
        <v>207.98400000000001</v>
      </c>
      <c r="S1033" s="12">
        <v>2</v>
      </c>
      <c r="T1033" s="12">
        <v>0.2</v>
      </c>
      <c r="U1033" s="12">
        <v>-28.597799999999999</v>
      </c>
    </row>
    <row r="1034" spans="1:21" x14ac:dyDescent="0.3">
      <c r="A1034" s="12">
        <v>4973</v>
      </c>
      <c r="B1034" s="12" t="s">
        <v>3004</v>
      </c>
      <c r="C1034" s="2">
        <v>42680</v>
      </c>
      <c r="D1034" s="2">
        <v>42683</v>
      </c>
      <c r="E1034" s="12" t="s">
        <v>89</v>
      </c>
      <c r="F1034" s="12" t="s">
        <v>353</v>
      </c>
      <c r="G1034" s="12" t="s">
        <v>354</v>
      </c>
      <c r="H1034" s="12" t="s">
        <v>92</v>
      </c>
      <c r="I1034" s="12" t="s">
        <v>27</v>
      </c>
      <c r="J1034" s="12" t="s">
        <v>608</v>
      </c>
      <c r="K1034" s="12" t="s">
        <v>45</v>
      </c>
      <c r="L1034" s="12">
        <v>32216</v>
      </c>
      <c r="M1034" s="12" t="s">
        <v>30</v>
      </c>
      <c r="N1034" s="12" t="s">
        <v>832</v>
      </c>
      <c r="O1034" s="12" t="s">
        <v>32</v>
      </c>
      <c r="P1034" s="12" t="s">
        <v>58</v>
      </c>
      <c r="Q1034" s="12" t="s">
        <v>833</v>
      </c>
      <c r="R1034" s="12">
        <v>35.567999999999998</v>
      </c>
      <c r="S1034" s="12">
        <v>2</v>
      </c>
      <c r="T1034" s="12">
        <v>0.2</v>
      </c>
      <c r="U1034" s="12">
        <v>5.7797999999999998</v>
      </c>
    </row>
    <row r="1035" spans="1:21" x14ac:dyDescent="0.3">
      <c r="A1035" s="12">
        <v>4988</v>
      </c>
      <c r="B1035" s="12" t="s">
        <v>3005</v>
      </c>
      <c r="C1035" s="2">
        <v>42484</v>
      </c>
      <c r="D1035" s="2">
        <v>42488</v>
      </c>
      <c r="E1035" s="12" t="s">
        <v>41</v>
      </c>
      <c r="F1035" s="12" t="s">
        <v>3006</v>
      </c>
      <c r="G1035" s="12" t="s">
        <v>3007</v>
      </c>
      <c r="H1035" s="12" t="s">
        <v>102</v>
      </c>
      <c r="I1035" s="12" t="s">
        <v>27</v>
      </c>
      <c r="J1035" s="12" t="s">
        <v>355</v>
      </c>
      <c r="K1035" s="12" t="s">
        <v>182</v>
      </c>
      <c r="L1035" s="12">
        <v>80906</v>
      </c>
      <c r="M1035" s="12" t="s">
        <v>56</v>
      </c>
      <c r="N1035" s="12" t="s">
        <v>248</v>
      </c>
      <c r="O1035" s="12" t="s">
        <v>32</v>
      </c>
      <c r="P1035" s="12" t="s">
        <v>38</v>
      </c>
      <c r="Q1035" s="12" t="s">
        <v>249</v>
      </c>
      <c r="R1035" s="12">
        <v>1325.76</v>
      </c>
      <c r="S1035" s="12">
        <v>6</v>
      </c>
      <c r="T1035" s="12">
        <v>0.2</v>
      </c>
      <c r="U1035" s="12">
        <v>149.148</v>
      </c>
    </row>
    <row r="1036" spans="1:21" x14ac:dyDescent="0.3">
      <c r="A1036" s="12">
        <v>4995</v>
      </c>
      <c r="B1036" s="12" t="s">
        <v>3008</v>
      </c>
      <c r="C1036" s="2">
        <v>42356</v>
      </c>
      <c r="D1036" s="2">
        <v>42363</v>
      </c>
      <c r="E1036" s="12" t="s">
        <v>41</v>
      </c>
      <c r="F1036" s="12" t="s">
        <v>3009</v>
      </c>
      <c r="G1036" s="12" t="s">
        <v>3010</v>
      </c>
      <c r="H1036" s="12" t="s">
        <v>92</v>
      </c>
      <c r="I1036" s="12" t="s">
        <v>27</v>
      </c>
      <c r="J1036" s="12" t="s">
        <v>142</v>
      </c>
      <c r="K1036" s="12" t="s">
        <v>143</v>
      </c>
      <c r="L1036" s="12">
        <v>38109</v>
      </c>
      <c r="M1036" s="12" t="s">
        <v>30</v>
      </c>
      <c r="N1036" s="12" t="s">
        <v>663</v>
      </c>
      <c r="O1036" s="12" t="s">
        <v>32</v>
      </c>
      <c r="P1036" s="12" t="s">
        <v>58</v>
      </c>
      <c r="Q1036" s="12" t="s">
        <v>664</v>
      </c>
      <c r="R1036" s="12">
        <v>20.32</v>
      </c>
      <c r="S1036" s="12">
        <v>5</v>
      </c>
      <c r="T1036" s="12">
        <v>0.2</v>
      </c>
      <c r="U1036" s="12">
        <v>3.556</v>
      </c>
    </row>
    <row r="1037" spans="1:21" x14ac:dyDescent="0.3">
      <c r="A1037" s="12">
        <v>5012</v>
      </c>
      <c r="B1037" s="12" t="s">
        <v>3011</v>
      </c>
      <c r="C1037" s="2">
        <v>42866</v>
      </c>
      <c r="D1037" s="2">
        <v>42868</v>
      </c>
      <c r="E1037" s="12" t="s">
        <v>89</v>
      </c>
      <c r="F1037" s="12" t="s">
        <v>1319</v>
      </c>
      <c r="G1037" s="12" t="s">
        <v>1320</v>
      </c>
      <c r="H1037" s="12" t="s">
        <v>92</v>
      </c>
      <c r="I1037" s="12" t="s">
        <v>27</v>
      </c>
      <c r="J1037" s="12" t="s">
        <v>521</v>
      </c>
      <c r="K1037" s="12" t="s">
        <v>522</v>
      </c>
      <c r="L1037" s="12">
        <v>85023</v>
      </c>
      <c r="M1037" s="12" t="s">
        <v>56</v>
      </c>
      <c r="N1037" s="12" t="s">
        <v>1138</v>
      </c>
      <c r="O1037" s="12" t="s">
        <v>32</v>
      </c>
      <c r="P1037" s="12" t="s">
        <v>33</v>
      </c>
      <c r="Q1037" s="12" t="s">
        <v>1139</v>
      </c>
      <c r="R1037" s="12">
        <v>209.97900000000001</v>
      </c>
      <c r="S1037" s="12">
        <v>7</v>
      </c>
      <c r="T1037" s="12">
        <v>0.7</v>
      </c>
      <c r="U1037" s="12">
        <v>-356.96429999999998</v>
      </c>
    </row>
    <row r="1038" spans="1:21" x14ac:dyDescent="0.3">
      <c r="A1038" s="12">
        <v>5016</v>
      </c>
      <c r="B1038" s="12" t="s">
        <v>3012</v>
      </c>
      <c r="C1038" s="2">
        <v>41967</v>
      </c>
      <c r="D1038" s="2">
        <v>41972</v>
      </c>
      <c r="E1038" s="12" t="s">
        <v>41</v>
      </c>
      <c r="F1038" s="12" t="s">
        <v>2377</v>
      </c>
      <c r="G1038" s="12" t="s">
        <v>2378</v>
      </c>
      <c r="H1038" s="12" t="s">
        <v>26</v>
      </c>
      <c r="I1038" s="12" t="s">
        <v>27</v>
      </c>
      <c r="J1038" s="12" t="s">
        <v>2533</v>
      </c>
      <c r="K1038" s="12" t="s">
        <v>233</v>
      </c>
      <c r="L1038" s="12">
        <v>43615</v>
      </c>
      <c r="M1038" s="12" t="s">
        <v>69</v>
      </c>
      <c r="N1038" s="12" t="s">
        <v>273</v>
      </c>
      <c r="O1038" s="12" t="s">
        <v>32</v>
      </c>
      <c r="P1038" s="12" t="s">
        <v>58</v>
      </c>
      <c r="Q1038" s="12" t="s">
        <v>274</v>
      </c>
      <c r="R1038" s="12">
        <v>35.167999999999999</v>
      </c>
      <c r="S1038" s="12">
        <v>7</v>
      </c>
      <c r="T1038" s="12">
        <v>0.2</v>
      </c>
      <c r="U1038" s="12">
        <v>9.6712000000000007</v>
      </c>
    </row>
    <row r="1039" spans="1:21" x14ac:dyDescent="0.3">
      <c r="A1039" s="12">
        <v>5018</v>
      </c>
      <c r="B1039" s="12" t="s">
        <v>3013</v>
      </c>
      <c r="C1039" s="2">
        <v>41958</v>
      </c>
      <c r="D1039" s="2">
        <v>41961</v>
      </c>
      <c r="E1039" s="12" t="s">
        <v>89</v>
      </c>
      <c r="F1039" s="12" t="s">
        <v>3014</v>
      </c>
      <c r="G1039" s="12" t="s">
        <v>3015</v>
      </c>
      <c r="H1039" s="12" t="s">
        <v>26</v>
      </c>
      <c r="I1039" s="12" t="s">
        <v>27</v>
      </c>
      <c r="J1039" s="12" t="s">
        <v>54</v>
      </c>
      <c r="K1039" s="12" t="s">
        <v>55</v>
      </c>
      <c r="L1039" s="12">
        <v>90008</v>
      </c>
      <c r="M1039" s="12" t="s">
        <v>56</v>
      </c>
      <c r="N1039" s="12" t="s">
        <v>321</v>
      </c>
      <c r="O1039" s="12" t="s">
        <v>32</v>
      </c>
      <c r="P1039" s="12" t="s">
        <v>58</v>
      </c>
      <c r="Q1039" s="12" t="s">
        <v>322</v>
      </c>
      <c r="R1039" s="12">
        <v>10.11</v>
      </c>
      <c r="S1039" s="12">
        <v>3</v>
      </c>
      <c r="T1039" s="12">
        <v>0</v>
      </c>
      <c r="U1039" s="12">
        <v>3.2351999999999999</v>
      </c>
    </row>
    <row r="1040" spans="1:21" x14ac:dyDescent="0.3">
      <c r="A1040" s="12">
        <v>5024</v>
      </c>
      <c r="B1040" s="12" t="s">
        <v>3016</v>
      </c>
      <c r="C1040" s="2">
        <v>42722</v>
      </c>
      <c r="D1040" s="2">
        <v>42728</v>
      </c>
      <c r="E1040" s="12" t="s">
        <v>41</v>
      </c>
      <c r="F1040" s="12" t="s">
        <v>539</v>
      </c>
      <c r="G1040" s="12" t="s">
        <v>540</v>
      </c>
      <c r="H1040" s="12" t="s">
        <v>26</v>
      </c>
      <c r="I1040" s="12" t="s">
        <v>27</v>
      </c>
      <c r="J1040" s="12" t="s">
        <v>641</v>
      </c>
      <c r="K1040" s="12" t="s">
        <v>55</v>
      </c>
      <c r="L1040" s="12">
        <v>92037</v>
      </c>
      <c r="M1040" s="12" t="s">
        <v>56</v>
      </c>
      <c r="N1040" s="12" t="s">
        <v>2661</v>
      </c>
      <c r="O1040" s="12" t="s">
        <v>32</v>
      </c>
      <c r="P1040" s="12" t="s">
        <v>58</v>
      </c>
      <c r="Q1040" s="12" t="s">
        <v>2662</v>
      </c>
      <c r="R1040" s="12">
        <v>39.92</v>
      </c>
      <c r="S1040" s="12">
        <v>4</v>
      </c>
      <c r="T1040" s="12">
        <v>0</v>
      </c>
      <c r="U1040" s="12">
        <v>11.1776</v>
      </c>
    </row>
    <row r="1041" spans="1:21" x14ac:dyDescent="0.3">
      <c r="A1041" s="12">
        <v>5028</v>
      </c>
      <c r="B1041" s="12" t="s">
        <v>3017</v>
      </c>
      <c r="C1041" s="2">
        <v>42945</v>
      </c>
      <c r="D1041" s="2">
        <v>42950</v>
      </c>
      <c r="E1041" s="12" t="s">
        <v>41</v>
      </c>
      <c r="F1041" s="12" t="s">
        <v>775</v>
      </c>
      <c r="G1041" s="12" t="s">
        <v>776</v>
      </c>
      <c r="H1041" s="12" t="s">
        <v>26</v>
      </c>
      <c r="I1041" s="12" t="s">
        <v>27</v>
      </c>
      <c r="J1041" s="12" t="s">
        <v>3018</v>
      </c>
      <c r="K1041" s="12" t="s">
        <v>1524</v>
      </c>
      <c r="L1041" s="12">
        <v>73120</v>
      </c>
      <c r="M1041" s="12" t="s">
        <v>95</v>
      </c>
      <c r="N1041" s="12" t="s">
        <v>3019</v>
      </c>
      <c r="O1041" s="12" t="s">
        <v>32</v>
      </c>
      <c r="P1041" s="12" t="s">
        <v>38</v>
      </c>
      <c r="Q1041" s="12" t="s">
        <v>3020</v>
      </c>
      <c r="R1041" s="12">
        <v>302.67</v>
      </c>
      <c r="S1041" s="12">
        <v>3</v>
      </c>
      <c r="T1041" s="12">
        <v>0</v>
      </c>
      <c r="U1041" s="12">
        <v>72.640799999999999</v>
      </c>
    </row>
    <row r="1042" spans="1:21" x14ac:dyDescent="0.3">
      <c r="A1042" s="12">
        <v>5033</v>
      </c>
      <c r="B1042" s="12" t="s">
        <v>3021</v>
      </c>
      <c r="C1042" s="2">
        <v>42730</v>
      </c>
      <c r="D1042" s="2">
        <v>42737</v>
      </c>
      <c r="E1042" s="12" t="s">
        <v>41</v>
      </c>
      <c r="F1042" s="12" t="s">
        <v>1937</v>
      </c>
      <c r="G1042" s="12" t="s">
        <v>1938</v>
      </c>
      <c r="H1042" s="12" t="s">
        <v>92</v>
      </c>
      <c r="I1042" s="12" t="s">
        <v>27</v>
      </c>
      <c r="J1042" s="12" t="s">
        <v>1297</v>
      </c>
      <c r="K1042" s="12" t="s">
        <v>364</v>
      </c>
      <c r="L1042" s="12">
        <v>8360</v>
      </c>
      <c r="M1042" s="12" t="s">
        <v>69</v>
      </c>
      <c r="N1042" s="12" t="s">
        <v>123</v>
      </c>
      <c r="O1042" s="12" t="s">
        <v>32</v>
      </c>
      <c r="P1042" s="12" t="s">
        <v>38</v>
      </c>
      <c r="Q1042" s="12" t="s">
        <v>124</v>
      </c>
      <c r="R1042" s="12">
        <v>212.94</v>
      </c>
      <c r="S1042" s="12">
        <v>3</v>
      </c>
      <c r="T1042" s="12">
        <v>0</v>
      </c>
      <c r="U1042" s="12">
        <v>25.552800000000001</v>
      </c>
    </row>
    <row r="1043" spans="1:21" x14ac:dyDescent="0.3">
      <c r="A1043" s="12">
        <v>5035</v>
      </c>
      <c r="B1043" s="12" t="s">
        <v>3022</v>
      </c>
      <c r="C1043" s="2">
        <v>42225</v>
      </c>
      <c r="D1043" s="2">
        <v>42229</v>
      </c>
      <c r="E1043" s="12" t="s">
        <v>23</v>
      </c>
      <c r="F1043" s="12" t="s">
        <v>3023</v>
      </c>
      <c r="G1043" s="12" t="s">
        <v>3024</v>
      </c>
      <c r="H1043" s="12" t="s">
        <v>102</v>
      </c>
      <c r="I1043" s="12" t="s">
        <v>27</v>
      </c>
      <c r="J1043" s="12" t="s">
        <v>907</v>
      </c>
      <c r="K1043" s="12" t="s">
        <v>240</v>
      </c>
      <c r="L1043" s="12">
        <v>53209</v>
      </c>
      <c r="M1043" s="12" t="s">
        <v>95</v>
      </c>
      <c r="N1043" s="12" t="s">
        <v>2806</v>
      </c>
      <c r="O1043" s="12" t="s">
        <v>32</v>
      </c>
      <c r="P1043" s="12" t="s">
        <v>33</v>
      </c>
      <c r="Q1043" s="12" t="s">
        <v>2807</v>
      </c>
      <c r="R1043" s="12">
        <v>687.4</v>
      </c>
      <c r="S1043" s="12">
        <v>5</v>
      </c>
      <c r="T1043" s="12">
        <v>0</v>
      </c>
      <c r="U1043" s="12">
        <v>48.118000000000002</v>
      </c>
    </row>
    <row r="1044" spans="1:21" x14ac:dyDescent="0.3">
      <c r="A1044" s="12">
        <v>5036</v>
      </c>
      <c r="B1044" s="12" t="s">
        <v>3025</v>
      </c>
      <c r="C1044" s="2">
        <v>41735</v>
      </c>
      <c r="D1044" s="2">
        <v>41741</v>
      </c>
      <c r="E1044" s="12" t="s">
        <v>41</v>
      </c>
      <c r="F1044" s="12" t="s">
        <v>1840</v>
      </c>
      <c r="G1044" s="12" t="s">
        <v>1841</v>
      </c>
      <c r="H1044" s="12" t="s">
        <v>92</v>
      </c>
      <c r="I1044" s="12" t="s">
        <v>27</v>
      </c>
      <c r="J1044" s="12" t="s">
        <v>193</v>
      </c>
      <c r="K1044" s="12" t="s">
        <v>194</v>
      </c>
      <c r="L1044" s="12">
        <v>98115</v>
      </c>
      <c r="M1044" s="12" t="s">
        <v>56</v>
      </c>
      <c r="N1044" s="12" t="s">
        <v>701</v>
      </c>
      <c r="O1044" s="12" t="s">
        <v>32</v>
      </c>
      <c r="P1044" s="12" t="s">
        <v>47</v>
      </c>
      <c r="Q1044" s="12" t="s">
        <v>702</v>
      </c>
      <c r="R1044" s="12">
        <v>653.54999999999995</v>
      </c>
      <c r="S1044" s="12">
        <v>3</v>
      </c>
      <c r="T1044" s="12">
        <v>0</v>
      </c>
      <c r="U1044" s="12">
        <v>111.1035</v>
      </c>
    </row>
    <row r="1045" spans="1:21" x14ac:dyDescent="0.3">
      <c r="A1045" s="12">
        <v>5039</v>
      </c>
      <c r="B1045" s="12" t="s">
        <v>3026</v>
      </c>
      <c r="C1045" s="2">
        <v>42196</v>
      </c>
      <c r="D1045" s="2">
        <v>42197</v>
      </c>
      <c r="E1045" s="12" t="s">
        <v>89</v>
      </c>
      <c r="F1045" s="12" t="s">
        <v>1319</v>
      </c>
      <c r="G1045" s="12" t="s">
        <v>1320</v>
      </c>
      <c r="H1045" s="12" t="s">
        <v>92</v>
      </c>
      <c r="I1045" s="12" t="s">
        <v>27</v>
      </c>
      <c r="J1045" s="12" t="s">
        <v>201</v>
      </c>
      <c r="K1045" s="12" t="s">
        <v>202</v>
      </c>
      <c r="L1045" s="12">
        <v>19805</v>
      </c>
      <c r="M1045" s="12" t="s">
        <v>69</v>
      </c>
      <c r="N1045" s="12" t="s">
        <v>909</v>
      </c>
      <c r="O1045" s="12" t="s">
        <v>32</v>
      </c>
      <c r="P1045" s="12" t="s">
        <v>47</v>
      </c>
      <c r="Q1045" s="12" t="s">
        <v>910</v>
      </c>
      <c r="R1045" s="12">
        <v>199.83600000000001</v>
      </c>
      <c r="S1045" s="12">
        <v>4</v>
      </c>
      <c r="T1045" s="12">
        <v>0.3</v>
      </c>
      <c r="U1045" s="12">
        <v>-37.112400000000001</v>
      </c>
    </row>
    <row r="1046" spans="1:21" x14ac:dyDescent="0.3">
      <c r="A1046" s="12">
        <v>5044</v>
      </c>
      <c r="B1046" s="12" t="s">
        <v>3027</v>
      </c>
      <c r="C1046" s="2">
        <v>42684</v>
      </c>
      <c r="D1046" s="2">
        <v>42687</v>
      </c>
      <c r="E1046" s="12" t="s">
        <v>23</v>
      </c>
      <c r="F1046" s="12" t="s">
        <v>1336</v>
      </c>
      <c r="G1046" s="12" t="s">
        <v>1337</v>
      </c>
      <c r="H1046" s="12" t="s">
        <v>26</v>
      </c>
      <c r="I1046" s="12" t="s">
        <v>27</v>
      </c>
      <c r="J1046" s="12" t="s">
        <v>54</v>
      </c>
      <c r="K1046" s="12" t="s">
        <v>55</v>
      </c>
      <c r="L1046" s="12">
        <v>90036</v>
      </c>
      <c r="M1046" s="12" t="s">
        <v>56</v>
      </c>
      <c r="N1046" s="12" t="s">
        <v>881</v>
      </c>
      <c r="O1046" s="12" t="s">
        <v>32</v>
      </c>
      <c r="P1046" s="12" t="s">
        <v>58</v>
      </c>
      <c r="Q1046" s="12" t="s">
        <v>882</v>
      </c>
      <c r="R1046" s="12">
        <v>467.46</v>
      </c>
      <c r="S1046" s="12">
        <v>9</v>
      </c>
      <c r="T1046" s="12">
        <v>0</v>
      </c>
      <c r="U1046" s="12">
        <v>191.65860000000001</v>
      </c>
    </row>
    <row r="1047" spans="1:21" x14ac:dyDescent="0.3">
      <c r="A1047" s="12">
        <v>5056</v>
      </c>
      <c r="B1047" s="12" t="s">
        <v>3028</v>
      </c>
      <c r="C1047" s="2">
        <v>42007</v>
      </c>
      <c r="D1047" s="2">
        <v>42012</v>
      </c>
      <c r="E1047" s="12" t="s">
        <v>23</v>
      </c>
      <c r="F1047" s="12" t="s">
        <v>3029</v>
      </c>
      <c r="G1047" s="12" t="s">
        <v>3030</v>
      </c>
      <c r="H1047" s="12" t="s">
        <v>26</v>
      </c>
      <c r="I1047" s="12" t="s">
        <v>27</v>
      </c>
      <c r="J1047" s="12" t="s">
        <v>1741</v>
      </c>
      <c r="K1047" s="12" t="s">
        <v>94</v>
      </c>
      <c r="L1047" s="12">
        <v>75217</v>
      </c>
      <c r="M1047" s="12" t="s">
        <v>95</v>
      </c>
      <c r="N1047" s="12" t="s">
        <v>738</v>
      </c>
      <c r="O1047" s="12" t="s">
        <v>32</v>
      </c>
      <c r="P1047" s="12" t="s">
        <v>33</v>
      </c>
      <c r="Q1047" s="12" t="s">
        <v>739</v>
      </c>
      <c r="R1047" s="12">
        <v>1352.3976</v>
      </c>
      <c r="S1047" s="12">
        <v>9</v>
      </c>
      <c r="T1047" s="12">
        <v>0.32</v>
      </c>
      <c r="U1047" s="12">
        <v>-437.54039999999998</v>
      </c>
    </row>
    <row r="1048" spans="1:21" x14ac:dyDescent="0.3">
      <c r="A1048" s="12">
        <v>5064</v>
      </c>
      <c r="B1048" s="12" t="s">
        <v>3031</v>
      </c>
      <c r="C1048" s="2">
        <v>42132</v>
      </c>
      <c r="D1048" s="2">
        <v>42136</v>
      </c>
      <c r="E1048" s="12" t="s">
        <v>41</v>
      </c>
      <c r="F1048" s="12" t="s">
        <v>935</v>
      </c>
      <c r="G1048" s="12" t="s">
        <v>936</v>
      </c>
      <c r="H1048" s="12" t="s">
        <v>26</v>
      </c>
      <c r="I1048" s="12" t="s">
        <v>27</v>
      </c>
      <c r="J1048" s="12" t="s">
        <v>167</v>
      </c>
      <c r="K1048" s="12" t="s">
        <v>168</v>
      </c>
      <c r="L1048" s="12">
        <v>55407</v>
      </c>
      <c r="M1048" s="12" t="s">
        <v>95</v>
      </c>
      <c r="N1048" s="12" t="s">
        <v>598</v>
      </c>
      <c r="O1048" s="12" t="s">
        <v>32</v>
      </c>
      <c r="P1048" s="12" t="s">
        <v>58</v>
      </c>
      <c r="Q1048" s="12" t="s">
        <v>599</v>
      </c>
      <c r="R1048" s="12">
        <v>123.96</v>
      </c>
      <c r="S1048" s="12">
        <v>3</v>
      </c>
      <c r="T1048" s="12">
        <v>0</v>
      </c>
      <c r="U1048" s="12">
        <v>11.1564</v>
      </c>
    </row>
    <row r="1049" spans="1:21" x14ac:dyDescent="0.3">
      <c r="A1049" s="12">
        <v>5067</v>
      </c>
      <c r="B1049" s="12" t="s">
        <v>3032</v>
      </c>
      <c r="C1049" s="2">
        <v>43069</v>
      </c>
      <c r="D1049" s="2">
        <v>43076</v>
      </c>
      <c r="E1049" s="12" t="s">
        <v>41</v>
      </c>
      <c r="F1049" s="12" t="s">
        <v>2138</v>
      </c>
      <c r="G1049" s="12" t="s">
        <v>2139</v>
      </c>
      <c r="H1049" s="12" t="s">
        <v>26</v>
      </c>
      <c r="I1049" s="12" t="s">
        <v>27</v>
      </c>
      <c r="J1049" s="12" t="s">
        <v>3033</v>
      </c>
      <c r="K1049" s="12" t="s">
        <v>1038</v>
      </c>
      <c r="L1049" s="12">
        <v>27217</v>
      </c>
      <c r="M1049" s="12" t="s">
        <v>30</v>
      </c>
      <c r="N1049" s="12" t="s">
        <v>523</v>
      </c>
      <c r="O1049" s="12" t="s">
        <v>32</v>
      </c>
      <c r="P1049" s="12" t="s">
        <v>47</v>
      </c>
      <c r="Q1049" s="12" t="s">
        <v>524</v>
      </c>
      <c r="R1049" s="12">
        <v>1781.682</v>
      </c>
      <c r="S1049" s="12">
        <v>7</v>
      </c>
      <c r="T1049" s="12">
        <v>0.4</v>
      </c>
      <c r="U1049" s="12">
        <v>-653.28340000000003</v>
      </c>
    </row>
    <row r="1050" spans="1:21" x14ac:dyDescent="0.3">
      <c r="A1050" s="12">
        <v>5072</v>
      </c>
      <c r="B1050" s="12" t="s">
        <v>3034</v>
      </c>
      <c r="C1050" s="2">
        <v>41859</v>
      </c>
      <c r="D1050" s="2">
        <v>41863</v>
      </c>
      <c r="E1050" s="12" t="s">
        <v>41</v>
      </c>
      <c r="F1050" s="12" t="s">
        <v>3035</v>
      </c>
      <c r="G1050" s="12" t="s">
        <v>3036</v>
      </c>
      <c r="H1050" s="12" t="s">
        <v>102</v>
      </c>
      <c r="I1050" s="12" t="s">
        <v>27</v>
      </c>
      <c r="J1050" s="12" t="s">
        <v>777</v>
      </c>
      <c r="K1050" s="12" t="s">
        <v>291</v>
      </c>
      <c r="L1050" s="12">
        <v>48183</v>
      </c>
      <c r="M1050" s="12" t="s">
        <v>95</v>
      </c>
      <c r="N1050" s="12" t="s">
        <v>1453</v>
      </c>
      <c r="O1050" s="12" t="s">
        <v>32</v>
      </c>
      <c r="P1050" s="12" t="s">
        <v>58</v>
      </c>
      <c r="Q1050" s="12" t="s">
        <v>1454</v>
      </c>
      <c r="R1050" s="12">
        <v>53.88</v>
      </c>
      <c r="S1050" s="12">
        <v>6</v>
      </c>
      <c r="T1050" s="12">
        <v>0</v>
      </c>
      <c r="U1050" s="12">
        <v>22.6296</v>
      </c>
    </row>
    <row r="1051" spans="1:21" x14ac:dyDescent="0.3">
      <c r="A1051" s="12">
        <v>5076</v>
      </c>
      <c r="B1051" s="12" t="s">
        <v>3037</v>
      </c>
      <c r="C1051" s="2">
        <v>41749</v>
      </c>
      <c r="D1051" s="2">
        <v>41751</v>
      </c>
      <c r="E1051" s="12" t="s">
        <v>23</v>
      </c>
      <c r="F1051" s="12" t="s">
        <v>741</v>
      </c>
      <c r="G1051" s="12" t="s">
        <v>742</v>
      </c>
      <c r="H1051" s="12" t="s">
        <v>26</v>
      </c>
      <c r="I1051" s="12" t="s">
        <v>27</v>
      </c>
      <c r="J1051" s="12" t="s">
        <v>103</v>
      </c>
      <c r="K1051" s="12" t="s">
        <v>94</v>
      </c>
      <c r="L1051" s="12">
        <v>77070</v>
      </c>
      <c r="M1051" s="12" t="s">
        <v>95</v>
      </c>
      <c r="N1051" s="12" t="s">
        <v>306</v>
      </c>
      <c r="O1051" s="12" t="s">
        <v>32</v>
      </c>
      <c r="P1051" s="12" t="s">
        <v>47</v>
      </c>
      <c r="Q1051" s="12" t="s">
        <v>307</v>
      </c>
      <c r="R1051" s="12">
        <v>744.1</v>
      </c>
      <c r="S1051" s="12">
        <v>5</v>
      </c>
      <c r="T1051" s="12">
        <v>0.3</v>
      </c>
      <c r="U1051" s="12">
        <v>-95.67</v>
      </c>
    </row>
    <row r="1052" spans="1:21" x14ac:dyDescent="0.3">
      <c r="A1052" s="12">
        <v>5078</v>
      </c>
      <c r="B1052" s="12" t="s">
        <v>3037</v>
      </c>
      <c r="C1052" s="2">
        <v>41749</v>
      </c>
      <c r="D1052" s="2">
        <v>41751</v>
      </c>
      <c r="E1052" s="12" t="s">
        <v>23</v>
      </c>
      <c r="F1052" s="12" t="s">
        <v>741</v>
      </c>
      <c r="G1052" s="12" t="s">
        <v>742</v>
      </c>
      <c r="H1052" s="12" t="s">
        <v>26</v>
      </c>
      <c r="I1052" s="12" t="s">
        <v>27</v>
      </c>
      <c r="J1052" s="12" t="s">
        <v>103</v>
      </c>
      <c r="K1052" s="12" t="s">
        <v>94</v>
      </c>
      <c r="L1052" s="12">
        <v>77070</v>
      </c>
      <c r="M1052" s="12" t="s">
        <v>95</v>
      </c>
      <c r="N1052" s="12" t="s">
        <v>2833</v>
      </c>
      <c r="O1052" s="12" t="s">
        <v>32</v>
      </c>
      <c r="P1052" s="12" t="s">
        <v>47</v>
      </c>
      <c r="Q1052" s="12" t="s">
        <v>2834</v>
      </c>
      <c r="R1052" s="12">
        <v>401.59</v>
      </c>
      <c r="S1052" s="12">
        <v>2</v>
      </c>
      <c r="T1052" s="12">
        <v>0.3</v>
      </c>
      <c r="U1052" s="12">
        <v>-131.95099999999999</v>
      </c>
    </row>
    <row r="1053" spans="1:21" x14ac:dyDescent="0.3">
      <c r="A1053" s="12">
        <v>5080</v>
      </c>
      <c r="B1053" s="12" t="s">
        <v>3038</v>
      </c>
      <c r="C1053" s="2">
        <v>43064</v>
      </c>
      <c r="D1053" s="2">
        <v>43068</v>
      </c>
      <c r="E1053" s="12" t="s">
        <v>41</v>
      </c>
      <c r="F1053" s="12" t="s">
        <v>3039</v>
      </c>
      <c r="G1053" s="12" t="s">
        <v>3040</v>
      </c>
      <c r="H1053" s="12" t="s">
        <v>26</v>
      </c>
      <c r="I1053" s="12" t="s">
        <v>27</v>
      </c>
      <c r="J1053" s="12" t="s">
        <v>330</v>
      </c>
      <c r="K1053" s="12" t="s">
        <v>55</v>
      </c>
      <c r="L1053" s="12">
        <v>94122</v>
      </c>
      <c r="M1053" s="12" t="s">
        <v>56</v>
      </c>
      <c r="N1053" s="12" t="s">
        <v>1697</v>
      </c>
      <c r="O1053" s="12" t="s">
        <v>32</v>
      </c>
      <c r="P1053" s="12" t="s">
        <v>33</v>
      </c>
      <c r="Q1053" s="12" t="s">
        <v>1916</v>
      </c>
      <c r="R1053" s="12">
        <v>359.49900000000002</v>
      </c>
      <c r="S1053" s="12">
        <v>3</v>
      </c>
      <c r="T1053" s="12">
        <v>0.15</v>
      </c>
      <c r="U1053" s="12">
        <v>-29.605799999999999</v>
      </c>
    </row>
    <row r="1054" spans="1:21" x14ac:dyDescent="0.3">
      <c r="A1054" s="12">
        <v>5095</v>
      </c>
      <c r="B1054" s="12" t="s">
        <v>3041</v>
      </c>
      <c r="C1054" s="2">
        <v>41979</v>
      </c>
      <c r="D1054" s="2">
        <v>41983</v>
      </c>
      <c r="E1054" s="12" t="s">
        <v>41</v>
      </c>
      <c r="F1054" s="12" t="s">
        <v>2151</v>
      </c>
      <c r="G1054" s="12" t="s">
        <v>2152</v>
      </c>
      <c r="H1054" s="12" t="s">
        <v>26</v>
      </c>
      <c r="I1054" s="12" t="s">
        <v>27</v>
      </c>
      <c r="J1054" s="12" t="s">
        <v>135</v>
      </c>
      <c r="K1054" s="12" t="s">
        <v>136</v>
      </c>
      <c r="L1054" s="12">
        <v>60610</v>
      </c>
      <c r="M1054" s="12" t="s">
        <v>95</v>
      </c>
      <c r="N1054" s="12" t="s">
        <v>1064</v>
      </c>
      <c r="O1054" s="12" t="s">
        <v>32</v>
      </c>
      <c r="P1054" s="12" t="s">
        <v>47</v>
      </c>
      <c r="Q1054" s="12" t="s">
        <v>1065</v>
      </c>
      <c r="R1054" s="12">
        <v>214.95</v>
      </c>
      <c r="S1054" s="12">
        <v>5</v>
      </c>
      <c r="T1054" s="12">
        <v>0.5</v>
      </c>
      <c r="U1054" s="12">
        <v>-120.372</v>
      </c>
    </row>
    <row r="1055" spans="1:21" x14ac:dyDescent="0.3">
      <c r="A1055" s="12">
        <v>5097</v>
      </c>
      <c r="B1055" s="12" t="s">
        <v>3041</v>
      </c>
      <c r="C1055" s="2">
        <v>41979</v>
      </c>
      <c r="D1055" s="2">
        <v>41983</v>
      </c>
      <c r="E1055" s="12" t="s">
        <v>41</v>
      </c>
      <c r="F1055" s="12" t="s">
        <v>2151</v>
      </c>
      <c r="G1055" s="12" t="s">
        <v>2152</v>
      </c>
      <c r="H1055" s="12" t="s">
        <v>26</v>
      </c>
      <c r="I1055" s="12" t="s">
        <v>27</v>
      </c>
      <c r="J1055" s="12" t="s">
        <v>135</v>
      </c>
      <c r="K1055" s="12" t="s">
        <v>136</v>
      </c>
      <c r="L1055" s="12">
        <v>60610</v>
      </c>
      <c r="M1055" s="12" t="s">
        <v>95</v>
      </c>
      <c r="N1055" s="12" t="s">
        <v>1453</v>
      </c>
      <c r="O1055" s="12" t="s">
        <v>32</v>
      </c>
      <c r="P1055" s="12" t="s">
        <v>58</v>
      </c>
      <c r="Q1055" s="12" t="s">
        <v>1454</v>
      </c>
      <c r="R1055" s="12">
        <v>10.776</v>
      </c>
      <c r="S1055" s="12">
        <v>3</v>
      </c>
      <c r="T1055" s="12">
        <v>0.6</v>
      </c>
      <c r="U1055" s="12">
        <v>-4.8491999999999997</v>
      </c>
    </row>
    <row r="1056" spans="1:21" x14ac:dyDescent="0.3">
      <c r="A1056" s="12">
        <v>5106</v>
      </c>
      <c r="B1056" s="12" t="s">
        <v>3042</v>
      </c>
      <c r="C1056" s="2">
        <v>41987</v>
      </c>
      <c r="D1056" s="2">
        <v>41993</v>
      </c>
      <c r="E1056" s="12" t="s">
        <v>41</v>
      </c>
      <c r="F1056" s="12" t="s">
        <v>810</v>
      </c>
      <c r="G1056" s="12" t="s">
        <v>811</v>
      </c>
      <c r="H1056" s="12" t="s">
        <v>26</v>
      </c>
      <c r="I1056" s="12" t="s">
        <v>27</v>
      </c>
      <c r="J1056" s="12" t="s">
        <v>3043</v>
      </c>
      <c r="K1056" s="12" t="s">
        <v>45</v>
      </c>
      <c r="L1056" s="12">
        <v>32725</v>
      </c>
      <c r="M1056" s="12" t="s">
        <v>30</v>
      </c>
      <c r="N1056" s="12" t="s">
        <v>1894</v>
      </c>
      <c r="O1056" s="12" t="s">
        <v>32</v>
      </c>
      <c r="P1056" s="12" t="s">
        <v>38</v>
      </c>
      <c r="Q1056" s="12" t="s">
        <v>1895</v>
      </c>
      <c r="R1056" s="12">
        <v>186.304</v>
      </c>
      <c r="S1056" s="12">
        <v>4</v>
      </c>
      <c r="T1056" s="12">
        <v>0.2</v>
      </c>
      <c r="U1056" s="12">
        <v>13.972799999999999</v>
      </c>
    </row>
    <row r="1057" spans="1:21" x14ac:dyDescent="0.3">
      <c r="A1057" s="12">
        <v>5113</v>
      </c>
      <c r="B1057" s="12" t="s">
        <v>3044</v>
      </c>
      <c r="C1057" s="2">
        <v>42321</v>
      </c>
      <c r="D1057" s="2">
        <v>42321</v>
      </c>
      <c r="E1057" s="12" t="s">
        <v>427</v>
      </c>
      <c r="F1057" s="12" t="s">
        <v>2910</v>
      </c>
      <c r="G1057" s="12" t="s">
        <v>2911</v>
      </c>
      <c r="H1057" s="12" t="s">
        <v>26</v>
      </c>
      <c r="I1057" s="12" t="s">
        <v>27</v>
      </c>
      <c r="J1057" s="12" t="s">
        <v>135</v>
      </c>
      <c r="K1057" s="12" t="s">
        <v>136</v>
      </c>
      <c r="L1057" s="12">
        <v>60610</v>
      </c>
      <c r="M1057" s="12" t="s">
        <v>95</v>
      </c>
      <c r="N1057" s="12" t="s">
        <v>3045</v>
      </c>
      <c r="O1057" s="12" t="s">
        <v>32</v>
      </c>
      <c r="P1057" s="12" t="s">
        <v>58</v>
      </c>
      <c r="Q1057" s="12" t="s">
        <v>3046</v>
      </c>
      <c r="R1057" s="12">
        <v>17.495999999999999</v>
      </c>
      <c r="S1057" s="12">
        <v>9</v>
      </c>
      <c r="T1057" s="12">
        <v>0.6</v>
      </c>
      <c r="U1057" s="12">
        <v>-7.4358000000000004</v>
      </c>
    </row>
    <row r="1058" spans="1:21" x14ac:dyDescent="0.3">
      <c r="A1058" s="12">
        <v>5125</v>
      </c>
      <c r="B1058" s="12" t="s">
        <v>3047</v>
      </c>
      <c r="C1058" s="2">
        <v>41896</v>
      </c>
      <c r="D1058" s="2">
        <v>41896</v>
      </c>
      <c r="E1058" s="12" t="s">
        <v>427</v>
      </c>
      <c r="F1058" s="12" t="s">
        <v>2118</v>
      </c>
      <c r="G1058" s="12" t="s">
        <v>2119</v>
      </c>
      <c r="H1058" s="12" t="s">
        <v>26</v>
      </c>
      <c r="I1058" s="12" t="s">
        <v>27</v>
      </c>
      <c r="J1058" s="12" t="s">
        <v>175</v>
      </c>
      <c r="K1058" s="12" t="s">
        <v>122</v>
      </c>
      <c r="L1058" s="12">
        <v>10009</v>
      </c>
      <c r="M1058" s="12" t="s">
        <v>69</v>
      </c>
      <c r="N1058" s="12" t="s">
        <v>1261</v>
      </c>
      <c r="O1058" s="12" t="s">
        <v>32</v>
      </c>
      <c r="P1058" s="12" t="s">
        <v>47</v>
      </c>
      <c r="Q1058" s="12" t="s">
        <v>1065</v>
      </c>
      <c r="R1058" s="12">
        <v>464.29199999999997</v>
      </c>
      <c r="S1058" s="12">
        <v>9</v>
      </c>
      <c r="T1058" s="12">
        <v>0.4</v>
      </c>
      <c r="U1058" s="12">
        <v>-108.3348</v>
      </c>
    </row>
    <row r="1059" spans="1:21" x14ac:dyDescent="0.3">
      <c r="A1059" s="12">
        <v>5132</v>
      </c>
      <c r="B1059" s="12" t="s">
        <v>3048</v>
      </c>
      <c r="C1059" s="2">
        <v>43098</v>
      </c>
      <c r="D1059" s="2">
        <v>43105</v>
      </c>
      <c r="E1059" s="12" t="s">
        <v>41</v>
      </c>
      <c r="F1059" s="12" t="s">
        <v>378</v>
      </c>
      <c r="G1059" s="12" t="s">
        <v>379</v>
      </c>
      <c r="H1059" s="12" t="s">
        <v>92</v>
      </c>
      <c r="I1059" s="12" t="s">
        <v>27</v>
      </c>
      <c r="J1059" s="12" t="s">
        <v>3049</v>
      </c>
      <c r="K1059" s="12" t="s">
        <v>55</v>
      </c>
      <c r="L1059" s="12">
        <v>92804</v>
      </c>
      <c r="M1059" s="12" t="s">
        <v>56</v>
      </c>
      <c r="N1059" s="12" t="s">
        <v>1836</v>
      </c>
      <c r="O1059" s="12" t="s">
        <v>32</v>
      </c>
      <c r="P1059" s="12" t="s">
        <v>58</v>
      </c>
      <c r="Q1059" s="12" t="s">
        <v>1837</v>
      </c>
      <c r="R1059" s="12">
        <v>101.12</v>
      </c>
      <c r="S1059" s="12">
        <v>8</v>
      </c>
      <c r="T1059" s="12">
        <v>0</v>
      </c>
      <c r="U1059" s="12">
        <v>37.414400000000001</v>
      </c>
    </row>
    <row r="1060" spans="1:21" x14ac:dyDescent="0.3">
      <c r="A1060" s="12">
        <v>5138</v>
      </c>
      <c r="B1060" s="12" t="s">
        <v>3050</v>
      </c>
      <c r="C1060" s="2">
        <v>42687</v>
      </c>
      <c r="D1060" s="2">
        <v>42691</v>
      </c>
      <c r="E1060" s="12" t="s">
        <v>41</v>
      </c>
      <c r="F1060" s="12" t="s">
        <v>3051</v>
      </c>
      <c r="G1060" s="12" t="s">
        <v>3052</v>
      </c>
      <c r="H1060" s="12" t="s">
        <v>92</v>
      </c>
      <c r="I1060" s="12" t="s">
        <v>27</v>
      </c>
      <c r="J1060" s="12" t="s">
        <v>3018</v>
      </c>
      <c r="K1060" s="12" t="s">
        <v>1524</v>
      </c>
      <c r="L1060" s="12">
        <v>73120</v>
      </c>
      <c r="M1060" s="12" t="s">
        <v>95</v>
      </c>
      <c r="N1060" s="12" t="s">
        <v>696</v>
      </c>
      <c r="O1060" s="12" t="s">
        <v>32</v>
      </c>
      <c r="P1060" s="12" t="s">
        <v>58</v>
      </c>
      <c r="Q1060" s="12" t="s">
        <v>697</v>
      </c>
      <c r="R1060" s="12">
        <v>30.36</v>
      </c>
      <c r="S1060" s="12">
        <v>4</v>
      </c>
      <c r="T1060" s="12">
        <v>0</v>
      </c>
      <c r="U1060" s="12">
        <v>13.0548</v>
      </c>
    </row>
    <row r="1061" spans="1:21" x14ac:dyDescent="0.3">
      <c r="A1061" s="12">
        <v>5142</v>
      </c>
      <c r="B1061" s="12" t="s">
        <v>3053</v>
      </c>
      <c r="C1061" s="2">
        <v>42461</v>
      </c>
      <c r="D1061" s="2">
        <v>42465</v>
      </c>
      <c r="E1061" s="12" t="s">
        <v>41</v>
      </c>
      <c r="F1061" s="12" t="s">
        <v>3054</v>
      </c>
      <c r="G1061" s="12" t="s">
        <v>3055</v>
      </c>
      <c r="H1061" s="12" t="s">
        <v>26</v>
      </c>
      <c r="I1061" s="12" t="s">
        <v>27</v>
      </c>
      <c r="J1061" s="12" t="s">
        <v>175</v>
      </c>
      <c r="K1061" s="12" t="s">
        <v>122</v>
      </c>
      <c r="L1061" s="12">
        <v>10009</v>
      </c>
      <c r="M1061" s="12" t="s">
        <v>69</v>
      </c>
      <c r="N1061" s="12" t="s">
        <v>37</v>
      </c>
      <c r="O1061" s="12" t="s">
        <v>32</v>
      </c>
      <c r="P1061" s="12" t="s">
        <v>38</v>
      </c>
      <c r="Q1061" s="12" t="s">
        <v>39</v>
      </c>
      <c r="R1061" s="12">
        <v>1317.492</v>
      </c>
      <c r="S1061" s="12">
        <v>6</v>
      </c>
      <c r="T1061" s="12">
        <v>0.1</v>
      </c>
      <c r="U1061" s="12">
        <v>292.77600000000001</v>
      </c>
    </row>
    <row r="1062" spans="1:21" x14ac:dyDescent="0.3">
      <c r="A1062" s="12">
        <v>5145</v>
      </c>
      <c r="B1062" s="12" t="s">
        <v>3056</v>
      </c>
      <c r="C1062" s="2">
        <v>42768</v>
      </c>
      <c r="D1062" s="2">
        <v>42773</v>
      </c>
      <c r="E1062" s="12" t="s">
        <v>41</v>
      </c>
      <c r="F1062" s="12" t="s">
        <v>2810</v>
      </c>
      <c r="G1062" s="12" t="s">
        <v>2811</v>
      </c>
      <c r="H1062" s="12" t="s">
        <v>26</v>
      </c>
      <c r="I1062" s="12" t="s">
        <v>27</v>
      </c>
      <c r="J1062" s="12" t="s">
        <v>54</v>
      </c>
      <c r="K1062" s="12" t="s">
        <v>55</v>
      </c>
      <c r="L1062" s="12">
        <v>90045</v>
      </c>
      <c r="M1062" s="12" t="s">
        <v>56</v>
      </c>
      <c r="N1062" s="12" t="s">
        <v>609</v>
      </c>
      <c r="O1062" s="12" t="s">
        <v>32</v>
      </c>
      <c r="P1062" s="12" t="s">
        <v>58</v>
      </c>
      <c r="Q1062" s="12" t="s">
        <v>610</v>
      </c>
      <c r="R1062" s="12">
        <v>86.26</v>
      </c>
      <c r="S1062" s="12">
        <v>2</v>
      </c>
      <c r="T1062" s="12">
        <v>0</v>
      </c>
      <c r="U1062" s="12">
        <v>29.328399999999998</v>
      </c>
    </row>
    <row r="1063" spans="1:21" x14ac:dyDescent="0.3">
      <c r="A1063" s="12">
        <v>5148</v>
      </c>
      <c r="B1063" s="12" t="s">
        <v>3057</v>
      </c>
      <c r="C1063" s="2">
        <v>43093</v>
      </c>
      <c r="D1063" s="2">
        <v>43100</v>
      </c>
      <c r="E1063" s="12" t="s">
        <v>41</v>
      </c>
      <c r="F1063" s="12" t="s">
        <v>3058</v>
      </c>
      <c r="G1063" s="12" t="s">
        <v>3059</v>
      </c>
      <c r="H1063" s="12" t="s">
        <v>102</v>
      </c>
      <c r="I1063" s="12" t="s">
        <v>27</v>
      </c>
      <c r="J1063" s="12" t="s">
        <v>3060</v>
      </c>
      <c r="K1063" s="12" t="s">
        <v>522</v>
      </c>
      <c r="L1063" s="12">
        <v>85224</v>
      </c>
      <c r="M1063" s="12" t="s">
        <v>56</v>
      </c>
      <c r="N1063" s="12" t="s">
        <v>2515</v>
      </c>
      <c r="O1063" s="12" t="s">
        <v>32</v>
      </c>
      <c r="P1063" s="12" t="s">
        <v>58</v>
      </c>
      <c r="Q1063" s="12" t="s">
        <v>2516</v>
      </c>
      <c r="R1063" s="12">
        <v>8.5440000000000005</v>
      </c>
      <c r="S1063" s="12">
        <v>4</v>
      </c>
      <c r="T1063" s="12">
        <v>0.2</v>
      </c>
      <c r="U1063" s="12">
        <v>1.9224000000000001</v>
      </c>
    </row>
    <row r="1064" spans="1:21" x14ac:dyDescent="0.3">
      <c r="A1064" s="12">
        <v>5149</v>
      </c>
      <c r="B1064" s="12" t="s">
        <v>3057</v>
      </c>
      <c r="C1064" s="2">
        <v>43093</v>
      </c>
      <c r="D1064" s="2">
        <v>43100</v>
      </c>
      <c r="E1064" s="12" t="s">
        <v>41</v>
      </c>
      <c r="F1064" s="12" t="s">
        <v>3058</v>
      </c>
      <c r="G1064" s="12" t="s">
        <v>3059</v>
      </c>
      <c r="H1064" s="12" t="s">
        <v>102</v>
      </c>
      <c r="I1064" s="12" t="s">
        <v>27</v>
      </c>
      <c r="J1064" s="12" t="s">
        <v>3060</v>
      </c>
      <c r="K1064" s="12" t="s">
        <v>522</v>
      </c>
      <c r="L1064" s="12">
        <v>85224</v>
      </c>
      <c r="M1064" s="12" t="s">
        <v>56</v>
      </c>
      <c r="N1064" s="12" t="s">
        <v>853</v>
      </c>
      <c r="O1064" s="12" t="s">
        <v>32</v>
      </c>
      <c r="P1064" s="12" t="s">
        <v>38</v>
      </c>
      <c r="Q1064" s="12" t="s">
        <v>854</v>
      </c>
      <c r="R1064" s="12">
        <v>842.37599999999998</v>
      </c>
      <c r="S1064" s="12">
        <v>3</v>
      </c>
      <c r="T1064" s="12">
        <v>0.2</v>
      </c>
      <c r="U1064" s="12">
        <v>105.297</v>
      </c>
    </row>
    <row r="1065" spans="1:21" x14ac:dyDescent="0.3">
      <c r="A1065" s="12">
        <v>5156</v>
      </c>
      <c r="B1065" s="12" t="s">
        <v>3061</v>
      </c>
      <c r="C1065" s="2">
        <v>42223</v>
      </c>
      <c r="D1065" s="2">
        <v>42224</v>
      </c>
      <c r="E1065" s="12" t="s">
        <v>89</v>
      </c>
      <c r="F1065" s="12" t="s">
        <v>3062</v>
      </c>
      <c r="G1065" s="12" t="s">
        <v>3063</v>
      </c>
      <c r="H1065" s="12" t="s">
        <v>26</v>
      </c>
      <c r="I1065" s="12" t="s">
        <v>27</v>
      </c>
      <c r="J1065" s="12" t="s">
        <v>3064</v>
      </c>
      <c r="K1065" s="12" t="s">
        <v>567</v>
      </c>
      <c r="L1065" s="12">
        <v>63122</v>
      </c>
      <c r="M1065" s="12" t="s">
        <v>95</v>
      </c>
      <c r="N1065" s="12" t="s">
        <v>2198</v>
      </c>
      <c r="O1065" s="12" t="s">
        <v>32</v>
      </c>
      <c r="P1065" s="12" t="s">
        <v>58</v>
      </c>
      <c r="Q1065" s="12" t="s">
        <v>2199</v>
      </c>
      <c r="R1065" s="12">
        <v>212.94</v>
      </c>
      <c r="S1065" s="12">
        <v>3</v>
      </c>
      <c r="T1065" s="12">
        <v>0</v>
      </c>
      <c r="U1065" s="12">
        <v>34.070399999999999</v>
      </c>
    </row>
    <row r="1066" spans="1:21" x14ac:dyDescent="0.3">
      <c r="A1066" s="12">
        <v>5158</v>
      </c>
      <c r="B1066" s="12" t="s">
        <v>3065</v>
      </c>
      <c r="C1066" s="2">
        <v>42916</v>
      </c>
      <c r="D1066" s="2">
        <v>42920</v>
      </c>
      <c r="E1066" s="12" t="s">
        <v>23</v>
      </c>
      <c r="F1066" s="12" t="s">
        <v>2601</v>
      </c>
      <c r="G1066" s="12" t="s">
        <v>2602</v>
      </c>
      <c r="H1066" s="12" t="s">
        <v>102</v>
      </c>
      <c r="I1066" s="12" t="s">
        <v>27</v>
      </c>
      <c r="J1066" s="12" t="s">
        <v>135</v>
      </c>
      <c r="K1066" s="12" t="s">
        <v>136</v>
      </c>
      <c r="L1066" s="12">
        <v>60653</v>
      </c>
      <c r="M1066" s="12" t="s">
        <v>95</v>
      </c>
      <c r="N1066" s="12" t="s">
        <v>2732</v>
      </c>
      <c r="O1066" s="12" t="s">
        <v>32</v>
      </c>
      <c r="P1066" s="12" t="s">
        <v>38</v>
      </c>
      <c r="Q1066" s="12" t="s">
        <v>2733</v>
      </c>
      <c r="R1066" s="12">
        <v>569.05799999999999</v>
      </c>
      <c r="S1066" s="12">
        <v>3</v>
      </c>
      <c r="T1066" s="12">
        <v>0.3</v>
      </c>
      <c r="U1066" s="12">
        <v>-178.8468</v>
      </c>
    </row>
    <row r="1067" spans="1:21" x14ac:dyDescent="0.3">
      <c r="A1067" s="12">
        <v>5159</v>
      </c>
      <c r="B1067" s="12" t="s">
        <v>3065</v>
      </c>
      <c r="C1067" s="2">
        <v>42916</v>
      </c>
      <c r="D1067" s="2">
        <v>42920</v>
      </c>
      <c r="E1067" s="12" t="s">
        <v>23</v>
      </c>
      <c r="F1067" s="12" t="s">
        <v>2601</v>
      </c>
      <c r="G1067" s="12" t="s">
        <v>2602</v>
      </c>
      <c r="H1067" s="12" t="s">
        <v>102</v>
      </c>
      <c r="I1067" s="12" t="s">
        <v>27</v>
      </c>
      <c r="J1067" s="12" t="s">
        <v>135</v>
      </c>
      <c r="K1067" s="12" t="s">
        <v>136</v>
      </c>
      <c r="L1067" s="12">
        <v>60653</v>
      </c>
      <c r="M1067" s="12" t="s">
        <v>95</v>
      </c>
      <c r="N1067" s="12" t="s">
        <v>169</v>
      </c>
      <c r="O1067" s="12" t="s">
        <v>32</v>
      </c>
      <c r="P1067" s="12" t="s">
        <v>58</v>
      </c>
      <c r="Q1067" s="12" t="s">
        <v>170</v>
      </c>
      <c r="R1067" s="12">
        <v>14.224</v>
      </c>
      <c r="S1067" s="12">
        <v>2</v>
      </c>
      <c r="T1067" s="12">
        <v>0.6</v>
      </c>
      <c r="U1067" s="12">
        <v>-10.3124</v>
      </c>
    </row>
    <row r="1068" spans="1:21" x14ac:dyDescent="0.3">
      <c r="A1068" s="12">
        <v>5162</v>
      </c>
      <c r="B1068" s="12" t="s">
        <v>3066</v>
      </c>
      <c r="C1068" s="2">
        <v>41850</v>
      </c>
      <c r="D1068" s="2">
        <v>41856</v>
      </c>
      <c r="E1068" s="12" t="s">
        <v>41</v>
      </c>
      <c r="F1068" s="12" t="s">
        <v>3051</v>
      </c>
      <c r="G1068" s="12" t="s">
        <v>3052</v>
      </c>
      <c r="H1068" s="12" t="s">
        <v>92</v>
      </c>
      <c r="I1068" s="12" t="s">
        <v>27</v>
      </c>
      <c r="J1068" s="12" t="s">
        <v>193</v>
      </c>
      <c r="K1068" s="12" t="s">
        <v>194</v>
      </c>
      <c r="L1068" s="12">
        <v>98103</v>
      </c>
      <c r="M1068" s="12" t="s">
        <v>56</v>
      </c>
      <c r="N1068" s="12" t="s">
        <v>2402</v>
      </c>
      <c r="O1068" s="12" t="s">
        <v>32</v>
      </c>
      <c r="P1068" s="12" t="s">
        <v>33</v>
      </c>
      <c r="Q1068" s="12" t="s">
        <v>2403</v>
      </c>
      <c r="R1068" s="12">
        <v>1367.84</v>
      </c>
      <c r="S1068" s="12">
        <v>8</v>
      </c>
      <c r="T1068" s="12">
        <v>0</v>
      </c>
      <c r="U1068" s="12">
        <v>259.88959999999997</v>
      </c>
    </row>
    <row r="1069" spans="1:21" x14ac:dyDescent="0.3">
      <c r="A1069" s="12">
        <v>5163</v>
      </c>
      <c r="B1069" s="12" t="s">
        <v>3067</v>
      </c>
      <c r="C1069" s="2">
        <v>42692</v>
      </c>
      <c r="D1069" s="2">
        <v>42697</v>
      </c>
      <c r="E1069" s="12" t="s">
        <v>23</v>
      </c>
      <c r="F1069" s="12" t="s">
        <v>3068</v>
      </c>
      <c r="G1069" s="12" t="s">
        <v>3069</v>
      </c>
      <c r="H1069" s="12" t="s">
        <v>26</v>
      </c>
      <c r="I1069" s="12" t="s">
        <v>27</v>
      </c>
      <c r="J1069" s="12" t="s">
        <v>3070</v>
      </c>
      <c r="K1069" s="12" t="s">
        <v>291</v>
      </c>
      <c r="L1069" s="12">
        <v>48180</v>
      </c>
      <c r="M1069" s="12" t="s">
        <v>95</v>
      </c>
      <c r="N1069" s="12" t="s">
        <v>161</v>
      </c>
      <c r="O1069" s="12" t="s">
        <v>32</v>
      </c>
      <c r="P1069" s="12" t="s">
        <v>38</v>
      </c>
      <c r="Q1069" s="12" t="s">
        <v>162</v>
      </c>
      <c r="R1069" s="12">
        <v>301.95999999999998</v>
      </c>
      <c r="S1069" s="12">
        <v>2</v>
      </c>
      <c r="T1069" s="12">
        <v>0</v>
      </c>
      <c r="U1069" s="12">
        <v>33.215600000000002</v>
      </c>
    </row>
    <row r="1070" spans="1:21" x14ac:dyDescent="0.3">
      <c r="A1070" s="12">
        <v>5164</v>
      </c>
      <c r="B1070" s="12" t="s">
        <v>3071</v>
      </c>
      <c r="C1070" s="2">
        <v>42191</v>
      </c>
      <c r="D1070" s="2">
        <v>42196</v>
      </c>
      <c r="E1070" s="12" t="s">
        <v>41</v>
      </c>
      <c r="F1070" s="12" t="s">
        <v>2361</v>
      </c>
      <c r="G1070" s="12" t="s">
        <v>2362</v>
      </c>
      <c r="H1070" s="12" t="s">
        <v>26</v>
      </c>
      <c r="I1070" s="12" t="s">
        <v>27</v>
      </c>
      <c r="J1070" s="12" t="s">
        <v>1187</v>
      </c>
      <c r="K1070" s="12" t="s">
        <v>55</v>
      </c>
      <c r="L1070" s="12">
        <v>91104</v>
      </c>
      <c r="M1070" s="12" t="s">
        <v>56</v>
      </c>
      <c r="N1070" s="12" t="s">
        <v>123</v>
      </c>
      <c r="O1070" s="12" t="s">
        <v>32</v>
      </c>
      <c r="P1070" s="12" t="s">
        <v>38</v>
      </c>
      <c r="Q1070" s="12" t="s">
        <v>124</v>
      </c>
      <c r="R1070" s="12">
        <v>170.352</v>
      </c>
      <c r="S1070" s="12">
        <v>3</v>
      </c>
      <c r="T1070" s="12">
        <v>0.2</v>
      </c>
      <c r="U1070" s="12">
        <v>-17.0352</v>
      </c>
    </row>
    <row r="1071" spans="1:21" x14ac:dyDescent="0.3">
      <c r="A1071" s="12">
        <v>5168</v>
      </c>
      <c r="B1071" s="12" t="s">
        <v>3072</v>
      </c>
      <c r="C1071" s="2">
        <v>41953</v>
      </c>
      <c r="D1071" s="2">
        <v>41959</v>
      </c>
      <c r="E1071" s="12" t="s">
        <v>41</v>
      </c>
      <c r="F1071" s="12" t="s">
        <v>2478</v>
      </c>
      <c r="G1071" s="12" t="s">
        <v>2479</v>
      </c>
      <c r="H1071" s="12" t="s">
        <v>26</v>
      </c>
      <c r="I1071" s="12" t="s">
        <v>27</v>
      </c>
      <c r="J1071" s="12" t="s">
        <v>3073</v>
      </c>
      <c r="K1071" s="12" t="s">
        <v>291</v>
      </c>
      <c r="L1071" s="12">
        <v>48640</v>
      </c>
      <c r="M1071" s="12" t="s">
        <v>95</v>
      </c>
      <c r="N1071" s="12" t="s">
        <v>627</v>
      </c>
      <c r="O1071" s="12" t="s">
        <v>32</v>
      </c>
      <c r="P1071" s="12" t="s">
        <v>38</v>
      </c>
      <c r="Q1071" s="12" t="s">
        <v>628</v>
      </c>
      <c r="R1071" s="12">
        <v>563.94000000000005</v>
      </c>
      <c r="S1071" s="12">
        <v>3</v>
      </c>
      <c r="T1071" s="12">
        <v>0</v>
      </c>
      <c r="U1071" s="12">
        <v>112.788</v>
      </c>
    </row>
    <row r="1072" spans="1:21" x14ac:dyDescent="0.3">
      <c r="A1072" s="12">
        <v>5171</v>
      </c>
      <c r="B1072" s="12" t="s">
        <v>3074</v>
      </c>
      <c r="C1072" s="2">
        <v>42517</v>
      </c>
      <c r="D1072" s="2">
        <v>42519</v>
      </c>
      <c r="E1072" s="12" t="s">
        <v>23</v>
      </c>
      <c r="F1072" s="12" t="s">
        <v>986</v>
      </c>
      <c r="G1072" s="12" t="s">
        <v>987</v>
      </c>
      <c r="H1072" s="12" t="s">
        <v>92</v>
      </c>
      <c r="I1072" s="12" t="s">
        <v>27</v>
      </c>
      <c r="J1072" s="12" t="s">
        <v>290</v>
      </c>
      <c r="K1072" s="12" t="s">
        <v>291</v>
      </c>
      <c r="L1072" s="12">
        <v>48205</v>
      </c>
      <c r="M1072" s="12" t="s">
        <v>95</v>
      </c>
      <c r="N1072" s="12" t="s">
        <v>603</v>
      </c>
      <c r="O1072" s="12" t="s">
        <v>32</v>
      </c>
      <c r="P1072" s="12" t="s">
        <v>38</v>
      </c>
      <c r="Q1072" s="12" t="s">
        <v>604</v>
      </c>
      <c r="R1072" s="12">
        <v>3504.9</v>
      </c>
      <c r="S1072" s="12">
        <v>5</v>
      </c>
      <c r="T1072" s="12">
        <v>0</v>
      </c>
      <c r="U1072" s="12">
        <v>700.98</v>
      </c>
    </row>
    <row r="1073" spans="1:21" x14ac:dyDescent="0.3">
      <c r="A1073" s="12">
        <v>5176</v>
      </c>
      <c r="B1073" s="12" t="s">
        <v>3075</v>
      </c>
      <c r="C1073" s="2">
        <v>43027</v>
      </c>
      <c r="D1073" s="2">
        <v>43032</v>
      </c>
      <c r="E1073" s="12" t="s">
        <v>41</v>
      </c>
      <c r="F1073" s="12" t="s">
        <v>1233</v>
      </c>
      <c r="G1073" s="12" t="s">
        <v>1234</v>
      </c>
      <c r="H1073" s="12" t="s">
        <v>26</v>
      </c>
      <c r="I1073" s="12" t="s">
        <v>27</v>
      </c>
      <c r="J1073" s="12" t="s">
        <v>3076</v>
      </c>
      <c r="K1073" s="12" t="s">
        <v>94</v>
      </c>
      <c r="L1073" s="12">
        <v>76706</v>
      </c>
      <c r="M1073" s="12" t="s">
        <v>95</v>
      </c>
      <c r="N1073" s="12" t="s">
        <v>2722</v>
      </c>
      <c r="O1073" s="12" t="s">
        <v>32</v>
      </c>
      <c r="P1073" s="12" t="s">
        <v>33</v>
      </c>
      <c r="Q1073" s="12" t="s">
        <v>2723</v>
      </c>
      <c r="R1073" s="12">
        <v>328.39920000000001</v>
      </c>
      <c r="S1073" s="12">
        <v>3</v>
      </c>
      <c r="T1073" s="12">
        <v>0.32</v>
      </c>
      <c r="U1073" s="12">
        <v>-91.758600000000001</v>
      </c>
    </row>
    <row r="1074" spans="1:21" x14ac:dyDescent="0.3">
      <c r="A1074" s="12">
        <v>5179</v>
      </c>
      <c r="B1074" s="12" t="s">
        <v>3077</v>
      </c>
      <c r="C1074" s="2">
        <v>42107</v>
      </c>
      <c r="D1074" s="2">
        <v>42113</v>
      </c>
      <c r="E1074" s="12" t="s">
        <v>41</v>
      </c>
      <c r="F1074" s="12" t="s">
        <v>1028</v>
      </c>
      <c r="G1074" s="12" t="s">
        <v>1029</v>
      </c>
      <c r="H1074" s="12" t="s">
        <v>92</v>
      </c>
      <c r="I1074" s="12" t="s">
        <v>27</v>
      </c>
      <c r="J1074" s="12" t="s">
        <v>54</v>
      </c>
      <c r="K1074" s="12" t="s">
        <v>55</v>
      </c>
      <c r="L1074" s="12">
        <v>90036</v>
      </c>
      <c r="M1074" s="12" t="s">
        <v>56</v>
      </c>
      <c r="N1074" s="12" t="s">
        <v>1544</v>
      </c>
      <c r="O1074" s="12" t="s">
        <v>32</v>
      </c>
      <c r="P1074" s="12" t="s">
        <v>58</v>
      </c>
      <c r="Q1074" s="12" t="s">
        <v>1545</v>
      </c>
      <c r="R1074" s="12">
        <v>37.68</v>
      </c>
      <c r="S1074" s="12">
        <v>2</v>
      </c>
      <c r="T1074" s="12">
        <v>0</v>
      </c>
      <c r="U1074" s="12">
        <v>15.8256</v>
      </c>
    </row>
    <row r="1075" spans="1:21" x14ac:dyDescent="0.3">
      <c r="A1075" s="12">
        <v>5189</v>
      </c>
      <c r="B1075" s="12" t="s">
        <v>3078</v>
      </c>
      <c r="C1075" s="2">
        <v>42260</v>
      </c>
      <c r="D1075" s="2">
        <v>42265</v>
      </c>
      <c r="E1075" s="12" t="s">
        <v>41</v>
      </c>
      <c r="F1075" s="12" t="s">
        <v>845</v>
      </c>
      <c r="G1075" s="12" t="s">
        <v>846</v>
      </c>
      <c r="H1075" s="12" t="s">
        <v>26</v>
      </c>
      <c r="I1075" s="12" t="s">
        <v>27</v>
      </c>
      <c r="J1075" s="12" t="s">
        <v>349</v>
      </c>
      <c r="K1075" s="12" t="s">
        <v>112</v>
      </c>
      <c r="L1075" s="12">
        <v>47201</v>
      </c>
      <c r="M1075" s="12" t="s">
        <v>95</v>
      </c>
      <c r="N1075" s="12" t="s">
        <v>481</v>
      </c>
      <c r="O1075" s="12" t="s">
        <v>32</v>
      </c>
      <c r="P1075" s="12" t="s">
        <v>38</v>
      </c>
      <c r="Q1075" s="12" t="s">
        <v>482</v>
      </c>
      <c r="R1075" s="12">
        <v>1516.2</v>
      </c>
      <c r="S1075" s="12">
        <v>7</v>
      </c>
      <c r="T1075" s="12">
        <v>0</v>
      </c>
      <c r="U1075" s="12">
        <v>394.21199999999999</v>
      </c>
    </row>
    <row r="1076" spans="1:21" x14ac:dyDescent="0.3">
      <c r="A1076" s="12">
        <v>5193</v>
      </c>
      <c r="B1076" s="12" t="s">
        <v>3079</v>
      </c>
      <c r="C1076" s="2">
        <v>41971</v>
      </c>
      <c r="D1076" s="2">
        <v>41974</v>
      </c>
      <c r="E1076" s="12" t="s">
        <v>23</v>
      </c>
      <c r="F1076" s="12" t="s">
        <v>3080</v>
      </c>
      <c r="G1076" s="12" t="s">
        <v>3081</v>
      </c>
      <c r="H1076" s="12" t="s">
        <v>92</v>
      </c>
      <c r="I1076" s="12" t="s">
        <v>27</v>
      </c>
      <c r="J1076" s="12" t="s">
        <v>159</v>
      </c>
      <c r="K1076" s="12" t="s">
        <v>160</v>
      </c>
      <c r="L1076" s="12">
        <v>29203</v>
      </c>
      <c r="M1076" s="12" t="s">
        <v>30</v>
      </c>
      <c r="N1076" s="12" t="s">
        <v>220</v>
      </c>
      <c r="O1076" s="12" t="s">
        <v>32</v>
      </c>
      <c r="P1076" s="12" t="s">
        <v>58</v>
      </c>
      <c r="Q1076" s="12" t="s">
        <v>221</v>
      </c>
      <c r="R1076" s="12">
        <v>397.6</v>
      </c>
      <c r="S1076" s="12">
        <v>5</v>
      </c>
      <c r="T1076" s="12">
        <v>0</v>
      </c>
      <c r="U1076" s="12">
        <v>43.735999999999997</v>
      </c>
    </row>
    <row r="1077" spans="1:21" x14ac:dyDescent="0.3">
      <c r="A1077" s="12">
        <v>5203</v>
      </c>
      <c r="B1077" s="12" t="s">
        <v>3082</v>
      </c>
      <c r="C1077" s="2">
        <v>42231</v>
      </c>
      <c r="D1077" s="2">
        <v>42235</v>
      </c>
      <c r="E1077" s="12" t="s">
        <v>41</v>
      </c>
      <c r="F1077" s="12" t="s">
        <v>3083</v>
      </c>
      <c r="G1077" s="12" t="s">
        <v>3084</v>
      </c>
      <c r="H1077" s="12" t="s">
        <v>26</v>
      </c>
      <c r="I1077" s="12" t="s">
        <v>27</v>
      </c>
      <c r="J1077" s="12" t="s">
        <v>1472</v>
      </c>
      <c r="K1077" s="12" t="s">
        <v>55</v>
      </c>
      <c r="L1077" s="12">
        <v>94601</v>
      </c>
      <c r="M1077" s="12" t="s">
        <v>56</v>
      </c>
      <c r="N1077" s="12" t="s">
        <v>1206</v>
      </c>
      <c r="O1077" s="12" t="s">
        <v>32</v>
      </c>
      <c r="P1077" s="12" t="s">
        <v>58</v>
      </c>
      <c r="Q1077" s="12" t="s">
        <v>1207</v>
      </c>
      <c r="R1077" s="12">
        <v>104.23</v>
      </c>
      <c r="S1077" s="12">
        <v>7</v>
      </c>
      <c r="T1077" s="12">
        <v>0</v>
      </c>
      <c r="U1077" s="12">
        <v>28.142099999999999</v>
      </c>
    </row>
    <row r="1078" spans="1:21" x14ac:dyDescent="0.3">
      <c r="A1078" s="12">
        <v>5220</v>
      </c>
      <c r="B1078" s="12" t="s">
        <v>3085</v>
      </c>
      <c r="C1078" s="2">
        <v>42979</v>
      </c>
      <c r="D1078" s="2">
        <v>42979</v>
      </c>
      <c r="E1078" s="12" t="s">
        <v>427</v>
      </c>
      <c r="F1078" s="12" t="s">
        <v>620</v>
      </c>
      <c r="G1078" s="12" t="s">
        <v>621</v>
      </c>
      <c r="H1078" s="12" t="s">
        <v>26</v>
      </c>
      <c r="I1078" s="12" t="s">
        <v>27</v>
      </c>
      <c r="J1078" s="12" t="s">
        <v>290</v>
      </c>
      <c r="K1078" s="12" t="s">
        <v>291</v>
      </c>
      <c r="L1078" s="12">
        <v>48205</v>
      </c>
      <c r="M1078" s="12" t="s">
        <v>95</v>
      </c>
      <c r="N1078" s="12" t="s">
        <v>2196</v>
      </c>
      <c r="O1078" s="12" t="s">
        <v>32</v>
      </c>
      <c r="P1078" s="12" t="s">
        <v>38</v>
      </c>
      <c r="Q1078" s="12" t="s">
        <v>2197</v>
      </c>
      <c r="R1078" s="12">
        <v>498.26</v>
      </c>
      <c r="S1078" s="12">
        <v>7</v>
      </c>
      <c r="T1078" s="12">
        <v>0</v>
      </c>
      <c r="U1078" s="12">
        <v>134.53020000000001</v>
      </c>
    </row>
    <row r="1079" spans="1:21" x14ac:dyDescent="0.3">
      <c r="A1079" s="12">
        <v>5221</v>
      </c>
      <c r="B1079" s="12" t="s">
        <v>3086</v>
      </c>
      <c r="C1079" s="2">
        <v>41804</v>
      </c>
      <c r="D1079" s="2">
        <v>41810</v>
      </c>
      <c r="E1079" s="12" t="s">
        <v>41</v>
      </c>
      <c r="F1079" s="12" t="s">
        <v>3087</v>
      </c>
      <c r="G1079" s="12" t="s">
        <v>3088</v>
      </c>
      <c r="H1079" s="12" t="s">
        <v>102</v>
      </c>
      <c r="I1079" s="12" t="s">
        <v>27</v>
      </c>
      <c r="J1079" s="12" t="s">
        <v>290</v>
      </c>
      <c r="K1079" s="12" t="s">
        <v>291</v>
      </c>
      <c r="L1079" s="12">
        <v>48234</v>
      </c>
      <c r="M1079" s="12" t="s">
        <v>95</v>
      </c>
      <c r="N1079" s="12" t="s">
        <v>2714</v>
      </c>
      <c r="O1079" s="12" t="s">
        <v>32</v>
      </c>
      <c r="P1079" s="12" t="s">
        <v>33</v>
      </c>
      <c r="Q1079" s="12" t="s">
        <v>2715</v>
      </c>
      <c r="R1079" s="12">
        <v>212.94</v>
      </c>
      <c r="S1079" s="12">
        <v>3</v>
      </c>
      <c r="T1079" s="12">
        <v>0</v>
      </c>
      <c r="U1079" s="12">
        <v>57.4938</v>
      </c>
    </row>
    <row r="1080" spans="1:21" x14ac:dyDescent="0.3">
      <c r="A1080" s="12">
        <v>5228</v>
      </c>
      <c r="B1080" s="12" t="s">
        <v>3089</v>
      </c>
      <c r="C1080" s="2">
        <v>42542</v>
      </c>
      <c r="D1080" s="2">
        <v>42547</v>
      </c>
      <c r="E1080" s="12" t="s">
        <v>41</v>
      </c>
      <c r="F1080" s="12" t="s">
        <v>1627</v>
      </c>
      <c r="G1080" s="12" t="s">
        <v>1628</v>
      </c>
      <c r="H1080" s="12" t="s">
        <v>26</v>
      </c>
      <c r="I1080" s="12" t="s">
        <v>27</v>
      </c>
      <c r="J1080" s="12" t="s">
        <v>175</v>
      </c>
      <c r="K1080" s="12" t="s">
        <v>122</v>
      </c>
      <c r="L1080" s="12">
        <v>10011</v>
      </c>
      <c r="M1080" s="12" t="s">
        <v>69</v>
      </c>
      <c r="N1080" s="12" t="s">
        <v>738</v>
      </c>
      <c r="O1080" s="12" t="s">
        <v>32</v>
      </c>
      <c r="P1080" s="12" t="s">
        <v>33</v>
      </c>
      <c r="Q1080" s="12" t="s">
        <v>739</v>
      </c>
      <c r="R1080" s="12">
        <v>353.56799999999998</v>
      </c>
      <c r="S1080" s="12">
        <v>2</v>
      </c>
      <c r="T1080" s="12">
        <v>0.2</v>
      </c>
      <c r="U1080" s="12">
        <v>-44.195999999999998</v>
      </c>
    </row>
    <row r="1081" spans="1:21" x14ac:dyDescent="0.3">
      <c r="A1081" s="12">
        <v>5231</v>
      </c>
      <c r="B1081" s="12" t="s">
        <v>3090</v>
      </c>
      <c r="C1081" s="2">
        <v>42813</v>
      </c>
      <c r="D1081" s="2">
        <v>42816</v>
      </c>
      <c r="E1081" s="12" t="s">
        <v>23</v>
      </c>
      <c r="F1081" s="12" t="s">
        <v>821</v>
      </c>
      <c r="G1081" s="12" t="s">
        <v>822</v>
      </c>
      <c r="H1081" s="12" t="s">
        <v>26</v>
      </c>
      <c r="I1081" s="12" t="s">
        <v>27</v>
      </c>
      <c r="J1081" s="12" t="s">
        <v>1135</v>
      </c>
      <c r="K1081" s="12" t="s">
        <v>55</v>
      </c>
      <c r="L1081" s="12">
        <v>93727</v>
      </c>
      <c r="M1081" s="12" t="s">
        <v>56</v>
      </c>
      <c r="N1081" s="12" t="s">
        <v>786</v>
      </c>
      <c r="O1081" s="12" t="s">
        <v>32</v>
      </c>
      <c r="P1081" s="12" t="s">
        <v>47</v>
      </c>
      <c r="Q1081" s="12" t="s">
        <v>787</v>
      </c>
      <c r="R1081" s="12">
        <v>697.16</v>
      </c>
      <c r="S1081" s="12">
        <v>5</v>
      </c>
      <c r="T1081" s="12">
        <v>0.2</v>
      </c>
      <c r="U1081" s="12">
        <v>8.7144999999999992</v>
      </c>
    </row>
    <row r="1082" spans="1:21" x14ac:dyDescent="0.3">
      <c r="A1082" s="12">
        <v>5232</v>
      </c>
      <c r="B1082" s="12" t="s">
        <v>3090</v>
      </c>
      <c r="C1082" s="2">
        <v>42813</v>
      </c>
      <c r="D1082" s="2">
        <v>42816</v>
      </c>
      <c r="E1082" s="12" t="s">
        <v>23</v>
      </c>
      <c r="F1082" s="12" t="s">
        <v>821</v>
      </c>
      <c r="G1082" s="12" t="s">
        <v>822</v>
      </c>
      <c r="H1082" s="12" t="s">
        <v>26</v>
      </c>
      <c r="I1082" s="12" t="s">
        <v>27</v>
      </c>
      <c r="J1082" s="12" t="s">
        <v>1135</v>
      </c>
      <c r="K1082" s="12" t="s">
        <v>55</v>
      </c>
      <c r="L1082" s="12">
        <v>93727</v>
      </c>
      <c r="M1082" s="12" t="s">
        <v>56</v>
      </c>
      <c r="N1082" s="12" t="s">
        <v>2112</v>
      </c>
      <c r="O1082" s="12" t="s">
        <v>32</v>
      </c>
      <c r="P1082" s="12" t="s">
        <v>58</v>
      </c>
      <c r="Q1082" s="12" t="s">
        <v>2113</v>
      </c>
      <c r="R1082" s="12">
        <v>30.93</v>
      </c>
      <c r="S1082" s="12">
        <v>1</v>
      </c>
      <c r="T1082" s="12">
        <v>0</v>
      </c>
      <c r="U1082" s="12">
        <v>12.6813</v>
      </c>
    </row>
    <row r="1083" spans="1:21" x14ac:dyDescent="0.3">
      <c r="A1083" s="12">
        <v>5234</v>
      </c>
      <c r="B1083" s="12" t="s">
        <v>3091</v>
      </c>
      <c r="C1083" s="2">
        <v>41930</v>
      </c>
      <c r="D1083" s="2">
        <v>41934</v>
      </c>
      <c r="E1083" s="12" t="s">
        <v>41</v>
      </c>
      <c r="F1083" s="12" t="s">
        <v>2166</v>
      </c>
      <c r="G1083" s="12" t="s">
        <v>2167</v>
      </c>
      <c r="H1083" s="12" t="s">
        <v>92</v>
      </c>
      <c r="I1083" s="12" t="s">
        <v>27</v>
      </c>
      <c r="J1083" s="12" t="s">
        <v>3092</v>
      </c>
      <c r="K1083" s="12" t="s">
        <v>1060</v>
      </c>
      <c r="L1083" s="12">
        <v>71854</v>
      </c>
      <c r="M1083" s="12" t="s">
        <v>30</v>
      </c>
      <c r="N1083" s="12" t="s">
        <v>3019</v>
      </c>
      <c r="O1083" s="12" t="s">
        <v>32</v>
      </c>
      <c r="P1083" s="12" t="s">
        <v>38</v>
      </c>
      <c r="Q1083" s="12" t="s">
        <v>3020</v>
      </c>
      <c r="R1083" s="12">
        <v>605.34</v>
      </c>
      <c r="S1083" s="12">
        <v>6</v>
      </c>
      <c r="T1083" s="12">
        <v>0</v>
      </c>
      <c r="U1083" s="12">
        <v>145.2816</v>
      </c>
    </row>
    <row r="1084" spans="1:21" x14ac:dyDescent="0.3">
      <c r="A1084" s="12">
        <v>5235</v>
      </c>
      <c r="B1084" s="12" t="s">
        <v>3093</v>
      </c>
      <c r="C1084" s="2">
        <v>42969</v>
      </c>
      <c r="D1084" s="2">
        <v>42970</v>
      </c>
      <c r="E1084" s="12" t="s">
        <v>89</v>
      </c>
      <c r="F1084" s="12" t="s">
        <v>3094</v>
      </c>
      <c r="G1084" s="12" t="s">
        <v>3095</v>
      </c>
      <c r="H1084" s="12" t="s">
        <v>26</v>
      </c>
      <c r="I1084" s="12" t="s">
        <v>27</v>
      </c>
      <c r="J1084" s="12" t="s">
        <v>330</v>
      </c>
      <c r="K1084" s="12" t="s">
        <v>55</v>
      </c>
      <c r="L1084" s="12">
        <v>94110</v>
      </c>
      <c r="M1084" s="12" t="s">
        <v>56</v>
      </c>
      <c r="N1084" s="12" t="s">
        <v>195</v>
      </c>
      <c r="O1084" s="12" t="s">
        <v>32</v>
      </c>
      <c r="P1084" s="12" t="s">
        <v>47</v>
      </c>
      <c r="Q1084" s="12" t="s">
        <v>196</v>
      </c>
      <c r="R1084" s="12">
        <v>210.00800000000001</v>
      </c>
      <c r="S1084" s="12">
        <v>1</v>
      </c>
      <c r="T1084" s="12">
        <v>0.2</v>
      </c>
      <c r="U1084" s="12">
        <v>2.6251000000000002</v>
      </c>
    </row>
    <row r="1085" spans="1:21" x14ac:dyDescent="0.3">
      <c r="A1085" s="12">
        <v>5237</v>
      </c>
      <c r="B1085" s="12" t="s">
        <v>3096</v>
      </c>
      <c r="C1085" s="2">
        <v>41902</v>
      </c>
      <c r="D1085" s="2">
        <v>41906</v>
      </c>
      <c r="E1085" s="12" t="s">
        <v>41</v>
      </c>
      <c r="F1085" s="12" t="s">
        <v>2644</v>
      </c>
      <c r="G1085" s="12" t="s">
        <v>2645</v>
      </c>
      <c r="H1085" s="12" t="s">
        <v>26</v>
      </c>
      <c r="I1085" s="12" t="s">
        <v>27</v>
      </c>
      <c r="J1085" s="12" t="s">
        <v>159</v>
      </c>
      <c r="K1085" s="12" t="s">
        <v>1091</v>
      </c>
      <c r="L1085" s="12">
        <v>21044</v>
      </c>
      <c r="M1085" s="12" t="s">
        <v>69</v>
      </c>
      <c r="N1085" s="12" t="s">
        <v>1087</v>
      </c>
      <c r="O1085" s="12" t="s">
        <v>32</v>
      </c>
      <c r="P1085" s="12" t="s">
        <v>58</v>
      </c>
      <c r="Q1085" s="12" t="s">
        <v>1088</v>
      </c>
      <c r="R1085" s="12">
        <v>164.22</v>
      </c>
      <c r="S1085" s="12">
        <v>3</v>
      </c>
      <c r="T1085" s="12">
        <v>0</v>
      </c>
      <c r="U1085" s="12">
        <v>50.908200000000001</v>
      </c>
    </row>
    <row r="1086" spans="1:21" x14ac:dyDescent="0.3">
      <c r="A1086" s="12">
        <v>5238</v>
      </c>
      <c r="B1086" s="12" t="s">
        <v>3096</v>
      </c>
      <c r="C1086" s="2">
        <v>41902</v>
      </c>
      <c r="D1086" s="2">
        <v>41906</v>
      </c>
      <c r="E1086" s="12" t="s">
        <v>41</v>
      </c>
      <c r="F1086" s="12" t="s">
        <v>2644</v>
      </c>
      <c r="G1086" s="12" t="s">
        <v>2645</v>
      </c>
      <c r="H1086" s="12" t="s">
        <v>26</v>
      </c>
      <c r="I1086" s="12" t="s">
        <v>27</v>
      </c>
      <c r="J1086" s="12" t="s">
        <v>159</v>
      </c>
      <c r="K1086" s="12" t="s">
        <v>1091</v>
      </c>
      <c r="L1086" s="12">
        <v>21044</v>
      </c>
      <c r="M1086" s="12" t="s">
        <v>69</v>
      </c>
      <c r="N1086" s="12" t="s">
        <v>544</v>
      </c>
      <c r="O1086" s="12" t="s">
        <v>32</v>
      </c>
      <c r="P1086" s="12" t="s">
        <v>33</v>
      </c>
      <c r="Q1086" s="12" t="s">
        <v>545</v>
      </c>
      <c r="R1086" s="12">
        <v>362.94</v>
      </c>
      <c r="S1086" s="12">
        <v>3</v>
      </c>
      <c r="T1086" s="12">
        <v>0</v>
      </c>
      <c r="U1086" s="12">
        <v>36.293999999999997</v>
      </c>
    </row>
    <row r="1087" spans="1:21" x14ac:dyDescent="0.3">
      <c r="A1087" s="12">
        <v>5245</v>
      </c>
      <c r="B1087" s="12" t="s">
        <v>3097</v>
      </c>
      <c r="C1087" s="2">
        <v>42584</v>
      </c>
      <c r="D1087" s="2">
        <v>42586</v>
      </c>
      <c r="E1087" s="12" t="s">
        <v>23</v>
      </c>
      <c r="F1087" s="12" t="s">
        <v>1858</v>
      </c>
      <c r="G1087" s="12" t="s">
        <v>1859</v>
      </c>
      <c r="H1087" s="12" t="s">
        <v>92</v>
      </c>
      <c r="I1087" s="12" t="s">
        <v>27</v>
      </c>
      <c r="J1087" s="12" t="s">
        <v>54</v>
      </c>
      <c r="K1087" s="12" t="s">
        <v>55</v>
      </c>
      <c r="L1087" s="12">
        <v>90032</v>
      </c>
      <c r="M1087" s="12" t="s">
        <v>56</v>
      </c>
      <c r="N1087" s="12" t="s">
        <v>3098</v>
      </c>
      <c r="O1087" s="12" t="s">
        <v>32</v>
      </c>
      <c r="P1087" s="12" t="s">
        <v>47</v>
      </c>
      <c r="Q1087" s="12" t="s">
        <v>3099</v>
      </c>
      <c r="R1087" s="12">
        <v>136.464</v>
      </c>
      <c r="S1087" s="12">
        <v>2</v>
      </c>
      <c r="T1087" s="12">
        <v>0.2</v>
      </c>
      <c r="U1087" s="12">
        <v>15.3522</v>
      </c>
    </row>
    <row r="1088" spans="1:21" x14ac:dyDescent="0.3">
      <c r="A1088" s="12">
        <v>5255</v>
      </c>
      <c r="B1088" s="12" t="s">
        <v>3100</v>
      </c>
      <c r="C1088" s="2">
        <v>42068</v>
      </c>
      <c r="D1088" s="2">
        <v>42070</v>
      </c>
      <c r="E1088" s="12" t="s">
        <v>23</v>
      </c>
      <c r="F1088" s="12" t="s">
        <v>3101</v>
      </c>
      <c r="G1088" s="12" t="s">
        <v>3102</v>
      </c>
      <c r="H1088" s="12" t="s">
        <v>92</v>
      </c>
      <c r="I1088" s="12" t="s">
        <v>27</v>
      </c>
      <c r="J1088" s="12" t="s">
        <v>3103</v>
      </c>
      <c r="K1088" s="12" t="s">
        <v>68</v>
      </c>
      <c r="L1088" s="12">
        <v>18018</v>
      </c>
      <c r="M1088" s="12" t="s">
        <v>69</v>
      </c>
      <c r="N1088" s="12" t="s">
        <v>592</v>
      </c>
      <c r="O1088" s="12" t="s">
        <v>32</v>
      </c>
      <c r="P1088" s="12" t="s">
        <v>38</v>
      </c>
      <c r="Q1088" s="12" t="s">
        <v>593</v>
      </c>
      <c r="R1088" s="12">
        <v>99.372</v>
      </c>
      <c r="S1088" s="12">
        <v>2</v>
      </c>
      <c r="T1088" s="12">
        <v>0.3</v>
      </c>
      <c r="U1088" s="12">
        <v>-7.0979999999999999</v>
      </c>
    </row>
    <row r="1089" spans="1:21" x14ac:dyDescent="0.3">
      <c r="A1089" s="12">
        <v>5256</v>
      </c>
      <c r="B1089" s="12" t="s">
        <v>3100</v>
      </c>
      <c r="C1089" s="2">
        <v>42068</v>
      </c>
      <c r="D1089" s="2">
        <v>42070</v>
      </c>
      <c r="E1089" s="12" t="s">
        <v>23</v>
      </c>
      <c r="F1089" s="12" t="s">
        <v>3101</v>
      </c>
      <c r="G1089" s="12" t="s">
        <v>3102</v>
      </c>
      <c r="H1089" s="12" t="s">
        <v>92</v>
      </c>
      <c r="I1089" s="12" t="s">
        <v>27</v>
      </c>
      <c r="J1089" s="12" t="s">
        <v>3103</v>
      </c>
      <c r="K1089" s="12" t="s">
        <v>68</v>
      </c>
      <c r="L1089" s="12">
        <v>18018</v>
      </c>
      <c r="M1089" s="12" t="s">
        <v>69</v>
      </c>
      <c r="N1089" s="12" t="s">
        <v>2283</v>
      </c>
      <c r="O1089" s="12" t="s">
        <v>32</v>
      </c>
      <c r="P1089" s="12" t="s">
        <v>58</v>
      </c>
      <c r="Q1089" s="12" t="s">
        <v>2284</v>
      </c>
      <c r="R1089" s="12">
        <v>33.567999999999998</v>
      </c>
      <c r="S1089" s="12">
        <v>2</v>
      </c>
      <c r="T1089" s="12">
        <v>0.2</v>
      </c>
      <c r="U1089" s="12">
        <v>-5.4547999999999996</v>
      </c>
    </row>
    <row r="1090" spans="1:21" x14ac:dyDescent="0.3">
      <c r="A1090" s="12">
        <v>5263</v>
      </c>
      <c r="B1090" s="12" t="s">
        <v>3104</v>
      </c>
      <c r="C1090" s="2">
        <v>41889</v>
      </c>
      <c r="D1090" s="2">
        <v>41892</v>
      </c>
      <c r="E1090" s="12" t="s">
        <v>89</v>
      </c>
      <c r="F1090" s="12" t="s">
        <v>1226</v>
      </c>
      <c r="G1090" s="12" t="s">
        <v>1227</v>
      </c>
      <c r="H1090" s="12" t="s">
        <v>102</v>
      </c>
      <c r="I1090" s="12" t="s">
        <v>27</v>
      </c>
      <c r="J1090" s="12" t="s">
        <v>103</v>
      </c>
      <c r="K1090" s="12" t="s">
        <v>94</v>
      </c>
      <c r="L1090" s="12">
        <v>77036</v>
      </c>
      <c r="M1090" s="12" t="s">
        <v>95</v>
      </c>
      <c r="N1090" s="12" t="s">
        <v>924</v>
      </c>
      <c r="O1090" s="12" t="s">
        <v>32</v>
      </c>
      <c r="P1090" s="12" t="s">
        <v>47</v>
      </c>
      <c r="Q1090" s="12" t="s">
        <v>925</v>
      </c>
      <c r="R1090" s="12">
        <v>200.79499999999999</v>
      </c>
      <c r="S1090" s="12">
        <v>1</v>
      </c>
      <c r="T1090" s="12">
        <v>0.3</v>
      </c>
      <c r="U1090" s="12">
        <v>-22.948</v>
      </c>
    </row>
    <row r="1091" spans="1:21" x14ac:dyDescent="0.3">
      <c r="A1091" s="12">
        <v>5270</v>
      </c>
      <c r="B1091" s="12" t="s">
        <v>3105</v>
      </c>
      <c r="C1091" s="2">
        <v>42989</v>
      </c>
      <c r="D1091" s="2">
        <v>42989</v>
      </c>
      <c r="E1091" s="12" t="s">
        <v>427</v>
      </c>
      <c r="F1091" s="12" t="s">
        <v>689</v>
      </c>
      <c r="G1091" s="12" t="s">
        <v>690</v>
      </c>
      <c r="H1091" s="12" t="s">
        <v>26</v>
      </c>
      <c r="I1091" s="12" t="s">
        <v>27</v>
      </c>
      <c r="J1091" s="12" t="s">
        <v>330</v>
      </c>
      <c r="K1091" s="12" t="s">
        <v>55</v>
      </c>
      <c r="L1091" s="12">
        <v>94110</v>
      </c>
      <c r="M1091" s="12" t="s">
        <v>56</v>
      </c>
      <c r="N1091" s="12" t="s">
        <v>151</v>
      </c>
      <c r="O1091" s="12" t="s">
        <v>32</v>
      </c>
      <c r="P1091" s="12" t="s">
        <v>58</v>
      </c>
      <c r="Q1091" s="12" t="s">
        <v>152</v>
      </c>
      <c r="R1091" s="12">
        <v>32.36</v>
      </c>
      <c r="S1091" s="12">
        <v>4</v>
      </c>
      <c r="T1091" s="12">
        <v>0</v>
      </c>
      <c r="U1091" s="12">
        <v>11.6496</v>
      </c>
    </row>
    <row r="1092" spans="1:21" x14ac:dyDescent="0.3">
      <c r="A1092" s="12">
        <v>5272</v>
      </c>
      <c r="B1092" s="12" t="s">
        <v>3106</v>
      </c>
      <c r="C1092" s="2">
        <v>42751</v>
      </c>
      <c r="D1092" s="2">
        <v>42751</v>
      </c>
      <c r="E1092" s="12" t="s">
        <v>427</v>
      </c>
      <c r="F1092" s="12" t="s">
        <v>2698</v>
      </c>
      <c r="G1092" s="12" t="s">
        <v>2699</v>
      </c>
      <c r="H1092" s="12" t="s">
        <v>92</v>
      </c>
      <c r="I1092" s="12" t="s">
        <v>27</v>
      </c>
      <c r="J1092" s="12" t="s">
        <v>54</v>
      </c>
      <c r="K1092" s="12" t="s">
        <v>55</v>
      </c>
      <c r="L1092" s="12">
        <v>90008</v>
      </c>
      <c r="M1092" s="12" t="s">
        <v>56</v>
      </c>
      <c r="N1092" s="12" t="s">
        <v>57</v>
      </c>
      <c r="O1092" s="12" t="s">
        <v>32</v>
      </c>
      <c r="P1092" s="12" t="s">
        <v>58</v>
      </c>
      <c r="Q1092" s="12" t="s">
        <v>59</v>
      </c>
      <c r="R1092" s="12">
        <v>27.92</v>
      </c>
      <c r="S1092" s="12">
        <v>4</v>
      </c>
      <c r="T1092" s="12">
        <v>0</v>
      </c>
      <c r="U1092" s="12">
        <v>8.0968</v>
      </c>
    </row>
    <row r="1093" spans="1:21" x14ac:dyDescent="0.3">
      <c r="A1093" s="12">
        <v>5273</v>
      </c>
      <c r="B1093" s="12" t="s">
        <v>3106</v>
      </c>
      <c r="C1093" s="2">
        <v>42751</v>
      </c>
      <c r="D1093" s="2">
        <v>42751</v>
      </c>
      <c r="E1093" s="12" t="s">
        <v>427</v>
      </c>
      <c r="F1093" s="12" t="s">
        <v>2698</v>
      </c>
      <c r="G1093" s="12" t="s">
        <v>2699</v>
      </c>
      <c r="H1093" s="12" t="s">
        <v>92</v>
      </c>
      <c r="I1093" s="12" t="s">
        <v>27</v>
      </c>
      <c r="J1093" s="12" t="s">
        <v>54</v>
      </c>
      <c r="K1093" s="12" t="s">
        <v>55</v>
      </c>
      <c r="L1093" s="12">
        <v>90008</v>
      </c>
      <c r="M1093" s="12" t="s">
        <v>56</v>
      </c>
      <c r="N1093" s="12" t="s">
        <v>909</v>
      </c>
      <c r="O1093" s="12" t="s">
        <v>32</v>
      </c>
      <c r="P1093" s="12" t="s">
        <v>47</v>
      </c>
      <c r="Q1093" s="12" t="s">
        <v>910</v>
      </c>
      <c r="R1093" s="12">
        <v>399.67200000000003</v>
      </c>
      <c r="S1093" s="12">
        <v>7</v>
      </c>
      <c r="T1093" s="12">
        <v>0.2</v>
      </c>
      <c r="U1093" s="12">
        <v>-14.9877</v>
      </c>
    </row>
    <row r="1094" spans="1:21" x14ac:dyDescent="0.3">
      <c r="A1094" s="12">
        <v>5275</v>
      </c>
      <c r="B1094" s="12" t="s">
        <v>3107</v>
      </c>
      <c r="C1094" s="2">
        <v>42315</v>
      </c>
      <c r="D1094" s="2">
        <v>42317</v>
      </c>
      <c r="E1094" s="12" t="s">
        <v>23</v>
      </c>
      <c r="F1094" s="12" t="s">
        <v>2919</v>
      </c>
      <c r="G1094" s="12" t="s">
        <v>2920</v>
      </c>
      <c r="H1094" s="12" t="s">
        <v>26</v>
      </c>
      <c r="I1094" s="12" t="s">
        <v>27</v>
      </c>
      <c r="J1094" s="12" t="s">
        <v>3033</v>
      </c>
      <c r="K1094" s="12" t="s">
        <v>3108</v>
      </c>
      <c r="L1094" s="12">
        <v>5408</v>
      </c>
      <c r="M1094" s="12" t="s">
        <v>69</v>
      </c>
      <c r="N1094" s="12" t="s">
        <v>582</v>
      </c>
      <c r="O1094" s="12" t="s">
        <v>32</v>
      </c>
      <c r="P1094" s="12" t="s">
        <v>38</v>
      </c>
      <c r="Q1094" s="12" t="s">
        <v>583</v>
      </c>
      <c r="R1094" s="12">
        <v>715.2</v>
      </c>
      <c r="S1094" s="12">
        <v>3</v>
      </c>
      <c r="T1094" s="12">
        <v>0</v>
      </c>
      <c r="U1094" s="12">
        <v>178.8</v>
      </c>
    </row>
    <row r="1095" spans="1:21" x14ac:dyDescent="0.3">
      <c r="A1095" s="12">
        <v>5278</v>
      </c>
      <c r="B1095" s="12" t="s">
        <v>3109</v>
      </c>
      <c r="C1095" s="2">
        <v>41895</v>
      </c>
      <c r="D1095" s="2">
        <v>41899</v>
      </c>
      <c r="E1095" s="12" t="s">
        <v>41</v>
      </c>
      <c r="F1095" s="12" t="s">
        <v>1822</v>
      </c>
      <c r="G1095" s="12" t="s">
        <v>1823</v>
      </c>
      <c r="H1095" s="12" t="s">
        <v>102</v>
      </c>
      <c r="I1095" s="12" t="s">
        <v>27</v>
      </c>
      <c r="J1095" s="12" t="s">
        <v>2550</v>
      </c>
      <c r="K1095" s="12" t="s">
        <v>94</v>
      </c>
      <c r="L1095" s="12">
        <v>79762</v>
      </c>
      <c r="M1095" s="12" t="s">
        <v>95</v>
      </c>
      <c r="N1095" s="12" t="s">
        <v>257</v>
      </c>
      <c r="O1095" s="12" t="s">
        <v>32</v>
      </c>
      <c r="P1095" s="12" t="s">
        <v>38</v>
      </c>
      <c r="Q1095" s="12" t="s">
        <v>258</v>
      </c>
      <c r="R1095" s="12">
        <v>340.11599999999999</v>
      </c>
      <c r="S1095" s="12">
        <v>6</v>
      </c>
      <c r="T1095" s="12">
        <v>0.3</v>
      </c>
      <c r="U1095" s="12">
        <v>-9.7175999999999991</v>
      </c>
    </row>
    <row r="1096" spans="1:21" x14ac:dyDescent="0.3">
      <c r="A1096" s="12">
        <v>5282</v>
      </c>
      <c r="B1096" s="12" t="s">
        <v>3110</v>
      </c>
      <c r="C1096" s="2">
        <v>42252</v>
      </c>
      <c r="D1096" s="2">
        <v>42257</v>
      </c>
      <c r="E1096" s="12" t="s">
        <v>41</v>
      </c>
      <c r="F1096" s="12" t="s">
        <v>2619</v>
      </c>
      <c r="G1096" s="12" t="s">
        <v>2620</v>
      </c>
      <c r="H1096" s="12" t="s">
        <v>92</v>
      </c>
      <c r="I1096" s="12" t="s">
        <v>27</v>
      </c>
      <c r="J1096" s="12" t="s">
        <v>896</v>
      </c>
      <c r="K1096" s="12" t="s">
        <v>168</v>
      </c>
      <c r="L1096" s="12">
        <v>55901</v>
      </c>
      <c r="M1096" s="12" t="s">
        <v>95</v>
      </c>
      <c r="N1096" s="12" t="s">
        <v>113</v>
      </c>
      <c r="O1096" s="12" t="s">
        <v>32</v>
      </c>
      <c r="P1096" s="12" t="s">
        <v>58</v>
      </c>
      <c r="Q1096" s="12" t="s">
        <v>114</v>
      </c>
      <c r="R1096" s="12">
        <v>6.16</v>
      </c>
      <c r="S1096" s="12">
        <v>2</v>
      </c>
      <c r="T1096" s="12">
        <v>0</v>
      </c>
      <c r="U1096" s="12">
        <v>2.9567999999999999</v>
      </c>
    </row>
    <row r="1097" spans="1:21" x14ac:dyDescent="0.3">
      <c r="A1097" s="12">
        <v>5288</v>
      </c>
      <c r="B1097" s="12" t="s">
        <v>3111</v>
      </c>
      <c r="C1097" s="2">
        <v>42860</v>
      </c>
      <c r="D1097" s="2">
        <v>42861</v>
      </c>
      <c r="E1097" s="12" t="s">
        <v>89</v>
      </c>
      <c r="F1097" s="12" t="s">
        <v>2188</v>
      </c>
      <c r="G1097" s="12" t="s">
        <v>2189</v>
      </c>
      <c r="H1097" s="12" t="s">
        <v>26</v>
      </c>
      <c r="I1097" s="12" t="s">
        <v>27</v>
      </c>
      <c r="J1097" s="12" t="s">
        <v>867</v>
      </c>
      <c r="K1097" s="12" t="s">
        <v>182</v>
      </c>
      <c r="L1097" s="12">
        <v>80027</v>
      </c>
      <c r="M1097" s="12" t="s">
        <v>56</v>
      </c>
      <c r="N1097" s="12" t="s">
        <v>1138</v>
      </c>
      <c r="O1097" s="12" t="s">
        <v>32</v>
      </c>
      <c r="P1097" s="12" t="s">
        <v>33</v>
      </c>
      <c r="Q1097" s="12" t="s">
        <v>1139</v>
      </c>
      <c r="R1097" s="12">
        <v>89.991</v>
      </c>
      <c r="S1097" s="12">
        <v>3</v>
      </c>
      <c r="T1097" s="12">
        <v>0.7</v>
      </c>
      <c r="U1097" s="12">
        <v>-152.9847</v>
      </c>
    </row>
    <row r="1098" spans="1:21" x14ac:dyDescent="0.3">
      <c r="A1098" s="12">
        <v>5291</v>
      </c>
      <c r="B1098" s="12" t="s">
        <v>3112</v>
      </c>
      <c r="C1098" s="2">
        <v>41890</v>
      </c>
      <c r="D1098" s="2">
        <v>41897</v>
      </c>
      <c r="E1098" s="12" t="s">
        <v>41</v>
      </c>
      <c r="F1098" s="12" t="s">
        <v>1217</v>
      </c>
      <c r="G1098" s="12" t="s">
        <v>1218</v>
      </c>
      <c r="H1098" s="12" t="s">
        <v>26</v>
      </c>
      <c r="I1098" s="12" t="s">
        <v>27</v>
      </c>
      <c r="J1098" s="12" t="s">
        <v>103</v>
      </c>
      <c r="K1098" s="12" t="s">
        <v>94</v>
      </c>
      <c r="L1098" s="12">
        <v>77036</v>
      </c>
      <c r="M1098" s="12" t="s">
        <v>95</v>
      </c>
      <c r="N1098" s="12" t="s">
        <v>248</v>
      </c>
      <c r="O1098" s="12" t="s">
        <v>32</v>
      </c>
      <c r="P1098" s="12" t="s">
        <v>38</v>
      </c>
      <c r="Q1098" s="12" t="s">
        <v>249</v>
      </c>
      <c r="R1098" s="12">
        <v>966.7</v>
      </c>
      <c r="S1098" s="12">
        <v>5</v>
      </c>
      <c r="T1098" s="12">
        <v>0.3</v>
      </c>
      <c r="U1098" s="12">
        <v>-13.81</v>
      </c>
    </row>
    <row r="1099" spans="1:21" x14ac:dyDescent="0.3">
      <c r="A1099" s="12">
        <v>5294</v>
      </c>
      <c r="B1099" s="12" t="s">
        <v>3113</v>
      </c>
      <c r="C1099" s="2">
        <v>42364</v>
      </c>
      <c r="D1099" s="2">
        <v>42368</v>
      </c>
      <c r="E1099" s="12" t="s">
        <v>41</v>
      </c>
      <c r="F1099" s="12" t="s">
        <v>1374</v>
      </c>
      <c r="G1099" s="12" t="s">
        <v>1375</v>
      </c>
      <c r="H1099" s="12" t="s">
        <v>26</v>
      </c>
      <c r="I1099" s="12" t="s">
        <v>27</v>
      </c>
      <c r="J1099" s="12" t="s">
        <v>278</v>
      </c>
      <c r="K1099" s="12" t="s">
        <v>233</v>
      </c>
      <c r="L1099" s="12">
        <v>44256</v>
      </c>
      <c r="M1099" s="12" t="s">
        <v>69</v>
      </c>
      <c r="N1099" s="12" t="s">
        <v>1064</v>
      </c>
      <c r="O1099" s="12" t="s">
        <v>32</v>
      </c>
      <c r="P1099" s="12" t="s">
        <v>47</v>
      </c>
      <c r="Q1099" s="12" t="s">
        <v>1065</v>
      </c>
      <c r="R1099" s="12">
        <v>51.588000000000001</v>
      </c>
      <c r="S1099" s="12">
        <v>1</v>
      </c>
      <c r="T1099" s="12">
        <v>0.4</v>
      </c>
      <c r="U1099" s="12">
        <v>-15.4764</v>
      </c>
    </row>
    <row r="1100" spans="1:21" x14ac:dyDescent="0.3">
      <c r="A1100" s="12">
        <v>5297</v>
      </c>
      <c r="B1100" s="12" t="s">
        <v>3114</v>
      </c>
      <c r="C1100" s="2">
        <v>42943</v>
      </c>
      <c r="D1100" s="2">
        <v>42947</v>
      </c>
      <c r="E1100" s="12" t="s">
        <v>41</v>
      </c>
      <c r="F1100" s="12" t="s">
        <v>3094</v>
      </c>
      <c r="G1100" s="12" t="s">
        <v>3095</v>
      </c>
      <c r="H1100" s="12" t="s">
        <v>26</v>
      </c>
      <c r="I1100" s="12" t="s">
        <v>27</v>
      </c>
      <c r="J1100" s="12" t="s">
        <v>1035</v>
      </c>
      <c r="K1100" s="12" t="s">
        <v>122</v>
      </c>
      <c r="L1100" s="12">
        <v>10701</v>
      </c>
      <c r="M1100" s="12" t="s">
        <v>69</v>
      </c>
      <c r="N1100" s="12" t="s">
        <v>1206</v>
      </c>
      <c r="O1100" s="12" t="s">
        <v>32</v>
      </c>
      <c r="P1100" s="12" t="s">
        <v>58</v>
      </c>
      <c r="Q1100" s="12" t="s">
        <v>1207</v>
      </c>
      <c r="R1100" s="12">
        <v>14.89</v>
      </c>
      <c r="S1100" s="12">
        <v>1</v>
      </c>
      <c r="T1100" s="12">
        <v>0</v>
      </c>
      <c r="U1100" s="12">
        <v>4.0202999999999998</v>
      </c>
    </row>
    <row r="1101" spans="1:21" x14ac:dyDescent="0.3">
      <c r="A1101" s="12">
        <v>5301</v>
      </c>
      <c r="B1101" s="12" t="s">
        <v>3115</v>
      </c>
      <c r="C1101" s="2">
        <v>42520</v>
      </c>
      <c r="D1101" s="2">
        <v>42524</v>
      </c>
      <c r="E1101" s="12" t="s">
        <v>41</v>
      </c>
      <c r="F1101" s="12" t="s">
        <v>2578</v>
      </c>
      <c r="G1101" s="12" t="s">
        <v>2579</v>
      </c>
      <c r="H1101" s="12" t="s">
        <v>92</v>
      </c>
      <c r="I1101" s="12" t="s">
        <v>27</v>
      </c>
      <c r="J1101" s="12" t="s">
        <v>880</v>
      </c>
      <c r="K1101" s="12" t="s">
        <v>718</v>
      </c>
      <c r="L1101" s="12">
        <v>22153</v>
      </c>
      <c r="M1101" s="12" t="s">
        <v>30</v>
      </c>
      <c r="N1101" s="12" t="s">
        <v>1885</v>
      </c>
      <c r="O1101" s="12" t="s">
        <v>32</v>
      </c>
      <c r="P1101" s="12" t="s">
        <v>47</v>
      </c>
      <c r="Q1101" s="12" t="s">
        <v>1886</v>
      </c>
      <c r="R1101" s="12">
        <v>2275.5</v>
      </c>
      <c r="S1101" s="12">
        <v>10</v>
      </c>
      <c r="T1101" s="12">
        <v>0</v>
      </c>
      <c r="U1101" s="12">
        <v>386.83499999999998</v>
      </c>
    </row>
    <row r="1102" spans="1:21" x14ac:dyDescent="0.3">
      <c r="A1102" s="12">
        <v>5304</v>
      </c>
      <c r="B1102" s="12" t="s">
        <v>3116</v>
      </c>
      <c r="C1102" s="2">
        <v>41959</v>
      </c>
      <c r="D1102" s="2">
        <v>41963</v>
      </c>
      <c r="E1102" s="12" t="s">
        <v>41</v>
      </c>
      <c r="F1102" s="12" t="s">
        <v>3117</v>
      </c>
      <c r="G1102" s="12" t="s">
        <v>3118</v>
      </c>
      <c r="H1102" s="12" t="s">
        <v>26</v>
      </c>
      <c r="I1102" s="12" t="s">
        <v>27</v>
      </c>
      <c r="J1102" s="12" t="s">
        <v>515</v>
      </c>
      <c r="K1102" s="12" t="s">
        <v>136</v>
      </c>
      <c r="L1102" s="12">
        <v>62521</v>
      </c>
      <c r="M1102" s="12" t="s">
        <v>95</v>
      </c>
      <c r="N1102" s="12" t="s">
        <v>2010</v>
      </c>
      <c r="O1102" s="12" t="s">
        <v>32</v>
      </c>
      <c r="P1102" s="12" t="s">
        <v>38</v>
      </c>
      <c r="Q1102" s="12" t="s">
        <v>2011</v>
      </c>
      <c r="R1102" s="12">
        <v>37.295999999999999</v>
      </c>
      <c r="S1102" s="12">
        <v>2</v>
      </c>
      <c r="T1102" s="12">
        <v>0.3</v>
      </c>
      <c r="U1102" s="12">
        <v>-1.0656000000000001</v>
      </c>
    </row>
    <row r="1103" spans="1:21" x14ac:dyDescent="0.3">
      <c r="A1103" s="12">
        <v>5305</v>
      </c>
      <c r="B1103" s="12" t="s">
        <v>3119</v>
      </c>
      <c r="C1103" s="2">
        <v>41903</v>
      </c>
      <c r="D1103" s="2">
        <v>41905</v>
      </c>
      <c r="E1103" s="12" t="s">
        <v>89</v>
      </c>
      <c r="F1103" s="12" t="s">
        <v>526</v>
      </c>
      <c r="G1103" s="12" t="s">
        <v>527</v>
      </c>
      <c r="H1103" s="12" t="s">
        <v>102</v>
      </c>
      <c r="I1103" s="12" t="s">
        <v>27</v>
      </c>
      <c r="J1103" s="12" t="s">
        <v>3120</v>
      </c>
      <c r="K1103" s="12" t="s">
        <v>94</v>
      </c>
      <c r="L1103" s="12">
        <v>75043</v>
      </c>
      <c r="M1103" s="12" t="s">
        <v>95</v>
      </c>
      <c r="N1103" s="12" t="s">
        <v>2142</v>
      </c>
      <c r="O1103" s="12" t="s">
        <v>32</v>
      </c>
      <c r="P1103" s="12" t="s">
        <v>58</v>
      </c>
      <c r="Q1103" s="12" t="s">
        <v>2143</v>
      </c>
      <c r="R1103" s="12">
        <v>8.5440000000000005</v>
      </c>
      <c r="S1103" s="12">
        <v>2</v>
      </c>
      <c r="T1103" s="12">
        <v>0.6</v>
      </c>
      <c r="U1103" s="12">
        <v>-7.476</v>
      </c>
    </row>
    <row r="1104" spans="1:21" x14ac:dyDescent="0.3">
      <c r="A1104" s="12">
        <v>5306</v>
      </c>
      <c r="B1104" s="12" t="s">
        <v>3121</v>
      </c>
      <c r="C1104" s="2">
        <v>42421</v>
      </c>
      <c r="D1104" s="2">
        <v>42426</v>
      </c>
      <c r="E1104" s="12" t="s">
        <v>41</v>
      </c>
      <c r="F1104" s="12" t="s">
        <v>800</v>
      </c>
      <c r="G1104" s="12" t="s">
        <v>801</v>
      </c>
      <c r="H1104" s="12" t="s">
        <v>92</v>
      </c>
      <c r="I1104" s="12" t="s">
        <v>27</v>
      </c>
      <c r="J1104" s="12" t="s">
        <v>763</v>
      </c>
      <c r="K1104" s="12" t="s">
        <v>122</v>
      </c>
      <c r="L1104" s="12">
        <v>11572</v>
      </c>
      <c r="M1104" s="12" t="s">
        <v>69</v>
      </c>
      <c r="N1104" s="12" t="s">
        <v>176</v>
      </c>
      <c r="O1104" s="12" t="s">
        <v>32</v>
      </c>
      <c r="P1104" s="12" t="s">
        <v>58</v>
      </c>
      <c r="Q1104" s="12" t="s">
        <v>177</v>
      </c>
      <c r="R1104" s="12">
        <v>68.95</v>
      </c>
      <c r="S1104" s="12">
        <v>5</v>
      </c>
      <c r="T1104" s="12">
        <v>0</v>
      </c>
      <c r="U1104" s="12">
        <v>28.959</v>
      </c>
    </row>
    <row r="1105" spans="1:21" x14ac:dyDescent="0.3">
      <c r="A1105" s="12">
        <v>5309</v>
      </c>
      <c r="B1105" s="12" t="s">
        <v>3122</v>
      </c>
      <c r="C1105" s="2">
        <v>43058</v>
      </c>
      <c r="D1105" s="2">
        <v>43060</v>
      </c>
      <c r="E1105" s="12" t="s">
        <v>89</v>
      </c>
      <c r="F1105" s="12" t="s">
        <v>2573</v>
      </c>
      <c r="G1105" s="12" t="s">
        <v>2574</v>
      </c>
      <c r="H1105" s="12" t="s">
        <v>26</v>
      </c>
      <c r="I1105" s="12" t="s">
        <v>27</v>
      </c>
      <c r="J1105" s="12" t="s">
        <v>103</v>
      </c>
      <c r="K1105" s="12" t="s">
        <v>94</v>
      </c>
      <c r="L1105" s="12">
        <v>77095</v>
      </c>
      <c r="M1105" s="12" t="s">
        <v>95</v>
      </c>
      <c r="N1105" s="12" t="s">
        <v>1619</v>
      </c>
      <c r="O1105" s="12" t="s">
        <v>32</v>
      </c>
      <c r="P1105" s="12" t="s">
        <v>38</v>
      </c>
      <c r="Q1105" s="12" t="s">
        <v>1620</v>
      </c>
      <c r="R1105" s="12">
        <v>191.05799999999999</v>
      </c>
      <c r="S1105" s="12">
        <v>3</v>
      </c>
      <c r="T1105" s="12">
        <v>0.3</v>
      </c>
      <c r="U1105" s="12">
        <v>-46.399799999999999</v>
      </c>
    </row>
    <row r="1106" spans="1:21" x14ac:dyDescent="0.3">
      <c r="A1106" s="12">
        <v>5314</v>
      </c>
      <c r="B1106" s="12" t="s">
        <v>3123</v>
      </c>
      <c r="C1106" s="2">
        <v>42855</v>
      </c>
      <c r="D1106" s="2">
        <v>42860</v>
      </c>
      <c r="E1106" s="12" t="s">
        <v>41</v>
      </c>
      <c r="F1106" s="12" t="s">
        <v>399</v>
      </c>
      <c r="G1106" s="12" t="s">
        <v>400</v>
      </c>
      <c r="H1106" s="12" t="s">
        <v>92</v>
      </c>
      <c r="I1106" s="12" t="s">
        <v>27</v>
      </c>
      <c r="J1106" s="12" t="s">
        <v>330</v>
      </c>
      <c r="K1106" s="12" t="s">
        <v>55</v>
      </c>
      <c r="L1106" s="12">
        <v>94110</v>
      </c>
      <c r="M1106" s="12" t="s">
        <v>56</v>
      </c>
      <c r="N1106" s="12" t="s">
        <v>758</v>
      </c>
      <c r="O1106" s="12" t="s">
        <v>32</v>
      </c>
      <c r="P1106" s="12" t="s">
        <v>58</v>
      </c>
      <c r="Q1106" s="12" t="s">
        <v>759</v>
      </c>
      <c r="R1106" s="12">
        <v>64.959999999999994</v>
      </c>
      <c r="S1106" s="12">
        <v>2</v>
      </c>
      <c r="T1106" s="12">
        <v>0</v>
      </c>
      <c r="U1106" s="12">
        <v>21.436800000000002</v>
      </c>
    </row>
    <row r="1107" spans="1:21" x14ac:dyDescent="0.3">
      <c r="A1107" s="12">
        <v>5316</v>
      </c>
      <c r="B1107" s="12" t="s">
        <v>3124</v>
      </c>
      <c r="C1107" s="2">
        <v>42492</v>
      </c>
      <c r="D1107" s="2">
        <v>42498</v>
      </c>
      <c r="E1107" s="12" t="s">
        <v>41</v>
      </c>
      <c r="F1107" s="12" t="s">
        <v>2050</v>
      </c>
      <c r="G1107" s="12" t="s">
        <v>2051</v>
      </c>
      <c r="H1107" s="12" t="s">
        <v>26</v>
      </c>
      <c r="I1107" s="12" t="s">
        <v>27</v>
      </c>
      <c r="J1107" s="12" t="s">
        <v>2571</v>
      </c>
      <c r="K1107" s="12" t="s">
        <v>1038</v>
      </c>
      <c r="L1107" s="12">
        <v>27405</v>
      </c>
      <c r="M1107" s="12" t="s">
        <v>30</v>
      </c>
      <c r="N1107" s="12" t="s">
        <v>1005</v>
      </c>
      <c r="O1107" s="12" t="s">
        <v>32</v>
      </c>
      <c r="P1107" s="12" t="s">
        <v>38</v>
      </c>
      <c r="Q1107" s="12" t="s">
        <v>1006</v>
      </c>
      <c r="R1107" s="12">
        <v>187.05600000000001</v>
      </c>
      <c r="S1107" s="12">
        <v>9</v>
      </c>
      <c r="T1107" s="12">
        <v>0.2</v>
      </c>
      <c r="U1107" s="12">
        <v>11.691000000000001</v>
      </c>
    </row>
    <row r="1108" spans="1:21" x14ac:dyDescent="0.3">
      <c r="A1108" s="12">
        <v>5317</v>
      </c>
      <c r="B1108" s="12" t="s">
        <v>3125</v>
      </c>
      <c r="C1108" s="2">
        <v>43010</v>
      </c>
      <c r="D1108" s="2">
        <v>43013</v>
      </c>
      <c r="E1108" s="12" t="s">
        <v>89</v>
      </c>
      <c r="F1108" s="12" t="s">
        <v>2433</v>
      </c>
      <c r="G1108" s="12" t="s">
        <v>2434</v>
      </c>
      <c r="H1108" s="12" t="s">
        <v>102</v>
      </c>
      <c r="I1108" s="12" t="s">
        <v>27</v>
      </c>
      <c r="J1108" s="12" t="s">
        <v>3126</v>
      </c>
      <c r="K1108" s="12" t="s">
        <v>143</v>
      </c>
      <c r="L1108" s="12">
        <v>37918</v>
      </c>
      <c r="M1108" s="12" t="s">
        <v>30</v>
      </c>
      <c r="N1108" s="12" t="s">
        <v>1720</v>
      </c>
      <c r="O1108" s="12" t="s">
        <v>32</v>
      </c>
      <c r="P1108" s="12" t="s">
        <v>58</v>
      </c>
      <c r="Q1108" s="12" t="s">
        <v>1721</v>
      </c>
      <c r="R1108" s="12">
        <v>11.808</v>
      </c>
      <c r="S1108" s="12">
        <v>2</v>
      </c>
      <c r="T1108" s="12">
        <v>0.2</v>
      </c>
      <c r="U1108" s="12">
        <v>1.3284</v>
      </c>
    </row>
    <row r="1109" spans="1:21" x14ac:dyDescent="0.3">
      <c r="A1109" s="12">
        <v>5318</v>
      </c>
      <c r="B1109" s="12" t="s">
        <v>3125</v>
      </c>
      <c r="C1109" s="2">
        <v>43010</v>
      </c>
      <c r="D1109" s="2">
        <v>43013</v>
      </c>
      <c r="E1109" s="12" t="s">
        <v>89</v>
      </c>
      <c r="F1109" s="12" t="s">
        <v>2433</v>
      </c>
      <c r="G1109" s="12" t="s">
        <v>2434</v>
      </c>
      <c r="H1109" s="12" t="s">
        <v>102</v>
      </c>
      <c r="I1109" s="12" t="s">
        <v>27</v>
      </c>
      <c r="J1109" s="12" t="s">
        <v>3126</v>
      </c>
      <c r="K1109" s="12" t="s">
        <v>143</v>
      </c>
      <c r="L1109" s="12">
        <v>37918</v>
      </c>
      <c r="M1109" s="12" t="s">
        <v>30</v>
      </c>
      <c r="N1109" s="12" t="s">
        <v>553</v>
      </c>
      <c r="O1109" s="12" t="s">
        <v>32</v>
      </c>
      <c r="P1109" s="12" t="s">
        <v>58</v>
      </c>
      <c r="Q1109" s="12" t="s">
        <v>3127</v>
      </c>
      <c r="R1109" s="12">
        <v>9.6560000000000006</v>
      </c>
      <c r="S1109" s="12">
        <v>1</v>
      </c>
      <c r="T1109" s="12">
        <v>0.2</v>
      </c>
      <c r="U1109" s="12">
        <v>1.5690999999999999</v>
      </c>
    </row>
    <row r="1110" spans="1:21" x14ac:dyDescent="0.3">
      <c r="A1110" s="12">
        <v>5321</v>
      </c>
      <c r="B1110" s="12" t="s">
        <v>3125</v>
      </c>
      <c r="C1110" s="2">
        <v>43010</v>
      </c>
      <c r="D1110" s="2">
        <v>43013</v>
      </c>
      <c r="E1110" s="12" t="s">
        <v>89</v>
      </c>
      <c r="F1110" s="12" t="s">
        <v>2433</v>
      </c>
      <c r="G1110" s="12" t="s">
        <v>2434</v>
      </c>
      <c r="H1110" s="12" t="s">
        <v>102</v>
      </c>
      <c r="I1110" s="12" t="s">
        <v>27</v>
      </c>
      <c r="J1110" s="12" t="s">
        <v>3126</v>
      </c>
      <c r="K1110" s="12" t="s">
        <v>143</v>
      </c>
      <c r="L1110" s="12">
        <v>37918</v>
      </c>
      <c r="M1110" s="12" t="s">
        <v>30</v>
      </c>
      <c r="N1110" s="12" t="s">
        <v>753</v>
      </c>
      <c r="O1110" s="12" t="s">
        <v>32</v>
      </c>
      <c r="P1110" s="12" t="s">
        <v>47</v>
      </c>
      <c r="Q1110" s="12" t="s">
        <v>754</v>
      </c>
      <c r="R1110" s="12">
        <v>2314.116</v>
      </c>
      <c r="S1110" s="12">
        <v>7</v>
      </c>
      <c r="T1110" s="12">
        <v>0.4</v>
      </c>
      <c r="U1110" s="12">
        <v>-1002.7836</v>
      </c>
    </row>
    <row r="1111" spans="1:21" x14ac:dyDescent="0.3">
      <c r="A1111" s="12">
        <v>5323</v>
      </c>
      <c r="B1111" s="12" t="s">
        <v>3125</v>
      </c>
      <c r="C1111" s="2">
        <v>43010</v>
      </c>
      <c r="D1111" s="2">
        <v>43013</v>
      </c>
      <c r="E1111" s="12" t="s">
        <v>89</v>
      </c>
      <c r="F1111" s="12" t="s">
        <v>2433</v>
      </c>
      <c r="G1111" s="12" t="s">
        <v>2434</v>
      </c>
      <c r="H1111" s="12" t="s">
        <v>102</v>
      </c>
      <c r="I1111" s="12" t="s">
        <v>27</v>
      </c>
      <c r="J1111" s="12" t="s">
        <v>3126</v>
      </c>
      <c r="K1111" s="12" t="s">
        <v>143</v>
      </c>
      <c r="L1111" s="12">
        <v>37918</v>
      </c>
      <c r="M1111" s="12" t="s">
        <v>30</v>
      </c>
      <c r="N1111" s="12" t="s">
        <v>1130</v>
      </c>
      <c r="O1111" s="12" t="s">
        <v>32</v>
      </c>
      <c r="P1111" s="12" t="s">
        <v>58</v>
      </c>
      <c r="Q1111" s="12" t="s">
        <v>1131</v>
      </c>
      <c r="R1111" s="12">
        <v>19.760000000000002</v>
      </c>
      <c r="S1111" s="12">
        <v>2</v>
      </c>
      <c r="T1111" s="12">
        <v>0.2</v>
      </c>
      <c r="U1111" s="12">
        <v>5.9279999999999999</v>
      </c>
    </row>
    <row r="1112" spans="1:21" x14ac:dyDescent="0.3">
      <c r="A1112" s="12">
        <v>5326</v>
      </c>
      <c r="B1112" s="12" t="s">
        <v>3128</v>
      </c>
      <c r="C1112" s="2">
        <v>42342</v>
      </c>
      <c r="D1112" s="2">
        <v>42347</v>
      </c>
      <c r="E1112" s="12" t="s">
        <v>41</v>
      </c>
      <c r="F1112" s="12" t="s">
        <v>949</v>
      </c>
      <c r="G1112" s="12" t="s">
        <v>950</v>
      </c>
      <c r="H1112" s="12" t="s">
        <v>26</v>
      </c>
      <c r="I1112" s="12" t="s">
        <v>27</v>
      </c>
      <c r="J1112" s="12" t="s">
        <v>2062</v>
      </c>
      <c r="K1112" s="12" t="s">
        <v>55</v>
      </c>
      <c r="L1112" s="12">
        <v>90712</v>
      </c>
      <c r="M1112" s="12" t="s">
        <v>56</v>
      </c>
      <c r="N1112" s="12" t="s">
        <v>1313</v>
      </c>
      <c r="O1112" s="12" t="s">
        <v>32</v>
      </c>
      <c r="P1112" s="12" t="s">
        <v>58</v>
      </c>
      <c r="Q1112" s="12" t="s">
        <v>1314</v>
      </c>
      <c r="R1112" s="12">
        <v>25.08</v>
      </c>
      <c r="S1112" s="12">
        <v>6</v>
      </c>
      <c r="T1112" s="12">
        <v>0</v>
      </c>
      <c r="U1112" s="12">
        <v>9.0288000000000004</v>
      </c>
    </row>
    <row r="1113" spans="1:21" x14ac:dyDescent="0.3">
      <c r="A1113" s="12">
        <v>5331</v>
      </c>
      <c r="B1113" s="12" t="s">
        <v>3129</v>
      </c>
      <c r="C1113" s="2">
        <v>42617</v>
      </c>
      <c r="D1113" s="2">
        <v>42621</v>
      </c>
      <c r="E1113" s="12" t="s">
        <v>41</v>
      </c>
      <c r="F1113" s="12" t="s">
        <v>3130</v>
      </c>
      <c r="G1113" s="12" t="s">
        <v>3131</v>
      </c>
      <c r="H1113" s="12" t="s">
        <v>26</v>
      </c>
      <c r="I1113" s="12" t="s">
        <v>27</v>
      </c>
      <c r="J1113" s="12" t="s">
        <v>175</v>
      </c>
      <c r="K1113" s="12" t="s">
        <v>122</v>
      </c>
      <c r="L1113" s="12">
        <v>10011</v>
      </c>
      <c r="M1113" s="12" t="s">
        <v>69</v>
      </c>
      <c r="N1113" s="12" t="s">
        <v>1757</v>
      </c>
      <c r="O1113" s="12" t="s">
        <v>32</v>
      </c>
      <c r="P1113" s="12" t="s">
        <v>58</v>
      </c>
      <c r="Q1113" s="12" t="s">
        <v>1758</v>
      </c>
      <c r="R1113" s="12">
        <v>63.94</v>
      </c>
      <c r="S1113" s="12">
        <v>1</v>
      </c>
      <c r="T1113" s="12">
        <v>0</v>
      </c>
      <c r="U1113" s="12">
        <v>24.936599999999999</v>
      </c>
    </row>
    <row r="1114" spans="1:21" x14ac:dyDescent="0.3">
      <c r="A1114" s="12">
        <v>5334</v>
      </c>
      <c r="B1114" s="12" t="s">
        <v>3132</v>
      </c>
      <c r="C1114" s="2">
        <v>41877</v>
      </c>
      <c r="D1114" s="2">
        <v>41883</v>
      </c>
      <c r="E1114" s="12" t="s">
        <v>41</v>
      </c>
      <c r="F1114" s="12" t="s">
        <v>165</v>
      </c>
      <c r="G1114" s="12" t="s">
        <v>166</v>
      </c>
      <c r="H1114" s="12" t="s">
        <v>26</v>
      </c>
      <c r="I1114" s="12" t="s">
        <v>27</v>
      </c>
      <c r="J1114" s="12" t="s">
        <v>232</v>
      </c>
      <c r="K1114" s="12" t="s">
        <v>202</v>
      </c>
      <c r="L1114" s="12">
        <v>19711</v>
      </c>
      <c r="M1114" s="12" t="s">
        <v>69</v>
      </c>
      <c r="N1114" s="12" t="s">
        <v>2515</v>
      </c>
      <c r="O1114" s="12" t="s">
        <v>32</v>
      </c>
      <c r="P1114" s="12" t="s">
        <v>58</v>
      </c>
      <c r="Q1114" s="12" t="s">
        <v>2516</v>
      </c>
      <c r="R1114" s="12">
        <v>10.68</v>
      </c>
      <c r="S1114" s="12">
        <v>4</v>
      </c>
      <c r="T1114" s="12">
        <v>0</v>
      </c>
      <c r="U1114" s="12">
        <v>4.0583999999999998</v>
      </c>
    </row>
    <row r="1115" spans="1:21" x14ac:dyDescent="0.3">
      <c r="A1115" s="12">
        <v>5355</v>
      </c>
      <c r="B1115" s="12" t="s">
        <v>3133</v>
      </c>
      <c r="C1115" s="2">
        <v>41772</v>
      </c>
      <c r="D1115" s="2">
        <v>41778</v>
      </c>
      <c r="E1115" s="12" t="s">
        <v>41</v>
      </c>
      <c r="F1115" s="12" t="s">
        <v>2373</v>
      </c>
      <c r="G1115" s="12" t="s">
        <v>2374</v>
      </c>
      <c r="H1115" s="12" t="s">
        <v>92</v>
      </c>
      <c r="I1115" s="12" t="s">
        <v>27</v>
      </c>
      <c r="J1115" s="12" t="s">
        <v>54</v>
      </c>
      <c r="K1115" s="12" t="s">
        <v>55</v>
      </c>
      <c r="L1115" s="12">
        <v>90004</v>
      </c>
      <c r="M1115" s="12" t="s">
        <v>56</v>
      </c>
      <c r="N1115" s="12" t="s">
        <v>1894</v>
      </c>
      <c r="O1115" s="12" t="s">
        <v>32</v>
      </c>
      <c r="P1115" s="12" t="s">
        <v>38</v>
      </c>
      <c r="Q1115" s="12" t="s">
        <v>1895</v>
      </c>
      <c r="R1115" s="12">
        <v>279.45600000000002</v>
      </c>
      <c r="S1115" s="12">
        <v>6</v>
      </c>
      <c r="T1115" s="12">
        <v>0.2</v>
      </c>
      <c r="U1115" s="12">
        <v>20.959199999999999</v>
      </c>
    </row>
    <row r="1116" spans="1:21" x14ac:dyDescent="0.3">
      <c r="A1116" s="12">
        <v>5361</v>
      </c>
      <c r="B1116" s="12" t="s">
        <v>3134</v>
      </c>
      <c r="C1116" s="2">
        <v>42839</v>
      </c>
      <c r="D1116" s="2">
        <v>42843</v>
      </c>
      <c r="E1116" s="12" t="s">
        <v>41</v>
      </c>
      <c r="F1116" s="12" t="s">
        <v>1940</v>
      </c>
      <c r="G1116" s="12" t="s">
        <v>1941</v>
      </c>
      <c r="H1116" s="12" t="s">
        <v>92</v>
      </c>
      <c r="I1116" s="12" t="s">
        <v>27</v>
      </c>
      <c r="J1116" s="12" t="s">
        <v>1913</v>
      </c>
      <c r="K1116" s="12" t="s">
        <v>1038</v>
      </c>
      <c r="L1116" s="12">
        <v>28314</v>
      </c>
      <c r="M1116" s="12" t="s">
        <v>30</v>
      </c>
      <c r="N1116" s="12" t="s">
        <v>1177</v>
      </c>
      <c r="O1116" s="12" t="s">
        <v>32</v>
      </c>
      <c r="P1116" s="12" t="s">
        <v>33</v>
      </c>
      <c r="Q1116" s="12" t="s">
        <v>1178</v>
      </c>
      <c r="R1116" s="12">
        <v>198.27199999999999</v>
      </c>
      <c r="S1116" s="12">
        <v>8</v>
      </c>
      <c r="T1116" s="12">
        <v>0.2</v>
      </c>
      <c r="U1116" s="12">
        <v>-32.219200000000001</v>
      </c>
    </row>
    <row r="1117" spans="1:21" x14ac:dyDescent="0.3">
      <c r="A1117" s="12">
        <v>5363</v>
      </c>
      <c r="B1117" s="12" t="s">
        <v>3135</v>
      </c>
      <c r="C1117" s="2">
        <v>42733</v>
      </c>
      <c r="D1117" s="2">
        <v>42737</v>
      </c>
      <c r="E1117" s="12" t="s">
        <v>41</v>
      </c>
      <c r="F1117" s="12" t="s">
        <v>826</v>
      </c>
      <c r="G1117" s="12" t="s">
        <v>827</v>
      </c>
      <c r="H1117" s="12" t="s">
        <v>26</v>
      </c>
      <c r="I1117" s="12" t="s">
        <v>27</v>
      </c>
      <c r="J1117" s="12" t="s">
        <v>3136</v>
      </c>
      <c r="K1117" s="12" t="s">
        <v>3137</v>
      </c>
      <c r="L1117" s="12">
        <v>67212</v>
      </c>
      <c r="M1117" s="12" t="s">
        <v>95</v>
      </c>
      <c r="N1117" s="12" t="s">
        <v>2411</v>
      </c>
      <c r="O1117" s="12" t="s">
        <v>32</v>
      </c>
      <c r="P1117" s="12" t="s">
        <v>58</v>
      </c>
      <c r="Q1117" s="12" t="s">
        <v>2412</v>
      </c>
      <c r="R1117" s="12">
        <v>70.56</v>
      </c>
      <c r="S1117" s="12">
        <v>6</v>
      </c>
      <c r="T1117" s="12">
        <v>0</v>
      </c>
      <c r="U1117" s="12">
        <v>23.990400000000001</v>
      </c>
    </row>
    <row r="1118" spans="1:21" x14ac:dyDescent="0.3">
      <c r="A1118" s="12">
        <v>5371</v>
      </c>
      <c r="B1118" s="12" t="s">
        <v>3138</v>
      </c>
      <c r="C1118" s="2">
        <v>42833</v>
      </c>
      <c r="D1118" s="2">
        <v>42837</v>
      </c>
      <c r="E1118" s="12" t="s">
        <v>41</v>
      </c>
      <c r="F1118" s="12" t="s">
        <v>3139</v>
      </c>
      <c r="G1118" s="12" t="s">
        <v>3140</v>
      </c>
      <c r="H1118" s="12" t="s">
        <v>92</v>
      </c>
      <c r="I1118" s="12" t="s">
        <v>27</v>
      </c>
      <c r="J1118" s="12" t="s">
        <v>3141</v>
      </c>
      <c r="K1118" s="12" t="s">
        <v>291</v>
      </c>
      <c r="L1118" s="12">
        <v>48237</v>
      </c>
      <c r="M1118" s="12" t="s">
        <v>95</v>
      </c>
      <c r="N1118" s="12" t="s">
        <v>1959</v>
      </c>
      <c r="O1118" s="12" t="s">
        <v>32</v>
      </c>
      <c r="P1118" s="12" t="s">
        <v>58</v>
      </c>
      <c r="Q1118" s="12" t="s">
        <v>1960</v>
      </c>
      <c r="R1118" s="12">
        <v>273.95999999999998</v>
      </c>
      <c r="S1118" s="12">
        <v>2</v>
      </c>
      <c r="T1118" s="12">
        <v>0</v>
      </c>
      <c r="U1118" s="12">
        <v>71.229600000000005</v>
      </c>
    </row>
    <row r="1119" spans="1:21" x14ac:dyDescent="0.3">
      <c r="A1119" s="12">
        <v>5372</v>
      </c>
      <c r="B1119" s="12" t="s">
        <v>3138</v>
      </c>
      <c r="C1119" s="2">
        <v>42833</v>
      </c>
      <c r="D1119" s="2">
        <v>42837</v>
      </c>
      <c r="E1119" s="12" t="s">
        <v>41</v>
      </c>
      <c r="F1119" s="12" t="s">
        <v>3139</v>
      </c>
      <c r="G1119" s="12" t="s">
        <v>3140</v>
      </c>
      <c r="H1119" s="12" t="s">
        <v>92</v>
      </c>
      <c r="I1119" s="12" t="s">
        <v>27</v>
      </c>
      <c r="J1119" s="12" t="s">
        <v>3141</v>
      </c>
      <c r="K1119" s="12" t="s">
        <v>291</v>
      </c>
      <c r="L1119" s="12">
        <v>48237</v>
      </c>
      <c r="M1119" s="12" t="s">
        <v>95</v>
      </c>
      <c r="N1119" s="12" t="s">
        <v>937</v>
      </c>
      <c r="O1119" s="12" t="s">
        <v>32</v>
      </c>
      <c r="P1119" s="12" t="s">
        <v>58</v>
      </c>
      <c r="Q1119" s="12" t="s">
        <v>938</v>
      </c>
      <c r="R1119" s="12">
        <v>306.89999999999998</v>
      </c>
      <c r="S1119" s="12">
        <v>3</v>
      </c>
      <c r="T1119" s="12">
        <v>0</v>
      </c>
      <c r="U1119" s="12">
        <v>79.793999999999997</v>
      </c>
    </row>
    <row r="1120" spans="1:21" x14ac:dyDescent="0.3">
      <c r="A1120" s="12">
        <v>5374</v>
      </c>
      <c r="B1120" s="12" t="s">
        <v>3142</v>
      </c>
      <c r="C1120" s="2">
        <v>42301</v>
      </c>
      <c r="D1120" s="2">
        <v>42307</v>
      </c>
      <c r="E1120" s="12" t="s">
        <v>41</v>
      </c>
      <c r="F1120" s="12" t="s">
        <v>3143</v>
      </c>
      <c r="G1120" s="12" t="s">
        <v>3144</v>
      </c>
      <c r="H1120" s="12" t="s">
        <v>92</v>
      </c>
      <c r="I1120" s="12" t="s">
        <v>27</v>
      </c>
      <c r="J1120" s="12" t="s">
        <v>103</v>
      </c>
      <c r="K1120" s="12" t="s">
        <v>94</v>
      </c>
      <c r="L1120" s="12">
        <v>77041</v>
      </c>
      <c r="M1120" s="12" t="s">
        <v>95</v>
      </c>
      <c r="N1120" s="12" t="s">
        <v>319</v>
      </c>
      <c r="O1120" s="12" t="s">
        <v>32</v>
      </c>
      <c r="P1120" s="12" t="s">
        <v>47</v>
      </c>
      <c r="Q1120" s="12" t="s">
        <v>320</v>
      </c>
      <c r="R1120" s="12">
        <v>347.36099999999999</v>
      </c>
      <c r="S1120" s="12">
        <v>7</v>
      </c>
      <c r="T1120" s="12">
        <v>0.3</v>
      </c>
      <c r="U1120" s="12">
        <v>-69.472200000000001</v>
      </c>
    </row>
    <row r="1121" spans="1:21" x14ac:dyDescent="0.3">
      <c r="A1121" s="12">
        <v>5395</v>
      </c>
      <c r="B1121" s="12" t="s">
        <v>3145</v>
      </c>
      <c r="C1121" s="2">
        <v>41962</v>
      </c>
      <c r="D1121" s="2">
        <v>41968</v>
      </c>
      <c r="E1121" s="12" t="s">
        <v>41</v>
      </c>
      <c r="F1121" s="12" t="s">
        <v>3146</v>
      </c>
      <c r="G1121" s="12" t="s">
        <v>3147</v>
      </c>
      <c r="H1121" s="12" t="s">
        <v>92</v>
      </c>
      <c r="I1121" s="12" t="s">
        <v>27</v>
      </c>
      <c r="J1121" s="12" t="s">
        <v>201</v>
      </c>
      <c r="K1121" s="12" t="s">
        <v>202</v>
      </c>
      <c r="L1121" s="12">
        <v>19805</v>
      </c>
      <c r="M1121" s="12" t="s">
        <v>69</v>
      </c>
      <c r="N1121" s="12" t="s">
        <v>1382</v>
      </c>
      <c r="O1121" s="12" t="s">
        <v>32</v>
      </c>
      <c r="P1121" s="12" t="s">
        <v>33</v>
      </c>
      <c r="Q1121" s="12" t="s">
        <v>1383</v>
      </c>
      <c r="R1121" s="12">
        <v>1025.8800000000001</v>
      </c>
      <c r="S1121" s="12">
        <v>6</v>
      </c>
      <c r="T1121" s="12">
        <v>0</v>
      </c>
      <c r="U1121" s="12">
        <v>235.95240000000001</v>
      </c>
    </row>
    <row r="1122" spans="1:21" x14ac:dyDescent="0.3">
      <c r="A1122" s="12">
        <v>5397</v>
      </c>
      <c r="B1122" s="12" t="s">
        <v>3148</v>
      </c>
      <c r="C1122" s="2">
        <v>42637</v>
      </c>
      <c r="D1122" s="2">
        <v>42637</v>
      </c>
      <c r="E1122" s="12" t="s">
        <v>427</v>
      </c>
      <c r="F1122" s="12" t="s">
        <v>2383</v>
      </c>
      <c r="G1122" s="12" t="s">
        <v>2384</v>
      </c>
      <c r="H1122" s="12" t="s">
        <v>92</v>
      </c>
      <c r="I1122" s="12" t="s">
        <v>27</v>
      </c>
      <c r="J1122" s="12" t="s">
        <v>330</v>
      </c>
      <c r="K1122" s="12" t="s">
        <v>55</v>
      </c>
      <c r="L1122" s="12">
        <v>94110</v>
      </c>
      <c r="M1122" s="12" t="s">
        <v>56</v>
      </c>
      <c r="N1122" s="12" t="s">
        <v>1836</v>
      </c>
      <c r="O1122" s="12" t="s">
        <v>32</v>
      </c>
      <c r="P1122" s="12" t="s">
        <v>58</v>
      </c>
      <c r="Q1122" s="12" t="s">
        <v>1837</v>
      </c>
      <c r="R1122" s="12">
        <v>63.2</v>
      </c>
      <c r="S1122" s="12">
        <v>5</v>
      </c>
      <c r="T1122" s="12">
        <v>0</v>
      </c>
      <c r="U1122" s="12">
        <v>23.384</v>
      </c>
    </row>
    <row r="1123" spans="1:21" x14ac:dyDescent="0.3">
      <c r="A1123" s="12">
        <v>5400</v>
      </c>
      <c r="B1123" s="12" t="s">
        <v>3149</v>
      </c>
      <c r="C1123" s="2">
        <v>42469</v>
      </c>
      <c r="D1123" s="2">
        <v>42474</v>
      </c>
      <c r="E1123" s="12" t="s">
        <v>41</v>
      </c>
      <c r="F1123" s="12" t="s">
        <v>2037</v>
      </c>
      <c r="G1123" s="12" t="s">
        <v>2038</v>
      </c>
      <c r="H1123" s="12" t="s">
        <v>26</v>
      </c>
      <c r="I1123" s="12" t="s">
        <v>27</v>
      </c>
      <c r="J1123" s="12" t="s">
        <v>54</v>
      </c>
      <c r="K1123" s="12" t="s">
        <v>55</v>
      </c>
      <c r="L1123" s="12">
        <v>90004</v>
      </c>
      <c r="M1123" s="12" t="s">
        <v>56</v>
      </c>
      <c r="N1123" s="12" t="s">
        <v>31</v>
      </c>
      <c r="O1123" s="12" t="s">
        <v>32</v>
      </c>
      <c r="P1123" s="12" t="s">
        <v>33</v>
      </c>
      <c r="Q1123" s="12" t="s">
        <v>34</v>
      </c>
      <c r="R1123" s="12">
        <v>556.66499999999996</v>
      </c>
      <c r="S1123" s="12">
        <v>5</v>
      </c>
      <c r="T1123" s="12">
        <v>0.15</v>
      </c>
      <c r="U1123" s="12">
        <v>6.5490000000000004</v>
      </c>
    </row>
    <row r="1124" spans="1:21" x14ac:dyDescent="0.3">
      <c r="A1124" s="12">
        <v>5427</v>
      </c>
      <c r="B1124" s="12" t="s">
        <v>3150</v>
      </c>
      <c r="C1124" s="2">
        <v>42707</v>
      </c>
      <c r="D1124" s="2">
        <v>42710</v>
      </c>
      <c r="E1124" s="12" t="s">
        <v>89</v>
      </c>
      <c r="F1124" s="12" t="s">
        <v>1311</v>
      </c>
      <c r="G1124" s="12" t="s">
        <v>1312</v>
      </c>
      <c r="H1124" s="12" t="s">
        <v>26</v>
      </c>
      <c r="I1124" s="12" t="s">
        <v>27</v>
      </c>
      <c r="J1124" s="12" t="s">
        <v>54</v>
      </c>
      <c r="K1124" s="12" t="s">
        <v>55</v>
      </c>
      <c r="L1124" s="12">
        <v>90045</v>
      </c>
      <c r="M1124" s="12" t="s">
        <v>56</v>
      </c>
      <c r="N1124" s="12" t="s">
        <v>2650</v>
      </c>
      <c r="O1124" s="12" t="s">
        <v>32</v>
      </c>
      <c r="P1124" s="12" t="s">
        <v>58</v>
      </c>
      <c r="Q1124" s="12" t="s">
        <v>2651</v>
      </c>
      <c r="R1124" s="12">
        <v>111.9</v>
      </c>
      <c r="S1124" s="12">
        <v>6</v>
      </c>
      <c r="T1124" s="12">
        <v>0</v>
      </c>
      <c r="U1124" s="12">
        <v>51.473999999999997</v>
      </c>
    </row>
    <row r="1125" spans="1:21" x14ac:dyDescent="0.3">
      <c r="A1125" s="12">
        <v>5428</v>
      </c>
      <c r="B1125" s="12" t="s">
        <v>3151</v>
      </c>
      <c r="C1125" s="2">
        <v>42535</v>
      </c>
      <c r="D1125" s="2">
        <v>42535</v>
      </c>
      <c r="E1125" s="12" t="s">
        <v>427</v>
      </c>
      <c r="F1125" s="12" t="s">
        <v>3152</v>
      </c>
      <c r="G1125" s="12" t="s">
        <v>3153</v>
      </c>
      <c r="H1125" s="12" t="s">
        <v>102</v>
      </c>
      <c r="I1125" s="12" t="s">
        <v>27</v>
      </c>
      <c r="J1125" s="12" t="s">
        <v>54</v>
      </c>
      <c r="K1125" s="12" t="s">
        <v>55</v>
      </c>
      <c r="L1125" s="12">
        <v>90036</v>
      </c>
      <c r="M1125" s="12" t="s">
        <v>56</v>
      </c>
      <c r="N1125" s="12" t="s">
        <v>2624</v>
      </c>
      <c r="O1125" s="12" t="s">
        <v>32</v>
      </c>
      <c r="P1125" s="12" t="s">
        <v>33</v>
      </c>
      <c r="Q1125" s="12" t="s">
        <v>2625</v>
      </c>
      <c r="R1125" s="12">
        <v>599.16499999999996</v>
      </c>
      <c r="S1125" s="12">
        <v>5</v>
      </c>
      <c r="T1125" s="12">
        <v>0.15</v>
      </c>
      <c r="U1125" s="12">
        <v>35.244999999999997</v>
      </c>
    </row>
    <row r="1126" spans="1:21" x14ac:dyDescent="0.3">
      <c r="A1126" s="12">
        <v>5430</v>
      </c>
      <c r="B1126" s="12" t="s">
        <v>3154</v>
      </c>
      <c r="C1126" s="2">
        <v>41887</v>
      </c>
      <c r="D1126" s="2">
        <v>41889</v>
      </c>
      <c r="E1126" s="12" t="s">
        <v>89</v>
      </c>
      <c r="F1126" s="12" t="s">
        <v>2395</v>
      </c>
      <c r="G1126" s="12" t="s">
        <v>2396</v>
      </c>
      <c r="H1126" s="12" t="s">
        <v>26</v>
      </c>
      <c r="I1126" s="12" t="s">
        <v>27</v>
      </c>
      <c r="J1126" s="12" t="s">
        <v>791</v>
      </c>
      <c r="K1126" s="12" t="s">
        <v>45</v>
      </c>
      <c r="L1126" s="12">
        <v>33710</v>
      </c>
      <c r="M1126" s="12" t="s">
        <v>30</v>
      </c>
      <c r="N1126" s="12" t="s">
        <v>402</v>
      </c>
      <c r="O1126" s="12" t="s">
        <v>32</v>
      </c>
      <c r="P1126" s="12" t="s">
        <v>58</v>
      </c>
      <c r="Q1126" s="12" t="s">
        <v>403</v>
      </c>
      <c r="R1126" s="12">
        <v>31.984000000000002</v>
      </c>
      <c r="S1126" s="12">
        <v>2</v>
      </c>
      <c r="T1126" s="12">
        <v>0.2</v>
      </c>
      <c r="U1126" s="12">
        <v>1.9990000000000001</v>
      </c>
    </row>
    <row r="1127" spans="1:21" x14ac:dyDescent="0.3">
      <c r="A1127" s="12">
        <v>5437</v>
      </c>
      <c r="B1127" s="12" t="s">
        <v>3155</v>
      </c>
      <c r="C1127" s="2">
        <v>41825</v>
      </c>
      <c r="D1127" s="2">
        <v>41828</v>
      </c>
      <c r="E1127" s="12" t="s">
        <v>89</v>
      </c>
      <c r="F1127" s="12" t="s">
        <v>3156</v>
      </c>
      <c r="G1127" s="12" t="s">
        <v>3157</v>
      </c>
      <c r="H1127" s="12" t="s">
        <v>92</v>
      </c>
      <c r="I1127" s="12" t="s">
        <v>27</v>
      </c>
      <c r="J1127" s="12" t="s">
        <v>3158</v>
      </c>
      <c r="K1127" s="12" t="s">
        <v>45</v>
      </c>
      <c r="L1127" s="12">
        <v>32137</v>
      </c>
      <c r="M1127" s="12" t="s">
        <v>30</v>
      </c>
      <c r="N1127" s="12" t="s">
        <v>1484</v>
      </c>
      <c r="O1127" s="12" t="s">
        <v>32</v>
      </c>
      <c r="P1127" s="12" t="s">
        <v>58</v>
      </c>
      <c r="Q1127" s="12" t="s">
        <v>1485</v>
      </c>
      <c r="R1127" s="12">
        <v>19.52</v>
      </c>
      <c r="S1127" s="12">
        <v>2</v>
      </c>
      <c r="T1127" s="12">
        <v>0.2</v>
      </c>
      <c r="U1127" s="12">
        <v>5.3680000000000003</v>
      </c>
    </row>
    <row r="1128" spans="1:21" x14ac:dyDescent="0.3">
      <c r="A1128" s="12">
        <v>5439</v>
      </c>
      <c r="B1128" s="12" t="s">
        <v>3155</v>
      </c>
      <c r="C1128" s="2">
        <v>41825</v>
      </c>
      <c r="D1128" s="2">
        <v>41828</v>
      </c>
      <c r="E1128" s="12" t="s">
        <v>89</v>
      </c>
      <c r="F1128" s="12" t="s">
        <v>3156</v>
      </c>
      <c r="G1128" s="12" t="s">
        <v>3157</v>
      </c>
      <c r="H1128" s="12" t="s">
        <v>92</v>
      </c>
      <c r="I1128" s="12" t="s">
        <v>27</v>
      </c>
      <c r="J1128" s="12" t="s">
        <v>3158</v>
      </c>
      <c r="K1128" s="12" t="s">
        <v>45</v>
      </c>
      <c r="L1128" s="12">
        <v>32137</v>
      </c>
      <c r="M1128" s="12" t="s">
        <v>30</v>
      </c>
      <c r="N1128" s="12" t="s">
        <v>3159</v>
      </c>
      <c r="O1128" s="12" t="s">
        <v>32</v>
      </c>
      <c r="P1128" s="12" t="s">
        <v>58</v>
      </c>
      <c r="Q1128" s="12" t="s">
        <v>3160</v>
      </c>
      <c r="R1128" s="12">
        <v>213.21600000000001</v>
      </c>
      <c r="S1128" s="12">
        <v>3</v>
      </c>
      <c r="T1128" s="12">
        <v>0.2</v>
      </c>
      <c r="U1128" s="12">
        <v>15.991199999999999</v>
      </c>
    </row>
    <row r="1129" spans="1:21" x14ac:dyDescent="0.3">
      <c r="A1129" s="12">
        <v>5452</v>
      </c>
      <c r="B1129" s="12" t="s">
        <v>3161</v>
      </c>
      <c r="C1129" s="2">
        <v>41894</v>
      </c>
      <c r="D1129" s="2">
        <v>41901</v>
      </c>
      <c r="E1129" s="12" t="s">
        <v>41</v>
      </c>
      <c r="F1129" s="12" t="s">
        <v>3162</v>
      </c>
      <c r="G1129" s="12" t="s">
        <v>3163</v>
      </c>
      <c r="H1129" s="12" t="s">
        <v>102</v>
      </c>
      <c r="I1129" s="12" t="s">
        <v>27</v>
      </c>
      <c r="J1129" s="12" t="s">
        <v>3164</v>
      </c>
      <c r="K1129" s="12" t="s">
        <v>3137</v>
      </c>
      <c r="L1129" s="12">
        <v>66062</v>
      </c>
      <c r="M1129" s="12" t="s">
        <v>95</v>
      </c>
      <c r="N1129" s="12" t="s">
        <v>2320</v>
      </c>
      <c r="O1129" s="12" t="s">
        <v>32</v>
      </c>
      <c r="P1129" s="12" t="s">
        <v>58</v>
      </c>
      <c r="Q1129" s="12" t="s">
        <v>2321</v>
      </c>
      <c r="R1129" s="12">
        <v>40.56</v>
      </c>
      <c r="S1129" s="12">
        <v>2</v>
      </c>
      <c r="T1129" s="12">
        <v>0</v>
      </c>
      <c r="U1129" s="12">
        <v>12.979200000000001</v>
      </c>
    </row>
    <row r="1130" spans="1:21" x14ac:dyDescent="0.3">
      <c r="A1130" s="12">
        <v>5458</v>
      </c>
      <c r="B1130" s="12" t="s">
        <v>3165</v>
      </c>
      <c r="C1130" s="2">
        <v>43098</v>
      </c>
      <c r="D1130" s="2">
        <v>43102</v>
      </c>
      <c r="E1130" s="12" t="s">
        <v>41</v>
      </c>
      <c r="F1130" s="12" t="s">
        <v>265</v>
      </c>
      <c r="G1130" s="12" t="s">
        <v>266</v>
      </c>
      <c r="H1130" s="12" t="s">
        <v>26</v>
      </c>
      <c r="I1130" s="12" t="s">
        <v>27</v>
      </c>
      <c r="J1130" s="12" t="s">
        <v>847</v>
      </c>
      <c r="K1130" s="12" t="s">
        <v>194</v>
      </c>
      <c r="L1130" s="12">
        <v>98026</v>
      </c>
      <c r="M1130" s="12" t="s">
        <v>56</v>
      </c>
      <c r="N1130" s="12" t="s">
        <v>1592</v>
      </c>
      <c r="O1130" s="12" t="s">
        <v>32</v>
      </c>
      <c r="P1130" s="12" t="s">
        <v>58</v>
      </c>
      <c r="Q1130" s="12" t="s">
        <v>1593</v>
      </c>
      <c r="R1130" s="12">
        <v>68.459999999999994</v>
      </c>
      <c r="S1130" s="12">
        <v>2</v>
      </c>
      <c r="T1130" s="12">
        <v>0</v>
      </c>
      <c r="U1130" s="12">
        <v>20.538</v>
      </c>
    </row>
    <row r="1131" spans="1:21" x14ac:dyDescent="0.3">
      <c r="A1131" s="12">
        <v>5460</v>
      </c>
      <c r="B1131" s="12" t="s">
        <v>3166</v>
      </c>
      <c r="C1131" s="2">
        <v>42982</v>
      </c>
      <c r="D1131" s="2">
        <v>42984</v>
      </c>
      <c r="E1131" s="12" t="s">
        <v>23</v>
      </c>
      <c r="F1131" s="12" t="s">
        <v>493</v>
      </c>
      <c r="G1131" s="12" t="s">
        <v>494</v>
      </c>
      <c r="H1131" s="12" t="s">
        <v>26</v>
      </c>
      <c r="I1131" s="12" t="s">
        <v>27</v>
      </c>
      <c r="J1131" s="12" t="s">
        <v>330</v>
      </c>
      <c r="K1131" s="12" t="s">
        <v>55</v>
      </c>
      <c r="L1131" s="12">
        <v>94122</v>
      </c>
      <c r="M1131" s="12" t="s">
        <v>56</v>
      </c>
      <c r="N1131" s="12" t="s">
        <v>3167</v>
      </c>
      <c r="O1131" s="12" t="s">
        <v>32</v>
      </c>
      <c r="P1131" s="12" t="s">
        <v>47</v>
      </c>
      <c r="Q1131" s="12" t="s">
        <v>3168</v>
      </c>
      <c r="R1131" s="12">
        <v>1478.2719999999999</v>
      </c>
      <c r="S1131" s="12">
        <v>8</v>
      </c>
      <c r="T1131" s="12">
        <v>0.2</v>
      </c>
      <c r="U1131" s="12">
        <v>92.391999999999996</v>
      </c>
    </row>
    <row r="1132" spans="1:21" x14ac:dyDescent="0.3">
      <c r="A1132" s="12">
        <v>5462</v>
      </c>
      <c r="B1132" s="12" t="s">
        <v>3169</v>
      </c>
      <c r="C1132" s="2">
        <v>43006</v>
      </c>
      <c r="D1132" s="2">
        <v>43012</v>
      </c>
      <c r="E1132" s="12" t="s">
        <v>41</v>
      </c>
      <c r="F1132" s="12" t="s">
        <v>635</v>
      </c>
      <c r="G1132" s="12" t="s">
        <v>636</v>
      </c>
      <c r="H1132" s="12" t="s">
        <v>26</v>
      </c>
      <c r="I1132" s="12" t="s">
        <v>27</v>
      </c>
      <c r="J1132" s="12" t="s">
        <v>54</v>
      </c>
      <c r="K1132" s="12" t="s">
        <v>55</v>
      </c>
      <c r="L1132" s="12">
        <v>90032</v>
      </c>
      <c r="M1132" s="12" t="s">
        <v>56</v>
      </c>
      <c r="N1132" s="12" t="s">
        <v>113</v>
      </c>
      <c r="O1132" s="12" t="s">
        <v>32</v>
      </c>
      <c r="P1132" s="12" t="s">
        <v>58</v>
      </c>
      <c r="Q1132" s="12" t="s">
        <v>114</v>
      </c>
      <c r="R1132" s="12">
        <v>9.24</v>
      </c>
      <c r="S1132" s="12">
        <v>3</v>
      </c>
      <c r="T1132" s="12">
        <v>0</v>
      </c>
      <c r="U1132" s="12">
        <v>4.4352</v>
      </c>
    </row>
    <row r="1133" spans="1:21" x14ac:dyDescent="0.3">
      <c r="A1133" s="12">
        <v>5466</v>
      </c>
      <c r="B1133" s="12" t="s">
        <v>3170</v>
      </c>
      <c r="C1133" s="2">
        <v>41658</v>
      </c>
      <c r="D1133" s="2">
        <v>41659</v>
      </c>
      <c r="E1133" s="12" t="s">
        <v>89</v>
      </c>
      <c r="F1133" s="12" t="s">
        <v>2639</v>
      </c>
      <c r="G1133" s="12" t="s">
        <v>2640</v>
      </c>
      <c r="H1133" s="12" t="s">
        <v>26</v>
      </c>
      <c r="I1133" s="12" t="s">
        <v>27</v>
      </c>
      <c r="J1133" s="12" t="s">
        <v>1950</v>
      </c>
      <c r="K1133" s="12" t="s">
        <v>522</v>
      </c>
      <c r="L1133" s="12">
        <v>85254</v>
      </c>
      <c r="M1133" s="12" t="s">
        <v>56</v>
      </c>
      <c r="N1133" s="12" t="s">
        <v>458</v>
      </c>
      <c r="O1133" s="12" t="s">
        <v>32</v>
      </c>
      <c r="P1133" s="12" t="s">
        <v>33</v>
      </c>
      <c r="Q1133" s="12" t="s">
        <v>459</v>
      </c>
      <c r="R1133" s="12">
        <v>181.47</v>
      </c>
      <c r="S1133" s="12">
        <v>5</v>
      </c>
      <c r="T1133" s="12">
        <v>0.7</v>
      </c>
      <c r="U1133" s="12">
        <v>-320.59699999999998</v>
      </c>
    </row>
    <row r="1134" spans="1:21" x14ac:dyDescent="0.3">
      <c r="A1134" s="12">
        <v>5468</v>
      </c>
      <c r="B1134" s="12" t="s">
        <v>3171</v>
      </c>
      <c r="C1134" s="2">
        <v>42530</v>
      </c>
      <c r="D1134" s="2">
        <v>42535</v>
      </c>
      <c r="E1134" s="12" t="s">
        <v>41</v>
      </c>
      <c r="F1134" s="12" t="s">
        <v>3172</v>
      </c>
      <c r="G1134" s="12" t="s">
        <v>3173</v>
      </c>
      <c r="H1134" s="12" t="s">
        <v>26</v>
      </c>
      <c r="I1134" s="12" t="s">
        <v>27</v>
      </c>
      <c r="J1134" s="12" t="s">
        <v>330</v>
      </c>
      <c r="K1134" s="12" t="s">
        <v>55</v>
      </c>
      <c r="L1134" s="12">
        <v>94109</v>
      </c>
      <c r="M1134" s="12" t="s">
        <v>56</v>
      </c>
      <c r="N1134" s="12" t="s">
        <v>70</v>
      </c>
      <c r="O1134" s="12" t="s">
        <v>32</v>
      </c>
      <c r="P1134" s="12" t="s">
        <v>38</v>
      </c>
      <c r="Q1134" s="12" t="s">
        <v>71</v>
      </c>
      <c r="R1134" s="12">
        <v>122.352</v>
      </c>
      <c r="S1134" s="12">
        <v>3</v>
      </c>
      <c r="T1134" s="12">
        <v>0.2</v>
      </c>
      <c r="U1134" s="12">
        <v>13.7646</v>
      </c>
    </row>
    <row r="1135" spans="1:21" x14ac:dyDescent="0.3">
      <c r="A1135" s="12">
        <v>5469</v>
      </c>
      <c r="B1135" s="12" t="s">
        <v>3174</v>
      </c>
      <c r="C1135" s="2">
        <v>41908</v>
      </c>
      <c r="D1135" s="2">
        <v>41909</v>
      </c>
      <c r="E1135" s="12" t="s">
        <v>89</v>
      </c>
      <c r="F1135" s="12" t="s">
        <v>2273</v>
      </c>
      <c r="G1135" s="12" t="s">
        <v>2274</v>
      </c>
      <c r="H1135" s="12" t="s">
        <v>102</v>
      </c>
      <c r="I1135" s="12" t="s">
        <v>27</v>
      </c>
      <c r="J1135" s="12" t="s">
        <v>641</v>
      </c>
      <c r="K1135" s="12" t="s">
        <v>55</v>
      </c>
      <c r="L1135" s="12">
        <v>92105</v>
      </c>
      <c r="M1135" s="12" t="s">
        <v>56</v>
      </c>
      <c r="N1135" s="12" t="s">
        <v>37</v>
      </c>
      <c r="O1135" s="12" t="s">
        <v>32</v>
      </c>
      <c r="P1135" s="12" t="s">
        <v>38</v>
      </c>
      <c r="Q1135" s="12" t="s">
        <v>39</v>
      </c>
      <c r="R1135" s="12">
        <v>585.55200000000002</v>
      </c>
      <c r="S1135" s="12">
        <v>3</v>
      </c>
      <c r="T1135" s="12">
        <v>0.2</v>
      </c>
      <c r="U1135" s="12">
        <v>73.194000000000003</v>
      </c>
    </row>
    <row r="1136" spans="1:21" x14ac:dyDescent="0.3">
      <c r="A1136" s="12">
        <v>5472</v>
      </c>
      <c r="B1136" s="12" t="s">
        <v>3175</v>
      </c>
      <c r="C1136" s="2">
        <v>43088</v>
      </c>
      <c r="D1136" s="2">
        <v>43092</v>
      </c>
      <c r="E1136" s="12" t="s">
        <v>41</v>
      </c>
      <c r="F1136" s="12" t="s">
        <v>2386</v>
      </c>
      <c r="G1136" s="12" t="s">
        <v>2387</v>
      </c>
      <c r="H1136" s="12" t="s">
        <v>26</v>
      </c>
      <c r="I1136" s="12" t="s">
        <v>27</v>
      </c>
      <c r="J1136" s="12" t="s">
        <v>560</v>
      </c>
      <c r="K1136" s="12" t="s">
        <v>182</v>
      </c>
      <c r="L1136" s="12">
        <v>80134</v>
      </c>
      <c r="M1136" s="12" t="s">
        <v>56</v>
      </c>
      <c r="N1136" s="12" t="s">
        <v>2427</v>
      </c>
      <c r="O1136" s="12" t="s">
        <v>32</v>
      </c>
      <c r="P1136" s="12" t="s">
        <v>58</v>
      </c>
      <c r="Q1136" s="12" t="s">
        <v>2428</v>
      </c>
      <c r="R1136" s="12">
        <v>13.36</v>
      </c>
      <c r="S1136" s="12">
        <v>5</v>
      </c>
      <c r="T1136" s="12">
        <v>0.2</v>
      </c>
      <c r="U1136" s="12">
        <v>4.008</v>
      </c>
    </row>
    <row r="1137" spans="1:21" x14ac:dyDescent="0.3">
      <c r="A1137" s="12">
        <v>5474</v>
      </c>
      <c r="B1137" s="12" t="s">
        <v>3175</v>
      </c>
      <c r="C1137" s="2">
        <v>43088</v>
      </c>
      <c r="D1137" s="2">
        <v>43092</v>
      </c>
      <c r="E1137" s="12" t="s">
        <v>41</v>
      </c>
      <c r="F1137" s="12" t="s">
        <v>2386</v>
      </c>
      <c r="G1137" s="12" t="s">
        <v>2387</v>
      </c>
      <c r="H1137" s="12" t="s">
        <v>26</v>
      </c>
      <c r="I1137" s="12" t="s">
        <v>27</v>
      </c>
      <c r="J1137" s="12" t="s">
        <v>560</v>
      </c>
      <c r="K1137" s="12" t="s">
        <v>182</v>
      </c>
      <c r="L1137" s="12">
        <v>80134</v>
      </c>
      <c r="M1137" s="12" t="s">
        <v>56</v>
      </c>
      <c r="N1137" s="12" t="s">
        <v>1605</v>
      </c>
      <c r="O1137" s="12" t="s">
        <v>32</v>
      </c>
      <c r="P1137" s="12" t="s">
        <v>33</v>
      </c>
      <c r="Q1137" s="12" t="s">
        <v>1606</v>
      </c>
      <c r="R1137" s="12">
        <v>102.018</v>
      </c>
      <c r="S1137" s="12">
        <v>7</v>
      </c>
      <c r="T1137" s="12">
        <v>0.7</v>
      </c>
      <c r="U1137" s="12">
        <v>-183.63239999999999</v>
      </c>
    </row>
    <row r="1138" spans="1:21" x14ac:dyDescent="0.3">
      <c r="A1138" s="12">
        <v>5485</v>
      </c>
      <c r="B1138" s="12" t="s">
        <v>3176</v>
      </c>
      <c r="C1138" s="2">
        <v>42765</v>
      </c>
      <c r="D1138" s="2">
        <v>42770</v>
      </c>
      <c r="E1138" s="12" t="s">
        <v>41</v>
      </c>
      <c r="F1138" s="12" t="s">
        <v>75</v>
      </c>
      <c r="G1138" s="12" t="s">
        <v>76</v>
      </c>
      <c r="H1138" s="12" t="s">
        <v>26</v>
      </c>
      <c r="I1138" s="12" t="s">
        <v>27</v>
      </c>
      <c r="J1138" s="12" t="s">
        <v>1008</v>
      </c>
      <c r="K1138" s="12" t="s">
        <v>45</v>
      </c>
      <c r="L1138" s="12">
        <v>33142</v>
      </c>
      <c r="M1138" s="12" t="s">
        <v>30</v>
      </c>
      <c r="N1138" s="12" t="s">
        <v>3177</v>
      </c>
      <c r="O1138" s="12" t="s">
        <v>32</v>
      </c>
      <c r="P1138" s="12" t="s">
        <v>38</v>
      </c>
      <c r="Q1138" s="12" t="s">
        <v>3178</v>
      </c>
      <c r="R1138" s="12">
        <v>419.13600000000002</v>
      </c>
      <c r="S1138" s="12">
        <v>4</v>
      </c>
      <c r="T1138" s="12">
        <v>0.2</v>
      </c>
      <c r="U1138" s="12">
        <v>-68.1096</v>
      </c>
    </row>
    <row r="1139" spans="1:21" x14ac:dyDescent="0.3">
      <c r="A1139" s="12">
        <v>5491</v>
      </c>
      <c r="B1139" s="12" t="s">
        <v>3179</v>
      </c>
      <c r="C1139" s="2">
        <v>42826</v>
      </c>
      <c r="D1139" s="2">
        <v>42829</v>
      </c>
      <c r="E1139" s="12" t="s">
        <v>23</v>
      </c>
      <c r="F1139" s="12" t="s">
        <v>1858</v>
      </c>
      <c r="G1139" s="12" t="s">
        <v>1859</v>
      </c>
      <c r="H1139" s="12" t="s">
        <v>92</v>
      </c>
      <c r="I1139" s="12" t="s">
        <v>27</v>
      </c>
      <c r="J1139" s="12" t="s">
        <v>608</v>
      </c>
      <c r="K1139" s="12" t="s">
        <v>45</v>
      </c>
      <c r="L1139" s="12">
        <v>32216</v>
      </c>
      <c r="M1139" s="12" t="s">
        <v>30</v>
      </c>
      <c r="N1139" s="12" t="s">
        <v>1619</v>
      </c>
      <c r="O1139" s="12" t="s">
        <v>32</v>
      </c>
      <c r="P1139" s="12" t="s">
        <v>38</v>
      </c>
      <c r="Q1139" s="12" t="s">
        <v>1620</v>
      </c>
      <c r="R1139" s="12">
        <v>218.352</v>
      </c>
      <c r="S1139" s="12">
        <v>3</v>
      </c>
      <c r="T1139" s="12">
        <v>0.2</v>
      </c>
      <c r="U1139" s="12">
        <v>-19.105799999999999</v>
      </c>
    </row>
    <row r="1140" spans="1:21" x14ac:dyDescent="0.3">
      <c r="A1140" s="12">
        <v>5495</v>
      </c>
      <c r="B1140" s="12" t="s">
        <v>3180</v>
      </c>
      <c r="C1140" s="2">
        <v>41971</v>
      </c>
      <c r="D1140" s="2">
        <v>41971</v>
      </c>
      <c r="E1140" s="12" t="s">
        <v>427</v>
      </c>
      <c r="F1140" s="12" t="s">
        <v>2598</v>
      </c>
      <c r="G1140" s="12" t="s">
        <v>2599</v>
      </c>
      <c r="H1140" s="12" t="s">
        <v>102</v>
      </c>
      <c r="I1140" s="12" t="s">
        <v>27</v>
      </c>
      <c r="J1140" s="12" t="s">
        <v>330</v>
      </c>
      <c r="K1140" s="12" t="s">
        <v>55</v>
      </c>
      <c r="L1140" s="12">
        <v>94122</v>
      </c>
      <c r="M1140" s="12" t="s">
        <v>56</v>
      </c>
      <c r="N1140" s="12" t="s">
        <v>1476</v>
      </c>
      <c r="O1140" s="12" t="s">
        <v>32</v>
      </c>
      <c r="P1140" s="12" t="s">
        <v>33</v>
      </c>
      <c r="Q1140" s="12" t="s">
        <v>1477</v>
      </c>
      <c r="R1140" s="12">
        <v>411.33199999999999</v>
      </c>
      <c r="S1140" s="12">
        <v>4</v>
      </c>
      <c r="T1140" s="12">
        <v>0.15</v>
      </c>
      <c r="U1140" s="12">
        <v>-4.8391999999999999</v>
      </c>
    </row>
    <row r="1141" spans="1:21" x14ac:dyDescent="0.3">
      <c r="A1141" s="12">
        <v>5501</v>
      </c>
      <c r="B1141" s="12" t="s">
        <v>3181</v>
      </c>
      <c r="C1141" s="2">
        <v>42931</v>
      </c>
      <c r="D1141" s="2">
        <v>42934</v>
      </c>
      <c r="E1141" s="12" t="s">
        <v>23</v>
      </c>
      <c r="F1141" s="12" t="s">
        <v>1443</v>
      </c>
      <c r="G1141" s="12" t="s">
        <v>1444</v>
      </c>
      <c r="H1141" s="12" t="s">
        <v>26</v>
      </c>
      <c r="I1141" s="12" t="s">
        <v>27</v>
      </c>
      <c r="J1141" s="12" t="s">
        <v>175</v>
      </c>
      <c r="K1141" s="12" t="s">
        <v>122</v>
      </c>
      <c r="L1141" s="12">
        <v>10024</v>
      </c>
      <c r="M1141" s="12" t="s">
        <v>69</v>
      </c>
      <c r="N1141" s="12" t="s">
        <v>1749</v>
      </c>
      <c r="O1141" s="12" t="s">
        <v>32</v>
      </c>
      <c r="P1141" s="12" t="s">
        <v>38</v>
      </c>
      <c r="Q1141" s="12" t="s">
        <v>1750</v>
      </c>
      <c r="R1141" s="12">
        <v>664.14599999999996</v>
      </c>
      <c r="S1141" s="12">
        <v>6</v>
      </c>
      <c r="T1141" s="12">
        <v>0.1</v>
      </c>
      <c r="U1141" s="12">
        <v>88.552800000000005</v>
      </c>
    </row>
    <row r="1142" spans="1:21" x14ac:dyDescent="0.3">
      <c r="A1142" s="12">
        <v>5503</v>
      </c>
      <c r="B1142" s="12" t="s">
        <v>3182</v>
      </c>
      <c r="C1142" s="2">
        <v>43041</v>
      </c>
      <c r="D1142" s="2">
        <v>43045</v>
      </c>
      <c r="E1142" s="12" t="s">
        <v>41</v>
      </c>
      <c r="F1142" s="12" t="s">
        <v>3183</v>
      </c>
      <c r="G1142" s="12" t="s">
        <v>3184</v>
      </c>
      <c r="H1142" s="12" t="s">
        <v>92</v>
      </c>
      <c r="I1142" s="12" t="s">
        <v>27</v>
      </c>
      <c r="J1142" s="12" t="s">
        <v>67</v>
      </c>
      <c r="K1142" s="12" t="s">
        <v>68</v>
      </c>
      <c r="L1142" s="12">
        <v>19140</v>
      </c>
      <c r="M1142" s="12" t="s">
        <v>69</v>
      </c>
      <c r="N1142" s="12" t="s">
        <v>1982</v>
      </c>
      <c r="O1142" s="12" t="s">
        <v>32</v>
      </c>
      <c r="P1142" s="12" t="s">
        <v>58</v>
      </c>
      <c r="Q1142" s="12" t="s">
        <v>1983</v>
      </c>
      <c r="R1142" s="12">
        <v>3.3119999999999998</v>
      </c>
      <c r="S1142" s="12">
        <v>1</v>
      </c>
      <c r="T1142" s="12">
        <v>0.2</v>
      </c>
      <c r="U1142" s="12">
        <v>0.66239999999999999</v>
      </c>
    </row>
    <row r="1143" spans="1:21" x14ac:dyDescent="0.3">
      <c r="A1143" s="12">
        <v>5509</v>
      </c>
      <c r="B1143" s="12" t="s">
        <v>3185</v>
      </c>
      <c r="C1143" s="2">
        <v>42285</v>
      </c>
      <c r="D1143" s="2">
        <v>42289</v>
      </c>
      <c r="E1143" s="12" t="s">
        <v>41</v>
      </c>
      <c r="F1143" s="12" t="s">
        <v>1302</v>
      </c>
      <c r="G1143" s="12" t="s">
        <v>1303</v>
      </c>
      <c r="H1143" s="12" t="s">
        <v>26</v>
      </c>
      <c r="I1143" s="12" t="s">
        <v>27</v>
      </c>
      <c r="J1143" s="12" t="s">
        <v>330</v>
      </c>
      <c r="K1143" s="12" t="s">
        <v>55</v>
      </c>
      <c r="L1143" s="12">
        <v>94122</v>
      </c>
      <c r="M1143" s="12" t="s">
        <v>56</v>
      </c>
      <c r="N1143" s="12" t="s">
        <v>391</v>
      </c>
      <c r="O1143" s="12" t="s">
        <v>32</v>
      </c>
      <c r="P1143" s="12" t="s">
        <v>58</v>
      </c>
      <c r="Q1143" s="12" t="s">
        <v>392</v>
      </c>
      <c r="R1143" s="12">
        <v>145.9</v>
      </c>
      <c r="S1143" s="12">
        <v>5</v>
      </c>
      <c r="T1143" s="12">
        <v>0</v>
      </c>
      <c r="U1143" s="12">
        <v>62.737000000000002</v>
      </c>
    </row>
    <row r="1144" spans="1:21" x14ac:dyDescent="0.3">
      <c r="A1144" s="12">
        <v>5518</v>
      </c>
      <c r="B1144" s="12" t="s">
        <v>3186</v>
      </c>
      <c r="C1144" s="2">
        <v>43073</v>
      </c>
      <c r="D1144" s="2">
        <v>43078</v>
      </c>
      <c r="E1144" s="12" t="s">
        <v>41</v>
      </c>
      <c r="F1144" s="12" t="s">
        <v>3187</v>
      </c>
      <c r="G1144" s="12" t="s">
        <v>3188</v>
      </c>
      <c r="H1144" s="12" t="s">
        <v>92</v>
      </c>
      <c r="I1144" s="12" t="s">
        <v>27</v>
      </c>
      <c r="J1144" s="12" t="s">
        <v>67</v>
      </c>
      <c r="K1144" s="12" t="s">
        <v>68</v>
      </c>
      <c r="L1144" s="12">
        <v>19134</v>
      </c>
      <c r="M1144" s="12" t="s">
        <v>69</v>
      </c>
      <c r="N1144" s="12" t="s">
        <v>1104</v>
      </c>
      <c r="O1144" s="12" t="s">
        <v>32</v>
      </c>
      <c r="P1144" s="12" t="s">
        <v>38</v>
      </c>
      <c r="Q1144" s="12" t="s">
        <v>1105</v>
      </c>
      <c r="R1144" s="12">
        <v>239.96</v>
      </c>
      <c r="S1144" s="12">
        <v>10</v>
      </c>
      <c r="T1144" s="12">
        <v>0.3</v>
      </c>
      <c r="U1144" s="12">
        <v>-10.284000000000001</v>
      </c>
    </row>
    <row r="1145" spans="1:21" x14ac:dyDescent="0.3">
      <c r="A1145" s="12">
        <v>5519</v>
      </c>
      <c r="B1145" s="12" t="s">
        <v>3186</v>
      </c>
      <c r="C1145" s="2">
        <v>43073</v>
      </c>
      <c r="D1145" s="2">
        <v>43078</v>
      </c>
      <c r="E1145" s="12" t="s">
        <v>41</v>
      </c>
      <c r="F1145" s="12" t="s">
        <v>3187</v>
      </c>
      <c r="G1145" s="12" t="s">
        <v>3188</v>
      </c>
      <c r="H1145" s="12" t="s">
        <v>92</v>
      </c>
      <c r="I1145" s="12" t="s">
        <v>27</v>
      </c>
      <c r="J1145" s="12" t="s">
        <v>67</v>
      </c>
      <c r="K1145" s="12" t="s">
        <v>68</v>
      </c>
      <c r="L1145" s="12">
        <v>19134</v>
      </c>
      <c r="M1145" s="12" t="s">
        <v>69</v>
      </c>
      <c r="N1145" s="12" t="s">
        <v>1592</v>
      </c>
      <c r="O1145" s="12" t="s">
        <v>32</v>
      </c>
      <c r="P1145" s="12" t="s">
        <v>58</v>
      </c>
      <c r="Q1145" s="12" t="s">
        <v>1593</v>
      </c>
      <c r="R1145" s="12">
        <v>54.768000000000001</v>
      </c>
      <c r="S1145" s="12">
        <v>2</v>
      </c>
      <c r="T1145" s="12">
        <v>0.2</v>
      </c>
      <c r="U1145" s="12">
        <v>6.8460000000000001</v>
      </c>
    </row>
    <row r="1146" spans="1:21" x14ac:dyDescent="0.3">
      <c r="A1146" s="12">
        <v>5540</v>
      </c>
      <c r="B1146" s="12" t="s">
        <v>3189</v>
      </c>
      <c r="C1146" s="2">
        <v>42877</v>
      </c>
      <c r="D1146" s="2">
        <v>42881</v>
      </c>
      <c r="E1146" s="12" t="s">
        <v>41</v>
      </c>
      <c r="F1146" s="12" t="s">
        <v>795</v>
      </c>
      <c r="G1146" s="12" t="s">
        <v>796</v>
      </c>
      <c r="H1146" s="12" t="s">
        <v>26</v>
      </c>
      <c r="I1146" s="12" t="s">
        <v>27</v>
      </c>
      <c r="J1146" s="12" t="s">
        <v>135</v>
      </c>
      <c r="K1146" s="12" t="s">
        <v>136</v>
      </c>
      <c r="L1146" s="12">
        <v>60653</v>
      </c>
      <c r="M1146" s="12" t="s">
        <v>95</v>
      </c>
      <c r="N1146" s="12" t="s">
        <v>144</v>
      </c>
      <c r="O1146" s="12" t="s">
        <v>32</v>
      </c>
      <c r="P1146" s="12" t="s">
        <v>38</v>
      </c>
      <c r="Q1146" s="12" t="s">
        <v>145</v>
      </c>
      <c r="R1146" s="12">
        <v>181.98599999999999</v>
      </c>
      <c r="S1146" s="12">
        <v>2</v>
      </c>
      <c r="T1146" s="12">
        <v>0.3</v>
      </c>
      <c r="U1146" s="12">
        <v>-54.595799999999997</v>
      </c>
    </row>
    <row r="1147" spans="1:21" x14ac:dyDescent="0.3">
      <c r="A1147" s="12">
        <v>5543</v>
      </c>
      <c r="B1147" s="12" t="s">
        <v>3190</v>
      </c>
      <c r="C1147" s="2">
        <v>42723</v>
      </c>
      <c r="D1147" s="2">
        <v>42729</v>
      </c>
      <c r="E1147" s="12" t="s">
        <v>41</v>
      </c>
      <c r="F1147" s="12" t="s">
        <v>2866</v>
      </c>
      <c r="G1147" s="12" t="s">
        <v>2867</v>
      </c>
      <c r="H1147" s="12" t="s">
        <v>92</v>
      </c>
      <c r="I1147" s="12" t="s">
        <v>27</v>
      </c>
      <c r="J1147" s="12" t="s">
        <v>1224</v>
      </c>
      <c r="K1147" s="12" t="s">
        <v>522</v>
      </c>
      <c r="L1147" s="12">
        <v>85705</v>
      </c>
      <c r="M1147" s="12" t="s">
        <v>56</v>
      </c>
      <c r="N1147" s="12" t="s">
        <v>3191</v>
      </c>
      <c r="O1147" s="12" t="s">
        <v>32</v>
      </c>
      <c r="P1147" s="12" t="s">
        <v>47</v>
      </c>
      <c r="Q1147" s="12" t="s">
        <v>3192</v>
      </c>
      <c r="R1147" s="12">
        <v>455.97</v>
      </c>
      <c r="S1147" s="12">
        <v>6</v>
      </c>
      <c r="T1147" s="12">
        <v>0.5</v>
      </c>
      <c r="U1147" s="12">
        <v>-218.8656</v>
      </c>
    </row>
    <row r="1148" spans="1:21" x14ac:dyDescent="0.3">
      <c r="A1148" s="12">
        <v>5547</v>
      </c>
      <c r="B1148" s="12" t="s">
        <v>3193</v>
      </c>
      <c r="C1148" s="2">
        <v>42985</v>
      </c>
      <c r="D1148" s="2">
        <v>42986</v>
      </c>
      <c r="E1148" s="12" t="s">
        <v>89</v>
      </c>
      <c r="F1148" s="12" t="s">
        <v>2169</v>
      </c>
      <c r="G1148" s="12" t="s">
        <v>2170</v>
      </c>
      <c r="H1148" s="12" t="s">
        <v>26</v>
      </c>
      <c r="I1148" s="12" t="s">
        <v>27</v>
      </c>
      <c r="J1148" s="12" t="s">
        <v>3194</v>
      </c>
      <c r="K1148" s="12" t="s">
        <v>78</v>
      </c>
      <c r="L1148" s="12">
        <v>84020</v>
      </c>
      <c r="M1148" s="12" t="s">
        <v>56</v>
      </c>
      <c r="N1148" s="12" t="s">
        <v>2616</v>
      </c>
      <c r="O1148" s="12" t="s">
        <v>32</v>
      </c>
      <c r="P1148" s="12" t="s">
        <v>58</v>
      </c>
      <c r="Q1148" s="12" t="s">
        <v>2617</v>
      </c>
      <c r="R1148" s="12">
        <v>25.16</v>
      </c>
      <c r="S1148" s="12">
        <v>2</v>
      </c>
      <c r="T1148" s="12">
        <v>0</v>
      </c>
      <c r="U1148" s="12">
        <v>10.5672</v>
      </c>
    </row>
    <row r="1149" spans="1:21" x14ac:dyDescent="0.3">
      <c r="A1149" s="12">
        <v>5555</v>
      </c>
      <c r="B1149" s="12" t="s">
        <v>3195</v>
      </c>
      <c r="C1149" s="2">
        <v>41955</v>
      </c>
      <c r="D1149" s="2">
        <v>41959</v>
      </c>
      <c r="E1149" s="12" t="s">
        <v>41</v>
      </c>
      <c r="F1149" s="12" t="s">
        <v>3196</v>
      </c>
      <c r="G1149" s="12" t="s">
        <v>3197</v>
      </c>
      <c r="H1149" s="12" t="s">
        <v>92</v>
      </c>
      <c r="I1149" s="12" t="s">
        <v>27</v>
      </c>
      <c r="J1149" s="12" t="s">
        <v>103</v>
      </c>
      <c r="K1149" s="12" t="s">
        <v>94</v>
      </c>
      <c r="L1149" s="12">
        <v>77036</v>
      </c>
      <c r="M1149" s="12" t="s">
        <v>95</v>
      </c>
      <c r="N1149" s="12" t="s">
        <v>1138</v>
      </c>
      <c r="O1149" s="12" t="s">
        <v>32</v>
      </c>
      <c r="P1149" s="12" t="s">
        <v>33</v>
      </c>
      <c r="Q1149" s="12" t="s">
        <v>1139</v>
      </c>
      <c r="R1149" s="12">
        <v>67.993200000000002</v>
      </c>
      <c r="S1149" s="12">
        <v>1</v>
      </c>
      <c r="T1149" s="12">
        <v>0.32</v>
      </c>
      <c r="U1149" s="12">
        <v>-12.998699999999999</v>
      </c>
    </row>
    <row r="1150" spans="1:21" x14ac:dyDescent="0.3">
      <c r="A1150" s="12">
        <v>5556</v>
      </c>
      <c r="B1150" s="12" t="s">
        <v>3198</v>
      </c>
      <c r="C1150" s="2">
        <v>43010</v>
      </c>
      <c r="D1150" s="2">
        <v>43014</v>
      </c>
      <c r="E1150" s="12" t="s">
        <v>23</v>
      </c>
      <c r="F1150" s="12" t="s">
        <v>1322</v>
      </c>
      <c r="G1150" s="12" t="s">
        <v>1323</v>
      </c>
      <c r="H1150" s="12" t="s">
        <v>92</v>
      </c>
      <c r="I1150" s="12" t="s">
        <v>27</v>
      </c>
      <c r="J1150" s="12" t="s">
        <v>1618</v>
      </c>
      <c r="K1150" s="12" t="s">
        <v>1278</v>
      </c>
      <c r="L1150" s="12">
        <v>36116</v>
      </c>
      <c r="M1150" s="12" t="s">
        <v>30</v>
      </c>
      <c r="N1150" s="12" t="s">
        <v>2392</v>
      </c>
      <c r="O1150" s="12" t="s">
        <v>32</v>
      </c>
      <c r="P1150" s="12" t="s">
        <v>58</v>
      </c>
      <c r="Q1150" s="12" t="s">
        <v>2393</v>
      </c>
      <c r="R1150" s="12">
        <v>10.16</v>
      </c>
      <c r="S1150" s="12">
        <v>2</v>
      </c>
      <c r="T1150" s="12">
        <v>0</v>
      </c>
      <c r="U1150" s="12">
        <v>3.4544000000000001</v>
      </c>
    </row>
    <row r="1151" spans="1:21" x14ac:dyDescent="0.3">
      <c r="A1151" s="12">
        <v>5557</v>
      </c>
      <c r="B1151" s="12" t="s">
        <v>3199</v>
      </c>
      <c r="C1151" s="2">
        <v>42352</v>
      </c>
      <c r="D1151" s="2">
        <v>42356</v>
      </c>
      <c r="E1151" s="12" t="s">
        <v>41</v>
      </c>
      <c r="F1151" s="12" t="s">
        <v>2499</v>
      </c>
      <c r="G1151" s="12" t="s">
        <v>2500</v>
      </c>
      <c r="H1151" s="12" t="s">
        <v>92</v>
      </c>
      <c r="I1151" s="12" t="s">
        <v>27</v>
      </c>
      <c r="J1151" s="12" t="s">
        <v>479</v>
      </c>
      <c r="K1151" s="12" t="s">
        <v>480</v>
      </c>
      <c r="L1151" s="12">
        <v>39212</v>
      </c>
      <c r="M1151" s="12" t="s">
        <v>30</v>
      </c>
      <c r="N1151" s="12" t="s">
        <v>2013</v>
      </c>
      <c r="O1151" s="12" t="s">
        <v>32</v>
      </c>
      <c r="P1151" s="12" t="s">
        <v>58</v>
      </c>
      <c r="Q1151" s="12" t="s">
        <v>2014</v>
      </c>
      <c r="R1151" s="12">
        <v>6.16</v>
      </c>
      <c r="S1151" s="12">
        <v>2</v>
      </c>
      <c r="T1151" s="12">
        <v>0</v>
      </c>
      <c r="U1151" s="12">
        <v>1.9712000000000001</v>
      </c>
    </row>
    <row r="1152" spans="1:21" x14ac:dyDescent="0.3">
      <c r="A1152" s="12">
        <v>5568</v>
      </c>
      <c r="B1152" s="12" t="s">
        <v>3200</v>
      </c>
      <c r="C1152" s="2">
        <v>42807</v>
      </c>
      <c r="D1152" s="2">
        <v>42807</v>
      </c>
      <c r="E1152" s="12" t="s">
        <v>427</v>
      </c>
      <c r="F1152" s="12" t="s">
        <v>3201</v>
      </c>
      <c r="G1152" s="12" t="s">
        <v>3202</v>
      </c>
      <c r="H1152" s="12" t="s">
        <v>102</v>
      </c>
      <c r="I1152" s="12" t="s">
        <v>27</v>
      </c>
      <c r="J1152" s="12" t="s">
        <v>135</v>
      </c>
      <c r="K1152" s="12" t="s">
        <v>136</v>
      </c>
      <c r="L1152" s="12">
        <v>60610</v>
      </c>
      <c r="M1152" s="12" t="s">
        <v>95</v>
      </c>
      <c r="N1152" s="12" t="s">
        <v>2575</v>
      </c>
      <c r="O1152" s="12" t="s">
        <v>32</v>
      </c>
      <c r="P1152" s="12" t="s">
        <v>38</v>
      </c>
      <c r="Q1152" s="12" t="s">
        <v>2576</v>
      </c>
      <c r="R1152" s="12">
        <v>89.768000000000001</v>
      </c>
      <c r="S1152" s="12">
        <v>1</v>
      </c>
      <c r="T1152" s="12">
        <v>0.3</v>
      </c>
      <c r="U1152" s="12">
        <v>-2.5648</v>
      </c>
    </row>
    <row r="1153" spans="1:21" x14ac:dyDescent="0.3">
      <c r="A1153" s="12">
        <v>5577</v>
      </c>
      <c r="B1153" s="12" t="s">
        <v>3203</v>
      </c>
      <c r="C1153" s="2">
        <v>42716</v>
      </c>
      <c r="D1153" s="2">
        <v>42720</v>
      </c>
      <c r="E1153" s="12" t="s">
        <v>41</v>
      </c>
      <c r="F1153" s="12" t="s">
        <v>3204</v>
      </c>
      <c r="G1153" s="12" t="s">
        <v>3205</v>
      </c>
      <c r="H1153" s="12" t="s">
        <v>26</v>
      </c>
      <c r="I1153" s="12" t="s">
        <v>27</v>
      </c>
      <c r="J1153" s="12" t="s">
        <v>1187</v>
      </c>
      <c r="K1153" s="12" t="s">
        <v>55</v>
      </c>
      <c r="L1153" s="12">
        <v>91104</v>
      </c>
      <c r="M1153" s="12" t="s">
        <v>56</v>
      </c>
      <c r="N1153" s="12" t="s">
        <v>553</v>
      </c>
      <c r="O1153" s="12" t="s">
        <v>32</v>
      </c>
      <c r="P1153" s="12" t="s">
        <v>58</v>
      </c>
      <c r="Q1153" s="12" t="s">
        <v>554</v>
      </c>
      <c r="R1153" s="12">
        <v>383.64</v>
      </c>
      <c r="S1153" s="12">
        <v>6</v>
      </c>
      <c r="T1153" s="12">
        <v>0</v>
      </c>
      <c r="U1153" s="12">
        <v>122.76479999999999</v>
      </c>
    </row>
    <row r="1154" spans="1:21" x14ac:dyDescent="0.3">
      <c r="A1154" s="12">
        <v>5580</v>
      </c>
      <c r="B1154" s="12" t="s">
        <v>3206</v>
      </c>
      <c r="C1154" s="2">
        <v>42987</v>
      </c>
      <c r="D1154" s="2">
        <v>42992</v>
      </c>
      <c r="E1154" s="12" t="s">
        <v>23</v>
      </c>
      <c r="F1154" s="12" t="s">
        <v>2417</v>
      </c>
      <c r="G1154" s="12" t="s">
        <v>2418</v>
      </c>
      <c r="H1154" s="12" t="s">
        <v>26</v>
      </c>
      <c r="I1154" s="12" t="s">
        <v>27</v>
      </c>
      <c r="J1154" s="12" t="s">
        <v>54</v>
      </c>
      <c r="K1154" s="12" t="s">
        <v>55</v>
      </c>
      <c r="L1154" s="12">
        <v>90004</v>
      </c>
      <c r="M1154" s="12" t="s">
        <v>56</v>
      </c>
      <c r="N1154" s="12" t="s">
        <v>1658</v>
      </c>
      <c r="O1154" s="12" t="s">
        <v>32</v>
      </c>
      <c r="P1154" s="12" t="s">
        <v>38</v>
      </c>
      <c r="Q1154" s="12" t="s">
        <v>1659</v>
      </c>
      <c r="R1154" s="12">
        <v>243.92</v>
      </c>
      <c r="S1154" s="12">
        <v>5</v>
      </c>
      <c r="T1154" s="12">
        <v>0.2</v>
      </c>
      <c r="U1154" s="12">
        <v>-15.244999999999999</v>
      </c>
    </row>
    <row r="1155" spans="1:21" x14ac:dyDescent="0.3">
      <c r="A1155" s="12">
        <v>5582</v>
      </c>
      <c r="B1155" s="12" t="s">
        <v>3207</v>
      </c>
      <c r="C1155" s="2">
        <v>43012</v>
      </c>
      <c r="D1155" s="2">
        <v>43016</v>
      </c>
      <c r="E1155" s="12" t="s">
        <v>41</v>
      </c>
      <c r="F1155" s="12" t="s">
        <v>133</v>
      </c>
      <c r="G1155" s="12" t="s">
        <v>134</v>
      </c>
      <c r="H1155" s="12" t="s">
        <v>102</v>
      </c>
      <c r="I1155" s="12" t="s">
        <v>27</v>
      </c>
      <c r="J1155" s="12" t="s">
        <v>2524</v>
      </c>
      <c r="K1155" s="12" t="s">
        <v>1091</v>
      </c>
      <c r="L1155" s="12">
        <v>20735</v>
      </c>
      <c r="M1155" s="12" t="s">
        <v>69</v>
      </c>
      <c r="N1155" s="12" t="s">
        <v>1123</v>
      </c>
      <c r="O1155" s="12" t="s">
        <v>32</v>
      </c>
      <c r="P1155" s="12" t="s">
        <v>58</v>
      </c>
      <c r="Q1155" s="12" t="s">
        <v>1124</v>
      </c>
      <c r="R1155" s="12">
        <v>19.98</v>
      </c>
      <c r="S1155" s="12">
        <v>1</v>
      </c>
      <c r="T1155" s="12">
        <v>0</v>
      </c>
      <c r="U1155" s="12">
        <v>8.5914000000000001</v>
      </c>
    </row>
    <row r="1156" spans="1:21" x14ac:dyDescent="0.3">
      <c r="A1156" s="12">
        <v>5584</v>
      </c>
      <c r="B1156" s="12" t="s">
        <v>3208</v>
      </c>
      <c r="C1156" s="2">
        <v>41988</v>
      </c>
      <c r="D1156" s="2">
        <v>41992</v>
      </c>
      <c r="E1156" s="12" t="s">
        <v>23</v>
      </c>
      <c r="F1156" s="12" t="s">
        <v>342</v>
      </c>
      <c r="G1156" s="12" t="s">
        <v>343</v>
      </c>
      <c r="H1156" s="12" t="s">
        <v>26</v>
      </c>
      <c r="I1156" s="12" t="s">
        <v>27</v>
      </c>
      <c r="J1156" s="12" t="s">
        <v>641</v>
      </c>
      <c r="K1156" s="12" t="s">
        <v>55</v>
      </c>
      <c r="L1156" s="12">
        <v>92037</v>
      </c>
      <c r="M1156" s="12" t="s">
        <v>56</v>
      </c>
      <c r="N1156" s="12" t="s">
        <v>2013</v>
      </c>
      <c r="O1156" s="12" t="s">
        <v>32</v>
      </c>
      <c r="P1156" s="12" t="s">
        <v>58</v>
      </c>
      <c r="Q1156" s="12" t="s">
        <v>2014</v>
      </c>
      <c r="R1156" s="12">
        <v>6.16</v>
      </c>
      <c r="S1156" s="12">
        <v>2</v>
      </c>
      <c r="T1156" s="12">
        <v>0</v>
      </c>
      <c r="U1156" s="12">
        <v>1.9712000000000001</v>
      </c>
    </row>
    <row r="1157" spans="1:21" x14ac:dyDescent="0.3">
      <c r="A1157" s="12">
        <v>5592</v>
      </c>
      <c r="B1157" s="12" t="s">
        <v>3209</v>
      </c>
      <c r="C1157" s="2">
        <v>41925</v>
      </c>
      <c r="D1157" s="2">
        <v>41930</v>
      </c>
      <c r="E1157" s="12" t="s">
        <v>23</v>
      </c>
      <c r="F1157" s="12" t="s">
        <v>1396</v>
      </c>
      <c r="G1157" s="12" t="s">
        <v>1397</v>
      </c>
      <c r="H1157" s="12" t="s">
        <v>92</v>
      </c>
      <c r="I1157" s="12" t="s">
        <v>27</v>
      </c>
      <c r="J1157" s="12" t="s">
        <v>2062</v>
      </c>
      <c r="K1157" s="12" t="s">
        <v>364</v>
      </c>
      <c r="L1157" s="12">
        <v>8701</v>
      </c>
      <c r="M1157" s="12" t="s">
        <v>69</v>
      </c>
      <c r="N1157" s="12" t="s">
        <v>1030</v>
      </c>
      <c r="O1157" s="12" t="s">
        <v>32</v>
      </c>
      <c r="P1157" s="12" t="s">
        <v>38</v>
      </c>
      <c r="Q1157" s="12" t="s">
        <v>1031</v>
      </c>
      <c r="R1157" s="12">
        <v>245.98</v>
      </c>
      <c r="S1157" s="12">
        <v>2</v>
      </c>
      <c r="T1157" s="12">
        <v>0</v>
      </c>
      <c r="U1157" s="12">
        <v>27.0578</v>
      </c>
    </row>
    <row r="1158" spans="1:21" x14ac:dyDescent="0.3">
      <c r="A1158" s="12">
        <v>5606</v>
      </c>
      <c r="B1158" s="12" t="s">
        <v>3210</v>
      </c>
      <c r="C1158" s="2">
        <v>42633</v>
      </c>
      <c r="D1158" s="2">
        <v>42638</v>
      </c>
      <c r="E1158" s="12" t="s">
        <v>41</v>
      </c>
      <c r="F1158" s="12" t="s">
        <v>1461</v>
      </c>
      <c r="G1158" s="12" t="s">
        <v>1462</v>
      </c>
      <c r="H1158" s="12" t="s">
        <v>92</v>
      </c>
      <c r="I1158" s="12" t="s">
        <v>27</v>
      </c>
      <c r="J1158" s="12" t="s">
        <v>2571</v>
      </c>
      <c r="K1158" s="12" t="s">
        <v>1038</v>
      </c>
      <c r="L1158" s="12">
        <v>27405</v>
      </c>
      <c r="M1158" s="12" t="s">
        <v>30</v>
      </c>
      <c r="N1158" s="12" t="s">
        <v>2142</v>
      </c>
      <c r="O1158" s="12" t="s">
        <v>32</v>
      </c>
      <c r="P1158" s="12" t="s">
        <v>58</v>
      </c>
      <c r="Q1158" s="12" t="s">
        <v>2143</v>
      </c>
      <c r="R1158" s="12">
        <v>17.088000000000001</v>
      </c>
      <c r="S1158" s="12">
        <v>2</v>
      </c>
      <c r="T1158" s="12">
        <v>0.2</v>
      </c>
      <c r="U1158" s="12">
        <v>1.0680000000000001</v>
      </c>
    </row>
    <row r="1159" spans="1:21" x14ac:dyDescent="0.3">
      <c r="A1159" s="12">
        <v>5607</v>
      </c>
      <c r="B1159" s="12" t="s">
        <v>3210</v>
      </c>
      <c r="C1159" s="2">
        <v>42633</v>
      </c>
      <c r="D1159" s="2">
        <v>42638</v>
      </c>
      <c r="E1159" s="12" t="s">
        <v>41</v>
      </c>
      <c r="F1159" s="12" t="s">
        <v>1461</v>
      </c>
      <c r="G1159" s="12" t="s">
        <v>1462</v>
      </c>
      <c r="H1159" s="12" t="s">
        <v>92</v>
      </c>
      <c r="I1159" s="12" t="s">
        <v>27</v>
      </c>
      <c r="J1159" s="12" t="s">
        <v>2571</v>
      </c>
      <c r="K1159" s="12" t="s">
        <v>1038</v>
      </c>
      <c r="L1159" s="12">
        <v>27405</v>
      </c>
      <c r="M1159" s="12" t="s">
        <v>30</v>
      </c>
      <c r="N1159" s="12" t="s">
        <v>1030</v>
      </c>
      <c r="O1159" s="12" t="s">
        <v>32</v>
      </c>
      <c r="P1159" s="12" t="s">
        <v>38</v>
      </c>
      <c r="Q1159" s="12" t="s">
        <v>1031</v>
      </c>
      <c r="R1159" s="12">
        <v>98.391999999999996</v>
      </c>
      <c r="S1159" s="12">
        <v>1</v>
      </c>
      <c r="T1159" s="12">
        <v>0.2</v>
      </c>
      <c r="U1159" s="12">
        <v>-11.069100000000001</v>
      </c>
    </row>
    <row r="1160" spans="1:21" x14ac:dyDescent="0.3">
      <c r="A1160" s="12">
        <v>5618</v>
      </c>
      <c r="B1160" s="12" t="s">
        <v>3211</v>
      </c>
      <c r="C1160" s="2">
        <v>42916</v>
      </c>
      <c r="D1160" s="2">
        <v>42920</v>
      </c>
      <c r="E1160" s="12" t="s">
        <v>41</v>
      </c>
      <c r="F1160" s="12" t="s">
        <v>2218</v>
      </c>
      <c r="G1160" s="12" t="s">
        <v>2219</v>
      </c>
      <c r="H1160" s="12" t="s">
        <v>92</v>
      </c>
      <c r="I1160" s="12" t="s">
        <v>27</v>
      </c>
      <c r="J1160" s="12" t="s">
        <v>142</v>
      </c>
      <c r="K1160" s="12" t="s">
        <v>143</v>
      </c>
      <c r="L1160" s="12">
        <v>38109</v>
      </c>
      <c r="M1160" s="12" t="s">
        <v>30</v>
      </c>
      <c r="N1160" s="12" t="s">
        <v>1484</v>
      </c>
      <c r="O1160" s="12" t="s">
        <v>32</v>
      </c>
      <c r="P1160" s="12" t="s">
        <v>58</v>
      </c>
      <c r="Q1160" s="12" t="s">
        <v>1485</v>
      </c>
      <c r="R1160" s="12">
        <v>19.52</v>
      </c>
      <c r="S1160" s="12">
        <v>2</v>
      </c>
      <c r="T1160" s="12">
        <v>0.2</v>
      </c>
      <c r="U1160" s="12">
        <v>5.3680000000000003</v>
      </c>
    </row>
    <row r="1161" spans="1:21" x14ac:dyDescent="0.3">
      <c r="A1161" s="12">
        <v>5622</v>
      </c>
      <c r="B1161" s="12" t="s">
        <v>3212</v>
      </c>
      <c r="C1161" s="2">
        <v>42638</v>
      </c>
      <c r="D1161" s="2">
        <v>42643</v>
      </c>
      <c r="E1161" s="12" t="s">
        <v>41</v>
      </c>
      <c r="F1161" s="12" t="s">
        <v>3213</v>
      </c>
      <c r="G1161" s="12" t="s">
        <v>3214</v>
      </c>
      <c r="H1161" s="12" t="s">
        <v>92</v>
      </c>
      <c r="I1161" s="12" t="s">
        <v>27</v>
      </c>
      <c r="J1161" s="12" t="s">
        <v>3215</v>
      </c>
      <c r="K1161" s="12" t="s">
        <v>240</v>
      </c>
      <c r="L1161" s="12">
        <v>54601</v>
      </c>
      <c r="M1161" s="12" t="s">
        <v>95</v>
      </c>
      <c r="N1161" s="12" t="s">
        <v>106</v>
      </c>
      <c r="O1161" s="12" t="s">
        <v>32</v>
      </c>
      <c r="P1161" s="12" t="s">
        <v>38</v>
      </c>
      <c r="Q1161" s="12" t="s">
        <v>107</v>
      </c>
      <c r="R1161" s="12">
        <v>201.96</v>
      </c>
      <c r="S1161" s="12">
        <v>2</v>
      </c>
      <c r="T1161" s="12">
        <v>0</v>
      </c>
      <c r="U1161" s="12">
        <v>50.49</v>
      </c>
    </row>
    <row r="1162" spans="1:21" x14ac:dyDescent="0.3">
      <c r="A1162" s="12">
        <v>5623</v>
      </c>
      <c r="B1162" s="12" t="s">
        <v>3212</v>
      </c>
      <c r="C1162" s="2">
        <v>42638</v>
      </c>
      <c r="D1162" s="2">
        <v>42643</v>
      </c>
      <c r="E1162" s="12" t="s">
        <v>41</v>
      </c>
      <c r="F1162" s="12" t="s">
        <v>3213</v>
      </c>
      <c r="G1162" s="12" t="s">
        <v>3214</v>
      </c>
      <c r="H1162" s="12" t="s">
        <v>92</v>
      </c>
      <c r="I1162" s="12" t="s">
        <v>27</v>
      </c>
      <c r="J1162" s="12" t="s">
        <v>3215</v>
      </c>
      <c r="K1162" s="12" t="s">
        <v>240</v>
      </c>
      <c r="L1162" s="12">
        <v>54601</v>
      </c>
      <c r="M1162" s="12" t="s">
        <v>95</v>
      </c>
      <c r="N1162" s="12" t="s">
        <v>2234</v>
      </c>
      <c r="O1162" s="12" t="s">
        <v>32</v>
      </c>
      <c r="P1162" s="12" t="s">
        <v>58</v>
      </c>
      <c r="Q1162" s="12" t="s">
        <v>2235</v>
      </c>
      <c r="R1162" s="12">
        <v>68.64</v>
      </c>
      <c r="S1162" s="12">
        <v>11</v>
      </c>
      <c r="T1162" s="12">
        <v>0</v>
      </c>
      <c r="U1162" s="12">
        <v>17.16</v>
      </c>
    </row>
    <row r="1163" spans="1:21" x14ac:dyDescent="0.3">
      <c r="A1163" s="12">
        <v>5626</v>
      </c>
      <c r="B1163" s="12" t="s">
        <v>3216</v>
      </c>
      <c r="C1163" s="2">
        <v>41911</v>
      </c>
      <c r="D1163" s="2">
        <v>41913</v>
      </c>
      <c r="E1163" s="12" t="s">
        <v>23</v>
      </c>
      <c r="F1163" s="12" t="s">
        <v>1242</v>
      </c>
      <c r="G1163" s="12" t="s">
        <v>1243</v>
      </c>
      <c r="H1163" s="12" t="s">
        <v>102</v>
      </c>
      <c r="I1163" s="12" t="s">
        <v>27</v>
      </c>
      <c r="J1163" s="12" t="s">
        <v>193</v>
      </c>
      <c r="K1163" s="12" t="s">
        <v>194</v>
      </c>
      <c r="L1163" s="12">
        <v>98115</v>
      </c>
      <c r="M1163" s="12" t="s">
        <v>56</v>
      </c>
      <c r="N1163" s="12" t="s">
        <v>113</v>
      </c>
      <c r="O1163" s="12" t="s">
        <v>32</v>
      </c>
      <c r="P1163" s="12" t="s">
        <v>58</v>
      </c>
      <c r="Q1163" s="12" t="s">
        <v>114</v>
      </c>
      <c r="R1163" s="12">
        <v>6.16</v>
      </c>
      <c r="S1163" s="12">
        <v>2</v>
      </c>
      <c r="T1163" s="12">
        <v>0</v>
      </c>
      <c r="U1163" s="12">
        <v>2.9567999999999999</v>
      </c>
    </row>
    <row r="1164" spans="1:21" x14ac:dyDescent="0.3">
      <c r="A1164" s="12">
        <v>5627</v>
      </c>
      <c r="B1164" s="12" t="s">
        <v>3216</v>
      </c>
      <c r="C1164" s="2">
        <v>41911</v>
      </c>
      <c r="D1164" s="2">
        <v>41913</v>
      </c>
      <c r="E1164" s="12" t="s">
        <v>23</v>
      </c>
      <c r="F1164" s="12" t="s">
        <v>1242</v>
      </c>
      <c r="G1164" s="12" t="s">
        <v>1243</v>
      </c>
      <c r="H1164" s="12" t="s">
        <v>102</v>
      </c>
      <c r="I1164" s="12" t="s">
        <v>27</v>
      </c>
      <c r="J1164" s="12" t="s">
        <v>193</v>
      </c>
      <c r="K1164" s="12" t="s">
        <v>194</v>
      </c>
      <c r="L1164" s="12">
        <v>98115</v>
      </c>
      <c r="M1164" s="12" t="s">
        <v>56</v>
      </c>
      <c r="N1164" s="12" t="s">
        <v>1249</v>
      </c>
      <c r="O1164" s="12" t="s">
        <v>32</v>
      </c>
      <c r="P1164" s="12" t="s">
        <v>47</v>
      </c>
      <c r="Q1164" s="12" t="s">
        <v>1250</v>
      </c>
      <c r="R1164" s="12">
        <v>2348.8200000000002</v>
      </c>
      <c r="S1164" s="12">
        <v>9</v>
      </c>
      <c r="T1164" s="12">
        <v>0</v>
      </c>
      <c r="U1164" s="12">
        <v>399.29939999999999</v>
      </c>
    </row>
    <row r="1165" spans="1:21" x14ac:dyDescent="0.3">
      <c r="A1165" s="12">
        <v>5629</v>
      </c>
      <c r="B1165" s="12" t="s">
        <v>3217</v>
      </c>
      <c r="C1165" s="2">
        <v>42912</v>
      </c>
      <c r="D1165" s="2">
        <v>42917</v>
      </c>
      <c r="E1165" s="12" t="s">
        <v>41</v>
      </c>
      <c r="F1165" s="12" t="s">
        <v>334</v>
      </c>
      <c r="G1165" s="12" t="s">
        <v>335</v>
      </c>
      <c r="H1165" s="12" t="s">
        <v>92</v>
      </c>
      <c r="I1165" s="12" t="s">
        <v>27</v>
      </c>
      <c r="J1165" s="12" t="s">
        <v>1008</v>
      </c>
      <c r="K1165" s="12" t="s">
        <v>45</v>
      </c>
      <c r="L1165" s="12">
        <v>33180</v>
      </c>
      <c r="M1165" s="12" t="s">
        <v>30</v>
      </c>
      <c r="N1165" s="12" t="s">
        <v>3218</v>
      </c>
      <c r="O1165" s="12" t="s">
        <v>32</v>
      </c>
      <c r="P1165" s="12" t="s">
        <v>38</v>
      </c>
      <c r="Q1165" s="12" t="s">
        <v>3219</v>
      </c>
      <c r="R1165" s="12">
        <v>273.55200000000002</v>
      </c>
      <c r="S1165" s="12">
        <v>3</v>
      </c>
      <c r="T1165" s="12">
        <v>0.2</v>
      </c>
      <c r="U1165" s="12">
        <v>-13.6776</v>
      </c>
    </row>
    <row r="1166" spans="1:21" x14ac:dyDescent="0.3">
      <c r="A1166" s="12">
        <v>5630</v>
      </c>
      <c r="B1166" s="12" t="s">
        <v>3220</v>
      </c>
      <c r="C1166" s="2">
        <v>42603</v>
      </c>
      <c r="D1166" s="2">
        <v>42605</v>
      </c>
      <c r="E1166" s="12" t="s">
        <v>23</v>
      </c>
      <c r="F1166" s="12" t="s">
        <v>673</v>
      </c>
      <c r="G1166" s="12" t="s">
        <v>674</v>
      </c>
      <c r="H1166" s="12" t="s">
        <v>102</v>
      </c>
      <c r="I1166" s="12" t="s">
        <v>27</v>
      </c>
      <c r="J1166" s="12" t="s">
        <v>67</v>
      </c>
      <c r="K1166" s="12" t="s">
        <v>68</v>
      </c>
      <c r="L1166" s="12">
        <v>19143</v>
      </c>
      <c r="M1166" s="12" t="s">
        <v>69</v>
      </c>
      <c r="N1166" s="12" t="s">
        <v>1286</v>
      </c>
      <c r="O1166" s="12" t="s">
        <v>32</v>
      </c>
      <c r="P1166" s="12" t="s">
        <v>47</v>
      </c>
      <c r="Q1166" s="12" t="s">
        <v>1287</v>
      </c>
      <c r="R1166" s="12">
        <v>815.29200000000003</v>
      </c>
      <c r="S1166" s="12">
        <v>9</v>
      </c>
      <c r="T1166" s="12">
        <v>0.4</v>
      </c>
      <c r="U1166" s="12">
        <v>-339.70499999999998</v>
      </c>
    </row>
    <row r="1167" spans="1:21" x14ac:dyDescent="0.3">
      <c r="A1167" s="12">
        <v>5632</v>
      </c>
      <c r="B1167" s="12" t="s">
        <v>3221</v>
      </c>
      <c r="C1167" s="2">
        <v>41681</v>
      </c>
      <c r="D1167" s="2">
        <v>41685</v>
      </c>
      <c r="E1167" s="12" t="s">
        <v>41</v>
      </c>
      <c r="F1167" s="12" t="s">
        <v>477</v>
      </c>
      <c r="G1167" s="12" t="s">
        <v>478</v>
      </c>
      <c r="H1167" s="12" t="s">
        <v>26</v>
      </c>
      <c r="I1167" s="12" t="s">
        <v>27</v>
      </c>
      <c r="J1167" s="12" t="s">
        <v>2122</v>
      </c>
      <c r="K1167" s="12" t="s">
        <v>718</v>
      </c>
      <c r="L1167" s="12">
        <v>23320</v>
      </c>
      <c r="M1167" s="12" t="s">
        <v>30</v>
      </c>
      <c r="N1167" s="12" t="s">
        <v>1330</v>
      </c>
      <c r="O1167" s="12" t="s">
        <v>32</v>
      </c>
      <c r="P1167" s="12" t="s">
        <v>47</v>
      </c>
      <c r="Q1167" s="12" t="s">
        <v>1331</v>
      </c>
      <c r="R1167" s="12">
        <v>1256.22</v>
      </c>
      <c r="S1167" s="12">
        <v>6</v>
      </c>
      <c r="T1167" s="12">
        <v>0</v>
      </c>
      <c r="U1167" s="12">
        <v>75.373199999999997</v>
      </c>
    </row>
    <row r="1168" spans="1:21" x14ac:dyDescent="0.3">
      <c r="A1168" s="12">
        <v>5638</v>
      </c>
      <c r="B1168" s="12" t="s">
        <v>3222</v>
      </c>
      <c r="C1168" s="2">
        <v>42820</v>
      </c>
      <c r="D1168" s="2">
        <v>42827</v>
      </c>
      <c r="E1168" s="12" t="s">
        <v>41</v>
      </c>
      <c r="F1168" s="12" t="s">
        <v>3223</v>
      </c>
      <c r="G1168" s="12" t="s">
        <v>3224</v>
      </c>
      <c r="H1168" s="12" t="s">
        <v>92</v>
      </c>
      <c r="I1168" s="12" t="s">
        <v>27</v>
      </c>
      <c r="J1168" s="12" t="s">
        <v>657</v>
      </c>
      <c r="K1168" s="12" t="s">
        <v>291</v>
      </c>
      <c r="L1168" s="12">
        <v>48126</v>
      </c>
      <c r="M1168" s="12" t="s">
        <v>95</v>
      </c>
      <c r="N1168" s="12" t="s">
        <v>3225</v>
      </c>
      <c r="O1168" s="12" t="s">
        <v>32</v>
      </c>
      <c r="P1168" s="12" t="s">
        <v>58</v>
      </c>
      <c r="Q1168" s="12" t="s">
        <v>3226</v>
      </c>
      <c r="R1168" s="12">
        <v>60.84</v>
      </c>
      <c r="S1168" s="12">
        <v>3</v>
      </c>
      <c r="T1168" s="12">
        <v>0</v>
      </c>
      <c r="U1168" s="12">
        <v>23.119199999999999</v>
      </c>
    </row>
    <row r="1169" spans="1:21" x14ac:dyDescent="0.3">
      <c r="A1169" s="12">
        <v>5639</v>
      </c>
      <c r="B1169" s="12" t="s">
        <v>3227</v>
      </c>
      <c r="C1169" s="2">
        <v>41994</v>
      </c>
      <c r="D1169" s="2">
        <v>42000</v>
      </c>
      <c r="E1169" s="12" t="s">
        <v>41</v>
      </c>
      <c r="F1169" s="12" t="s">
        <v>835</v>
      </c>
      <c r="G1169" s="12" t="s">
        <v>836</v>
      </c>
      <c r="H1169" s="12" t="s">
        <v>26</v>
      </c>
      <c r="I1169" s="12" t="s">
        <v>27</v>
      </c>
      <c r="J1169" s="12" t="s">
        <v>641</v>
      </c>
      <c r="K1169" s="12" t="s">
        <v>55</v>
      </c>
      <c r="L1169" s="12">
        <v>92024</v>
      </c>
      <c r="M1169" s="12" t="s">
        <v>56</v>
      </c>
      <c r="N1169" s="12" t="s">
        <v>248</v>
      </c>
      <c r="O1169" s="12" t="s">
        <v>32</v>
      </c>
      <c r="P1169" s="12" t="s">
        <v>38</v>
      </c>
      <c r="Q1169" s="12" t="s">
        <v>249</v>
      </c>
      <c r="R1169" s="12">
        <v>1325.76</v>
      </c>
      <c r="S1169" s="12">
        <v>6</v>
      </c>
      <c r="T1169" s="12">
        <v>0.2</v>
      </c>
      <c r="U1169" s="12">
        <v>149.148</v>
      </c>
    </row>
    <row r="1170" spans="1:21" x14ac:dyDescent="0.3">
      <c r="A1170" s="12">
        <v>5640</v>
      </c>
      <c r="B1170" s="12" t="s">
        <v>3227</v>
      </c>
      <c r="C1170" s="2">
        <v>41994</v>
      </c>
      <c r="D1170" s="2">
        <v>42000</v>
      </c>
      <c r="E1170" s="12" t="s">
        <v>41</v>
      </c>
      <c r="F1170" s="12" t="s">
        <v>835</v>
      </c>
      <c r="G1170" s="12" t="s">
        <v>836</v>
      </c>
      <c r="H1170" s="12" t="s">
        <v>26</v>
      </c>
      <c r="I1170" s="12" t="s">
        <v>27</v>
      </c>
      <c r="J1170" s="12" t="s">
        <v>641</v>
      </c>
      <c r="K1170" s="12" t="s">
        <v>55</v>
      </c>
      <c r="L1170" s="12">
        <v>92024</v>
      </c>
      <c r="M1170" s="12" t="s">
        <v>56</v>
      </c>
      <c r="N1170" s="12" t="s">
        <v>582</v>
      </c>
      <c r="O1170" s="12" t="s">
        <v>32</v>
      </c>
      <c r="P1170" s="12" t="s">
        <v>38</v>
      </c>
      <c r="Q1170" s="12" t="s">
        <v>583</v>
      </c>
      <c r="R1170" s="12">
        <v>572.16</v>
      </c>
      <c r="S1170" s="12">
        <v>3</v>
      </c>
      <c r="T1170" s="12">
        <v>0.2</v>
      </c>
      <c r="U1170" s="12">
        <v>35.76</v>
      </c>
    </row>
    <row r="1171" spans="1:21" x14ac:dyDescent="0.3">
      <c r="A1171" s="12">
        <v>5643</v>
      </c>
      <c r="B1171" s="12" t="s">
        <v>3228</v>
      </c>
      <c r="C1171" s="2">
        <v>42461</v>
      </c>
      <c r="D1171" s="2">
        <v>42465</v>
      </c>
      <c r="E1171" s="12" t="s">
        <v>23</v>
      </c>
      <c r="F1171" s="12" t="s">
        <v>2303</v>
      </c>
      <c r="G1171" s="12" t="s">
        <v>2304</v>
      </c>
      <c r="H1171" s="12" t="s">
        <v>102</v>
      </c>
      <c r="I1171" s="12" t="s">
        <v>27</v>
      </c>
      <c r="J1171" s="12" t="s">
        <v>349</v>
      </c>
      <c r="K1171" s="12" t="s">
        <v>669</v>
      </c>
      <c r="L1171" s="12">
        <v>31907</v>
      </c>
      <c r="M1171" s="12" t="s">
        <v>30</v>
      </c>
      <c r="N1171" s="12" t="s">
        <v>339</v>
      </c>
      <c r="O1171" s="12" t="s">
        <v>32</v>
      </c>
      <c r="P1171" s="12" t="s">
        <v>58</v>
      </c>
      <c r="Q1171" s="12" t="s">
        <v>340</v>
      </c>
      <c r="R1171" s="12">
        <v>7.04</v>
      </c>
      <c r="S1171" s="12">
        <v>4</v>
      </c>
      <c r="T1171" s="12">
        <v>0</v>
      </c>
      <c r="U1171" s="12">
        <v>3.0975999999999999</v>
      </c>
    </row>
    <row r="1172" spans="1:21" x14ac:dyDescent="0.3">
      <c r="A1172" s="12">
        <v>5646</v>
      </c>
      <c r="B1172" s="12" t="s">
        <v>3229</v>
      </c>
      <c r="C1172" s="2">
        <v>42839</v>
      </c>
      <c r="D1172" s="2">
        <v>42844</v>
      </c>
      <c r="E1172" s="12" t="s">
        <v>41</v>
      </c>
      <c r="F1172" s="12" t="s">
        <v>1868</v>
      </c>
      <c r="G1172" s="12" t="s">
        <v>1869</v>
      </c>
      <c r="H1172" s="12" t="s">
        <v>92</v>
      </c>
      <c r="I1172" s="12" t="s">
        <v>27</v>
      </c>
      <c r="J1172" s="12" t="s">
        <v>3230</v>
      </c>
      <c r="K1172" s="12" t="s">
        <v>364</v>
      </c>
      <c r="L1172" s="12">
        <v>7960</v>
      </c>
      <c r="M1172" s="12" t="s">
        <v>69</v>
      </c>
      <c r="N1172" s="12" t="s">
        <v>1206</v>
      </c>
      <c r="O1172" s="12" t="s">
        <v>32</v>
      </c>
      <c r="P1172" s="12" t="s">
        <v>58</v>
      </c>
      <c r="Q1172" s="12" t="s">
        <v>1207</v>
      </c>
      <c r="R1172" s="12">
        <v>74.45</v>
      </c>
      <c r="S1172" s="12">
        <v>5</v>
      </c>
      <c r="T1172" s="12">
        <v>0</v>
      </c>
      <c r="U1172" s="12">
        <v>20.101500000000001</v>
      </c>
    </row>
    <row r="1173" spans="1:21" x14ac:dyDescent="0.3">
      <c r="A1173" s="12">
        <v>5647</v>
      </c>
      <c r="B1173" s="12" t="s">
        <v>3231</v>
      </c>
      <c r="C1173" s="2">
        <v>42008</v>
      </c>
      <c r="D1173" s="2">
        <v>42013</v>
      </c>
      <c r="E1173" s="12" t="s">
        <v>41</v>
      </c>
      <c r="F1173" s="12" t="s">
        <v>3143</v>
      </c>
      <c r="G1173" s="12" t="s">
        <v>3144</v>
      </c>
      <c r="H1173" s="12" t="s">
        <v>92</v>
      </c>
      <c r="I1173" s="12" t="s">
        <v>27</v>
      </c>
      <c r="J1173" s="12" t="s">
        <v>1979</v>
      </c>
      <c r="K1173" s="12" t="s">
        <v>718</v>
      </c>
      <c r="L1173" s="12">
        <v>22304</v>
      </c>
      <c r="M1173" s="12" t="s">
        <v>30</v>
      </c>
      <c r="N1173" s="12" t="s">
        <v>1292</v>
      </c>
      <c r="O1173" s="12" t="s">
        <v>32</v>
      </c>
      <c r="P1173" s="12" t="s">
        <v>58</v>
      </c>
      <c r="Q1173" s="12" t="s">
        <v>1293</v>
      </c>
      <c r="R1173" s="12">
        <v>192.22</v>
      </c>
      <c r="S1173" s="12">
        <v>14</v>
      </c>
      <c r="T1173" s="12">
        <v>0</v>
      </c>
      <c r="U1173" s="12">
        <v>69.199200000000005</v>
      </c>
    </row>
    <row r="1174" spans="1:21" x14ac:dyDescent="0.3">
      <c r="A1174" s="12">
        <v>5652</v>
      </c>
      <c r="B1174" s="12" t="s">
        <v>3232</v>
      </c>
      <c r="C1174" s="2">
        <v>42933</v>
      </c>
      <c r="D1174" s="2">
        <v>42935</v>
      </c>
      <c r="E1174" s="12" t="s">
        <v>23</v>
      </c>
      <c r="F1174" s="12" t="s">
        <v>789</v>
      </c>
      <c r="G1174" s="12" t="s">
        <v>790</v>
      </c>
      <c r="H1174" s="12" t="s">
        <v>92</v>
      </c>
      <c r="I1174" s="12" t="s">
        <v>27</v>
      </c>
      <c r="J1174" s="12" t="s">
        <v>3233</v>
      </c>
      <c r="K1174" s="12" t="s">
        <v>55</v>
      </c>
      <c r="L1174" s="12">
        <v>92307</v>
      </c>
      <c r="M1174" s="12" t="s">
        <v>56</v>
      </c>
      <c r="N1174" s="12" t="s">
        <v>262</v>
      </c>
      <c r="O1174" s="12" t="s">
        <v>32</v>
      </c>
      <c r="P1174" s="12" t="s">
        <v>33</v>
      </c>
      <c r="Q1174" s="12" t="s">
        <v>263</v>
      </c>
      <c r="R1174" s="12">
        <v>1194.165</v>
      </c>
      <c r="S1174" s="12">
        <v>5</v>
      </c>
      <c r="T1174" s="12">
        <v>0.15</v>
      </c>
      <c r="U1174" s="12">
        <v>210.73500000000001</v>
      </c>
    </row>
    <row r="1175" spans="1:21" x14ac:dyDescent="0.3">
      <c r="A1175" s="12">
        <v>5659</v>
      </c>
      <c r="B1175" s="12" t="s">
        <v>3234</v>
      </c>
      <c r="C1175" s="2">
        <v>42722</v>
      </c>
      <c r="D1175" s="2">
        <v>42725</v>
      </c>
      <c r="E1175" s="12" t="s">
        <v>89</v>
      </c>
      <c r="F1175" s="12" t="s">
        <v>1691</v>
      </c>
      <c r="G1175" s="12" t="s">
        <v>1692</v>
      </c>
      <c r="H1175" s="12" t="s">
        <v>102</v>
      </c>
      <c r="I1175" s="12" t="s">
        <v>27</v>
      </c>
      <c r="J1175" s="12" t="s">
        <v>3235</v>
      </c>
      <c r="K1175" s="12" t="s">
        <v>1519</v>
      </c>
      <c r="L1175" s="12">
        <v>97301</v>
      </c>
      <c r="M1175" s="12" t="s">
        <v>56</v>
      </c>
      <c r="N1175" s="12" t="s">
        <v>1286</v>
      </c>
      <c r="O1175" s="12" t="s">
        <v>32</v>
      </c>
      <c r="P1175" s="12" t="s">
        <v>47</v>
      </c>
      <c r="Q1175" s="12" t="s">
        <v>1287</v>
      </c>
      <c r="R1175" s="12">
        <v>377.45</v>
      </c>
      <c r="S1175" s="12">
        <v>5</v>
      </c>
      <c r="T1175" s="12">
        <v>0.5</v>
      </c>
      <c r="U1175" s="12">
        <v>-264.21499999999997</v>
      </c>
    </row>
    <row r="1176" spans="1:21" x14ac:dyDescent="0.3">
      <c r="A1176" s="12">
        <v>5662</v>
      </c>
      <c r="B1176" s="12" t="s">
        <v>3236</v>
      </c>
      <c r="C1176" s="2">
        <v>42637</v>
      </c>
      <c r="D1176" s="2">
        <v>42644</v>
      </c>
      <c r="E1176" s="12" t="s">
        <v>41</v>
      </c>
      <c r="F1176" s="12" t="s">
        <v>3006</v>
      </c>
      <c r="G1176" s="12" t="s">
        <v>3007</v>
      </c>
      <c r="H1176" s="12" t="s">
        <v>102</v>
      </c>
      <c r="I1176" s="12" t="s">
        <v>27</v>
      </c>
      <c r="J1176" s="12" t="s">
        <v>181</v>
      </c>
      <c r="K1176" s="12" t="s">
        <v>182</v>
      </c>
      <c r="L1176" s="12">
        <v>80013</v>
      </c>
      <c r="M1176" s="12" t="s">
        <v>56</v>
      </c>
      <c r="N1176" s="12" t="s">
        <v>375</v>
      </c>
      <c r="O1176" s="12" t="s">
        <v>32</v>
      </c>
      <c r="P1176" s="12" t="s">
        <v>58</v>
      </c>
      <c r="Q1176" s="12" t="s">
        <v>376</v>
      </c>
      <c r="R1176" s="12">
        <v>21.44</v>
      </c>
      <c r="S1176" s="12">
        <v>2</v>
      </c>
      <c r="T1176" s="12">
        <v>0.2</v>
      </c>
      <c r="U1176" s="12">
        <v>7.5039999999999996</v>
      </c>
    </row>
    <row r="1177" spans="1:21" x14ac:dyDescent="0.3">
      <c r="A1177" s="12">
        <v>5671</v>
      </c>
      <c r="B1177" s="12" t="s">
        <v>3237</v>
      </c>
      <c r="C1177" s="2">
        <v>42164</v>
      </c>
      <c r="D1177" s="2">
        <v>42166</v>
      </c>
      <c r="E1177" s="12" t="s">
        <v>23</v>
      </c>
      <c r="F1177" s="12" t="s">
        <v>3238</v>
      </c>
      <c r="G1177" s="12" t="s">
        <v>3239</v>
      </c>
      <c r="H1177" s="12" t="s">
        <v>26</v>
      </c>
      <c r="I1177" s="12" t="s">
        <v>27</v>
      </c>
      <c r="J1177" s="12" t="s">
        <v>3240</v>
      </c>
      <c r="K1177" s="12" t="s">
        <v>2282</v>
      </c>
      <c r="L1177" s="12">
        <v>83201</v>
      </c>
      <c r="M1177" s="12" t="s">
        <v>56</v>
      </c>
      <c r="N1177" s="12" t="s">
        <v>3159</v>
      </c>
      <c r="O1177" s="12" t="s">
        <v>32</v>
      </c>
      <c r="P1177" s="12" t="s">
        <v>58</v>
      </c>
      <c r="Q1177" s="12" t="s">
        <v>3160</v>
      </c>
      <c r="R1177" s="12">
        <v>355.36</v>
      </c>
      <c r="S1177" s="12">
        <v>4</v>
      </c>
      <c r="T1177" s="12">
        <v>0</v>
      </c>
      <c r="U1177" s="12">
        <v>92.393600000000006</v>
      </c>
    </row>
    <row r="1178" spans="1:21" x14ac:dyDescent="0.3">
      <c r="A1178" s="12">
        <v>5678</v>
      </c>
      <c r="B1178" s="12" t="s">
        <v>3241</v>
      </c>
      <c r="C1178" s="2">
        <v>42002</v>
      </c>
      <c r="D1178" s="2">
        <v>42009</v>
      </c>
      <c r="E1178" s="12" t="s">
        <v>41</v>
      </c>
      <c r="F1178" s="12" t="s">
        <v>845</v>
      </c>
      <c r="G1178" s="12" t="s">
        <v>846</v>
      </c>
      <c r="H1178" s="12" t="s">
        <v>26</v>
      </c>
      <c r="I1178" s="12" t="s">
        <v>27</v>
      </c>
      <c r="J1178" s="12" t="s">
        <v>135</v>
      </c>
      <c r="K1178" s="12" t="s">
        <v>136</v>
      </c>
      <c r="L1178" s="12">
        <v>60610</v>
      </c>
      <c r="M1178" s="12" t="s">
        <v>95</v>
      </c>
      <c r="N1178" s="12" t="s">
        <v>2397</v>
      </c>
      <c r="O1178" s="12" t="s">
        <v>32</v>
      </c>
      <c r="P1178" s="12" t="s">
        <v>58</v>
      </c>
      <c r="Q1178" s="12" t="s">
        <v>2398</v>
      </c>
      <c r="R1178" s="12">
        <v>38.975999999999999</v>
      </c>
      <c r="S1178" s="12">
        <v>3</v>
      </c>
      <c r="T1178" s="12">
        <v>0.6</v>
      </c>
      <c r="U1178" s="12">
        <v>-50.668799999999997</v>
      </c>
    </row>
    <row r="1179" spans="1:21" x14ac:dyDescent="0.3">
      <c r="A1179" s="12">
        <v>5688</v>
      </c>
      <c r="B1179" s="12" t="s">
        <v>3242</v>
      </c>
      <c r="C1179" s="2">
        <v>41848</v>
      </c>
      <c r="D1179" s="2">
        <v>41848</v>
      </c>
      <c r="E1179" s="12" t="s">
        <v>427</v>
      </c>
      <c r="F1179" s="12" t="s">
        <v>1361</v>
      </c>
      <c r="G1179" s="12" t="s">
        <v>1362</v>
      </c>
      <c r="H1179" s="12" t="s">
        <v>26</v>
      </c>
      <c r="I1179" s="12" t="s">
        <v>27</v>
      </c>
      <c r="J1179" s="12" t="s">
        <v>3243</v>
      </c>
      <c r="K1179" s="12" t="s">
        <v>45</v>
      </c>
      <c r="L1179" s="12">
        <v>32712</v>
      </c>
      <c r="M1179" s="12" t="s">
        <v>30</v>
      </c>
      <c r="N1179" s="12" t="s">
        <v>1711</v>
      </c>
      <c r="O1179" s="12" t="s">
        <v>32</v>
      </c>
      <c r="P1179" s="12" t="s">
        <v>58</v>
      </c>
      <c r="Q1179" s="12" t="s">
        <v>1712</v>
      </c>
      <c r="R1179" s="12">
        <v>129.88800000000001</v>
      </c>
      <c r="S1179" s="12">
        <v>6</v>
      </c>
      <c r="T1179" s="12">
        <v>0.2</v>
      </c>
      <c r="U1179" s="12">
        <v>12.988799999999999</v>
      </c>
    </row>
    <row r="1180" spans="1:21" x14ac:dyDescent="0.3">
      <c r="A1180" s="12">
        <v>5690</v>
      </c>
      <c r="B1180" s="12" t="s">
        <v>3244</v>
      </c>
      <c r="C1180" s="2">
        <v>42364</v>
      </c>
      <c r="D1180" s="2">
        <v>42369</v>
      </c>
      <c r="E1180" s="12" t="s">
        <v>41</v>
      </c>
      <c r="F1180" s="12" t="s">
        <v>3245</v>
      </c>
      <c r="G1180" s="12" t="s">
        <v>3246</v>
      </c>
      <c r="H1180" s="12" t="s">
        <v>102</v>
      </c>
      <c r="I1180" s="12" t="s">
        <v>27</v>
      </c>
      <c r="J1180" s="12" t="s">
        <v>103</v>
      </c>
      <c r="K1180" s="12" t="s">
        <v>94</v>
      </c>
      <c r="L1180" s="12">
        <v>77070</v>
      </c>
      <c r="M1180" s="12" t="s">
        <v>95</v>
      </c>
      <c r="N1180" s="12" t="s">
        <v>3177</v>
      </c>
      <c r="O1180" s="12" t="s">
        <v>32</v>
      </c>
      <c r="P1180" s="12" t="s">
        <v>38</v>
      </c>
      <c r="Q1180" s="12" t="s">
        <v>3178</v>
      </c>
      <c r="R1180" s="12">
        <v>275.05799999999999</v>
      </c>
      <c r="S1180" s="12">
        <v>3</v>
      </c>
      <c r="T1180" s="12">
        <v>0.3</v>
      </c>
      <c r="U1180" s="12">
        <v>-90.376199999999997</v>
      </c>
    </row>
    <row r="1181" spans="1:21" x14ac:dyDescent="0.3">
      <c r="A1181" s="12">
        <v>5695</v>
      </c>
      <c r="B1181" s="12" t="s">
        <v>3247</v>
      </c>
      <c r="C1181" s="2">
        <v>42348</v>
      </c>
      <c r="D1181" s="2">
        <v>42354</v>
      </c>
      <c r="E1181" s="12" t="s">
        <v>41</v>
      </c>
      <c r="F1181" s="12" t="s">
        <v>977</v>
      </c>
      <c r="G1181" s="12" t="s">
        <v>978</v>
      </c>
      <c r="H1181" s="12" t="s">
        <v>92</v>
      </c>
      <c r="I1181" s="12" t="s">
        <v>27</v>
      </c>
      <c r="J1181" s="12" t="s">
        <v>2756</v>
      </c>
      <c r="K1181" s="12" t="s">
        <v>1091</v>
      </c>
      <c r="L1181" s="12">
        <v>21215</v>
      </c>
      <c r="M1181" s="12" t="s">
        <v>69</v>
      </c>
      <c r="N1181" s="12" t="s">
        <v>422</v>
      </c>
      <c r="O1181" s="12" t="s">
        <v>32</v>
      </c>
      <c r="P1181" s="12" t="s">
        <v>38</v>
      </c>
      <c r="Q1181" s="12" t="s">
        <v>423</v>
      </c>
      <c r="R1181" s="12">
        <v>542.94000000000005</v>
      </c>
      <c r="S1181" s="12">
        <v>3</v>
      </c>
      <c r="T1181" s="12">
        <v>0</v>
      </c>
      <c r="U1181" s="12">
        <v>141.1644</v>
      </c>
    </row>
    <row r="1182" spans="1:21" x14ac:dyDescent="0.3">
      <c r="A1182" s="12">
        <v>5696</v>
      </c>
      <c r="B1182" s="12" t="s">
        <v>3248</v>
      </c>
      <c r="C1182" s="2">
        <v>42495</v>
      </c>
      <c r="D1182" s="2">
        <v>42497</v>
      </c>
      <c r="E1182" s="12" t="s">
        <v>23</v>
      </c>
      <c r="F1182" s="12" t="s">
        <v>3029</v>
      </c>
      <c r="G1182" s="12" t="s">
        <v>3030</v>
      </c>
      <c r="H1182" s="12" t="s">
        <v>26</v>
      </c>
      <c r="I1182" s="12" t="s">
        <v>27</v>
      </c>
      <c r="J1182" s="12" t="s">
        <v>330</v>
      </c>
      <c r="K1182" s="12" t="s">
        <v>55</v>
      </c>
      <c r="L1182" s="12">
        <v>94109</v>
      </c>
      <c r="M1182" s="12" t="s">
        <v>56</v>
      </c>
      <c r="N1182" s="12" t="s">
        <v>1251</v>
      </c>
      <c r="O1182" s="12" t="s">
        <v>32</v>
      </c>
      <c r="P1182" s="12" t="s">
        <v>47</v>
      </c>
      <c r="Q1182" s="12" t="s">
        <v>1252</v>
      </c>
      <c r="R1182" s="12">
        <v>71.087999999999994</v>
      </c>
      <c r="S1182" s="12">
        <v>2</v>
      </c>
      <c r="T1182" s="12">
        <v>0.2</v>
      </c>
      <c r="U1182" s="12">
        <v>-1.7771999999999999</v>
      </c>
    </row>
    <row r="1183" spans="1:21" x14ac:dyDescent="0.3">
      <c r="A1183" s="12">
        <v>5704</v>
      </c>
      <c r="B1183" s="12" t="s">
        <v>3249</v>
      </c>
      <c r="C1183" s="2">
        <v>41987</v>
      </c>
      <c r="D1183" s="2">
        <v>41994</v>
      </c>
      <c r="E1183" s="12" t="s">
        <v>41</v>
      </c>
      <c r="F1183" s="12" t="s">
        <v>3250</v>
      </c>
      <c r="G1183" s="12" t="s">
        <v>3251</v>
      </c>
      <c r="H1183" s="12" t="s">
        <v>26</v>
      </c>
      <c r="I1183" s="12" t="s">
        <v>27</v>
      </c>
      <c r="J1183" s="12" t="s">
        <v>1772</v>
      </c>
      <c r="K1183" s="12" t="s">
        <v>233</v>
      </c>
      <c r="L1183" s="12">
        <v>43302</v>
      </c>
      <c r="M1183" s="12" t="s">
        <v>69</v>
      </c>
      <c r="N1183" s="12" t="s">
        <v>1885</v>
      </c>
      <c r="O1183" s="12" t="s">
        <v>32</v>
      </c>
      <c r="P1183" s="12" t="s">
        <v>47</v>
      </c>
      <c r="Q1183" s="12" t="s">
        <v>1886</v>
      </c>
      <c r="R1183" s="12">
        <v>136.53</v>
      </c>
      <c r="S1183" s="12">
        <v>1</v>
      </c>
      <c r="T1183" s="12">
        <v>0.4</v>
      </c>
      <c r="U1183" s="12">
        <v>-52.336500000000001</v>
      </c>
    </row>
    <row r="1184" spans="1:21" x14ac:dyDescent="0.3">
      <c r="A1184" s="12">
        <v>5708</v>
      </c>
      <c r="B1184" s="12" t="s">
        <v>3252</v>
      </c>
      <c r="C1184" s="2">
        <v>42132</v>
      </c>
      <c r="D1184" s="2">
        <v>42139</v>
      </c>
      <c r="E1184" s="12" t="s">
        <v>41</v>
      </c>
      <c r="F1184" s="12" t="s">
        <v>2237</v>
      </c>
      <c r="G1184" s="12" t="s">
        <v>2238</v>
      </c>
      <c r="H1184" s="12" t="s">
        <v>26</v>
      </c>
      <c r="I1184" s="12" t="s">
        <v>27</v>
      </c>
      <c r="J1184" s="12" t="s">
        <v>175</v>
      </c>
      <c r="K1184" s="12" t="s">
        <v>122</v>
      </c>
      <c r="L1184" s="12">
        <v>10024</v>
      </c>
      <c r="M1184" s="12" t="s">
        <v>69</v>
      </c>
      <c r="N1184" s="12" t="s">
        <v>945</v>
      </c>
      <c r="O1184" s="12" t="s">
        <v>32</v>
      </c>
      <c r="P1184" s="12" t="s">
        <v>58</v>
      </c>
      <c r="Q1184" s="12" t="s">
        <v>946</v>
      </c>
      <c r="R1184" s="12">
        <v>79.44</v>
      </c>
      <c r="S1184" s="12">
        <v>3</v>
      </c>
      <c r="T1184" s="12">
        <v>0</v>
      </c>
      <c r="U1184" s="12">
        <v>30.187200000000001</v>
      </c>
    </row>
    <row r="1185" spans="1:21" x14ac:dyDescent="0.3">
      <c r="A1185" s="12">
        <v>5710</v>
      </c>
      <c r="B1185" s="12" t="s">
        <v>3252</v>
      </c>
      <c r="C1185" s="2">
        <v>42132</v>
      </c>
      <c r="D1185" s="2">
        <v>42139</v>
      </c>
      <c r="E1185" s="12" t="s">
        <v>41</v>
      </c>
      <c r="F1185" s="12" t="s">
        <v>2237</v>
      </c>
      <c r="G1185" s="12" t="s">
        <v>2238</v>
      </c>
      <c r="H1185" s="12" t="s">
        <v>26</v>
      </c>
      <c r="I1185" s="12" t="s">
        <v>27</v>
      </c>
      <c r="J1185" s="12" t="s">
        <v>175</v>
      </c>
      <c r="K1185" s="12" t="s">
        <v>122</v>
      </c>
      <c r="L1185" s="12">
        <v>10024</v>
      </c>
      <c r="M1185" s="12" t="s">
        <v>69</v>
      </c>
      <c r="N1185" s="12" t="s">
        <v>592</v>
      </c>
      <c r="O1185" s="12" t="s">
        <v>32</v>
      </c>
      <c r="P1185" s="12" t="s">
        <v>38</v>
      </c>
      <c r="Q1185" s="12" t="s">
        <v>593</v>
      </c>
      <c r="R1185" s="12">
        <v>127.764</v>
      </c>
      <c r="S1185" s="12">
        <v>2</v>
      </c>
      <c r="T1185" s="12">
        <v>0.1</v>
      </c>
      <c r="U1185" s="12">
        <v>21.294</v>
      </c>
    </row>
    <row r="1186" spans="1:21" x14ac:dyDescent="0.3">
      <c r="A1186" s="12">
        <v>5731</v>
      </c>
      <c r="B1186" s="12" t="s">
        <v>3253</v>
      </c>
      <c r="C1186" s="2">
        <v>43077</v>
      </c>
      <c r="D1186" s="2">
        <v>43082</v>
      </c>
      <c r="E1186" s="12" t="s">
        <v>41</v>
      </c>
      <c r="F1186" s="12" t="s">
        <v>534</v>
      </c>
      <c r="G1186" s="12" t="s">
        <v>535</v>
      </c>
      <c r="H1186" s="12" t="s">
        <v>26</v>
      </c>
      <c r="I1186" s="12" t="s">
        <v>27</v>
      </c>
      <c r="J1186" s="12" t="s">
        <v>1487</v>
      </c>
      <c r="K1186" s="12" t="s">
        <v>240</v>
      </c>
      <c r="L1186" s="12">
        <v>53711</v>
      </c>
      <c r="M1186" s="12" t="s">
        <v>95</v>
      </c>
      <c r="N1186" s="12" t="s">
        <v>1478</v>
      </c>
      <c r="O1186" s="12" t="s">
        <v>32</v>
      </c>
      <c r="P1186" s="12" t="s">
        <v>33</v>
      </c>
      <c r="Q1186" s="12" t="s">
        <v>1479</v>
      </c>
      <c r="R1186" s="12">
        <v>459.92</v>
      </c>
      <c r="S1186" s="12">
        <v>4</v>
      </c>
      <c r="T1186" s="12">
        <v>0</v>
      </c>
      <c r="U1186" s="12">
        <v>41.392800000000001</v>
      </c>
    </row>
    <row r="1187" spans="1:21" x14ac:dyDescent="0.3">
      <c r="A1187" s="12">
        <v>5733</v>
      </c>
      <c r="B1187" s="12" t="s">
        <v>3254</v>
      </c>
      <c r="C1187" s="2">
        <v>42915</v>
      </c>
      <c r="D1187" s="2">
        <v>42918</v>
      </c>
      <c r="E1187" s="12" t="s">
        <v>89</v>
      </c>
      <c r="F1187" s="12" t="s">
        <v>334</v>
      </c>
      <c r="G1187" s="12" t="s">
        <v>335</v>
      </c>
      <c r="H1187" s="12" t="s">
        <v>92</v>
      </c>
      <c r="I1187" s="12" t="s">
        <v>27</v>
      </c>
      <c r="J1187" s="12" t="s">
        <v>3255</v>
      </c>
      <c r="K1187" s="12" t="s">
        <v>431</v>
      </c>
      <c r="L1187" s="12">
        <v>6460</v>
      </c>
      <c r="M1187" s="12" t="s">
        <v>69</v>
      </c>
      <c r="N1187" s="12" t="s">
        <v>2422</v>
      </c>
      <c r="O1187" s="12" t="s">
        <v>32</v>
      </c>
      <c r="P1187" s="12" t="s">
        <v>33</v>
      </c>
      <c r="Q1187" s="12" t="s">
        <v>2423</v>
      </c>
      <c r="R1187" s="12">
        <v>638.82000000000005</v>
      </c>
      <c r="S1187" s="12">
        <v>9</v>
      </c>
      <c r="T1187" s="12">
        <v>0</v>
      </c>
      <c r="U1187" s="12">
        <v>185.2578</v>
      </c>
    </row>
    <row r="1188" spans="1:21" x14ac:dyDescent="0.3">
      <c r="A1188" s="12">
        <v>5735</v>
      </c>
      <c r="B1188" s="12" t="s">
        <v>3254</v>
      </c>
      <c r="C1188" s="2">
        <v>42915</v>
      </c>
      <c r="D1188" s="2">
        <v>42918</v>
      </c>
      <c r="E1188" s="12" t="s">
        <v>89</v>
      </c>
      <c r="F1188" s="12" t="s">
        <v>334</v>
      </c>
      <c r="G1188" s="12" t="s">
        <v>335</v>
      </c>
      <c r="H1188" s="12" t="s">
        <v>92</v>
      </c>
      <c r="I1188" s="12" t="s">
        <v>27</v>
      </c>
      <c r="J1188" s="12" t="s">
        <v>3255</v>
      </c>
      <c r="K1188" s="12" t="s">
        <v>431</v>
      </c>
      <c r="L1188" s="12">
        <v>6460</v>
      </c>
      <c r="M1188" s="12" t="s">
        <v>69</v>
      </c>
      <c r="N1188" s="12" t="s">
        <v>1270</v>
      </c>
      <c r="O1188" s="12" t="s">
        <v>32</v>
      </c>
      <c r="P1188" s="12" t="s">
        <v>58</v>
      </c>
      <c r="Q1188" s="12" t="s">
        <v>1271</v>
      </c>
      <c r="R1188" s="12">
        <v>25.16</v>
      </c>
      <c r="S1188" s="12">
        <v>2</v>
      </c>
      <c r="T1188" s="12">
        <v>0</v>
      </c>
      <c r="U1188" s="12">
        <v>8.5543999999999993</v>
      </c>
    </row>
    <row r="1189" spans="1:21" x14ac:dyDescent="0.3">
      <c r="A1189" s="12">
        <v>5738</v>
      </c>
      <c r="B1189" s="12" t="s">
        <v>3256</v>
      </c>
      <c r="C1189" s="2">
        <v>41659</v>
      </c>
      <c r="D1189" s="2">
        <v>41664</v>
      </c>
      <c r="E1189" s="12" t="s">
        <v>41</v>
      </c>
      <c r="F1189" s="12" t="s">
        <v>1793</v>
      </c>
      <c r="G1189" s="12" t="s">
        <v>1794</v>
      </c>
      <c r="H1189" s="12" t="s">
        <v>26</v>
      </c>
      <c r="I1189" s="12" t="s">
        <v>27</v>
      </c>
      <c r="J1189" s="12" t="s">
        <v>54</v>
      </c>
      <c r="K1189" s="12" t="s">
        <v>55</v>
      </c>
      <c r="L1189" s="12">
        <v>90049</v>
      </c>
      <c r="M1189" s="12" t="s">
        <v>56</v>
      </c>
      <c r="N1189" s="12" t="s">
        <v>154</v>
      </c>
      <c r="O1189" s="12" t="s">
        <v>32</v>
      </c>
      <c r="P1189" s="12" t="s">
        <v>58</v>
      </c>
      <c r="Q1189" s="12" t="s">
        <v>155</v>
      </c>
      <c r="R1189" s="12">
        <v>19.3</v>
      </c>
      <c r="S1189" s="12">
        <v>2</v>
      </c>
      <c r="T1189" s="12">
        <v>0</v>
      </c>
      <c r="U1189" s="12">
        <v>5.79</v>
      </c>
    </row>
    <row r="1190" spans="1:21" x14ac:dyDescent="0.3">
      <c r="A1190" s="12">
        <v>5741</v>
      </c>
      <c r="B1190" s="12" t="s">
        <v>3257</v>
      </c>
      <c r="C1190" s="2">
        <v>42822</v>
      </c>
      <c r="D1190" s="2">
        <v>42825</v>
      </c>
      <c r="E1190" s="12" t="s">
        <v>89</v>
      </c>
      <c r="F1190" s="12" t="s">
        <v>3258</v>
      </c>
      <c r="G1190" s="12" t="s">
        <v>3259</v>
      </c>
      <c r="H1190" s="12" t="s">
        <v>92</v>
      </c>
      <c r="I1190" s="12" t="s">
        <v>27</v>
      </c>
      <c r="J1190" s="12" t="s">
        <v>1582</v>
      </c>
      <c r="K1190" s="12" t="s">
        <v>55</v>
      </c>
      <c r="L1190" s="12">
        <v>94533</v>
      </c>
      <c r="M1190" s="12" t="s">
        <v>56</v>
      </c>
      <c r="N1190" s="12" t="s">
        <v>945</v>
      </c>
      <c r="O1190" s="12" t="s">
        <v>32</v>
      </c>
      <c r="P1190" s="12" t="s">
        <v>58</v>
      </c>
      <c r="Q1190" s="12" t="s">
        <v>946</v>
      </c>
      <c r="R1190" s="12">
        <v>26.48</v>
      </c>
      <c r="S1190" s="12">
        <v>1</v>
      </c>
      <c r="T1190" s="12">
        <v>0</v>
      </c>
      <c r="U1190" s="12">
        <v>10.0624</v>
      </c>
    </row>
    <row r="1191" spans="1:21" x14ac:dyDescent="0.3">
      <c r="A1191" s="12">
        <v>5746</v>
      </c>
      <c r="B1191" s="12" t="s">
        <v>3257</v>
      </c>
      <c r="C1191" s="2">
        <v>42822</v>
      </c>
      <c r="D1191" s="2">
        <v>42825</v>
      </c>
      <c r="E1191" s="12" t="s">
        <v>89</v>
      </c>
      <c r="F1191" s="12" t="s">
        <v>3258</v>
      </c>
      <c r="G1191" s="12" t="s">
        <v>3259</v>
      </c>
      <c r="H1191" s="12" t="s">
        <v>92</v>
      </c>
      <c r="I1191" s="12" t="s">
        <v>27</v>
      </c>
      <c r="J1191" s="12" t="s">
        <v>1582</v>
      </c>
      <c r="K1191" s="12" t="s">
        <v>55</v>
      </c>
      <c r="L1191" s="12">
        <v>94533</v>
      </c>
      <c r="M1191" s="12" t="s">
        <v>56</v>
      </c>
      <c r="N1191" s="12" t="s">
        <v>2013</v>
      </c>
      <c r="O1191" s="12" t="s">
        <v>32</v>
      </c>
      <c r="P1191" s="12" t="s">
        <v>58</v>
      </c>
      <c r="Q1191" s="12" t="s">
        <v>2014</v>
      </c>
      <c r="R1191" s="12">
        <v>21.56</v>
      </c>
      <c r="S1191" s="12">
        <v>7</v>
      </c>
      <c r="T1191" s="12">
        <v>0</v>
      </c>
      <c r="U1191" s="12">
        <v>6.8992000000000004</v>
      </c>
    </row>
    <row r="1192" spans="1:21" x14ac:dyDescent="0.3">
      <c r="A1192" s="12">
        <v>5751</v>
      </c>
      <c r="B1192" s="12" t="s">
        <v>3260</v>
      </c>
      <c r="C1192" s="2">
        <v>41789</v>
      </c>
      <c r="D1192" s="2">
        <v>41795</v>
      </c>
      <c r="E1192" s="12" t="s">
        <v>41</v>
      </c>
      <c r="F1192" s="12" t="s">
        <v>3014</v>
      </c>
      <c r="G1192" s="12" t="s">
        <v>3015</v>
      </c>
      <c r="H1192" s="12" t="s">
        <v>26</v>
      </c>
      <c r="I1192" s="12" t="s">
        <v>27</v>
      </c>
      <c r="J1192" s="12" t="s">
        <v>3261</v>
      </c>
      <c r="K1192" s="12" t="s">
        <v>136</v>
      </c>
      <c r="L1192" s="12">
        <v>60089</v>
      </c>
      <c r="M1192" s="12" t="s">
        <v>95</v>
      </c>
      <c r="N1192" s="12" t="s">
        <v>62</v>
      </c>
      <c r="O1192" s="12" t="s">
        <v>32</v>
      </c>
      <c r="P1192" s="12" t="s">
        <v>47</v>
      </c>
      <c r="Q1192" s="12" t="s">
        <v>63</v>
      </c>
      <c r="R1192" s="12">
        <v>355.45499999999998</v>
      </c>
      <c r="S1192" s="12">
        <v>3</v>
      </c>
      <c r="T1192" s="12">
        <v>0.5</v>
      </c>
      <c r="U1192" s="12">
        <v>-184.8366</v>
      </c>
    </row>
    <row r="1193" spans="1:21" x14ac:dyDescent="0.3">
      <c r="A1193" s="12">
        <v>5754</v>
      </c>
      <c r="B1193" s="12" t="s">
        <v>3262</v>
      </c>
      <c r="C1193" s="2">
        <v>42403</v>
      </c>
      <c r="D1193" s="2">
        <v>42410</v>
      </c>
      <c r="E1193" s="12" t="s">
        <v>41</v>
      </c>
      <c r="F1193" s="12" t="s">
        <v>2417</v>
      </c>
      <c r="G1193" s="12" t="s">
        <v>2418</v>
      </c>
      <c r="H1193" s="12" t="s">
        <v>26</v>
      </c>
      <c r="I1193" s="12" t="s">
        <v>27</v>
      </c>
      <c r="J1193" s="12" t="s">
        <v>637</v>
      </c>
      <c r="K1193" s="12" t="s">
        <v>29</v>
      </c>
      <c r="L1193" s="12">
        <v>40475</v>
      </c>
      <c r="M1193" s="12" t="s">
        <v>30</v>
      </c>
      <c r="N1193" s="12" t="s">
        <v>481</v>
      </c>
      <c r="O1193" s="12" t="s">
        <v>32</v>
      </c>
      <c r="P1193" s="12" t="s">
        <v>38</v>
      </c>
      <c r="Q1193" s="12" t="s">
        <v>482</v>
      </c>
      <c r="R1193" s="12">
        <v>866.4</v>
      </c>
      <c r="S1193" s="12">
        <v>4</v>
      </c>
      <c r="T1193" s="12">
        <v>0</v>
      </c>
      <c r="U1193" s="12">
        <v>225.26400000000001</v>
      </c>
    </row>
    <row r="1194" spans="1:21" x14ac:dyDescent="0.3">
      <c r="A1194" s="12">
        <v>5758</v>
      </c>
      <c r="B1194" s="12" t="s">
        <v>3263</v>
      </c>
      <c r="C1194" s="2">
        <v>42227</v>
      </c>
      <c r="D1194" s="2">
        <v>42232</v>
      </c>
      <c r="E1194" s="12" t="s">
        <v>41</v>
      </c>
      <c r="F1194" s="12" t="s">
        <v>3264</v>
      </c>
      <c r="G1194" s="12" t="s">
        <v>3265</v>
      </c>
      <c r="H1194" s="12" t="s">
        <v>26</v>
      </c>
      <c r="I1194" s="12" t="s">
        <v>27</v>
      </c>
      <c r="J1194" s="12" t="s">
        <v>2019</v>
      </c>
      <c r="K1194" s="12" t="s">
        <v>1038</v>
      </c>
      <c r="L1194" s="12">
        <v>27604</v>
      </c>
      <c r="M1194" s="12" t="s">
        <v>30</v>
      </c>
      <c r="N1194" s="12" t="s">
        <v>1313</v>
      </c>
      <c r="O1194" s="12" t="s">
        <v>32</v>
      </c>
      <c r="P1194" s="12" t="s">
        <v>58</v>
      </c>
      <c r="Q1194" s="12" t="s">
        <v>2024</v>
      </c>
      <c r="R1194" s="12">
        <v>46.152000000000001</v>
      </c>
      <c r="S1194" s="12">
        <v>3</v>
      </c>
      <c r="T1194" s="12">
        <v>0.2</v>
      </c>
      <c r="U1194" s="12">
        <v>12.1149</v>
      </c>
    </row>
    <row r="1195" spans="1:21" x14ac:dyDescent="0.3">
      <c r="A1195" s="12">
        <v>5763</v>
      </c>
      <c r="B1195" s="12" t="s">
        <v>3266</v>
      </c>
      <c r="C1195" s="2">
        <v>42959</v>
      </c>
      <c r="D1195" s="2">
        <v>42962</v>
      </c>
      <c r="E1195" s="12" t="s">
        <v>89</v>
      </c>
      <c r="F1195" s="12" t="s">
        <v>2169</v>
      </c>
      <c r="G1195" s="12" t="s">
        <v>2170</v>
      </c>
      <c r="H1195" s="12" t="s">
        <v>26</v>
      </c>
      <c r="I1195" s="12" t="s">
        <v>27</v>
      </c>
      <c r="J1195" s="12" t="s">
        <v>3267</v>
      </c>
      <c r="K1195" s="12" t="s">
        <v>55</v>
      </c>
      <c r="L1195" s="12">
        <v>92630</v>
      </c>
      <c r="M1195" s="12" t="s">
        <v>56</v>
      </c>
      <c r="N1195" s="12" t="s">
        <v>1292</v>
      </c>
      <c r="O1195" s="12" t="s">
        <v>32</v>
      </c>
      <c r="P1195" s="12" t="s">
        <v>58</v>
      </c>
      <c r="Q1195" s="12" t="s">
        <v>1293</v>
      </c>
      <c r="R1195" s="12">
        <v>54.92</v>
      </c>
      <c r="S1195" s="12">
        <v>4</v>
      </c>
      <c r="T1195" s="12">
        <v>0</v>
      </c>
      <c r="U1195" s="12">
        <v>19.7712</v>
      </c>
    </row>
    <row r="1196" spans="1:21" x14ac:dyDescent="0.3">
      <c r="A1196" s="12">
        <v>5764</v>
      </c>
      <c r="B1196" s="12" t="s">
        <v>3268</v>
      </c>
      <c r="C1196" s="2">
        <v>42311</v>
      </c>
      <c r="D1196" s="2">
        <v>42313</v>
      </c>
      <c r="E1196" s="12" t="s">
        <v>89</v>
      </c>
      <c r="F1196" s="12" t="s">
        <v>3269</v>
      </c>
      <c r="G1196" s="12" t="s">
        <v>3270</v>
      </c>
      <c r="H1196" s="12" t="s">
        <v>92</v>
      </c>
      <c r="I1196" s="12" t="s">
        <v>27</v>
      </c>
      <c r="J1196" s="12" t="s">
        <v>732</v>
      </c>
      <c r="K1196" s="12" t="s">
        <v>122</v>
      </c>
      <c r="L1196" s="12">
        <v>11561</v>
      </c>
      <c r="M1196" s="12" t="s">
        <v>69</v>
      </c>
      <c r="N1196" s="12" t="s">
        <v>2551</v>
      </c>
      <c r="O1196" s="12" t="s">
        <v>32</v>
      </c>
      <c r="P1196" s="12" t="s">
        <v>38</v>
      </c>
      <c r="Q1196" s="12" t="s">
        <v>2552</v>
      </c>
      <c r="R1196" s="12">
        <v>1448.82</v>
      </c>
      <c r="S1196" s="12">
        <v>10</v>
      </c>
      <c r="T1196" s="12">
        <v>0.1</v>
      </c>
      <c r="U1196" s="12">
        <v>209.274</v>
      </c>
    </row>
    <row r="1197" spans="1:21" x14ac:dyDescent="0.3">
      <c r="A1197" s="12">
        <v>5771</v>
      </c>
      <c r="B1197" s="12" t="s">
        <v>3271</v>
      </c>
      <c r="C1197" s="2">
        <v>42271</v>
      </c>
      <c r="D1197" s="2">
        <v>42275</v>
      </c>
      <c r="E1197" s="12" t="s">
        <v>41</v>
      </c>
      <c r="F1197" s="12" t="s">
        <v>3272</v>
      </c>
      <c r="G1197" s="12" t="s">
        <v>3273</v>
      </c>
      <c r="H1197" s="12" t="s">
        <v>92</v>
      </c>
      <c r="I1197" s="12" t="s">
        <v>27</v>
      </c>
      <c r="J1197" s="12" t="s">
        <v>54</v>
      </c>
      <c r="K1197" s="12" t="s">
        <v>55</v>
      </c>
      <c r="L1197" s="12">
        <v>90032</v>
      </c>
      <c r="M1197" s="12" t="s">
        <v>56</v>
      </c>
      <c r="N1197" s="12" t="s">
        <v>652</v>
      </c>
      <c r="O1197" s="12" t="s">
        <v>32</v>
      </c>
      <c r="P1197" s="12" t="s">
        <v>58</v>
      </c>
      <c r="Q1197" s="12" t="s">
        <v>653</v>
      </c>
      <c r="R1197" s="12">
        <v>14.91</v>
      </c>
      <c r="S1197" s="12">
        <v>3</v>
      </c>
      <c r="T1197" s="12">
        <v>0</v>
      </c>
      <c r="U1197" s="12">
        <v>4.6220999999999997</v>
      </c>
    </row>
    <row r="1198" spans="1:21" x14ac:dyDescent="0.3">
      <c r="A1198" s="12">
        <v>5775</v>
      </c>
      <c r="B1198" s="12" t="s">
        <v>3274</v>
      </c>
      <c r="C1198" s="2">
        <v>42472</v>
      </c>
      <c r="D1198" s="2">
        <v>42476</v>
      </c>
      <c r="E1198" s="12" t="s">
        <v>41</v>
      </c>
      <c r="F1198" s="12" t="s">
        <v>1209</v>
      </c>
      <c r="G1198" s="12" t="s">
        <v>1210</v>
      </c>
      <c r="H1198" s="12" t="s">
        <v>26</v>
      </c>
      <c r="I1198" s="12" t="s">
        <v>27</v>
      </c>
      <c r="J1198" s="12" t="s">
        <v>54</v>
      </c>
      <c r="K1198" s="12" t="s">
        <v>55</v>
      </c>
      <c r="L1198" s="12">
        <v>90036</v>
      </c>
      <c r="M1198" s="12" t="s">
        <v>56</v>
      </c>
      <c r="N1198" s="12" t="s">
        <v>3218</v>
      </c>
      <c r="O1198" s="12" t="s">
        <v>32</v>
      </c>
      <c r="P1198" s="12" t="s">
        <v>38</v>
      </c>
      <c r="Q1198" s="12" t="s">
        <v>3219</v>
      </c>
      <c r="R1198" s="12">
        <v>638.28800000000001</v>
      </c>
      <c r="S1198" s="12">
        <v>7</v>
      </c>
      <c r="T1198" s="12">
        <v>0.2</v>
      </c>
      <c r="U1198" s="12">
        <v>-31.914400000000001</v>
      </c>
    </row>
    <row r="1199" spans="1:21" x14ac:dyDescent="0.3">
      <c r="A1199" s="12">
        <v>5780</v>
      </c>
      <c r="B1199" s="12" t="s">
        <v>3275</v>
      </c>
      <c r="C1199" s="2">
        <v>41954</v>
      </c>
      <c r="D1199" s="2">
        <v>41961</v>
      </c>
      <c r="E1199" s="12" t="s">
        <v>41</v>
      </c>
      <c r="F1199" s="12" t="s">
        <v>1067</v>
      </c>
      <c r="G1199" s="12" t="s">
        <v>1068</v>
      </c>
      <c r="H1199" s="12" t="s">
        <v>26</v>
      </c>
      <c r="I1199" s="12" t="s">
        <v>27</v>
      </c>
      <c r="J1199" s="12" t="s">
        <v>54</v>
      </c>
      <c r="K1199" s="12" t="s">
        <v>55</v>
      </c>
      <c r="L1199" s="12">
        <v>90008</v>
      </c>
      <c r="M1199" s="12" t="s">
        <v>56</v>
      </c>
      <c r="N1199" s="12" t="s">
        <v>1534</v>
      </c>
      <c r="O1199" s="12" t="s">
        <v>32</v>
      </c>
      <c r="P1199" s="12" t="s">
        <v>38</v>
      </c>
      <c r="Q1199" s="12" t="s">
        <v>1535</v>
      </c>
      <c r="R1199" s="12">
        <v>112.648</v>
      </c>
      <c r="S1199" s="12">
        <v>1</v>
      </c>
      <c r="T1199" s="12">
        <v>0.2</v>
      </c>
      <c r="U1199" s="12">
        <v>11.264799999999999</v>
      </c>
    </row>
    <row r="1200" spans="1:21" x14ac:dyDescent="0.3">
      <c r="A1200" s="12">
        <v>5785</v>
      </c>
      <c r="B1200" s="12" t="s">
        <v>3276</v>
      </c>
      <c r="C1200" s="2">
        <v>43010</v>
      </c>
      <c r="D1200" s="2">
        <v>43016</v>
      </c>
      <c r="E1200" s="12" t="s">
        <v>41</v>
      </c>
      <c r="F1200" s="12" t="s">
        <v>3277</v>
      </c>
      <c r="G1200" s="12" t="s">
        <v>3278</v>
      </c>
      <c r="H1200" s="12" t="s">
        <v>26</v>
      </c>
      <c r="I1200" s="12" t="s">
        <v>27</v>
      </c>
      <c r="J1200" s="12" t="s">
        <v>880</v>
      </c>
      <c r="K1200" s="12" t="s">
        <v>1519</v>
      </c>
      <c r="L1200" s="12">
        <v>97477</v>
      </c>
      <c r="M1200" s="12" t="s">
        <v>56</v>
      </c>
      <c r="N1200" s="12" t="s">
        <v>458</v>
      </c>
      <c r="O1200" s="12" t="s">
        <v>32</v>
      </c>
      <c r="P1200" s="12" t="s">
        <v>33</v>
      </c>
      <c r="Q1200" s="12" t="s">
        <v>459</v>
      </c>
      <c r="R1200" s="12">
        <v>217.76400000000001</v>
      </c>
      <c r="S1200" s="12">
        <v>6</v>
      </c>
      <c r="T1200" s="12">
        <v>0.7</v>
      </c>
      <c r="U1200" s="12">
        <v>-384.71640000000002</v>
      </c>
    </row>
    <row r="1201" spans="1:21" x14ac:dyDescent="0.3">
      <c r="A1201" s="12">
        <v>5789</v>
      </c>
      <c r="B1201" s="12" t="s">
        <v>3279</v>
      </c>
      <c r="C1201" s="2">
        <v>42835</v>
      </c>
      <c r="D1201" s="2">
        <v>42839</v>
      </c>
      <c r="E1201" s="12" t="s">
        <v>23</v>
      </c>
      <c r="F1201" s="12" t="s">
        <v>3280</v>
      </c>
      <c r="G1201" s="12" t="s">
        <v>3281</v>
      </c>
      <c r="H1201" s="12" t="s">
        <v>92</v>
      </c>
      <c r="I1201" s="12" t="s">
        <v>27</v>
      </c>
      <c r="J1201" s="12" t="s">
        <v>608</v>
      </c>
      <c r="K1201" s="12" t="s">
        <v>45</v>
      </c>
      <c r="L1201" s="12">
        <v>32216</v>
      </c>
      <c r="M1201" s="12" t="s">
        <v>30</v>
      </c>
      <c r="N1201" s="12" t="s">
        <v>2013</v>
      </c>
      <c r="O1201" s="12" t="s">
        <v>32</v>
      </c>
      <c r="P1201" s="12" t="s">
        <v>58</v>
      </c>
      <c r="Q1201" s="12" t="s">
        <v>2014</v>
      </c>
      <c r="R1201" s="12">
        <v>12.32</v>
      </c>
      <c r="S1201" s="12">
        <v>5</v>
      </c>
      <c r="T1201" s="12">
        <v>0.2</v>
      </c>
      <c r="U1201" s="12">
        <v>1.8480000000000001</v>
      </c>
    </row>
    <row r="1202" spans="1:21" x14ac:dyDescent="0.3">
      <c r="A1202" s="12">
        <v>5792</v>
      </c>
      <c r="B1202" s="12" t="s">
        <v>3282</v>
      </c>
      <c r="C1202" s="2">
        <v>43007</v>
      </c>
      <c r="D1202" s="2">
        <v>43010</v>
      </c>
      <c r="E1202" s="12" t="s">
        <v>89</v>
      </c>
      <c r="F1202" s="12" t="s">
        <v>1120</v>
      </c>
      <c r="G1202" s="12" t="s">
        <v>1121</v>
      </c>
      <c r="H1202" s="12" t="s">
        <v>26</v>
      </c>
      <c r="I1202" s="12" t="s">
        <v>27</v>
      </c>
      <c r="J1202" s="12" t="s">
        <v>2087</v>
      </c>
      <c r="K1202" s="12" t="s">
        <v>55</v>
      </c>
      <c r="L1202" s="12">
        <v>93309</v>
      </c>
      <c r="M1202" s="12" t="s">
        <v>56</v>
      </c>
      <c r="N1202" s="12" t="s">
        <v>1219</v>
      </c>
      <c r="O1202" s="12" t="s">
        <v>32</v>
      </c>
      <c r="P1202" s="12" t="s">
        <v>38</v>
      </c>
      <c r="Q1202" s="12" t="s">
        <v>1220</v>
      </c>
      <c r="R1202" s="12">
        <v>72.784000000000006</v>
      </c>
      <c r="S1202" s="12">
        <v>1</v>
      </c>
      <c r="T1202" s="12">
        <v>0.2</v>
      </c>
      <c r="U1202" s="12">
        <v>0</v>
      </c>
    </row>
    <row r="1203" spans="1:21" x14ac:dyDescent="0.3">
      <c r="A1203" s="12">
        <v>5794</v>
      </c>
      <c r="B1203" s="12" t="s">
        <v>3282</v>
      </c>
      <c r="C1203" s="2">
        <v>43007</v>
      </c>
      <c r="D1203" s="2">
        <v>43010</v>
      </c>
      <c r="E1203" s="12" t="s">
        <v>89</v>
      </c>
      <c r="F1203" s="12" t="s">
        <v>1120</v>
      </c>
      <c r="G1203" s="12" t="s">
        <v>1121</v>
      </c>
      <c r="H1203" s="12" t="s">
        <v>26</v>
      </c>
      <c r="I1203" s="12" t="s">
        <v>27</v>
      </c>
      <c r="J1203" s="12" t="s">
        <v>2087</v>
      </c>
      <c r="K1203" s="12" t="s">
        <v>55</v>
      </c>
      <c r="L1203" s="12">
        <v>93309</v>
      </c>
      <c r="M1203" s="12" t="s">
        <v>56</v>
      </c>
      <c r="N1203" s="12" t="s">
        <v>86</v>
      </c>
      <c r="O1203" s="12" t="s">
        <v>32</v>
      </c>
      <c r="P1203" s="12" t="s">
        <v>58</v>
      </c>
      <c r="Q1203" s="12" t="s">
        <v>87</v>
      </c>
      <c r="R1203" s="12">
        <v>51.75</v>
      </c>
      <c r="S1203" s="12">
        <v>1</v>
      </c>
      <c r="T1203" s="12">
        <v>0</v>
      </c>
      <c r="U1203" s="12">
        <v>15.525</v>
      </c>
    </row>
    <row r="1204" spans="1:21" x14ac:dyDescent="0.3">
      <c r="A1204" s="12">
        <v>5797</v>
      </c>
      <c r="B1204" s="12" t="s">
        <v>3283</v>
      </c>
      <c r="C1204" s="2">
        <v>41911</v>
      </c>
      <c r="D1204" s="2">
        <v>41915</v>
      </c>
      <c r="E1204" s="12" t="s">
        <v>23</v>
      </c>
      <c r="F1204" s="12" t="s">
        <v>1198</v>
      </c>
      <c r="G1204" s="12" t="s">
        <v>1199</v>
      </c>
      <c r="H1204" s="12" t="s">
        <v>26</v>
      </c>
      <c r="I1204" s="12" t="s">
        <v>27</v>
      </c>
      <c r="J1204" s="12" t="s">
        <v>175</v>
      </c>
      <c r="K1204" s="12" t="s">
        <v>122</v>
      </c>
      <c r="L1204" s="12">
        <v>10011</v>
      </c>
      <c r="M1204" s="12" t="s">
        <v>69</v>
      </c>
      <c r="N1204" s="12" t="s">
        <v>234</v>
      </c>
      <c r="O1204" s="12" t="s">
        <v>32</v>
      </c>
      <c r="P1204" s="12" t="s">
        <v>58</v>
      </c>
      <c r="Q1204" s="12" t="s">
        <v>235</v>
      </c>
      <c r="R1204" s="12">
        <v>117.36</v>
      </c>
      <c r="S1204" s="12">
        <v>4</v>
      </c>
      <c r="T1204" s="12">
        <v>0</v>
      </c>
      <c r="U1204" s="12">
        <v>36.381599999999999</v>
      </c>
    </row>
    <row r="1205" spans="1:21" x14ac:dyDescent="0.3">
      <c r="A1205" s="12">
        <v>5800</v>
      </c>
      <c r="B1205" s="12" t="s">
        <v>3284</v>
      </c>
      <c r="C1205" s="2">
        <v>41871</v>
      </c>
      <c r="D1205" s="2">
        <v>41876</v>
      </c>
      <c r="E1205" s="12" t="s">
        <v>23</v>
      </c>
      <c r="F1205" s="12" t="s">
        <v>3285</v>
      </c>
      <c r="G1205" s="12" t="s">
        <v>3286</v>
      </c>
      <c r="H1205" s="12" t="s">
        <v>26</v>
      </c>
      <c r="I1205" s="12" t="s">
        <v>27</v>
      </c>
      <c r="J1205" s="12" t="s">
        <v>135</v>
      </c>
      <c r="K1205" s="12" t="s">
        <v>136</v>
      </c>
      <c r="L1205" s="12">
        <v>60610</v>
      </c>
      <c r="M1205" s="12" t="s">
        <v>95</v>
      </c>
      <c r="N1205" s="12" t="s">
        <v>2336</v>
      </c>
      <c r="O1205" s="12" t="s">
        <v>32</v>
      </c>
      <c r="P1205" s="12" t="s">
        <v>38</v>
      </c>
      <c r="Q1205" s="12" t="s">
        <v>2337</v>
      </c>
      <c r="R1205" s="12">
        <v>421.37200000000001</v>
      </c>
      <c r="S1205" s="12">
        <v>2</v>
      </c>
      <c r="T1205" s="12">
        <v>0.3</v>
      </c>
      <c r="U1205" s="12">
        <v>-6.0195999999999996</v>
      </c>
    </row>
    <row r="1206" spans="1:21" x14ac:dyDescent="0.3">
      <c r="A1206" s="12">
        <v>5806</v>
      </c>
      <c r="B1206" s="12" t="s">
        <v>3287</v>
      </c>
      <c r="C1206" s="2">
        <v>43052</v>
      </c>
      <c r="D1206" s="2">
        <v>43058</v>
      </c>
      <c r="E1206" s="12" t="s">
        <v>41</v>
      </c>
      <c r="F1206" s="12" t="s">
        <v>2594</v>
      </c>
      <c r="G1206" s="12" t="s">
        <v>2595</v>
      </c>
      <c r="H1206" s="12" t="s">
        <v>92</v>
      </c>
      <c r="I1206" s="12" t="s">
        <v>27</v>
      </c>
      <c r="J1206" s="12" t="s">
        <v>1741</v>
      </c>
      <c r="K1206" s="12" t="s">
        <v>94</v>
      </c>
      <c r="L1206" s="12">
        <v>75220</v>
      </c>
      <c r="M1206" s="12" t="s">
        <v>95</v>
      </c>
      <c r="N1206" s="12" t="s">
        <v>900</v>
      </c>
      <c r="O1206" s="12" t="s">
        <v>32</v>
      </c>
      <c r="P1206" s="12" t="s">
        <v>33</v>
      </c>
      <c r="Q1206" s="12" t="s">
        <v>901</v>
      </c>
      <c r="R1206" s="12">
        <v>205.9992</v>
      </c>
      <c r="S1206" s="12">
        <v>3</v>
      </c>
      <c r="T1206" s="12">
        <v>0.32</v>
      </c>
      <c r="U1206" s="12">
        <v>-27.264600000000002</v>
      </c>
    </row>
    <row r="1207" spans="1:21" x14ac:dyDescent="0.3">
      <c r="A1207" s="12">
        <v>5810</v>
      </c>
      <c r="B1207" s="12" t="s">
        <v>3288</v>
      </c>
      <c r="C1207" s="2">
        <v>42406</v>
      </c>
      <c r="D1207" s="2">
        <v>42411</v>
      </c>
      <c r="E1207" s="12" t="s">
        <v>41</v>
      </c>
      <c r="F1207" s="12" t="s">
        <v>580</v>
      </c>
      <c r="G1207" s="12" t="s">
        <v>581</v>
      </c>
      <c r="H1207" s="12" t="s">
        <v>92</v>
      </c>
      <c r="I1207" s="12" t="s">
        <v>27</v>
      </c>
      <c r="J1207" s="12" t="s">
        <v>2271</v>
      </c>
      <c r="K1207" s="12" t="s">
        <v>143</v>
      </c>
      <c r="L1207" s="12">
        <v>37421</v>
      </c>
      <c r="M1207" s="12" t="s">
        <v>30</v>
      </c>
      <c r="N1207" s="12" t="s">
        <v>598</v>
      </c>
      <c r="O1207" s="12" t="s">
        <v>32</v>
      </c>
      <c r="P1207" s="12" t="s">
        <v>58</v>
      </c>
      <c r="Q1207" s="12" t="s">
        <v>599</v>
      </c>
      <c r="R1207" s="12">
        <v>132.22399999999999</v>
      </c>
      <c r="S1207" s="12">
        <v>4</v>
      </c>
      <c r="T1207" s="12">
        <v>0.2</v>
      </c>
      <c r="U1207" s="12">
        <v>-18.180800000000001</v>
      </c>
    </row>
    <row r="1208" spans="1:21" x14ac:dyDescent="0.3">
      <c r="A1208" s="12">
        <v>5812</v>
      </c>
      <c r="B1208" s="12" t="s">
        <v>3289</v>
      </c>
      <c r="C1208" s="2">
        <v>42085</v>
      </c>
      <c r="D1208" s="2">
        <v>42089</v>
      </c>
      <c r="E1208" s="12" t="s">
        <v>41</v>
      </c>
      <c r="F1208" s="12" t="s">
        <v>677</v>
      </c>
      <c r="G1208" s="12" t="s">
        <v>678</v>
      </c>
      <c r="H1208" s="12" t="s">
        <v>92</v>
      </c>
      <c r="I1208" s="12" t="s">
        <v>27</v>
      </c>
      <c r="J1208" s="12" t="s">
        <v>641</v>
      </c>
      <c r="K1208" s="12" t="s">
        <v>55</v>
      </c>
      <c r="L1208" s="12">
        <v>92037</v>
      </c>
      <c r="M1208" s="12" t="s">
        <v>56</v>
      </c>
      <c r="N1208" s="12" t="s">
        <v>3290</v>
      </c>
      <c r="O1208" s="12" t="s">
        <v>32</v>
      </c>
      <c r="P1208" s="12" t="s">
        <v>58</v>
      </c>
      <c r="Q1208" s="12" t="s">
        <v>3291</v>
      </c>
      <c r="R1208" s="12">
        <v>91.96</v>
      </c>
      <c r="S1208" s="12">
        <v>2</v>
      </c>
      <c r="T1208" s="12">
        <v>0</v>
      </c>
      <c r="U1208" s="12">
        <v>15.6332</v>
      </c>
    </row>
    <row r="1209" spans="1:21" x14ac:dyDescent="0.3">
      <c r="A1209" s="12">
        <v>5823</v>
      </c>
      <c r="B1209" s="12" t="s">
        <v>3292</v>
      </c>
      <c r="C1209" s="2">
        <v>42867</v>
      </c>
      <c r="D1209" s="2">
        <v>42873</v>
      </c>
      <c r="E1209" s="12" t="s">
        <v>41</v>
      </c>
      <c r="F1209" s="12" t="s">
        <v>2672</v>
      </c>
      <c r="G1209" s="12" t="s">
        <v>2673</v>
      </c>
      <c r="H1209" s="12" t="s">
        <v>92</v>
      </c>
      <c r="I1209" s="12" t="s">
        <v>27</v>
      </c>
      <c r="J1209" s="12" t="s">
        <v>330</v>
      </c>
      <c r="K1209" s="12" t="s">
        <v>55</v>
      </c>
      <c r="L1209" s="12">
        <v>94122</v>
      </c>
      <c r="M1209" s="12" t="s">
        <v>56</v>
      </c>
      <c r="N1209" s="12" t="s">
        <v>909</v>
      </c>
      <c r="O1209" s="12" t="s">
        <v>32</v>
      </c>
      <c r="P1209" s="12" t="s">
        <v>47</v>
      </c>
      <c r="Q1209" s="12" t="s">
        <v>910</v>
      </c>
      <c r="R1209" s="12">
        <v>285.48</v>
      </c>
      <c r="S1209" s="12">
        <v>5</v>
      </c>
      <c r="T1209" s="12">
        <v>0.2</v>
      </c>
      <c r="U1209" s="12">
        <v>-10.705500000000001</v>
      </c>
    </row>
    <row r="1210" spans="1:21" x14ac:dyDescent="0.3">
      <c r="A1210" s="12">
        <v>5827</v>
      </c>
      <c r="B1210" s="12" t="s">
        <v>3293</v>
      </c>
      <c r="C1210" s="2">
        <v>42981</v>
      </c>
      <c r="D1210" s="2">
        <v>42984</v>
      </c>
      <c r="E1210" s="12" t="s">
        <v>23</v>
      </c>
      <c r="F1210" s="12" t="s">
        <v>3294</v>
      </c>
      <c r="G1210" s="12" t="s">
        <v>3295</v>
      </c>
      <c r="H1210" s="12" t="s">
        <v>102</v>
      </c>
      <c r="I1210" s="12" t="s">
        <v>27</v>
      </c>
      <c r="J1210" s="12" t="s">
        <v>175</v>
      </c>
      <c r="K1210" s="12" t="s">
        <v>122</v>
      </c>
      <c r="L1210" s="12">
        <v>10035</v>
      </c>
      <c r="M1210" s="12" t="s">
        <v>69</v>
      </c>
      <c r="N1210" s="12" t="s">
        <v>3019</v>
      </c>
      <c r="O1210" s="12" t="s">
        <v>32</v>
      </c>
      <c r="P1210" s="12" t="s">
        <v>38</v>
      </c>
      <c r="Q1210" s="12" t="s">
        <v>3020</v>
      </c>
      <c r="R1210" s="12">
        <v>90.801000000000002</v>
      </c>
      <c r="S1210" s="12">
        <v>1</v>
      </c>
      <c r="T1210" s="12">
        <v>0.1</v>
      </c>
      <c r="U1210" s="12">
        <v>14.124599999999999</v>
      </c>
    </row>
    <row r="1211" spans="1:21" x14ac:dyDescent="0.3">
      <c r="A1211" s="12">
        <v>5828</v>
      </c>
      <c r="B1211" s="12" t="s">
        <v>3293</v>
      </c>
      <c r="C1211" s="2">
        <v>42981</v>
      </c>
      <c r="D1211" s="2">
        <v>42984</v>
      </c>
      <c r="E1211" s="12" t="s">
        <v>23</v>
      </c>
      <c r="F1211" s="12" t="s">
        <v>3294</v>
      </c>
      <c r="G1211" s="12" t="s">
        <v>3295</v>
      </c>
      <c r="H1211" s="12" t="s">
        <v>102</v>
      </c>
      <c r="I1211" s="12" t="s">
        <v>27</v>
      </c>
      <c r="J1211" s="12" t="s">
        <v>175</v>
      </c>
      <c r="K1211" s="12" t="s">
        <v>122</v>
      </c>
      <c r="L1211" s="12">
        <v>10035</v>
      </c>
      <c r="M1211" s="12" t="s">
        <v>69</v>
      </c>
      <c r="N1211" s="12" t="s">
        <v>297</v>
      </c>
      <c r="O1211" s="12" t="s">
        <v>32</v>
      </c>
      <c r="P1211" s="12" t="s">
        <v>38</v>
      </c>
      <c r="Q1211" s="12" t="s">
        <v>298</v>
      </c>
      <c r="R1211" s="12">
        <v>181.76400000000001</v>
      </c>
      <c r="S1211" s="12">
        <v>2</v>
      </c>
      <c r="T1211" s="12">
        <v>0.1</v>
      </c>
      <c r="U1211" s="12">
        <v>-8.0784000000000002</v>
      </c>
    </row>
    <row r="1212" spans="1:21" x14ac:dyDescent="0.3">
      <c r="A1212" s="12">
        <v>5830</v>
      </c>
      <c r="B1212" s="12" t="s">
        <v>3296</v>
      </c>
      <c r="C1212" s="2">
        <v>42707</v>
      </c>
      <c r="D1212" s="2">
        <v>42711</v>
      </c>
      <c r="E1212" s="12" t="s">
        <v>41</v>
      </c>
      <c r="F1212" s="12" t="s">
        <v>1417</v>
      </c>
      <c r="G1212" s="12" t="s">
        <v>1418</v>
      </c>
      <c r="H1212" s="12" t="s">
        <v>26</v>
      </c>
      <c r="I1212" s="12" t="s">
        <v>27</v>
      </c>
      <c r="J1212" s="12" t="s">
        <v>637</v>
      </c>
      <c r="K1212" s="12" t="s">
        <v>112</v>
      </c>
      <c r="L1212" s="12">
        <v>47374</v>
      </c>
      <c r="M1212" s="12" t="s">
        <v>95</v>
      </c>
      <c r="N1212" s="12" t="s">
        <v>412</v>
      </c>
      <c r="O1212" s="12" t="s">
        <v>32</v>
      </c>
      <c r="P1212" s="12" t="s">
        <v>47</v>
      </c>
      <c r="Q1212" s="12" t="s">
        <v>413</v>
      </c>
      <c r="R1212" s="12">
        <v>581.96</v>
      </c>
      <c r="S1212" s="12">
        <v>2</v>
      </c>
      <c r="T1212" s="12">
        <v>0</v>
      </c>
      <c r="U1212" s="12">
        <v>104.75279999999999</v>
      </c>
    </row>
    <row r="1213" spans="1:21" x14ac:dyDescent="0.3">
      <c r="A1213" s="12">
        <v>5831</v>
      </c>
      <c r="B1213" s="12" t="s">
        <v>3296</v>
      </c>
      <c r="C1213" s="2">
        <v>42707</v>
      </c>
      <c r="D1213" s="2">
        <v>42711</v>
      </c>
      <c r="E1213" s="12" t="s">
        <v>41</v>
      </c>
      <c r="F1213" s="12" t="s">
        <v>1417</v>
      </c>
      <c r="G1213" s="12" t="s">
        <v>1418</v>
      </c>
      <c r="H1213" s="12" t="s">
        <v>26</v>
      </c>
      <c r="I1213" s="12" t="s">
        <v>27</v>
      </c>
      <c r="J1213" s="12" t="s">
        <v>637</v>
      </c>
      <c r="K1213" s="12" t="s">
        <v>112</v>
      </c>
      <c r="L1213" s="12">
        <v>47374</v>
      </c>
      <c r="M1213" s="12" t="s">
        <v>95</v>
      </c>
      <c r="N1213" s="12" t="s">
        <v>1515</v>
      </c>
      <c r="O1213" s="12" t="s">
        <v>32</v>
      </c>
      <c r="P1213" s="12" t="s">
        <v>38</v>
      </c>
      <c r="Q1213" s="12" t="s">
        <v>1516</v>
      </c>
      <c r="R1213" s="12">
        <v>29.98</v>
      </c>
      <c r="S1213" s="12">
        <v>1</v>
      </c>
      <c r="T1213" s="12">
        <v>0</v>
      </c>
      <c r="U1213" s="12">
        <v>8.0945999999999998</v>
      </c>
    </row>
    <row r="1214" spans="1:21" x14ac:dyDescent="0.3">
      <c r="A1214" s="12">
        <v>5834</v>
      </c>
      <c r="B1214" s="12" t="s">
        <v>3297</v>
      </c>
      <c r="C1214" s="2">
        <v>42572</v>
      </c>
      <c r="D1214" s="2">
        <v>42577</v>
      </c>
      <c r="E1214" s="12" t="s">
        <v>41</v>
      </c>
      <c r="F1214" s="12" t="s">
        <v>1209</v>
      </c>
      <c r="G1214" s="12" t="s">
        <v>1210</v>
      </c>
      <c r="H1214" s="12" t="s">
        <v>26</v>
      </c>
      <c r="I1214" s="12" t="s">
        <v>27</v>
      </c>
      <c r="J1214" s="12" t="s">
        <v>511</v>
      </c>
      <c r="K1214" s="12" t="s">
        <v>1038</v>
      </c>
      <c r="L1214" s="12">
        <v>28027</v>
      </c>
      <c r="M1214" s="12" t="s">
        <v>30</v>
      </c>
      <c r="N1214" s="12" t="s">
        <v>1219</v>
      </c>
      <c r="O1214" s="12" t="s">
        <v>32</v>
      </c>
      <c r="P1214" s="12" t="s">
        <v>38</v>
      </c>
      <c r="Q1214" s="12" t="s">
        <v>1220</v>
      </c>
      <c r="R1214" s="12">
        <v>363.92</v>
      </c>
      <c r="S1214" s="12">
        <v>5</v>
      </c>
      <c r="T1214" s="12">
        <v>0.2</v>
      </c>
      <c r="U1214" s="12">
        <v>0</v>
      </c>
    </row>
    <row r="1215" spans="1:21" x14ac:dyDescent="0.3">
      <c r="A1215" s="12">
        <v>5841</v>
      </c>
      <c r="B1215" s="12" t="s">
        <v>3298</v>
      </c>
      <c r="C1215" s="2">
        <v>42269</v>
      </c>
      <c r="D1215" s="2">
        <v>42273</v>
      </c>
      <c r="E1215" s="12" t="s">
        <v>23</v>
      </c>
      <c r="F1215" s="12" t="s">
        <v>2487</v>
      </c>
      <c r="G1215" s="12" t="s">
        <v>2488</v>
      </c>
      <c r="H1215" s="12" t="s">
        <v>102</v>
      </c>
      <c r="I1215" s="12" t="s">
        <v>27</v>
      </c>
      <c r="J1215" s="12" t="s">
        <v>691</v>
      </c>
      <c r="K1215" s="12" t="s">
        <v>718</v>
      </c>
      <c r="L1215" s="12">
        <v>22204</v>
      </c>
      <c r="M1215" s="12" t="s">
        <v>30</v>
      </c>
      <c r="N1215" s="12" t="s">
        <v>1182</v>
      </c>
      <c r="O1215" s="12" t="s">
        <v>32</v>
      </c>
      <c r="P1215" s="12" t="s">
        <v>58</v>
      </c>
      <c r="Q1215" s="12" t="s">
        <v>1183</v>
      </c>
      <c r="R1215" s="12">
        <v>47.98</v>
      </c>
      <c r="S1215" s="12">
        <v>2</v>
      </c>
      <c r="T1215" s="12">
        <v>0</v>
      </c>
      <c r="U1215" s="12">
        <v>11.035399999999999</v>
      </c>
    </row>
    <row r="1216" spans="1:21" x14ac:dyDescent="0.3">
      <c r="A1216" s="12">
        <v>5844</v>
      </c>
      <c r="B1216" s="12" t="s">
        <v>3299</v>
      </c>
      <c r="C1216" s="2">
        <v>42325</v>
      </c>
      <c r="D1216" s="2">
        <v>42329</v>
      </c>
      <c r="E1216" s="12" t="s">
        <v>41</v>
      </c>
      <c r="F1216" s="12" t="s">
        <v>3300</v>
      </c>
      <c r="G1216" s="12" t="s">
        <v>3301</v>
      </c>
      <c r="H1216" s="12" t="s">
        <v>26</v>
      </c>
      <c r="I1216" s="12" t="s">
        <v>27</v>
      </c>
      <c r="J1216" s="12" t="s">
        <v>641</v>
      </c>
      <c r="K1216" s="12" t="s">
        <v>55</v>
      </c>
      <c r="L1216" s="12">
        <v>92105</v>
      </c>
      <c r="M1216" s="12" t="s">
        <v>56</v>
      </c>
      <c r="N1216" s="12" t="s">
        <v>2967</v>
      </c>
      <c r="O1216" s="12" t="s">
        <v>32</v>
      </c>
      <c r="P1216" s="12" t="s">
        <v>58</v>
      </c>
      <c r="Q1216" s="12" t="s">
        <v>2968</v>
      </c>
      <c r="R1216" s="12">
        <v>80.959999999999994</v>
      </c>
      <c r="S1216" s="12">
        <v>4</v>
      </c>
      <c r="T1216" s="12">
        <v>0</v>
      </c>
      <c r="U1216" s="12">
        <v>29.145600000000002</v>
      </c>
    </row>
    <row r="1217" spans="1:21" x14ac:dyDescent="0.3">
      <c r="A1217" s="12">
        <v>5847</v>
      </c>
      <c r="B1217" s="12" t="s">
        <v>3299</v>
      </c>
      <c r="C1217" s="2">
        <v>42325</v>
      </c>
      <c r="D1217" s="2">
        <v>42329</v>
      </c>
      <c r="E1217" s="12" t="s">
        <v>41</v>
      </c>
      <c r="F1217" s="12" t="s">
        <v>3300</v>
      </c>
      <c r="G1217" s="12" t="s">
        <v>3301</v>
      </c>
      <c r="H1217" s="12" t="s">
        <v>26</v>
      </c>
      <c r="I1217" s="12" t="s">
        <v>27</v>
      </c>
      <c r="J1217" s="12" t="s">
        <v>641</v>
      </c>
      <c r="K1217" s="12" t="s">
        <v>55</v>
      </c>
      <c r="L1217" s="12">
        <v>92105</v>
      </c>
      <c r="M1217" s="12" t="s">
        <v>56</v>
      </c>
      <c r="N1217" s="12" t="s">
        <v>1143</v>
      </c>
      <c r="O1217" s="12" t="s">
        <v>32</v>
      </c>
      <c r="P1217" s="12" t="s">
        <v>38</v>
      </c>
      <c r="Q1217" s="12" t="s">
        <v>1144</v>
      </c>
      <c r="R1217" s="12">
        <v>225.56800000000001</v>
      </c>
      <c r="S1217" s="12">
        <v>2</v>
      </c>
      <c r="T1217" s="12">
        <v>0.2</v>
      </c>
      <c r="U1217" s="12">
        <v>2.8195999999999999</v>
      </c>
    </row>
    <row r="1218" spans="1:21" x14ac:dyDescent="0.3">
      <c r="A1218" s="12">
        <v>5848</v>
      </c>
      <c r="B1218" s="12" t="s">
        <v>3299</v>
      </c>
      <c r="C1218" s="2">
        <v>42325</v>
      </c>
      <c r="D1218" s="2">
        <v>42329</v>
      </c>
      <c r="E1218" s="12" t="s">
        <v>41</v>
      </c>
      <c r="F1218" s="12" t="s">
        <v>3300</v>
      </c>
      <c r="G1218" s="12" t="s">
        <v>3301</v>
      </c>
      <c r="H1218" s="12" t="s">
        <v>26</v>
      </c>
      <c r="I1218" s="12" t="s">
        <v>27</v>
      </c>
      <c r="J1218" s="12" t="s">
        <v>641</v>
      </c>
      <c r="K1218" s="12" t="s">
        <v>55</v>
      </c>
      <c r="L1218" s="12">
        <v>92105</v>
      </c>
      <c r="M1218" s="12" t="s">
        <v>56</v>
      </c>
      <c r="N1218" s="12" t="s">
        <v>1484</v>
      </c>
      <c r="O1218" s="12" t="s">
        <v>32</v>
      </c>
      <c r="P1218" s="12" t="s">
        <v>58</v>
      </c>
      <c r="Q1218" s="12" t="s">
        <v>1485</v>
      </c>
      <c r="R1218" s="12">
        <v>36.6</v>
      </c>
      <c r="S1218" s="12">
        <v>3</v>
      </c>
      <c r="T1218" s="12">
        <v>0</v>
      </c>
      <c r="U1218" s="12">
        <v>15.372</v>
      </c>
    </row>
    <row r="1219" spans="1:21" x14ac:dyDescent="0.3">
      <c r="A1219" s="12">
        <v>5853</v>
      </c>
      <c r="B1219" s="12" t="s">
        <v>3302</v>
      </c>
      <c r="C1219" s="2">
        <v>42318</v>
      </c>
      <c r="D1219" s="2">
        <v>42322</v>
      </c>
      <c r="E1219" s="12" t="s">
        <v>41</v>
      </c>
      <c r="F1219" s="12" t="s">
        <v>3303</v>
      </c>
      <c r="G1219" s="12" t="s">
        <v>3304</v>
      </c>
      <c r="H1219" s="12" t="s">
        <v>102</v>
      </c>
      <c r="I1219" s="12" t="s">
        <v>27</v>
      </c>
      <c r="J1219" s="12" t="s">
        <v>225</v>
      </c>
      <c r="K1219" s="12" t="s">
        <v>168</v>
      </c>
      <c r="L1219" s="12">
        <v>55113</v>
      </c>
      <c r="M1219" s="12" t="s">
        <v>95</v>
      </c>
      <c r="N1219" s="12" t="s">
        <v>317</v>
      </c>
      <c r="O1219" s="12" t="s">
        <v>32</v>
      </c>
      <c r="P1219" s="12" t="s">
        <v>58</v>
      </c>
      <c r="Q1219" s="12" t="s">
        <v>318</v>
      </c>
      <c r="R1219" s="12">
        <v>29.22</v>
      </c>
      <c r="S1219" s="12">
        <v>3</v>
      </c>
      <c r="T1219" s="12">
        <v>0</v>
      </c>
      <c r="U1219" s="12">
        <v>12.8568</v>
      </c>
    </row>
    <row r="1220" spans="1:21" x14ac:dyDescent="0.3">
      <c r="A1220" s="12">
        <v>5858</v>
      </c>
      <c r="B1220" s="12" t="s">
        <v>3305</v>
      </c>
      <c r="C1220" s="2">
        <v>42221</v>
      </c>
      <c r="D1220" s="2">
        <v>42227</v>
      </c>
      <c r="E1220" s="12" t="s">
        <v>41</v>
      </c>
      <c r="F1220" s="12" t="s">
        <v>2578</v>
      </c>
      <c r="G1220" s="12" t="s">
        <v>2579</v>
      </c>
      <c r="H1220" s="12" t="s">
        <v>92</v>
      </c>
      <c r="I1220" s="12" t="s">
        <v>27</v>
      </c>
      <c r="J1220" s="12" t="s">
        <v>1741</v>
      </c>
      <c r="K1220" s="12" t="s">
        <v>94</v>
      </c>
      <c r="L1220" s="12">
        <v>75220</v>
      </c>
      <c r="M1220" s="12" t="s">
        <v>95</v>
      </c>
      <c r="N1220" s="12" t="s">
        <v>1720</v>
      </c>
      <c r="O1220" s="12" t="s">
        <v>32</v>
      </c>
      <c r="P1220" s="12" t="s">
        <v>58</v>
      </c>
      <c r="Q1220" s="12" t="s">
        <v>1721</v>
      </c>
      <c r="R1220" s="12">
        <v>14.76</v>
      </c>
      <c r="S1220" s="12">
        <v>5</v>
      </c>
      <c r="T1220" s="12">
        <v>0.6</v>
      </c>
      <c r="U1220" s="12">
        <v>-11.439</v>
      </c>
    </row>
    <row r="1221" spans="1:21" x14ac:dyDescent="0.3">
      <c r="A1221" s="12">
        <v>5859</v>
      </c>
      <c r="B1221" s="12" t="s">
        <v>3306</v>
      </c>
      <c r="C1221" s="2">
        <v>42981</v>
      </c>
      <c r="D1221" s="2">
        <v>42985</v>
      </c>
      <c r="E1221" s="12" t="s">
        <v>23</v>
      </c>
      <c r="F1221" s="12" t="s">
        <v>2839</v>
      </c>
      <c r="G1221" s="12" t="s">
        <v>2840</v>
      </c>
      <c r="H1221" s="12" t="s">
        <v>26</v>
      </c>
      <c r="I1221" s="12" t="s">
        <v>27</v>
      </c>
      <c r="J1221" s="12" t="s">
        <v>511</v>
      </c>
      <c r="K1221" s="12" t="s">
        <v>55</v>
      </c>
      <c r="L1221" s="12">
        <v>94521</v>
      </c>
      <c r="M1221" s="12" t="s">
        <v>56</v>
      </c>
      <c r="N1221" s="12" t="s">
        <v>2624</v>
      </c>
      <c r="O1221" s="12" t="s">
        <v>32</v>
      </c>
      <c r="P1221" s="12" t="s">
        <v>33</v>
      </c>
      <c r="Q1221" s="12" t="s">
        <v>2625</v>
      </c>
      <c r="R1221" s="12">
        <v>239.666</v>
      </c>
      <c r="S1221" s="12">
        <v>2</v>
      </c>
      <c r="T1221" s="12">
        <v>0.15</v>
      </c>
      <c r="U1221" s="12">
        <v>14.098000000000001</v>
      </c>
    </row>
    <row r="1222" spans="1:21" x14ac:dyDescent="0.3">
      <c r="A1222" s="12">
        <v>5860</v>
      </c>
      <c r="B1222" s="12" t="s">
        <v>3307</v>
      </c>
      <c r="C1222" s="2">
        <v>42309</v>
      </c>
      <c r="D1222" s="2">
        <v>42316</v>
      </c>
      <c r="E1222" s="12" t="s">
        <v>41</v>
      </c>
      <c r="F1222" s="12" t="s">
        <v>2072</v>
      </c>
      <c r="G1222" s="12" t="s">
        <v>2073</v>
      </c>
      <c r="H1222" s="12" t="s">
        <v>26</v>
      </c>
      <c r="I1222" s="12" t="s">
        <v>27</v>
      </c>
      <c r="J1222" s="12" t="s">
        <v>3308</v>
      </c>
      <c r="K1222" s="12" t="s">
        <v>1060</v>
      </c>
      <c r="L1222" s="12">
        <v>72032</v>
      </c>
      <c r="M1222" s="12" t="s">
        <v>30</v>
      </c>
      <c r="N1222" s="12" t="s">
        <v>1286</v>
      </c>
      <c r="O1222" s="12" t="s">
        <v>32</v>
      </c>
      <c r="P1222" s="12" t="s">
        <v>47</v>
      </c>
      <c r="Q1222" s="12" t="s">
        <v>1287</v>
      </c>
      <c r="R1222" s="12">
        <v>301.95999999999998</v>
      </c>
      <c r="S1222" s="12">
        <v>2</v>
      </c>
      <c r="T1222" s="12">
        <v>0</v>
      </c>
      <c r="U1222" s="12">
        <v>45.293999999999997</v>
      </c>
    </row>
    <row r="1223" spans="1:21" x14ac:dyDescent="0.3">
      <c r="A1223" s="12">
        <v>5867</v>
      </c>
      <c r="B1223" s="12" t="s">
        <v>3309</v>
      </c>
      <c r="C1223" s="2">
        <v>41856</v>
      </c>
      <c r="D1223" s="2">
        <v>41858</v>
      </c>
      <c r="E1223" s="12" t="s">
        <v>23</v>
      </c>
      <c r="F1223" s="12" t="s">
        <v>1811</v>
      </c>
      <c r="G1223" s="12" t="s">
        <v>1812</v>
      </c>
      <c r="H1223" s="12" t="s">
        <v>92</v>
      </c>
      <c r="I1223" s="12" t="s">
        <v>27</v>
      </c>
      <c r="J1223" s="12" t="s">
        <v>3310</v>
      </c>
      <c r="K1223" s="12" t="s">
        <v>431</v>
      </c>
      <c r="L1223" s="12">
        <v>6450</v>
      </c>
      <c r="M1223" s="12" t="s">
        <v>69</v>
      </c>
      <c r="N1223" s="12" t="s">
        <v>807</v>
      </c>
      <c r="O1223" s="12" t="s">
        <v>32</v>
      </c>
      <c r="P1223" s="12" t="s">
        <v>38</v>
      </c>
      <c r="Q1223" s="12" t="s">
        <v>808</v>
      </c>
      <c r="R1223" s="12">
        <v>1133.3499999999999</v>
      </c>
      <c r="S1223" s="12">
        <v>5</v>
      </c>
      <c r="T1223" s="12">
        <v>0</v>
      </c>
      <c r="U1223" s="12">
        <v>294.67099999999999</v>
      </c>
    </row>
    <row r="1224" spans="1:21" x14ac:dyDescent="0.3">
      <c r="A1224" s="12">
        <v>5870</v>
      </c>
      <c r="B1224" s="12" t="s">
        <v>3311</v>
      </c>
      <c r="C1224" s="2">
        <v>42681</v>
      </c>
      <c r="D1224" s="2">
        <v>42686</v>
      </c>
      <c r="E1224" s="12" t="s">
        <v>41</v>
      </c>
      <c r="F1224" s="12" t="s">
        <v>2201</v>
      </c>
      <c r="G1224" s="12" t="s">
        <v>2202</v>
      </c>
      <c r="H1224" s="12" t="s">
        <v>102</v>
      </c>
      <c r="I1224" s="12" t="s">
        <v>27</v>
      </c>
      <c r="J1224" s="12" t="s">
        <v>3312</v>
      </c>
      <c r="K1224" s="12" t="s">
        <v>3313</v>
      </c>
      <c r="L1224" s="12">
        <v>82001</v>
      </c>
      <c r="M1224" s="12" t="s">
        <v>56</v>
      </c>
      <c r="N1224" s="12" t="s">
        <v>561</v>
      </c>
      <c r="O1224" s="12" t="s">
        <v>32</v>
      </c>
      <c r="P1224" s="12" t="s">
        <v>38</v>
      </c>
      <c r="Q1224" s="12" t="s">
        <v>562</v>
      </c>
      <c r="R1224" s="12">
        <v>1603.136</v>
      </c>
      <c r="S1224" s="12">
        <v>4</v>
      </c>
      <c r="T1224" s="12">
        <v>0.2</v>
      </c>
      <c r="U1224" s="12">
        <v>100.196</v>
      </c>
    </row>
    <row r="1225" spans="1:21" x14ac:dyDescent="0.3">
      <c r="A1225" s="12">
        <v>5871</v>
      </c>
      <c r="B1225" s="12" t="s">
        <v>3314</v>
      </c>
      <c r="C1225" s="2">
        <v>42535</v>
      </c>
      <c r="D1225" s="2">
        <v>42535</v>
      </c>
      <c r="E1225" s="12" t="s">
        <v>427</v>
      </c>
      <c r="F1225" s="12" t="s">
        <v>505</v>
      </c>
      <c r="G1225" s="12" t="s">
        <v>506</v>
      </c>
      <c r="H1225" s="12" t="s">
        <v>92</v>
      </c>
      <c r="I1225" s="12" t="s">
        <v>27</v>
      </c>
      <c r="J1225" s="12" t="s">
        <v>3049</v>
      </c>
      <c r="K1225" s="12" t="s">
        <v>55</v>
      </c>
      <c r="L1225" s="12">
        <v>92804</v>
      </c>
      <c r="M1225" s="12" t="s">
        <v>56</v>
      </c>
      <c r="N1225" s="12" t="s">
        <v>3167</v>
      </c>
      <c r="O1225" s="12" t="s">
        <v>32</v>
      </c>
      <c r="P1225" s="12" t="s">
        <v>47</v>
      </c>
      <c r="Q1225" s="12" t="s">
        <v>3168</v>
      </c>
      <c r="R1225" s="12">
        <v>1293.4880000000001</v>
      </c>
      <c r="S1225" s="12">
        <v>7</v>
      </c>
      <c r="T1225" s="12">
        <v>0.2</v>
      </c>
      <c r="U1225" s="12">
        <v>80.843000000000004</v>
      </c>
    </row>
    <row r="1226" spans="1:21" x14ac:dyDescent="0.3">
      <c r="A1226" s="12">
        <v>5872</v>
      </c>
      <c r="B1226" s="12" t="s">
        <v>3315</v>
      </c>
      <c r="C1226" s="2">
        <v>42637</v>
      </c>
      <c r="D1226" s="2">
        <v>42641</v>
      </c>
      <c r="E1226" s="12" t="s">
        <v>41</v>
      </c>
      <c r="F1226" s="12" t="s">
        <v>2353</v>
      </c>
      <c r="G1226" s="12" t="s">
        <v>2354</v>
      </c>
      <c r="H1226" s="12" t="s">
        <v>26</v>
      </c>
      <c r="I1226" s="12" t="s">
        <v>27</v>
      </c>
      <c r="J1226" s="12" t="s">
        <v>213</v>
      </c>
      <c r="K1226" s="12" t="s">
        <v>112</v>
      </c>
      <c r="L1226" s="12">
        <v>47401</v>
      </c>
      <c r="M1226" s="12" t="s">
        <v>95</v>
      </c>
      <c r="N1226" s="12" t="s">
        <v>183</v>
      </c>
      <c r="O1226" s="12" t="s">
        <v>32</v>
      </c>
      <c r="P1226" s="12" t="s">
        <v>58</v>
      </c>
      <c r="Q1226" s="12" t="s">
        <v>184</v>
      </c>
      <c r="R1226" s="12">
        <v>127.95</v>
      </c>
      <c r="S1226" s="12">
        <v>3</v>
      </c>
      <c r="T1226" s="12">
        <v>0</v>
      </c>
      <c r="U1226" s="12">
        <v>21.7515</v>
      </c>
    </row>
    <row r="1227" spans="1:21" x14ac:dyDescent="0.3">
      <c r="A1227" s="12">
        <v>5881</v>
      </c>
      <c r="B1227" s="12" t="s">
        <v>3316</v>
      </c>
      <c r="C1227" s="2">
        <v>42631</v>
      </c>
      <c r="D1227" s="2">
        <v>42635</v>
      </c>
      <c r="E1227" s="12" t="s">
        <v>41</v>
      </c>
      <c r="F1227" s="12" t="s">
        <v>1322</v>
      </c>
      <c r="G1227" s="12" t="s">
        <v>1323</v>
      </c>
      <c r="H1227" s="12" t="s">
        <v>92</v>
      </c>
      <c r="I1227" s="12" t="s">
        <v>27</v>
      </c>
      <c r="J1227" s="12" t="s">
        <v>641</v>
      </c>
      <c r="K1227" s="12" t="s">
        <v>55</v>
      </c>
      <c r="L1227" s="12">
        <v>92105</v>
      </c>
      <c r="M1227" s="12" t="s">
        <v>56</v>
      </c>
      <c r="N1227" s="12" t="s">
        <v>561</v>
      </c>
      <c r="O1227" s="12" t="s">
        <v>32</v>
      </c>
      <c r="P1227" s="12" t="s">
        <v>38</v>
      </c>
      <c r="Q1227" s="12" t="s">
        <v>562</v>
      </c>
      <c r="R1227" s="12">
        <v>801.56799999999998</v>
      </c>
      <c r="S1227" s="12">
        <v>2</v>
      </c>
      <c r="T1227" s="12">
        <v>0.2</v>
      </c>
      <c r="U1227" s="12">
        <v>50.097999999999999</v>
      </c>
    </row>
    <row r="1228" spans="1:21" x14ac:dyDescent="0.3">
      <c r="A1228" s="12">
        <v>5883</v>
      </c>
      <c r="B1228" s="12" t="s">
        <v>3316</v>
      </c>
      <c r="C1228" s="2">
        <v>42631</v>
      </c>
      <c r="D1228" s="2">
        <v>42635</v>
      </c>
      <c r="E1228" s="12" t="s">
        <v>41</v>
      </c>
      <c r="F1228" s="12" t="s">
        <v>1322</v>
      </c>
      <c r="G1228" s="12" t="s">
        <v>1323</v>
      </c>
      <c r="H1228" s="12" t="s">
        <v>92</v>
      </c>
      <c r="I1228" s="12" t="s">
        <v>27</v>
      </c>
      <c r="J1228" s="12" t="s">
        <v>641</v>
      </c>
      <c r="K1228" s="12" t="s">
        <v>55</v>
      </c>
      <c r="L1228" s="12">
        <v>92105</v>
      </c>
      <c r="M1228" s="12" t="s">
        <v>56</v>
      </c>
      <c r="N1228" s="12" t="s">
        <v>1030</v>
      </c>
      <c r="O1228" s="12" t="s">
        <v>32</v>
      </c>
      <c r="P1228" s="12" t="s">
        <v>38</v>
      </c>
      <c r="Q1228" s="12" t="s">
        <v>1031</v>
      </c>
      <c r="R1228" s="12">
        <v>885.52800000000002</v>
      </c>
      <c r="S1228" s="12">
        <v>9</v>
      </c>
      <c r="T1228" s="12">
        <v>0.2</v>
      </c>
      <c r="U1228" s="12">
        <v>-99.621899999999997</v>
      </c>
    </row>
    <row r="1229" spans="1:21" x14ac:dyDescent="0.3">
      <c r="A1229" s="12">
        <v>5884</v>
      </c>
      <c r="B1229" s="12" t="s">
        <v>3317</v>
      </c>
      <c r="C1229" s="2">
        <v>42442</v>
      </c>
      <c r="D1229" s="2">
        <v>42444</v>
      </c>
      <c r="E1229" s="12" t="s">
        <v>23</v>
      </c>
      <c r="F1229" s="12" t="s">
        <v>1600</v>
      </c>
      <c r="G1229" s="12" t="s">
        <v>1601</v>
      </c>
      <c r="H1229" s="12" t="s">
        <v>92</v>
      </c>
      <c r="I1229" s="12" t="s">
        <v>27</v>
      </c>
      <c r="J1229" s="12" t="s">
        <v>330</v>
      </c>
      <c r="K1229" s="12" t="s">
        <v>55</v>
      </c>
      <c r="L1229" s="12">
        <v>94109</v>
      </c>
      <c r="M1229" s="12" t="s">
        <v>56</v>
      </c>
      <c r="N1229" s="12" t="s">
        <v>474</v>
      </c>
      <c r="O1229" s="12" t="s">
        <v>32</v>
      </c>
      <c r="P1229" s="12" t="s">
        <v>58</v>
      </c>
      <c r="Q1229" s="12" t="s">
        <v>475</v>
      </c>
      <c r="R1229" s="12">
        <v>28.28</v>
      </c>
      <c r="S1229" s="12">
        <v>2</v>
      </c>
      <c r="T1229" s="12">
        <v>0</v>
      </c>
      <c r="U1229" s="12">
        <v>7.3528000000000002</v>
      </c>
    </row>
    <row r="1230" spans="1:21" x14ac:dyDescent="0.3">
      <c r="A1230" s="12">
        <v>5898</v>
      </c>
      <c r="B1230" s="12" t="s">
        <v>3318</v>
      </c>
      <c r="C1230" s="2">
        <v>42463</v>
      </c>
      <c r="D1230" s="2">
        <v>42469</v>
      </c>
      <c r="E1230" s="12" t="s">
        <v>41</v>
      </c>
      <c r="F1230" s="12" t="s">
        <v>2269</v>
      </c>
      <c r="G1230" s="12" t="s">
        <v>2270</v>
      </c>
      <c r="H1230" s="12" t="s">
        <v>26</v>
      </c>
      <c r="I1230" s="12" t="s">
        <v>27</v>
      </c>
      <c r="J1230" s="12" t="s">
        <v>637</v>
      </c>
      <c r="K1230" s="12" t="s">
        <v>112</v>
      </c>
      <c r="L1230" s="12">
        <v>47374</v>
      </c>
      <c r="M1230" s="12" t="s">
        <v>95</v>
      </c>
      <c r="N1230" s="12" t="s">
        <v>169</v>
      </c>
      <c r="O1230" s="12" t="s">
        <v>32</v>
      </c>
      <c r="P1230" s="12" t="s">
        <v>58</v>
      </c>
      <c r="Q1230" s="12" t="s">
        <v>170</v>
      </c>
      <c r="R1230" s="12">
        <v>71.12</v>
      </c>
      <c r="S1230" s="12">
        <v>4</v>
      </c>
      <c r="T1230" s="12">
        <v>0</v>
      </c>
      <c r="U1230" s="12">
        <v>22.0472</v>
      </c>
    </row>
    <row r="1231" spans="1:21" x14ac:dyDescent="0.3">
      <c r="A1231" s="12">
        <v>5902</v>
      </c>
      <c r="B1231" s="12" t="s">
        <v>3319</v>
      </c>
      <c r="C1231" s="2">
        <v>42701</v>
      </c>
      <c r="D1231" s="2">
        <v>42706</v>
      </c>
      <c r="E1231" s="12" t="s">
        <v>41</v>
      </c>
      <c r="F1231" s="12" t="s">
        <v>1365</v>
      </c>
      <c r="G1231" s="12" t="s">
        <v>1366</v>
      </c>
      <c r="H1231" s="12" t="s">
        <v>92</v>
      </c>
      <c r="I1231" s="12" t="s">
        <v>27</v>
      </c>
      <c r="J1231" s="12" t="s">
        <v>1942</v>
      </c>
      <c r="K1231" s="12" t="s">
        <v>364</v>
      </c>
      <c r="L1231" s="12">
        <v>7090</v>
      </c>
      <c r="M1231" s="12" t="s">
        <v>69</v>
      </c>
      <c r="N1231" s="12" t="s">
        <v>1579</v>
      </c>
      <c r="O1231" s="12" t="s">
        <v>32</v>
      </c>
      <c r="P1231" s="12" t="s">
        <v>58</v>
      </c>
      <c r="Q1231" s="12" t="s">
        <v>1580</v>
      </c>
      <c r="R1231" s="12">
        <v>31.56</v>
      </c>
      <c r="S1231" s="12">
        <v>3</v>
      </c>
      <c r="T1231" s="12">
        <v>0</v>
      </c>
      <c r="U1231" s="12">
        <v>10.4148</v>
      </c>
    </row>
    <row r="1232" spans="1:21" x14ac:dyDescent="0.3">
      <c r="A1232" s="12">
        <v>5910</v>
      </c>
      <c r="B1232" s="12" t="s">
        <v>3320</v>
      </c>
      <c r="C1232" s="2">
        <v>42706</v>
      </c>
      <c r="D1232" s="2">
        <v>42711</v>
      </c>
      <c r="E1232" s="12" t="s">
        <v>41</v>
      </c>
      <c r="F1232" s="12" t="s">
        <v>2499</v>
      </c>
      <c r="G1232" s="12" t="s">
        <v>2500</v>
      </c>
      <c r="H1232" s="12" t="s">
        <v>92</v>
      </c>
      <c r="I1232" s="12" t="s">
        <v>27</v>
      </c>
      <c r="J1232" s="12" t="s">
        <v>1493</v>
      </c>
      <c r="K1232" s="12" t="s">
        <v>55</v>
      </c>
      <c r="L1232" s="12">
        <v>95123</v>
      </c>
      <c r="M1232" s="12" t="s">
        <v>56</v>
      </c>
      <c r="N1232" s="12" t="s">
        <v>2526</v>
      </c>
      <c r="O1232" s="12" t="s">
        <v>32</v>
      </c>
      <c r="P1232" s="12" t="s">
        <v>58</v>
      </c>
      <c r="Q1232" s="12" t="s">
        <v>2527</v>
      </c>
      <c r="R1232" s="12">
        <v>14.52</v>
      </c>
      <c r="S1232" s="12">
        <v>3</v>
      </c>
      <c r="T1232" s="12">
        <v>0</v>
      </c>
      <c r="U1232" s="12">
        <v>5.6627999999999998</v>
      </c>
    </row>
    <row r="1233" spans="1:21" x14ac:dyDescent="0.3">
      <c r="A1233" s="12">
        <v>5916</v>
      </c>
      <c r="B1233" s="12" t="s">
        <v>3321</v>
      </c>
      <c r="C1233" s="2">
        <v>42264</v>
      </c>
      <c r="D1233" s="2">
        <v>42270</v>
      </c>
      <c r="E1233" s="12" t="s">
        <v>41</v>
      </c>
      <c r="F1233" s="12" t="s">
        <v>2614</v>
      </c>
      <c r="G1233" s="12" t="s">
        <v>2615</v>
      </c>
      <c r="H1233" s="12" t="s">
        <v>26</v>
      </c>
      <c r="I1233" s="12" t="s">
        <v>27</v>
      </c>
      <c r="J1233" s="12" t="s">
        <v>175</v>
      </c>
      <c r="K1233" s="12" t="s">
        <v>122</v>
      </c>
      <c r="L1233" s="12">
        <v>10035</v>
      </c>
      <c r="M1233" s="12" t="s">
        <v>69</v>
      </c>
      <c r="N1233" s="12" t="s">
        <v>1166</v>
      </c>
      <c r="O1233" s="12" t="s">
        <v>32</v>
      </c>
      <c r="P1233" s="12" t="s">
        <v>38</v>
      </c>
      <c r="Q1233" s="12" t="s">
        <v>1167</v>
      </c>
      <c r="R1233" s="12">
        <v>199.76400000000001</v>
      </c>
      <c r="S1233" s="12">
        <v>2</v>
      </c>
      <c r="T1233" s="12">
        <v>0.1</v>
      </c>
      <c r="U1233" s="12">
        <v>8.8783999999999992</v>
      </c>
    </row>
    <row r="1234" spans="1:21" x14ac:dyDescent="0.3">
      <c r="A1234" s="12">
        <v>5918</v>
      </c>
      <c r="B1234" s="12" t="s">
        <v>3321</v>
      </c>
      <c r="C1234" s="2">
        <v>42264</v>
      </c>
      <c r="D1234" s="2">
        <v>42270</v>
      </c>
      <c r="E1234" s="12" t="s">
        <v>41</v>
      </c>
      <c r="F1234" s="12" t="s">
        <v>2614</v>
      </c>
      <c r="G1234" s="12" t="s">
        <v>2615</v>
      </c>
      <c r="H1234" s="12" t="s">
        <v>26</v>
      </c>
      <c r="I1234" s="12" t="s">
        <v>27</v>
      </c>
      <c r="J1234" s="12" t="s">
        <v>175</v>
      </c>
      <c r="K1234" s="12" t="s">
        <v>122</v>
      </c>
      <c r="L1234" s="12">
        <v>10035</v>
      </c>
      <c r="M1234" s="12" t="s">
        <v>69</v>
      </c>
      <c r="N1234" s="12" t="s">
        <v>83</v>
      </c>
      <c r="O1234" s="12" t="s">
        <v>32</v>
      </c>
      <c r="P1234" s="12" t="s">
        <v>33</v>
      </c>
      <c r="Q1234" s="12" t="s">
        <v>84</v>
      </c>
      <c r="R1234" s="12">
        <v>4228.7039999999997</v>
      </c>
      <c r="S1234" s="12">
        <v>6</v>
      </c>
      <c r="T1234" s="12">
        <v>0.2</v>
      </c>
      <c r="U1234" s="12">
        <v>158.57640000000001</v>
      </c>
    </row>
    <row r="1235" spans="1:21" x14ac:dyDescent="0.3">
      <c r="A1235" s="12">
        <v>5919</v>
      </c>
      <c r="B1235" s="12" t="s">
        <v>3321</v>
      </c>
      <c r="C1235" s="2">
        <v>42264</v>
      </c>
      <c r="D1235" s="2">
        <v>42270</v>
      </c>
      <c r="E1235" s="12" t="s">
        <v>41</v>
      </c>
      <c r="F1235" s="12" t="s">
        <v>2614</v>
      </c>
      <c r="G1235" s="12" t="s">
        <v>2615</v>
      </c>
      <c r="H1235" s="12" t="s">
        <v>26</v>
      </c>
      <c r="I1235" s="12" t="s">
        <v>27</v>
      </c>
      <c r="J1235" s="12" t="s">
        <v>175</v>
      </c>
      <c r="K1235" s="12" t="s">
        <v>122</v>
      </c>
      <c r="L1235" s="12">
        <v>10035</v>
      </c>
      <c r="M1235" s="12" t="s">
        <v>69</v>
      </c>
      <c r="N1235" s="12" t="s">
        <v>1697</v>
      </c>
      <c r="O1235" s="12" t="s">
        <v>32</v>
      </c>
      <c r="P1235" s="12" t="s">
        <v>33</v>
      </c>
      <c r="Q1235" s="12" t="s">
        <v>1698</v>
      </c>
      <c r="R1235" s="12">
        <v>2003.92</v>
      </c>
      <c r="S1235" s="12">
        <v>5</v>
      </c>
      <c r="T1235" s="12">
        <v>0.2</v>
      </c>
      <c r="U1235" s="12">
        <v>-25.048999999999999</v>
      </c>
    </row>
    <row r="1236" spans="1:21" x14ac:dyDescent="0.3">
      <c r="A1236" s="12">
        <v>5924</v>
      </c>
      <c r="B1236" s="12" t="s">
        <v>3322</v>
      </c>
      <c r="C1236" s="2">
        <v>42700</v>
      </c>
      <c r="D1236" s="2">
        <v>42704</v>
      </c>
      <c r="E1236" s="12" t="s">
        <v>23</v>
      </c>
      <c r="F1236" s="12" t="s">
        <v>446</v>
      </c>
      <c r="G1236" s="12" t="s">
        <v>447</v>
      </c>
      <c r="H1236" s="12" t="s">
        <v>92</v>
      </c>
      <c r="I1236" s="12" t="s">
        <v>27</v>
      </c>
      <c r="J1236" s="12" t="s">
        <v>175</v>
      </c>
      <c r="K1236" s="12" t="s">
        <v>122</v>
      </c>
      <c r="L1236" s="12">
        <v>10011</v>
      </c>
      <c r="M1236" s="12" t="s">
        <v>69</v>
      </c>
      <c r="N1236" s="12" t="s">
        <v>1249</v>
      </c>
      <c r="O1236" s="12" t="s">
        <v>32</v>
      </c>
      <c r="P1236" s="12" t="s">
        <v>47</v>
      </c>
      <c r="Q1236" s="12" t="s">
        <v>1250</v>
      </c>
      <c r="R1236" s="12">
        <v>313.17599999999999</v>
      </c>
      <c r="S1236" s="12">
        <v>2</v>
      </c>
      <c r="T1236" s="12">
        <v>0.4</v>
      </c>
      <c r="U1236" s="12">
        <v>-120.0508</v>
      </c>
    </row>
    <row r="1237" spans="1:21" x14ac:dyDescent="0.3">
      <c r="A1237" s="12">
        <v>5927</v>
      </c>
      <c r="B1237" s="12" t="s">
        <v>3323</v>
      </c>
      <c r="C1237" s="2">
        <v>41737</v>
      </c>
      <c r="D1237" s="2">
        <v>41741</v>
      </c>
      <c r="E1237" s="12" t="s">
        <v>41</v>
      </c>
      <c r="F1237" s="12" t="s">
        <v>3324</v>
      </c>
      <c r="G1237" s="12" t="s">
        <v>3325</v>
      </c>
      <c r="H1237" s="12" t="s">
        <v>92</v>
      </c>
      <c r="I1237" s="12" t="s">
        <v>27</v>
      </c>
      <c r="J1237" s="12" t="s">
        <v>515</v>
      </c>
      <c r="K1237" s="12" t="s">
        <v>1278</v>
      </c>
      <c r="L1237" s="12">
        <v>35601</v>
      </c>
      <c r="M1237" s="12" t="s">
        <v>30</v>
      </c>
      <c r="N1237" s="12" t="s">
        <v>3191</v>
      </c>
      <c r="O1237" s="12" t="s">
        <v>32</v>
      </c>
      <c r="P1237" s="12" t="s">
        <v>47</v>
      </c>
      <c r="Q1237" s="12" t="s">
        <v>3192</v>
      </c>
      <c r="R1237" s="12">
        <v>1215.92</v>
      </c>
      <c r="S1237" s="12">
        <v>8</v>
      </c>
      <c r="T1237" s="12">
        <v>0</v>
      </c>
      <c r="U1237" s="12">
        <v>316.13920000000002</v>
      </c>
    </row>
    <row r="1238" spans="1:21" x14ac:dyDescent="0.3">
      <c r="A1238" s="12">
        <v>5929</v>
      </c>
      <c r="B1238" s="12" t="s">
        <v>3326</v>
      </c>
      <c r="C1238" s="2">
        <v>41923</v>
      </c>
      <c r="D1238" s="2">
        <v>41927</v>
      </c>
      <c r="E1238" s="12" t="s">
        <v>41</v>
      </c>
      <c r="F1238" s="12" t="s">
        <v>2923</v>
      </c>
      <c r="G1238" s="12" t="s">
        <v>2924</v>
      </c>
      <c r="H1238" s="12" t="s">
        <v>92</v>
      </c>
      <c r="I1238" s="12" t="s">
        <v>27</v>
      </c>
      <c r="J1238" s="12" t="s">
        <v>1913</v>
      </c>
      <c r="K1238" s="12" t="s">
        <v>1060</v>
      </c>
      <c r="L1238" s="12">
        <v>72701</v>
      </c>
      <c r="M1238" s="12" t="s">
        <v>30</v>
      </c>
      <c r="N1238" s="12" t="s">
        <v>1914</v>
      </c>
      <c r="O1238" s="12" t="s">
        <v>32</v>
      </c>
      <c r="P1238" s="12" t="s">
        <v>58</v>
      </c>
      <c r="Q1238" s="12" t="s">
        <v>1915</v>
      </c>
      <c r="R1238" s="12">
        <v>8.92</v>
      </c>
      <c r="S1238" s="12">
        <v>4</v>
      </c>
      <c r="T1238" s="12">
        <v>0</v>
      </c>
      <c r="U1238" s="12">
        <v>3.9247999999999998</v>
      </c>
    </row>
    <row r="1239" spans="1:21" x14ac:dyDescent="0.3">
      <c r="A1239" s="12">
        <v>5930</v>
      </c>
      <c r="B1239" s="12" t="s">
        <v>3327</v>
      </c>
      <c r="C1239" s="2">
        <v>42923</v>
      </c>
      <c r="D1239" s="2">
        <v>42925</v>
      </c>
      <c r="E1239" s="12" t="s">
        <v>89</v>
      </c>
      <c r="F1239" s="12" t="s">
        <v>2869</v>
      </c>
      <c r="G1239" s="12" t="s">
        <v>2870</v>
      </c>
      <c r="H1239" s="12" t="s">
        <v>26</v>
      </c>
      <c r="I1239" s="12" t="s">
        <v>27</v>
      </c>
      <c r="J1239" s="12" t="s">
        <v>67</v>
      </c>
      <c r="K1239" s="12" t="s">
        <v>68</v>
      </c>
      <c r="L1239" s="12">
        <v>19120</v>
      </c>
      <c r="M1239" s="12" t="s">
        <v>69</v>
      </c>
      <c r="N1239" s="12" t="s">
        <v>862</v>
      </c>
      <c r="O1239" s="12" t="s">
        <v>32</v>
      </c>
      <c r="P1239" s="12" t="s">
        <v>33</v>
      </c>
      <c r="Q1239" s="12" t="s">
        <v>863</v>
      </c>
      <c r="R1239" s="12">
        <v>87.21</v>
      </c>
      <c r="S1239" s="12">
        <v>3</v>
      </c>
      <c r="T1239" s="12">
        <v>0.5</v>
      </c>
      <c r="U1239" s="12">
        <v>-45.349200000000003</v>
      </c>
    </row>
    <row r="1240" spans="1:21" x14ac:dyDescent="0.3">
      <c r="A1240" s="12">
        <v>5936</v>
      </c>
      <c r="B1240" s="12" t="s">
        <v>3328</v>
      </c>
      <c r="C1240" s="2">
        <v>42555</v>
      </c>
      <c r="D1240" s="2">
        <v>42555</v>
      </c>
      <c r="E1240" s="12" t="s">
        <v>427</v>
      </c>
      <c r="F1240" s="12" t="s">
        <v>673</v>
      </c>
      <c r="G1240" s="12" t="s">
        <v>674</v>
      </c>
      <c r="H1240" s="12" t="s">
        <v>102</v>
      </c>
      <c r="I1240" s="12" t="s">
        <v>27</v>
      </c>
      <c r="J1240" s="12" t="s">
        <v>193</v>
      </c>
      <c r="K1240" s="12" t="s">
        <v>194</v>
      </c>
      <c r="L1240" s="12">
        <v>98103</v>
      </c>
      <c r="M1240" s="12" t="s">
        <v>56</v>
      </c>
      <c r="N1240" s="12" t="s">
        <v>663</v>
      </c>
      <c r="O1240" s="12" t="s">
        <v>32</v>
      </c>
      <c r="P1240" s="12" t="s">
        <v>58</v>
      </c>
      <c r="Q1240" s="12" t="s">
        <v>664</v>
      </c>
      <c r="R1240" s="12">
        <v>25.4</v>
      </c>
      <c r="S1240" s="12">
        <v>5</v>
      </c>
      <c r="T1240" s="12">
        <v>0</v>
      </c>
      <c r="U1240" s="12">
        <v>8.6359999999999992</v>
      </c>
    </row>
    <row r="1241" spans="1:21" x14ac:dyDescent="0.3">
      <c r="A1241" s="12">
        <v>5944</v>
      </c>
      <c r="B1241" s="12" t="s">
        <v>3329</v>
      </c>
      <c r="C1241" s="2">
        <v>41876</v>
      </c>
      <c r="D1241" s="2">
        <v>41880</v>
      </c>
      <c r="E1241" s="12" t="s">
        <v>41</v>
      </c>
      <c r="F1241" s="12" t="s">
        <v>484</v>
      </c>
      <c r="G1241" s="12" t="s">
        <v>485</v>
      </c>
      <c r="H1241" s="12" t="s">
        <v>92</v>
      </c>
      <c r="I1241" s="12" t="s">
        <v>27</v>
      </c>
      <c r="J1241" s="12" t="s">
        <v>54</v>
      </c>
      <c r="K1241" s="12" t="s">
        <v>55</v>
      </c>
      <c r="L1241" s="12">
        <v>90036</v>
      </c>
      <c r="M1241" s="12" t="s">
        <v>56</v>
      </c>
      <c r="N1241" s="12" t="s">
        <v>2160</v>
      </c>
      <c r="O1241" s="12" t="s">
        <v>32</v>
      </c>
      <c r="P1241" s="12" t="s">
        <v>58</v>
      </c>
      <c r="Q1241" s="12" t="s">
        <v>2161</v>
      </c>
      <c r="R1241" s="12">
        <v>6.28</v>
      </c>
      <c r="S1241" s="12">
        <v>1</v>
      </c>
      <c r="T1241" s="12">
        <v>0</v>
      </c>
      <c r="U1241" s="12">
        <v>2.6375999999999999</v>
      </c>
    </row>
    <row r="1242" spans="1:21" x14ac:dyDescent="0.3">
      <c r="A1242" s="12">
        <v>5955</v>
      </c>
      <c r="B1242" s="12" t="s">
        <v>3330</v>
      </c>
      <c r="C1242" s="2">
        <v>41954</v>
      </c>
      <c r="D1242" s="2">
        <v>41958</v>
      </c>
      <c r="E1242" s="12" t="s">
        <v>23</v>
      </c>
      <c r="F1242" s="12" t="s">
        <v>3051</v>
      </c>
      <c r="G1242" s="12" t="s">
        <v>3052</v>
      </c>
      <c r="H1242" s="12" t="s">
        <v>92</v>
      </c>
      <c r="I1242" s="12" t="s">
        <v>27</v>
      </c>
      <c r="J1242" s="12" t="s">
        <v>3331</v>
      </c>
      <c r="K1242" s="12" t="s">
        <v>68</v>
      </c>
      <c r="L1242" s="12">
        <v>19601</v>
      </c>
      <c r="M1242" s="12" t="s">
        <v>69</v>
      </c>
      <c r="N1242" s="12" t="s">
        <v>2131</v>
      </c>
      <c r="O1242" s="12" t="s">
        <v>32</v>
      </c>
      <c r="P1242" s="12" t="s">
        <v>58</v>
      </c>
      <c r="Q1242" s="12" t="s">
        <v>2132</v>
      </c>
      <c r="R1242" s="12">
        <v>23.968</v>
      </c>
      <c r="S1242" s="12">
        <v>2</v>
      </c>
      <c r="T1242" s="12">
        <v>0.2</v>
      </c>
      <c r="U1242" s="12">
        <v>7.7896000000000001</v>
      </c>
    </row>
    <row r="1243" spans="1:21" x14ac:dyDescent="0.3">
      <c r="A1243" s="12">
        <v>5956</v>
      </c>
      <c r="B1243" s="12" t="s">
        <v>3330</v>
      </c>
      <c r="C1243" s="2">
        <v>41954</v>
      </c>
      <c r="D1243" s="2">
        <v>41958</v>
      </c>
      <c r="E1243" s="12" t="s">
        <v>23</v>
      </c>
      <c r="F1243" s="12" t="s">
        <v>3051</v>
      </c>
      <c r="G1243" s="12" t="s">
        <v>3052</v>
      </c>
      <c r="H1243" s="12" t="s">
        <v>92</v>
      </c>
      <c r="I1243" s="12" t="s">
        <v>27</v>
      </c>
      <c r="J1243" s="12" t="s">
        <v>3331</v>
      </c>
      <c r="K1243" s="12" t="s">
        <v>68</v>
      </c>
      <c r="L1243" s="12">
        <v>19601</v>
      </c>
      <c r="M1243" s="12" t="s">
        <v>69</v>
      </c>
      <c r="N1243" s="12" t="s">
        <v>104</v>
      </c>
      <c r="O1243" s="12" t="s">
        <v>32</v>
      </c>
      <c r="P1243" s="12" t="s">
        <v>33</v>
      </c>
      <c r="Q1243" s="12" t="s">
        <v>105</v>
      </c>
      <c r="R1243" s="12">
        <v>521.96</v>
      </c>
      <c r="S1243" s="12">
        <v>4</v>
      </c>
      <c r="T1243" s="12">
        <v>0.5</v>
      </c>
      <c r="U1243" s="12">
        <v>-250.54079999999999</v>
      </c>
    </row>
    <row r="1244" spans="1:21" x14ac:dyDescent="0.3">
      <c r="A1244" s="12">
        <v>5960</v>
      </c>
      <c r="B1244" s="12" t="s">
        <v>3332</v>
      </c>
      <c r="C1244" s="2">
        <v>42441</v>
      </c>
      <c r="D1244" s="2">
        <v>42444</v>
      </c>
      <c r="E1244" s="12" t="s">
        <v>23</v>
      </c>
      <c r="F1244" s="12" t="s">
        <v>446</v>
      </c>
      <c r="G1244" s="12" t="s">
        <v>447</v>
      </c>
      <c r="H1244" s="12" t="s">
        <v>92</v>
      </c>
      <c r="I1244" s="12" t="s">
        <v>27</v>
      </c>
      <c r="J1244" s="12" t="s">
        <v>330</v>
      </c>
      <c r="K1244" s="12" t="s">
        <v>55</v>
      </c>
      <c r="L1244" s="12">
        <v>94109</v>
      </c>
      <c r="M1244" s="12" t="s">
        <v>56</v>
      </c>
      <c r="N1244" s="12" t="s">
        <v>797</v>
      </c>
      <c r="O1244" s="12" t="s">
        <v>32</v>
      </c>
      <c r="P1244" s="12" t="s">
        <v>38</v>
      </c>
      <c r="Q1244" s="12" t="s">
        <v>798</v>
      </c>
      <c r="R1244" s="12">
        <v>770.35199999999998</v>
      </c>
      <c r="S1244" s="12">
        <v>3</v>
      </c>
      <c r="T1244" s="12">
        <v>0.2</v>
      </c>
      <c r="U1244" s="12">
        <v>77.035200000000003</v>
      </c>
    </row>
    <row r="1245" spans="1:21" x14ac:dyDescent="0.3">
      <c r="A1245" s="12">
        <v>5961</v>
      </c>
      <c r="B1245" s="12" t="s">
        <v>3333</v>
      </c>
      <c r="C1245" s="2">
        <v>42775</v>
      </c>
      <c r="D1245" s="2">
        <v>42780</v>
      </c>
      <c r="E1245" s="12" t="s">
        <v>23</v>
      </c>
      <c r="F1245" s="12" t="s">
        <v>1396</v>
      </c>
      <c r="G1245" s="12" t="s">
        <v>1397</v>
      </c>
      <c r="H1245" s="12" t="s">
        <v>92</v>
      </c>
      <c r="I1245" s="12" t="s">
        <v>27</v>
      </c>
      <c r="J1245" s="12" t="s">
        <v>54</v>
      </c>
      <c r="K1245" s="12" t="s">
        <v>55</v>
      </c>
      <c r="L1245" s="12">
        <v>90045</v>
      </c>
      <c r="M1245" s="12" t="s">
        <v>56</v>
      </c>
      <c r="N1245" s="12" t="s">
        <v>1660</v>
      </c>
      <c r="O1245" s="12" t="s">
        <v>32</v>
      </c>
      <c r="P1245" s="12" t="s">
        <v>58</v>
      </c>
      <c r="Q1245" s="12" t="s">
        <v>1661</v>
      </c>
      <c r="R1245" s="12">
        <v>21.12</v>
      </c>
      <c r="S1245" s="12">
        <v>4</v>
      </c>
      <c r="T1245" s="12">
        <v>0</v>
      </c>
      <c r="U1245" s="12">
        <v>6.5472000000000001</v>
      </c>
    </row>
    <row r="1246" spans="1:21" x14ac:dyDescent="0.3">
      <c r="A1246" s="12">
        <v>5972</v>
      </c>
      <c r="B1246" s="12" t="s">
        <v>3334</v>
      </c>
      <c r="C1246" s="2">
        <v>41840</v>
      </c>
      <c r="D1246" s="2">
        <v>41842</v>
      </c>
      <c r="E1246" s="12" t="s">
        <v>89</v>
      </c>
      <c r="F1246" s="12" t="s">
        <v>2055</v>
      </c>
      <c r="G1246" s="12" t="s">
        <v>2056</v>
      </c>
      <c r="H1246" s="12" t="s">
        <v>26</v>
      </c>
      <c r="I1246" s="12" t="s">
        <v>27</v>
      </c>
      <c r="J1246" s="12" t="s">
        <v>641</v>
      </c>
      <c r="K1246" s="12" t="s">
        <v>55</v>
      </c>
      <c r="L1246" s="12">
        <v>92105</v>
      </c>
      <c r="M1246" s="12" t="s">
        <v>56</v>
      </c>
      <c r="N1246" s="12" t="s">
        <v>778</v>
      </c>
      <c r="O1246" s="12" t="s">
        <v>32</v>
      </c>
      <c r="P1246" s="12" t="s">
        <v>58</v>
      </c>
      <c r="Q1246" s="12" t="s">
        <v>779</v>
      </c>
      <c r="R1246" s="12">
        <v>43.02</v>
      </c>
      <c r="S1246" s="12">
        <v>3</v>
      </c>
      <c r="T1246" s="12">
        <v>0</v>
      </c>
      <c r="U1246" s="12">
        <v>15.4872</v>
      </c>
    </row>
    <row r="1247" spans="1:21" x14ac:dyDescent="0.3">
      <c r="A1247" s="12">
        <v>5973</v>
      </c>
      <c r="B1247" s="12" t="s">
        <v>3335</v>
      </c>
      <c r="C1247" s="2">
        <v>42772</v>
      </c>
      <c r="D1247" s="2">
        <v>42777</v>
      </c>
      <c r="E1247" s="12" t="s">
        <v>41</v>
      </c>
      <c r="F1247" s="12" t="s">
        <v>3336</v>
      </c>
      <c r="G1247" s="12" t="s">
        <v>3337</v>
      </c>
      <c r="H1247" s="12" t="s">
        <v>26</v>
      </c>
      <c r="I1247" s="12" t="s">
        <v>27</v>
      </c>
      <c r="J1247" s="12" t="s">
        <v>175</v>
      </c>
      <c r="K1247" s="12" t="s">
        <v>122</v>
      </c>
      <c r="L1247" s="12">
        <v>10024</v>
      </c>
      <c r="M1247" s="12" t="s">
        <v>69</v>
      </c>
      <c r="N1247" s="12" t="s">
        <v>1001</v>
      </c>
      <c r="O1247" s="12" t="s">
        <v>32</v>
      </c>
      <c r="P1247" s="12" t="s">
        <v>33</v>
      </c>
      <c r="Q1247" s="12" t="s">
        <v>1002</v>
      </c>
      <c r="R1247" s="12">
        <v>240.78399999999999</v>
      </c>
      <c r="S1247" s="12">
        <v>1</v>
      </c>
      <c r="T1247" s="12">
        <v>0.2</v>
      </c>
      <c r="U1247" s="12">
        <v>30.097999999999999</v>
      </c>
    </row>
    <row r="1248" spans="1:21" x14ac:dyDescent="0.3">
      <c r="A1248" s="12">
        <v>5979</v>
      </c>
      <c r="B1248" s="12" t="s">
        <v>3338</v>
      </c>
      <c r="C1248" s="2">
        <v>41889</v>
      </c>
      <c r="D1248" s="2">
        <v>41895</v>
      </c>
      <c r="E1248" s="12" t="s">
        <v>41</v>
      </c>
      <c r="F1248" s="12" t="s">
        <v>673</v>
      </c>
      <c r="G1248" s="12" t="s">
        <v>674</v>
      </c>
      <c r="H1248" s="12" t="s">
        <v>102</v>
      </c>
      <c r="I1248" s="12" t="s">
        <v>27</v>
      </c>
      <c r="J1248" s="12" t="s">
        <v>2023</v>
      </c>
      <c r="K1248" s="12" t="s">
        <v>1524</v>
      </c>
      <c r="L1248" s="12">
        <v>74133</v>
      </c>
      <c r="M1248" s="12" t="s">
        <v>95</v>
      </c>
      <c r="N1248" s="12" t="s">
        <v>1261</v>
      </c>
      <c r="O1248" s="12" t="s">
        <v>32</v>
      </c>
      <c r="P1248" s="12" t="s">
        <v>47</v>
      </c>
      <c r="Q1248" s="12" t="s">
        <v>1065</v>
      </c>
      <c r="R1248" s="12">
        <v>429.9</v>
      </c>
      <c r="S1248" s="12">
        <v>5</v>
      </c>
      <c r="T1248" s="12">
        <v>0</v>
      </c>
      <c r="U1248" s="12">
        <v>111.774</v>
      </c>
    </row>
    <row r="1249" spans="1:21" x14ac:dyDescent="0.3">
      <c r="A1249" s="12">
        <v>5981</v>
      </c>
      <c r="B1249" s="12" t="s">
        <v>3338</v>
      </c>
      <c r="C1249" s="2">
        <v>41889</v>
      </c>
      <c r="D1249" s="2">
        <v>41895</v>
      </c>
      <c r="E1249" s="12" t="s">
        <v>41</v>
      </c>
      <c r="F1249" s="12" t="s">
        <v>673</v>
      </c>
      <c r="G1249" s="12" t="s">
        <v>674</v>
      </c>
      <c r="H1249" s="12" t="s">
        <v>102</v>
      </c>
      <c r="I1249" s="12" t="s">
        <v>27</v>
      </c>
      <c r="J1249" s="12" t="s">
        <v>2023</v>
      </c>
      <c r="K1249" s="12" t="s">
        <v>1524</v>
      </c>
      <c r="L1249" s="12">
        <v>74133</v>
      </c>
      <c r="M1249" s="12" t="s">
        <v>95</v>
      </c>
      <c r="N1249" s="12" t="s">
        <v>257</v>
      </c>
      <c r="O1249" s="12" t="s">
        <v>32</v>
      </c>
      <c r="P1249" s="12" t="s">
        <v>38</v>
      </c>
      <c r="Q1249" s="12" t="s">
        <v>258</v>
      </c>
      <c r="R1249" s="12">
        <v>161.96</v>
      </c>
      <c r="S1249" s="12">
        <v>2</v>
      </c>
      <c r="T1249" s="12">
        <v>0</v>
      </c>
      <c r="U1249" s="12">
        <v>45.348799999999997</v>
      </c>
    </row>
    <row r="1250" spans="1:21" x14ac:dyDescent="0.3">
      <c r="A1250" s="12">
        <v>5985</v>
      </c>
      <c r="B1250" s="12" t="s">
        <v>3339</v>
      </c>
      <c r="C1250" s="2">
        <v>42570</v>
      </c>
      <c r="D1250" s="2">
        <v>42576</v>
      </c>
      <c r="E1250" s="12" t="s">
        <v>41</v>
      </c>
      <c r="F1250" s="12" t="s">
        <v>1632</v>
      </c>
      <c r="G1250" s="12" t="s">
        <v>1633</v>
      </c>
      <c r="H1250" s="12" t="s">
        <v>26</v>
      </c>
      <c r="I1250" s="12" t="s">
        <v>27</v>
      </c>
      <c r="J1250" s="12" t="s">
        <v>3340</v>
      </c>
      <c r="K1250" s="12" t="s">
        <v>480</v>
      </c>
      <c r="L1250" s="12">
        <v>39401</v>
      </c>
      <c r="M1250" s="12" t="s">
        <v>30</v>
      </c>
      <c r="N1250" s="12" t="s">
        <v>2112</v>
      </c>
      <c r="O1250" s="12" t="s">
        <v>32</v>
      </c>
      <c r="P1250" s="12" t="s">
        <v>58</v>
      </c>
      <c r="Q1250" s="12" t="s">
        <v>2113</v>
      </c>
      <c r="R1250" s="12">
        <v>185.58</v>
      </c>
      <c r="S1250" s="12">
        <v>6</v>
      </c>
      <c r="T1250" s="12">
        <v>0</v>
      </c>
      <c r="U1250" s="12">
        <v>76.087800000000001</v>
      </c>
    </row>
    <row r="1251" spans="1:21" x14ac:dyDescent="0.3">
      <c r="A1251" s="12">
        <v>5990</v>
      </c>
      <c r="B1251" s="12" t="s">
        <v>3339</v>
      </c>
      <c r="C1251" s="2">
        <v>42570</v>
      </c>
      <c r="D1251" s="2">
        <v>42576</v>
      </c>
      <c r="E1251" s="12" t="s">
        <v>41</v>
      </c>
      <c r="F1251" s="12" t="s">
        <v>1632</v>
      </c>
      <c r="G1251" s="12" t="s">
        <v>1633</v>
      </c>
      <c r="H1251" s="12" t="s">
        <v>26</v>
      </c>
      <c r="I1251" s="12" t="s">
        <v>27</v>
      </c>
      <c r="J1251" s="12" t="s">
        <v>3340</v>
      </c>
      <c r="K1251" s="12" t="s">
        <v>480</v>
      </c>
      <c r="L1251" s="12">
        <v>39401</v>
      </c>
      <c r="M1251" s="12" t="s">
        <v>30</v>
      </c>
      <c r="N1251" s="12" t="s">
        <v>2817</v>
      </c>
      <c r="O1251" s="12" t="s">
        <v>32</v>
      </c>
      <c r="P1251" s="12" t="s">
        <v>33</v>
      </c>
      <c r="Q1251" s="12" t="s">
        <v>2818</v>
      </c>
      <c r="R1251" s="12">
        <v>504.9</v>
      </c>
      <c r="S1251" s="12">
        <v>5</v>
      </c>
      <c r="T1251" s="12">
        <v>0</v>
      </c>
      <c r="U1251" s="12">
        <v>126.22499999999999</v>
      </c>
    </row>
    <row r="1252" spans="1:21" x14ac:dyDescent="0.3">
      <c r="A1252" s="12">
        <v>5993</v>
      </c>
      <c r="B1252" s="12" t="s">
        <v>3341</v>
      </c>
      <c r="C1252" s="2">
        <v>42993</v>
      </c>
      <c r="D1252" s="2">
        <v>42999</v>
      </c>
      <c r="E1252" s="12" t="s">
        <v>41</v>
      </c>
      <c r="F1252" s="12" t="s">
        <v>2950</v>
      </c>
      <c r="G1252" s="12" t="s">
        <v>2951</v>
      </c>
      <c r="H1252" s="12" t="s">
        <v>26</v>
      </c>
      <c r="I1252" s="12" t="s">
        <v>27</v>
      </c>
      <c r="J1252" s="12" t="s">
        <v>54</v>
      </c>
      <c r="K1252" s="12" t="s">
        <v>55</v>
      </c>
      <c r="L1252" s="12">
        <v>90049</v>
      </c>
      <c r="M1252" s="12" t="s">
        <v>56</v>
      </c>
      <c r="N1252" s="12" t="s">
        <v>490</v>
      </c>
      <c r="O1252" s="12" t="s">
        <v>32</v>
      </c>
      <c r="P1252" s="12" t="s">
        <v>38</v>
      </c>
      <c r="Q1252" s="12" t="s">
        <v>491</v>
      </c>
      <c r="R1252" s="12">
        <v>184.75200000000001</v>
      </c>
      <c r="S1252" s="12">
        <v>3</v>
      </c>
      <c r="T1252" s="12">
        <v>0.2</v>
      </c>
      <c r="U1252" s="12">
        <v>-20.784600000000001</v>
      </c>
    </row>
    <row r="1253" spans="1:21" x14ac:dyDescent="0.3">
      <c r="A1253" s="12">
        <v>5996</v>
      </c>
      <c r="B1253" s="12" t="s">
        <v>3342</v>
      </c>
      <c r="C1253" s="2">
        <v>42715</v>
      </c>
      <c r="D1253" s="2">
        <v>42715</v>
      </c>
      <c r="E1253" s="12" t="s">
        <v>427</v>
      </c>
      <c r="F1253" s="12" t="s">
        <v>1040</v>
      </c>
      <c r="G1253" s="12" t="s">
        <v>1041</v>
      </c>
      <c r="H1253" s="12" t="s">
        <v>92</v>
      </c>
      <c r="I1253" s="12" t="s">
        <v>27</v>
      </c>
      <c r="J1253" s="12" t="s">
        <v>349</v>
      </c>
      <c r="K1253" s="12" t="s">
        <v>233</v>
      </c>
      <c r="L1253" s="12">
        <v>43229</v>
      </c>
      <c r="M1253" s="12" t="s">
        <v>69</v>
      </c>
      <c r="N1253" s="12" t="s">
        <v>2580</v>
      </c>
      <c r="O1253" s="12" t="s">
        <v>32</v>
      </c>
      <c r="P1253" s="12" t="s">
        <v>38</v>
      </c>
      <c r="Q1253" s="12" t="s">
        <v>2581</v>
      </c>
      <c r="R1253" s="12">
        <v>458.43</v>
      </c>
      <c r="S1253" s="12">
        <v>5</v>
      </c>
      <c r="T1253" s="12">
        <v>0.3</v>
      </c>
      <c r="U1253" s="12">
        <v>-137.529</v>
      </c>
    </row>
    <row r="1254" spans="1:21" x14ac:dyDescent="0.3">
      <c r="A1254" s="12">
        <v>5998</v>
      </c>
      <c r="B1254" s="12" t="s">
        <v>3342</v>
      </c>
      <c r="C1254" s="2">
        <v>42715</v>
      </c>
      <c r="D1254" s="2">
        <v>42715</v>
      </c>
      <c r="E1254" s="12" t="s">
        <v>427</v>
      </c>
      <c r="F1254" s="12" t="s">
        <v>1040</v>
      </c>
      <c r="G1254" s="12" t="s">
        <v>1041</v>
      </c>
      <c r="H1254" s="12" t="s">
        <v>92</v>
      </c>
      <c r="I1254" s="12" t="s">
        <v>27</v>
      </c>
      <c r="J1254" s="12" t="s">
        <v>349</v>
      </c>
      <c r="K1254" s="12" t="s">
        <v>233</v>
      </c>
      <c r="L1254" s="12">
        <v>43229</v>
      </c>
      <c r="M1254" s="12" t="s">
        <v>69</v>
      </c>
      <c r="N1254" s="12" t="s">
        <v>1236</v>
      </c>
      <c r="O1254" s="12" t="s">
        <v>32</v>
      </c>
      <c r="P1254" s="12" t="s">
        <v>47</v>
      </c>
      <c r="Q1254" s="12" t="s">
        <v>1237</v>
      </c>
      <c r="R1254" s="12">
        <v>328.59</v>
      </c>
      <c r="S1254" s="12">
        <v>3</v>
      </c>
      <c r="T1254" s="12">
        <v>0.4</v>
      </c>
      <c r="U1254" s="12">
        <v>-147.8655</v>
      </c>
    </row>
    <row r="1255" spans="1:21" x14ac:dyDescent="0.3">
      <c r="A1255" s="12">
        <v>5999</v>
      </c>
      <c r="B1255" s="12" t="s">
        <v>3343</v>
      </c>
      <c r="C1255" s="2">
        <v>41983</v>
      </c>
      <c r="D1255" s="2">
        <v>41987</v>
      </c>
      <c r="E1255" s="12" t="s">
        <v>41</v>
      </c>
      <c r="F1255" s="12" t="s">
        <v>2026</v>
      </c>
      <c r="G1255" s="12" t="s">
        <v>2027</v>
      </c>
      <c r="H1255" s="12" t="s">
        <v>92</v>
      </c>
      <c r="I1255" s="12" t="s">
        <v>27</v>
      </c>
      <c r="J1255" s="12" t="s">
        <v>3344</v>
      </c>
      <c r="K1255" s="12" t="s">
        <v>2282</v>
      </c>
      <c r="L1255" s="12">
        <v>83605</v>
      </c>
      <c r="M1255" s="12" t="s">
        <v>56</v>
      </c>
      <c r="N1255" s="12" t="s">
        <v>1143</v>
      </c>
      <c r="O1255" s="12" t="s">
        <v>32</v>
      </c>
      <c r="P1255" s="12" t="s">
        <v>38</v>
      </c>
      <c r="Q1255" s="12" t="s">
        <v>1144</v>
      </c>
      <c r="R1255" s="12">
        <v>338.35199999999998</v>
      </c>
      <c r="S1255" s="12">
        <v>3</v>
      </c>
      <c r="T1255" s="12">
        <v>0.2</v>
      </c>
      <c r="U1255" s="12">
        <v>4.2294</v>
      </c>
    </row>
    <row r="1256" spans="1:21" x14ac:dyDescent="0.3">
      <c r="A1256" s="12">
        <v>6002</v>
      </c>
      <c r="B1256" s="12" t="s">
        <v>3345</v>
      </c>
      <c r="C1256" s="2">
        <v>41986</v>
      </c>
      <c r="D1256" s="2">
        <v>41990</v>
      </c>
      <c r="E1256" s="12" t="s">
        <v>41</v>
      </c>
      <c r="F1256" s="12" t="s">
        <v>1714</v>
      </c>
      <c r="G1256" s="12" t="s">
        <v>1715</v>
      </c>
      <c r="H1256" s="12" t="s">
        <v>92</v>
      </c>
      <c r="I1256" s="12" t="s">
        <v>27</v>
      </c>
      <c r="J1256" s="12" t="s">
        <v>521</v>
      </c>
      <c r="K1256" s="12" t="s">
        <v>522</v>
      </c>
      <c r="L1256" s="12">
        <v>85023</v>
      </c>
      <c r="M1256" s="12" t="s">
        <v>56</v>
      </c>
      <c r="N1256" s="12" t="s">
        <v>1510</v>
      </c>
      <c r="O1256" s="12" t="s">
        <v>32</v>
      </c>
      <c r="P1256" s="12" t="s">
        <v>58</v>
      </c>
      <c r="Q1256" s="12" t="s">
        <v>1511</v>
      </c>
      <c r="R1256" s="12">
        <v>87.96</v>
      </c>
      <c r="S1256" s="12">
        <v>3</v>
      </c>
      <c r="T1256" s="12">
        <v>0.2</v>
      </c>
      <c r="U1256" s="12">
        <v>7.6965000000000003</v>
      </c>
    </row>
    <row r="1257" spans="1:21" x14ac:dyDescent="0.3">
      <c r="A1257" s="12">
        <v>6005</v>
      </c>
      <c r="B1257" s="12" t="s">
        <v>3346</v>
      </c>
      <c r="C1257" s="2">
        <v>42985</v>
      </c>
      <c r="D1257" s="2">
        <v>42989</v>
      </c>
      <c r="E1257" s="12" t="s">
        <v>41</v>
      </c>
      <c r="F1257" s="12" t="s">
        <v>3347</v>
      </c>
      <c r="G1257" s="12" t="s">
        <v>3348</v>
      </c>
      <c r="H1257" s="12" t="s">
        <v>26</v>
      </c>
      <c r="I1257" s="12" t="s">
        <v>27</v>
      </c>
      <c r="J1257" s="12" t="s">
        <v>54</v>
      </c>
      <c r="K1257" s="12" t="s">
        <v>55</v>
      </c>
      <c r="L1257" s="12">
        <v>90004</v>
      </c>
      <c r="M1257" s="12" t="s">
        <v>56</v>
      </c>
      <c r="N1257" s="12" t="s">
        <v>804</v>
      </c>
      <c r="O1257" s="12" t="s">
        <v>32</v>
      </c>
      <c r="P1257" s="12" t="s">
        <v>58</v>
      </c>
      <c r="Q1257" s="12" t="s">
        <v>805</v>
      </c>
      <c r="R1257" s="12">
        <v>19.760000000000002</v>
      </c>
      <c r="S1257" s="12">
        <v>4</v>
      </c>
      <c r="T1257" s="12">
        <v>0</v>
      </c>
      <c r="U1257" s="12">
        <v>8.2992000000000008</v>
      </c>
    </row>
    <row r="1258" spans="1:21" x14ac:dyDescent="0.3">
      <c r="A1258" s="12">
        <v>6006</v>
      </c>
      <c r="B1258" s="12" t="s">
        <v>3349</v>
      </c>
      <c r="C1258" s="2">
        <v>42310</v>
      </c>
      <c r="D1258" s="2">
        <v>42315</v>
      </c>
      <c r="E1258" s="12" t="s">
        <v>41</v>
      </c>
      <c r="F1258" s="12" t="s">
        <v>3350</v>
      </c>
      <c r="G1258" s="12" t="s">
        <v>3351</v>
      </c>
      <c r="H1258" s="12" t="s">
        <v>26</v>
      </c>
      <c r="I1258" s="12" t="s">
        <v>27</v>
      </c>
      <c r="J1258" s="12" t="s">
        <v>121</v>
      </c>
      <c r="K1258" s="12" t="s">
        <v>122</v>
      </c>
      <c r="L1258" s="12">
        <v>12180</v>
      </c>
      <c r="M1258" s="12" t="s">
        <v>69</v>
      </c>
      <c r="N1258" s="12" t="s">
        <v>2430</v>
      </c>
      <c r="O1258" s="12" t="s">
        <v>32</v>
      </c>
      <c r="P1258" s="12" t="s">
        <v>38</v>
      </c>
      <c r="Q1258" s="12" t="s">
        <v>2431</v>
      </c>
      <c r="R1258" s="12">
        <v>109.764</v>
      </c>
      <c r="S1258" s="12">
        <v>2</v>
      </c>
      <c r="T1258" s="12">
        <v>0.1</v>
      </c>
      <c r="U1258" s="12">
        <v>8.5372000000000003</v>
      </c>
    </row>
    <row r="1259" spans="1:21" x14ac:dyDescent="0.3">
      <c r="A1259" s="12">
        <v>6008</v>
      </c>
      <c r="B1259" s="12" t="s">
        <v>3352</v>
      </c>
      <c r="C1259" s="2">
        <v>42826</v>
      </c>
      <c r="D1259" s="2">
        <v>42828</v>
      </c>
      <c r="E1259" s="12" t="s">
        <v>89</v>
      </c>
      <c r="F1259" s="12" t="s">
        <v>1082</v>
      </c>
      <c r="G1259" s="12" t="s">
        <v>1083</v>
      </c>
      <c r="H1259" s="12" t="s">
        <v>92</v>
      </c>
      <c r="I1259" s="12" t="s">
        <v>27</v>
      </c>
      <c r="J1259" s="12" t="s">
        <v>856</v>
      </c>
      <c r="K1259" s="12" t="s">
        <v>160</v>
      </c>
      <c r="L1259" s="12">
        <v>29501</v>
      </c>
      <c r="M1259" s="12" t="s">
        <v>30</v>
      </c>
      <c r="N1259" s="12" t="s">
        <v>183</v>
      </c>
      <c r="O1259" s="12" t="s">
        <v>32</v>
      </c>
      <c r="P1259" s="12" t="s">
        <v>58</v>
      </c>
      <c r="Q1259" s="12" t="s">
        <v>184</v>
      </c>
      <c r="R1259" s="12">
        <v>127.95</v>
      </c>
      <c r="S1259" s="12">
        <v>3</v>
      </c>
      <c r="T1259" s="12">
        <v>0</v>
      </c>
      <c r="U1259" s="12">
        <v>21.7515</v>
      </c>
    </row>
    <row r="1260" spans="1:21" x14ac:dyDescent="0.3">
      <c r="A1260" s="12">
        <v>6016</v>
      </c>
      <c r="B1260" s="12" t="s">
        <v>3353</v>
      </c>
      <c r="C1260" s="2">
        <v>41735</v>
      </c>
      <c r="D1260" s="2">
        <v>41741</v>
      </c>
      <c r="E1260" s="12" t="s">
        <v>41</v>
      </c>
      <c r="F1260" s="12" t="s">
        <v>2204</v>
      </c>
      <c r="G1260" s="12" t="s">
        <v>2205</v>
      </c>
      <c r="H1260" s="12" t="s">
        <v>92</v>
      </c>
      <c r="I1260" s="12" t="s">
        <v>27</v>
      </c>
      <c r="J1260" s="12" t="s">
        <v>54</v>
      </c>
      <c r="K1260" s="12" t="s">
        <v>55</v>
      </c>
      <c r="L1260" s="12">
        <v>90049</v>
      </c>
      <c r="M1260" s="12" t="s">
        <v>56</v>
      </c>
      <c r="N1260" s="12" t="s">
        <v>3290</v>
      </c>
      <c r="O1260" s="12" t="s">
        <v>32</v>
      </c>
      <c r="P1260" s="12" t="s">
        <v>58</v>
      </c>
      <c r="Q1260" s="12" t="s">
        <v>3291</v>
      </c>
      <c r="R1260" s="12">
        <v>91.96</v>
      </c>
      <c r="S1260" s="12">
        <v>2</v>
      </c>
      <c r="T1260" s="12">
        <v>0</v>
      </c>
      <c r="U1260" s="12">
        <v>15.6332</v>
      </c>
    </row>
    <row r="1261" spans="1:21" x14ac:dyDescent="0.3">
      <c r="A1261" s="12">
        <v>6017</v>
      </c>
      <c r="B1261" s="12" t="s">
        <v>3353</v>
      </c>
      <c r="C1261" s="2">
        <v>41735</v>
      </c>
      <c r="D1261" s="2">
        <v>41741</v>
      </c>
      <c r="E1261" s="12" t="s">
        <v>41</v>
      </c>
      <c r="F1261" s="12" t="s">
        <v>2204</v>
      </c>
      <c r="G1261" s="12" t="s">
        <v>2205</v>
      </c>
      <c r="H1261" s="12" t="s">
        <v>92</v>
      </c>
      <c r="I1261" s="12" t="s">
        <v>27</v>
      </c>
      <c r="J1261" s="12" t="s">
        <v>54</v>
      </c>
      <c r="K1261" s="12" t="s">
        <v>55</v>
      </c>
      <c r="L1261" s="12">
        <v>90049</v>
      </c>
      <c r="M1261" s="12" t="s">
        <v>56</v>
      </c>
      <c r="N1261" s="12" t="s">
        <v>381</v>
      </c>
      <c r="O1261" s="12" t="s">
        <v>32</v>
      </c>
      <c r="P1261" s="12" t="s">
        <v>58</v>
      </c>
      <c r="Q1261" s="12" t="s">
        <v>382</v>
      </c>
      <c r="R1261" s="12">
        <v>33.11</v>
      </c>
      <c r="S1261" s="12">
        <v>7</v>
      </c>
      <c r="T1261" s="12">
        <v>0</v>
      </c>
      <c r="U1261" s="12">
        <v>12.9129</v>
      </c>
    </row>
    <row r="1262" spans="1:21" x14ac:dyDescent="0.3">
      <c r="A1262" s="12">
        <v>6031</v>
      </c>
      <c r="B1262" s="12" t="s">
        <v>3354</v>
      </c>
      <c r="C1262" s="2">
        <v>42922</v>
      </c>
      <c r="D1262" s="2">
        <v>42922</v>
      </c>
      <c r="E1262" s="12" t="s">
        <v>427</v>
      </c>
      <c r="F1262" s="12" t="s">
        <v>2785</v>
      </c>
      <c r="G1262" s="12" t="s">
        <v>2786</v>
      </c>
      <c r="H1262" s="12" t="s">
        <v>26</v>
      </c>
      <c r="I1262" s="12" t="s">
        <v>27</v>
      </c>
      <c r="J1262" s="12" t="s">
        <v>1008</v>
      </c>
      <c r="K1262" s="12" t="s">
        <v>45</v>
      </c>
      <c r="L1262" s="12">
        <v>33142</v>
      </c>
      <c r="M1262" s="12" t="s">
        <v>30</v>
      </c>
      <c r="N1262" s="12" t="s">
        <v>1587</v>
      </c>
      <c r="O1262" s="12" t="s">
        <v>32</v>
      </c>
      <c r="P1262" s="12" t="s">
        <v>38</v>
      </c>
      <c r="Q1262" s="12" t="s">
        <v>1588</v>
      </c>
      <c r="R1262" s="12">
        <v>239.24</v>
      </c>
      <c r="S1262" s="12">
        <v>1</v>
      </c>
      <c r="T1262" s="12">
        <v>0.2</v>
      </c>
      <c r="U1262" s="12">
        <v>23.923999999999999</v>
      </c>
    </row>
    <row r="1263" spans="1:21" x14ac:dyDescent="0.3">
      <c r="A1263" s="12">
        <v>6032</v>
      </c>
      <c r="B1263" s="12" t="s">
        <v>3355</v>
      </c>
      <c r="C1263" s="2">
        <v>42729</v>
      </c>
      <c r="D1263" s="2">
        <v>42736</v>
      </c>
      <c r="E1263" s="12" t="s">
        <v>41</v>
      </c>
      <c r="F1263" s="12" t="s">
        <v>2089</v>
      </c>
      <c r="G1263" s="12" t="s">
        <v>2090</v>
      </c>
      <c r="H1263" s="12" t="s">
        <v>92</v>
      </c>
      <c r="I1263" s="12" t="s">
        <v>27</v>
      </c>
      <c r="J1263" s="12" t="s">
        <v>3356</v>
      </c>
      <c r="K1263" s="12" t="s">
        <v>886</v>
      </c>
      <c r="L1263" s="12">
        <v>3060</v>
      </c>
      <c r="M1263" s="12" t="s">
        <v>69</v>
      </c>
      <c r="N1263" s="12" t="s">
        <v>1660</v>
      </c>
      <c r="O1263" s="12" t="s">
        <v>32</v>
      </c>
      <c r="P1263" s="12" t="s">
        <v>58</v>
      </c>
      <c r="Q1263" s="12" t="s">
        <v>1661</v>
      </c>
      <c r="R1263" s="12">
        <v>21.12</v>
      </c>
      <c r="S1263" s="12">
        <v>4</v>
      </c>
      <c r="T1263" s="12">
        <v>0</v>
      </c>
      <c r="U1263" s="12">
        <v>6.5472000000000001</v>
      </c>
    </row>
    <row r="1264" spans="1:21" x14ac:dyDescent="0.3">
      <c r="A1264" s="12">
        <v>6034</v>
      </c>
      <c r="B1264" s="12" t="s">
        <v>3357</v>
      </c>
      <c r="C1264" s="2">
        <v>42352</v>
      </c>
      <c r="D1264" s="2">
        <v>42356</v>
      </c>
      <c r="E1264" s="12" t="s">
        <v>41</v>
      </c>
      <c r="F1264" s="12" t="s">
        <v>1242</v>
      </c>
      <c r="G1264" s="12" t="s">
        <v>1243</v>
      </c>
      <c r="H1264" s="12" t="s">
        <v>102</v>
      </c>
      <c r="I1264" s="12" t="s">
        <v>27</v>
      </c>
      <c r="J1264" s="12" t="s">
        <v>54</v>
      </c>
      <c r="K1264" s="12" t="s">
        <v>55</v>
      </c>
      <c r="L1264" s="12">
        <v>90036</v>
      </c>
      <c r="M1264" s="12" t="s">
        <v>56</v>
      </c>
      <c r="N1264" s="12" t="s">
        <v>2392</v>
      </c>
      <c r="O1264" s="12" t="s">
        <v>32</v>
      </c>
      <c r="P1264" s="12" t="s">
        <v>58</v>
      </c>
      <c r="Q1264" s="12" t="s">
        <v>2393</v>
      </c>
      <c r="R1264" s="12">
        <v>15.24</v>
      </c>
      <c r="S1264" s="12">
        <v>3</v>
      </c>
      <c r="T1264" s="12">
        <v>0</v>
      </c>
      <c r="U1264" s="12">
        <v>5.1816000000000004</v>
      </c>
    </row>
    <row r="1265" spans="1:21" x14ac:dyDescent="0.3">
      <c r="A1265" s="12">
        <v>6037</v>
      </c>
      <c r="B1265" s="12" t="s">
        <v>3358</v>
      </c>
      <c r="C1265" s="2">
        <v>42617</v>
      </c>
      <c r="D1265" s="2">
        <v>42621</v>
      </c>
      <c r="E1265" s="12" t="s">
        <v>41</v>
      </c>
      <c r="F1265" s="12" t="s">
        <v>2695</v>
      </c>
      <c r="G1265" s="12" t="s">
        <v>2696</v>
      </c>
      <c r="H1265" s="12" t="s">
        <v>26</v>
      </c>
      <c r="I1265" s="12" t="s">
        <v>27</v>
      </c>
      <c r="J1265" s="12" t="s">
        <v>3359</v>
      </c>
      <c r="K1265" s="12" t="s">
        <v>29</v>
      </c>
      <c r="L1265" s="12">
        <v>40324</v>
      </c>
      <c r="M1265" s="12" t="s">
        <v>30</v>
      </c>
      <c r="N1265" s="12" t="s">
        <v>487</v>
      </c>
      <c r="O1265" s="12" t="s">
        <v>32</v>
      </c>
      <c r="P1265" s="12" t="s">
        <v>58</v>
      </c>
      <c r="Q1265" s="12" t="s">
        <v>488</v>
      </c>
      <c r="R1265" s="12">
        <v>42.6</v>
      </c>
      <c r="S1265" s="12">
        <v>3</v>
      </c>
      <c r="T1265" s="12">
        <v>0</v>
      </c>
      <c r="U1265" s="12">
        <v>16.614000000000001</v>
      </c>
    </row>
    <row r="1266" spans="1:21" x14ac:dyDescent="0.3">
      <c r="A1266" s="12">
        <v>6043</v>
      </c>
      <c r="B1266" s="12" t="s">
        <v>3360</v>
      </c>
      <c r="C1266" s="2">
        <v>42404</v>
      </c>
      <c r="D1266" s="2">
        <v>42408</v>
      </c>
      <c r="E1266" s="12" t="s">
        <v>41</v>
      </c>
      <c r="F1266" s="12" t="s">
        <v>81</v>
      </c>
      <c r="G1266" s="12" t="s">
        <v>82</v>
      </c>
      <c r="H1266" s="12" t="s">
        <v>26</v>
      </c>
      <c r="I1266" s="12" t="s">
        <v>27</v>
      </c>
      <c r="J1266" s="12" t="s">
        <v>3361</v>
      </c>
      <c r="K1266" s="12" t="s">
        <v>522</v>
      </c>
      <c r="L1266" s="12">
        <v>85635</v>
      </c>
      <c r="M1266" s="12" t="s">
        <v>56</v>
      </c>
      <c r="N1266" s="12" t="s">
        <v>1453</v>
      </c>
      <c r="O1266" s="12" t="s">
        <v>32</v>
      </c>
      <c r="P1266" s="12" t="s">
        <v>58</v>
      </c>
      <c r="Q1266" s="12" t="s">
        <v>1454</v>
      </c>
      <c r="R1266" s="12">
        <v>14.368</v>
      </c>
      <c r="S1266" s="12">
        <v>2</v>
      </c>
      <c r="T1266" s="12">
        <v>0.2</v>
      </c>
      <c r="U1266" s="12">
        <v>3.9512</v>
      </c>
    </row>
    <row r="1267" spans="1:21" x14ac:dyDescent="0.3">
      <c r="A1267" s="12">
        <v>6044</v>
      </c>
      <c r="B1267" s="12" t="s">
        <v>3362</v>
      </c>
      <c r="C1267" s="2">
        <v>42874</v>
      </c>
      <c r="D1267" s="2">
        <v>42879</v>
      </c>
      <c r="E1267" s="12" t="s">
        <v>23</v>
      </c>
      <c r="F1267" s="12" t="s">
        <v>1558</v>
      </c>
      <c r="G1267" s="12" t="s">
        <v>1559</v>
      </c>
      <c r="H1267" s="12" t="s">
        <v>92</v>
      </c>
      <c r="I1267" s="12" t="s">
        <v>27</v>
      </c>
      <c r="J1267" s="12" t="s">
        <v>3126</v>
      </c>
      <c r="K1267" s="12" t="s">
        <v>143</v>
      </c>
      <c r="L1267" s="12">
        <v>37918</v>
      </c>
      <c r="M1267" s="12" t="s">
        <v>30</v>
      </c>
      <c r="N1267" s="12" t="s">
        <v>670</v>
      </c>
      <c r="O1267" s="12" t="s">
        <v>32</v>
      </c>
      <c r="P1267" s="12" t="s">
        <v>38</v>
      </c>
      <c r="Q1267" s="12" t="s">
        <v>671</v>
      </c>
      <c r="R1267" s="12">
        <v>314.35199999999998</v>
      </c>
      <c r="S1267" s="12">
        <v>3</v>
      </c>
      <c r="T1267" s="12">
        <v>0.2</v>
      </c>
      <c r="U1267" s="12">
        <v>-35.364600000000003</v>
      </c>
    </row>
    <row r="1268" spans="1:21" x14ac:dyDescent="0.3">
      <c r="A1268" s="12">
        <v>6046</v>
      </c>
      <c r="B1268" s="12" t="s">
        <v>3363</v>
      </c>
      <c r="C1268" s="2">
        <v>42250</v>
      </c>
      <c r="D1268" s="2">
        <v>42255</v>
      </c>
      <c r="E1268" s="12" t="s">
        <v>41</v>
      </c>
      <c r="F1268" s="12" t="s">
        <v>2060</v>
      </c>
      <c r="G1268" s="12" t="s">
        <v>2061</v>
      </c>
      <c r="H1268" s="12" t="s">
        <v>92</v>
      </c>
      <c r="I1268" s="12" t="s">
        <v>27</v>
      </c>
      <c r="J1268" s="12" t="s">
        <v>1224</v>
      </c>
      <c r="K1268" s="12" t="s">
        <v>522</v>
      </c>
      <c r="L1268" s="12">
        <v>85705</v>
      </c>
      <c r="M1268" s="12" t="s">
        <v>56</v>
      </c>
      <c r="N1268" s="12" t="s">
        <v>1402</v>
      </c>
      <c r="O1268" s="12" t="s">
        <v>32</v>
      </c>
      <c r="P1268" s="12" t="s">
        <v>58</v>
      </c>
      <c r="Q1268" s="12" t="s">
        <v>1403</v>
      </c>
      <c r="R1268" s="12">
        <v>238.15199999999999</v>
      </c>
      <c r="S1268" s="12">
        <v>3</v>
      </c>
      <c r="T1268" s="12">
        <v>0.2</v>
      </c>
      <c r="U1268" s="12">
        <v>89.307000000000002</v>
      </c>
    </row>
    <row r="1269" spans="1:21" x14ac:dyDescent="0.3">
      <c r="A1269" s="12">
        <v>6047</v>
      </c>
      <c r="B1269" s="12" t="s">
        <v>3364</v>
      </c>
      <c r="C1269" s="2">
        <v>42530</v>
      </c>
      <c r="D1269" s="2">
        <v>42537</v>
      </c>
      <c r="E1269" s="12" t="s">
        <v>41</v>
      </c>
      <c r="F1269" s="12" t="s">
        <v>3365</v>
      </c>
      <c r="G1269" s="12" t="s">
        <v>3366</v>
      </c>
      <c r="H1269" s="12" t="s">
        <v>102</v>
      </c>
      <c r="I1269" s="12" t="s">
        <v>27</v>
      </c>
      <c r="J1269" s="12" t="s">
        <v>167</v>
      </c>
      <c r="K1269" s="12" t="s">
        <v>168</v>
      </c>
      <c r="L1269" s="12">
        <v>55407</v>
      </c>
      <c r="M1269" s="12" t="s">
        <v>95</v>
      </c>
      <c r="N1269" s="12" t="s">
        <v>3167</v>
      </c>
      <c r="O1269" s="12" t="s">
        <v>32</v>
      </c>
      <c r="P1269" s="12" t="s">
        <v>47</v>
      </c>
      <c r="Q1269" s="12" t="s">
        <v>3168</v>
      </c>
      <c r="R1269" s="12">
        <v>692.94</v>
      </c>
      <c r="S1269" s="12">
        <v>3</v>
      </c>
      <c r="T1269" s="12">
        <v>0</v>
      </c>
      <c r="U1269" s="12">
        <v>173.23500000000001</v>
      </c>
    </row>
    <row r="1270" spans="1:21" x14ac:dyDescent="0.3">
      <c r="A1270" s="12">
        <v>6054</v>
      </c>
      <c r="B1270" s="12" t="s">
        <v>3367</v>
      </c>
      <c r="C1270" s="2">
        <v>42636</v>
      </c>
      <c r="D1270" s="2">
        <v>42639</v>
      </c>
      <c r="E1270" s="12" t="s">
        <v>23</v>
      </c>
      <c r="F1270" s="12" t="s">
        <v>526</v>
      </c>
      <c r="G1270" s="12" t="s">
        <v>527</v>
      </c>
      <c r="H1270" s="12" t="s">
        <v>102</v>
      </c>
      <c r="I1270" s="12" t="s">
        <v>27</v>
      </c>
      <c r="J1270" s="12" t="s">
        <v>817</v>
      </c>
      <c r="K1270" s="12" t="s">
        <v>233</v>
      </c>
      <c r="L1270" s="12">
        <v>43130</v>
      </c>
      <c r="M1270" s="12" t="s">
        <v>69</v>
      </c>
      <c r="N1270" s="12" t="s">
        <v>2191</v>
      </c>
      <c r="O1270" s="12" t="s">
        <v>32</v>
      </c>
      <c r="P1270" s="12" t="s">
        <v>58</v>
      </c>
      <c r="Q1270" s="12" t="s">
        <v>2192</v>
      </c>
      <c r="R1270" s="12">
        <v>28</v>
      </c>
      <c r="S1270" s="12">
        <v>4</v>
      </c>
      <c r="T1270" s="12">
        <v>0.2</v>
      </c>
      <c r="U1270" s="12">
        <v>7.7</v>
      </c>
    </row>
    <row r="1271" spans="1:21" x14ac:dyDescent="0.3">
      <c r="A1271" s="12">
        <v>6068</v>
      </c>
      <c r="B1271" s="12" t="s">
        <v>3368</v>
      </c>
      <c r="C1271" s="2">
        <v>42875</v>
      </c>
      <c r="D1271" s="2">
        <v>42879</v>
      </c>
      <c r="E1271" s="12" t="s">
        <v>41</v>
      </c>
      <c r="F1271" s="12" t="s">
        <v>884</v>
      </c>
      <c r="G1271" s="12" t="s">
        <v>885</v>
      </c>
      <c r="H1271" s="12" t="s">
        <v>102</v>
      </c>
      <c r="I1271" s="12" t="s">
        <v>27</v>
      </c>
      <c r="J1271" s="12" t="s">
        <v>2062</v>
      </c>
      <c r="K1271" s="12" t="s">
        <v>55</v>
      </c>
      <c r="L1271" s="12">
        <v>90712</v>
      </c>
      <c r="M1271" s="12" t="s">
        <v>56</v>
      </c>
      <c r="N1271" s="12" t="s">
        <v>512</v>
      </c>
      <c r="O1271" s="12" t="s">
        <v>32</v>
      </c>
      <c r="P1271" s="12" t="s">
        <v>38</v>
      </c>
      <c r="Q1271" s="12" t="s">
        <v>513</v>
      </c>
      <c r="R1271" s="12">
        <v>518.27200000000005</v>
      </c>
      <c r="S1271" s="12">
        <v>8</v>
      </c>
      <c r="T1271" s="12">
        <v>0.2</v>
      </c>
      <c r="U1271" s="12">
        <v>-97.176000000000002</v>
      </c>
    </row>
    <row r="1272" spans="1:21" x14ac:dyDescent="0.3">
      <c r="A1272" s="12">
        <v>6069</v>
      </c>
      <c r="B1272" s="12" t="s">
        <v>3368</v>
      </c>
      <c r="C1272" s="2">
        <v>42875</v>
      </c>
      <c r="D1272" s="2">
        <v>42879</v>
      </c>
      <c r="E1272" s="12" t="s">
        <v>41</v>
      </c>
      <c r="F1272" s="12" t="s">
        <v>884</v>
      </c>
      <c r="G1272" s="12" t="s">
        <v>885</v>
      </c>
      <c r="H1272" s="12" t="s">
        <v>102</v>
      </c>
      <c r="I1272" s="12" t="s">
        <v>27</v>
      </c>
      <c r="J1272" s="12" t="s">
        <v>2062</v>
      </c>
      <c r="K1272" s="12" t="s">
        <v>55</v>
      </c>
      <c r="L1272" s="12">
        <v>90712</v>
      </c>
      <c r="M1272" s="12" t="s">
        <v>56</v>
      </c>
      <c r="N1272" s="12" t="s">
        <v>979</v>
      </c>
      <c r="O1272" s="12" t="s">
        <v>32</v>
      </c>
      <c r="P1272" s="12" t="s">
        <v>58</v>
      </c>
      <c r="Q1272" s="12" t="s">
        <v>980</v>
      </c>
      <c r="R1272" s="12">
        <v>6.98</v>
      </c>
      <c r="S1272" s="12">
        <v>1</v>
      </c>
      <c r="T1272" s="12">
        <v>0</v>
      </c>
      <c r="U1272" s="12">
        <v>3.3504</v>
      </c>
    </row>
    <row r="1273" spans="1:21" x14ac:dyDescent="0.3">
      <c r="A1273" s="12">
        <v>6080</v>
      </c>
      <c r="B1273" s="12" t="s">
        <v>3369</v>
      </c>
      <c r="C1273" s="2">
        <v>42614</v>
      </c>
      <c r="D1273" s="2">
        <v>42620</v>
      </c>
      <c r="E1273" s="12" t="s">
        <v>41</v>
      </c>
      <c r="F1273" s="12" t="s">
        <v>1120</v>
      </c>
      <c r="G1273" s="12" t="s">
        <v>1121</v>
      </c>
      <c r="H1273" s="12" t="s">
        <v>26</v>
      </c>
      <c r="I1273" s="12" t="s">
        <v>27</v>
      </c>
      <c r="J1273" s="12" t="s">
        <v>175</v>
      </c>
      <c r="K1273" s="12" t="s">
        <v>122</v>
      </c>
      <c r="L1273" s="12">
        <v>10011</v>
      </c>
      <c r="M1273" s="12" t="s">
        <v>69</v>
      </c>
      <c r="N1273" s="12" t="s">
        <v>553</v>
      </c>
      <c r="O1273" s="12" t="s">
        <v>32</v>
      </c>
      <c r="P1273" s="12" t="s">
        <v>58</v>
      </c>
      <c r="Q1273" s="12" t="s">
        <v>554</v>
      </c>
      <c r="R1273" s="12">
        <v>191.82</v>
      </c>
      <c r="S1273" s="12">
        <v>3</v>
      </c>
      <c r="T1273" s="12">
        <v>0</v>
      </c>
      <c r="U1273" s="12">
        <v>61.382399999999997</v>
      </c>
    </row>
    <row r="1274" spans="1:21" x14ac:dyDescent="0.3">
      <c r="A1274" s="12">
        <v>6082</v>
      </c>
      <c r="B1274" s="12" t="s">
        <v>3370</v>
      </c>
      <c r="C1274" s="2">
        <v>41688</v>
      </c>
      <c r="D1274" s="2">
        <v>41688</v>
      </c>
      <c r="E1274" s="12" t="s">
        <v>427</v>
      </c>
      <c r="F1274" s="12" t="s">
        <v>500</v>
      </c>
      <c r="G1274" s="12" t="s">
        <v>501</v>
      </c>
      <c r="H1274" s="12" t="s">
        <v>26</v>
      </c>
      <c r="I1274" s="12" t="s">
        <v>27</v>
      </c>
      <c r="J1274" s="12" t="s">
        <v>3371</v>
      </c>
      <c r="K1274" s="12" t="s">
        <v>94</v>
      </c>
      <c r="L1274" s="12">
        <v>79424</v>
      </c>
      <c r="M1274" s="12" t="s">
        <v>95</v>
      </c>
      <c r="N1274" s="12" t="s">
        <v>2616</v>
      </c>
      <c r="O1274" s="12" t="s">
        <v>32</v>
      </c>
      <c r="P1274" s="12" t="s">
        <v>58</v>
      </c>
      <c r="Q1274" s="12" t="s">
        <v>2617</v>
      </c>
      <c r="R1274" s="12">
        <v>25.16</v>
      </c>
      <c r="S1274" s="12">
        <v>5</v>
      </c>
      <c r="T1274" s="12">
        <v>0.6</v>
      </c>
      <c r="U1274" s="12">
        <v>-11.321999999999999</v>
      </c>
    </row>
    <row r="1275" spans="1:21" x14ac:dyDescent="0.3">
      <c r="A1275" s="12">
        <v>6088</v>
      </c>
      <c r="B1275" s="12" t="s">
        <v>3372</v>
      </c>
      <c r="C1275" s="2">
        <v>42352</v>
      </c>
      <c r="D1275" s="2">
        <v>42356</v>
      </c>
      <c r="E1275" s="12" t="s">
        <v>41</v>
      </c>
      <c r="F1275" s="12" t="s">
        <v>1048</v>
      </c>
      <c r="G1275" s="12" t="s">
        <v>1049</v>
      </c>
      <c r="H1275" s="12" t="s">
        <v>26</v>
      </c>
      <c r="I1275" s="12" t="s">
        <v>27</v>
      </c>
      <c r="J1275" s="12" t="s">
        <v>552</v>
      </c>
      <c r="K1275" s="12" t="s">
        <v>55</v>
      </c>
      <c r="L1275" s="12">
        <v>92627</v>
      </c>
      <c r="M1275" s="12" t="s">
        <v>56</v>
      </c>
      <c r="N1275" s="12" t="s">
        <v>317</v>
      </c>
      <c r="O1275" s="12" t="s">
        <v>32</v>
      </c>
      <c r="P1275" s="12" t="s">
        <v>58</v>
      </c>
      <c r="Q1275" s="12" t="s">
        <v>318</v>
      </c>
      <c r="R1275" s="12">
        <v>29.22</v>
      </c>
      <c r="S1275" s="12">
        <v>3</v>
      </c>
      <c r="T1275" s="12">
        <v>0</v>
      </c>
      <c r="U1275" s="12">
        <v>12.8568</v>
      </c>
    </row>
    <row r="1276" spans="1:21" x14ac:dyDescent="0.3">
      <c r="A1276" s="12">
        <v>6091</v>
      </c>
      <c r="B1276" s="12" t="s">
        <v>3373</v>
      </c>
      <c r="C1276" s="2">
        <v>42998</v>
      </c>
      <c r="D1276" s="2">
        <v>43004</v>
      </c>
      <c r="E1276" s="12" t="s">
        <v>41</v>
      </c>
      <c r="F1276" s="12" t="s">
        <v>741</v>
      </c>
      <c r="G1276" s="12" t="s">
        <v>742</v>
      </c>
      <c r="H1276" s="12" t="s">
        <v>26</v>
      </c>
      <c r="I1276" s="12" t="s">
        <v>27</v>
      </c>
      <c r="J1276" s="12" t="s">
        <v>175</v>
      </c>
      <c r="K1276" s="12" t="s">
        <v>122</v>
      </c>
      <c r="L1276" s="12">
        <v>10035</v>
      </c>
      <c r="M1276" s="12" t="s">
        <v>69</v>
      </c>
      <c r="N1276" s="12" t="s">
        <v>1188</v>
      </c>
      <c r="O1276" s="12" t="s">
        <v>32</v>
      </c>
      <c r="P1276" s="12" t="s">
        <v>38</v>
      </c>
      <c r="Q1276" s="12" t="s">
        <v>1189</v>
      </c>
      <c r="R1276" s="12">
        <v>272.64600000000002</v>
      </c>
      <c r="S1276" s="12">
        <v>3</v>
      </c>
      <c r="T1276" s="12">
        <v>0.1</v>
      </c>
      <c r="U1276" s="12">
        <v>18.176400000000001</v>
      </c>
    </row>
    <row r="1277" spans="1:21" x14ac:dyDescent="0.3">
      <c r="A1277" s="12">
        <v>6097</v>
      </c>
      <c r="B1277" s="12" t="s">
        <v>3373</v>
      </c>
      <c r="C1277" s="2">
        <v>42998</v>
      </c>
      <c r="D1277" s="2">
        <v>43004</v>
      </c>
      <c r="E1277" s="12" t="s">
        <v>41</v>
      </c>
      <c r="F1277" s="12" t="s">
        <v>741</v>
      </c>
      <c r="G1277" s="12" t="s">
        <v>742</v>
      </c>
      <c r="H1277" s="12" t="s">
        <v>26</v>
      </c>
      <c r="I1277" s="12" t="s">
        <v>27</v>
      </c>
      <c r="J1277" s="12" t="s">
        <v>175</v>
      </c>
      <c r="K1277" s="12" t="s">
        <v>122</v>
      </c>
      <c r="L1277" s="12">
        <v>10035</v>
      </c>
      <c r="M1277" s="12" t="s">
        <v>69</v>
      </c>
      <c r="N1277" s="12" t="s">
        <v>116</v>
      </c>
      <c r="O1277" s="12" t="s">
        <v>32</v>
      </c>
      <c r="P1277" s="12" t="s">
        <v>38</v>
      </c>
      <c r="Q1277" s="12" t="s">
        <v>117</v>
      </c>
      <c r="R1277" s="12">
        <v>80.991</v>
      </c>
      <c r="S1277" s="12">
        <v>1</v>
      </c>
      <c r="T1277" s="12">
        <v>0.1</v>
      </c>
      <c r="U1277" s="12">
        <v>8.0991</v>
      </c>
    </row>
    <row r="1278" spans="1:21" x14ac:dyDescent="0.3">
      <c r="A1278" s="12">
        <v>6100</v>
      </c>
      <c r="B1278" s="12" t="s">
        <v>3373</v>
      </c>
      <c r="C1278" s="2">
        <v>42998</v>
      </c>
      <c r="D1278" s="2">
        <v>43004</v>
      </c>
      <c r="E1278" s="12" t="s">
        <v>41</v>
      </c>
      <c r="F1278" s="12" t="s">
        <v>741</v>
      </c>
      <c r="G1278" s="12" t="s">
        <v>742</v>
      </c>
      <c r="H1278" s="12" t="s">
        <v>26</v>
      </c>
      <c r="I1278" s="12" t="s">
        <v>27</v>
      </c>
      <c r="J1278" s="12" t="s">
        <v>175</v>
      </c>
      <c r="K1278" s="12" t="s">
        <v>122</v>
      </c>
      <c r="L1278" s="12">
        <v>10035</v>
      </c>
      <c r="M1278" s="12" t="s">
        <v>69</v>
      </c>
      <c r="N1278" s="12" t="s">
        <v>383</v>
      </c>
      <c r="O1278" s="12" t="s">
        <v>32</v>
      </c>
      <c r="P1278" s="12" t="s">
        <v>38</v>
      </c>
      <c r="Q1278" s="12" t="s">
        <v>384</v>
      </c>
      <c r="R1278" s="12">
        <v>2888.127</v>
      </c>
      <c r="S1278" s="12">
        <v>11</v>
      </c>
      <c r="T1278" s="12">
        <v>0.1</v>
      </c>
      <c r="U1278" s="12">
        <v>609.71569999999997</v>
      </c>
    </row>
    <row r="1279" spans="1:21" x14ac:dyDescent="0.3">
      <c r="A1279" s="12">
        <v>6102</v>
      </c>
      <c r="B1279" s="12" t="s">
        <v>3373</v>
      </c>
      <c r="C1279" s="2">
        <v>42998</v>
      </c>
      <c r="D1279" s="2">
        <v>43004</v>
      </c>
      <c r="E1279" s="12" t="s">
        <v>41</v>
      </c>
      <c r="F1279" s="12" t="s">
        <v>741</v>
      </c>
      <c r="G1279" s="12" t="s">
        <v>742</v>
      </c>
      <c r="H1279" s="12" t="s">
        <v>26</v>
      </c>
      <c r="I1279" s="12" t="s">
        <v>27</v>
      </c>
      <c r="J1279" s="12" t="s">
        <v>175</v>
      </c>
      <c r="K1279" s="12" t="s">
        <v>122</v>
      </c>
      <c r="L1279" s="12">
        <v>10035</v>
      </c>
      <c r="M1279" s="12" t="s">
        <v>69</v>
      </c>
      <c r="N1279" s="12" t="s">
        <v>561</v>
      </c>
      <c r="O1279" s="12" t="s">
        <v>32</v>
      </c>
      <c r="P1279" s="12" t="s">
        <v>38</v>
      </c>
      <c r="Q1279" s="12" t="s">
        <v>562</v>
      </c>
      <c r="R1279" s="12">
        <v>2254.41</v>
      </c>
      <c r="S1279" s="12">
        <v>5</v>
      </c>
      <c r="T1279" s="12">
        <v>0.1</v>
      </c>
      <c r="U1279" s="12">
        <v>375.73500000000001</v>
      </c>
    </row>
    <row r="1280" spans="1:21" x14ac:dyDescent="0.3">
      <c r="A1280" s="12">
        <v>6105</v>
      </c>
      <c r="B1280" s="12" t="s">
        <v>3374</v>
      </c>
      <c r="C1280" s="2">
        <v>42969</v>
      </c>
      <c r="D1280" s="2">
        <v>42971</v>
      </c>
      <c r="E1280" s="12" t="s">
        <v>89</v>
      </c>
      <c r="F1280" s="12" t="s">
        <v>2433</v>
      </c>
      <c r="G1280" s="12" t="s">
        <v>2434</v>
      </c>
      <c r="H1280" s="12" t="s">
        <v>102</v>
      </c>
      <c r="I1280" s="12" t="s">
        <v>27</v>
      </c>
      <c r="J1280" s="12" t="s">
        <v>67</v>
      </c>
      <c r="K1280" s="12" t="s">
        <v>68</v>
      </c>
      <c r="L1280" s="12">
        <v>19143</v>
      </c>
      <c r="M1280" s="12" t="s">
        <v>69</v>
      </c>
      <c r="N1280" s="12" t="s">
        <v>917</v>
      </c>
      <c r="O1280" s="12" t="s">
        <v>32</v>
      </c>
      <c r="P1280" s="12" t="s">
        <v>47</v>
      </c>
      <c r="Q1280" s="12" t="s">
        <v>918</v>
      </c>
      <c r="R1280" s="12">
        <v>314.53199999999998</v>
      </c>
      <c r="S1280" s="12">
        <v>2</v>
      </c>
      <c r="T1280" s="12">
        <v>0.4</v>
      </c>
      <c r="U1280" s="12">
        <v>-83.875200000000007</v>
      </c>
    </row>
    <row r="1281" spans="1:21" x14ac:dyDescent="0.3">
      <c r="A1281" s="12">
        <v>6111</v>
      </c>
      <c r="B1281" s="12" t="s">
        <v>3375</v>
      </c>
      <c r="C1281" s="2">
        <v>42686</v>
      </c>
      <c r="D1281" s="2">
        <v>42690</v>
      </c>
      <c r="E1281" s="12" t="s">
        <v>41</v>
      </c>
      <c r="F1281" s="12" t="s">
        <v>3376</v>
      </c>
      <c r="G1281" s="12" t="s">
        <v>3377</v>
      </c>
      <c r="H1281" s="12" t="s">
        <v>26</v>
      </c>
      <c r="I1281" s="12" t="s">
        <v>27</v>
      </c>
      <c r="J1281" s="12" t="s">
        <v>2986</v>
      </c>
      <c r="K1281" s="12" t="s">
        <v>233</v>
      </c>
      <c r="L1281" s="12">
        <v>44134</v>
      </c>
      <c r="M1281" s="12" t="s">
        <v>69</v>
      </c>
      <c r="N1281" s="12" t="s">
        <v>2336</v>
      </c>
      <c r="O1281" s="12" t="s">
        <v>32</v>
      </c>
      <c r="P1281" s="12" t="s">
        <v>38</v>
      </c>
      <c r="Q1281" s="12" t="s">
        <v>2337</v>
      </c>
      <c r="R1281" s="12">
        <v>1474.8019999999999</v>
      </c>
      <c r="S1281" s="12">
        <v>7</v>
      </c>
      <c r="T1281" s="12">
        <v>0.3</v>
      </c>
      <c r="U1281" s="12">
        <v>-21.0686</v>
      </c>
    </row>
    <row r="1282" spans="1:21" x14ac:dyDescent="0.3">
      <c r="A1282" s="12">
        <v>6114</v>
      </c>
      <c r="B1282" s="12" t="s">
        <v>3375</v>
      </c>
      <c r="C1282" s="2">
        <v>42686</v>
      </c>
      <c r="D1282" s="2">
        <v>42690</v>
      </c>
      <c r="E1282" s="12" t="s">
        <v>41</v>
      </c>
      <c r="F1282" s="12" t="s">
        <v>3376</v>
      </c>
      <c r="G1282" s="12" t="s">
        <v>3377</v>
      </c>
      <c r="H1282" s="12" t="s">
        <v>26</v>
      </c>
      <c r="I1282" s="12" t="s">
        <v>27</v>
      </c>
      <c r="J1282" s="12" t="s">
        <v>2986</v>
      </c>
      <c r="K1282" s="12" t="s">
        <v>233</v>
      </c>
      <c r="L1282" s="12">
        <v>44134</v>
      </c>
      <c r="M1282" s="12" t="s">
        <v>69</v>
      </c>
      <c r="N1282" s="12" t="s">
        <v>37</v>
      </c>
      <c r="O1282" s="12" t="s">
        <v>32</v>
      </c>
      <c r="P1282" s="12" t="s">
        <v>38</v>
      </c>
      <c r="Q1282" s="12" t="s">
        <v>39</v>
      </c>
      <c r="R1282" s="12">
        <v>1537.0740000000001</v>
      </c>
      <c r="S1282" s="12">
        <v>9</v>
      </c>
      <c r="T1282" s="12">
        <v>0.3</v>
      </c>
      <c r="U1282" s="12">
        <v>0</v>
      </c>
    </row>
    <row r="1283" spans="1:21" x14ac:dyDescent="0.3">
      <c r="A1283" s="12">
        <v>6115</v>
      </c>
      <c r="B1283" s="12" t="s">
        <v>3375</v>
      </c>
      <c r="C1283" s="2">
        <v>42686</v>
      </c>
      <c r="D1283" s="2">
        <v>42690</v>
      </c>
      <c r="E1283" s="12" t="s">
        <v>41</v>
      </c>
      <c r="F1283" s="12" t="s">
        <v>3376</v>
      </c>
      <c r="G1283" s="12" t="s">
        <v>3377</v>
      </c>
      <c r="H1283" s="12" t="s">
        <v>26</v>
      </c>
      <c r="I1283" s="12" t="s">
        <v>27</v>
      </c>
      <c r="J1283" s="12" t="s">
        <v>2986</v>
      </c>
      <c r="K1283" s="12" t="s">
        <v>233</v>
      </c>
      <c r="L1283" s="12">
        <v>44134</v>
      </c>
      <c r="M1283" s="12" t="s">
        <v>69</v>
      </c>
      <c r="N1283" s="12" t="s">
        <v>797</v>
      </c>
      <c r="O1283" s="12" t="s">
        <v>32</v>
      </c>
      <c r="P1283" s="12" t="s">
        <v>38</v>
      </c>
      <c r="Q1283" s="12" t="s">
        <v>798</v>
      </c>
      <c r="R1283" s="12">
        <v>449.37200000000001</v>
      </c>
      <c r="S1283" s="12">
        <v>2</v>
      </c>
      <c r="T1283" s="12">
        <v>0.3</v>
      </c>
      <c r="U1283" s="12">
        <v>-12.8392</v>
      </c>
    </row>
    <row r="1284" spans="1:21" x14ac:dyDescent="0.3">
      <c r="A1284" s="12">
        <v>6121</v>
      </c>
      <c r="B1284" s="12" t="s">
        <v>3378</v>
      </c>
      <c r="C1284" s="2">
        <v>42997</v>
      </c>
      <c r="D1284" s="2">
        <v>43003</v>
      </c>
      <c r="E1284" s="12" t="s">
        <v>41</v>
      </c>
      <c r="F1284" s="12" t="s">
        <v>3379</v>
      </c>
      <c r="G1284" s="12" t="s">
        <v>3380</v>
      </c>
      <c r="H1284" s="12" t="s">
        <v>92</v>
      </c>
      <c r="I1284" s="12" t="s">
        <v>27</v>
      </c>
      <c r="J1284" s="12" t="s">
        <v>880</v>
      </c>
      <c r="K1284" s="12" t="s">
        <v>1519</v>
      </c>
      <c r="L1284" s="12">
        <v>97477</v>
      </c>
      <c r="M1284" s="12" t="s">
        <v>56</v>
      </c>
      <c r="N1284" s="12" t="s">
        <v>553</v>
      </c>
      <c r="O1284" s="12" t="s">
        <v>32</v>
      </c>
      <c r="P1284" s="12" t="s">
        <v>58</v>
      </c>
      <c r="Q1284" s="12" t="s">
        <v>554</v>
      </c>
      <c r="R1284" s="12">
        <v>409.21600000000001</v>
      </c>
      <c r="S1284" s="12">
        <v>8</v>
      </c>
      <c r="T1284" s="12">
        <v>0.2</v>
      </c>
      <c r="U1284" s="12">
        <v>61.382399999999997</v>
      </c>
    </row>
    <row r="1285" spans="1:21" x14ac:dyDescent="0.3">
      <c r="A1285" s="12">
        <v>6122</v>
      </c>
      <c r="B1285" s="12" t="s">
        <v>3378</v>
      </c>
      <c r="C1285" s="2">
        <v>42997</v>
      </c>
      <c r="D1285" s="2">
        <v>43003</v>
      </c>
      <c r="E1285" s="12" t="s">
        <v>41</v>
      </c>
      <c r="F1285" s="12" t="s">
        <v>3379</v>
      </c>
      <c r="G1285" s="12" t="s">
        <v>3380</v>
      </c>
      <c r="H1285" s="12" t="s">
        <v>92</v>
      </c>
      <c r="I1285" s="12" t="s">
        <v>27</v>
      </c>
      <c r="J1285" s="12" t="s">
        <v>880</v>
      </c>
      <c r="K1285" s="12" t="s">
        <v>1519</v>
      </c>
      <c r="L1285" s="12">
        <v>97477</v>
      </c>
      <c r="M1285" s="12" t="s">
        <v>56</v>
      </c>
      <c r="N1285" s="12" t="s">
        <v>458</v>
      </c>
      <c r="O1285" s="12" t="s">
        <v>32</v>
      </c>
      <c r="P1285" s="12" t="s">
        <v>33</v>
      </c>
      <c r="Q1285" s="12" t="s">
        <v>459</v>
      </c>
      <c r="R1285" s="12">
        <v>72.587999999999994</v>
      </c>
      <c r="S1285" s="12">
        <v>2</v>
      </c>
      <c r="T1285" s="12">
        <v>0.7</v>
      </c>
      <c r="U1285" s="12">
        <v>-128.2388</v>
      </c>
    </row>
    <row r="1286" spans="1:21" x14ac:dyDescent="0.3">
      <c r="A1286" s="12">
        <v>6128</v>
      </c>
      <c r="B1286" s="12" t="s">
        <v>3381</v>
      </c>
      <c r="C1286" s="2">
        <v>42460</v>
      </c>
      <c r="D1286" s="2">
        <v>42466</v>
      </c>
      <c r="E1286" s="12" t="s">
        <v>41</v>
      </c>
      <c r="F1286" s="12" t="s">
        <v>1849</v>
      </c>
      <c r="G1286" s="12" t="s">
        <v>1850</v>
      </c>
      <c r="H1286" s="12" t="s">
        <v>26</v>
      </c>
      <c r="I1286" s="12" t="s">
        <v>27</v>
      </c>
      <c r="J1286" s="12" t="s">
        <v>175</v>
      </c>
      <c r="K1286" s="12" t="s">
        <v>122</v>
      </c>
      <c r="L1286" s="12">
        <v>10009</v>
      </c>
      <c r="M1286" s="12" t="s">
        <v>69</v>
      </c>
      <c r="N1286" s="12" t="s">
        <v>253</v>
      </c>
      <c r="O1286" s="12" t="s">
        <v>32</v>
      </c>
      <c r="P1286" s="12" t="s">
        <v>38</v>
      </c>
      <c r="Q1286" s="12" t="s">
        <v>254</v>
      </c>
      <c r="R1286" s="12">
        <v>327.99599999999998</v>
      </c>
      <c r="S1286" s="12">
        <v>6</v>
      </c>
      <c r="T1286" s="12">
        <v>0.1</v>
      </c>
      <c r="U1286" s="12">
        <v>54.665999999999997</v>
      </c>
    </row>
    <row r="1287" spans="1:21" x14ac:dyDescent="0.3">
      <c r="A1287" s="12">
        <v>6132</v>
      </c>
      <c r="B1287" s="12" t="s">
        <v>3382</v>
      </c>
      <c r="C1287" s="2">
        <v>42000</v>
      </c>
      <c r="D1287" s="2">
        <v>42004</v>
      </c>
      <c r="E1287" s="12" t="s">
        <v>41</v>
      </c>
      <c r="F1287" s="12" t="s">
        <v>3383</v>
      </c>
      <c r="G1287" s="12" t="s">
        <v>3384</v>
      </c>
      <c r="H1287" s="12" t="s">
        <v>102</v>
      </c>
      <c r="I1287" s="12" t="s">
        <v>27</v>
      </c>
      <c r="J1287" s="12" t="s">
        <v>175</v>
      </c>
      <c r="K1287" s="12" t="s">
        <v>122</v>
      </c>
      <c r="L1287" s="12">
        <v>10011</v>
      </c>
      <c r="M1287" s="12" t="s">
        <v>69</v>
      </c>
      <c r="N1287" s="12" t="s">
        <v>300</v>
      </c>
      <c r="O1287" s="12" t="s">
        <v>32</v>
      </c>
      <c r="P1287" s="12" t="s">
        <v>38</v>
      </c>
      <c r="Q1287" s="12" t="s">
        <v>301</v>
      </c>
      <c r="R1287" s="12">
        <v>767.21400000000006</v>
      </c>
      <c r="S1287" s="12">
        <v>14</v>
      </c>
      <c r="T1287" s="12">
        <v>0.1</v>
      </c>
      <c r="U1287" s="12">
        <v>161.9674</v>
      </c>
    </row>
    <row r="1288" spans="1:21" x14ac:dyDescent="0.3">
      <c r="A1288" s="12">
        <v>6134</v>
      </c>
      <c r="B1288" s="12" t="s">
        <v>3385</v>
      </c>
      <c r="C1288" s="2">
        <v>42598</v>
      </c>
      <c r="D1288" s="2">
        <v>42601</v>
      </c>
      <c r="E1288" s="12" t="s">
        <v>89</v>
      </c>
      <c r="F1288" s="12" t="s">
        <v>3386</v>
      </c>
      <c r="G1288" s="12" t="s">
        <v>3387</v>
      </c>
      <c r="H1288" s="12" t="s">
        <v>92</v>
      </c>
      <c r="I1288" s="12" t="s">
        <v>27</v>
      </c>
      <c r="J1288" s="12" t="s">
        <v>54</v>
      </c>
      <c r="K1288" s="12" t="s">
        <v>55</v>
      </c>
      <c r="L1288" s="12">
        <v>90045</v>
      </c>
      <c r="M1288" s="12" t="s">
        <v>56</v>
      </c>
      <c r="N1288" s="12" t="s">
        <v>2408</v>
      </c>
      <c r="O1288" s="12" t="s">
        <v>32</v>
      </c>
      <c r="P1288" s="12" t="s">
        <v>47</v>
      </c>
      <c r="Q1288" s="12" t="s">
        <v>2409</v>
      </c>
      <c r="R1288" s="12">
        <v>161.28</v>
      </c>
      <c r="S1288" s="12">
        <v>2</v>
      </c>
      <c r="T1288" s="12">
        <v>0.2</v>
      </c>
      <c r="U1288" s="12">
        <v>12.096</v>
      </c>
    </row>
    <row r="1289" spans="1:21" x14ac:dyDescent="0.3">
      <c r="A1289" s="12">
        <v>6139</v>
      </c>
      <c r="B1289" s="12" t="s">
        <v>3388</v>
      </c>
      <c r="C1289" s="2">
        <v>41728</v>
      </c>
      <c r="D1289" s="2">
        <v>41733</v>
      </c>
      <c r="E1289" s="12" t="s">
        <v>41</v>
      </c>
      <c r="F1289" s="12" t="s">
        <v>869</v>
      </c>
      <c r="G1289" s="12" t="s">
        <v>870</v>
      </c>
      <c r="H1289" s="12" t="s">
        <v>26</v>
      </c>
      <c r="I1289" s="12" t="s">
        <v>27</v>
      </c>
      <c r="J1289" s="12" t="s">
        <v>330</v>
      </c>
      <c r="K1289" s="12" t="s">
        <v>55</v>
      </c>
      <c r="L1289" s="12">
        <v>94110</v>
      </c>
      <c r="M1289" s="12" t="s">
        <v>56</v>
      </c>
      <c r="N1289" s="12" t="s">
        <v>544</v>
      </c>
      <c r="O1289" s="12" t="s">
        <v>32</v>
      </c>
      <c r="P1289" s="12" t="s">
        <v>33</v>
      </c>
      <c r="Q1289" s="12" t="s">
        <v>545</v>
      </c>
      <c r="R1289" s="12">
        <v>205.666</v>
      </c>
      <c r="S1289" s="12">
        <v>2</v>
      </c>
      <c r="T1289" s="12">
        <v>0.15</v>
      </c>
      <c r="U1289" s="12">
        <v>-12.098000000000001</v>
      </c>
    </row>
    <row r="1290" spans="1:21" x14ac:dyDescent="0.3">
      <c r="A1290" s="12">
        <v>6150</v>
      </c>
      <c r="B1290" s="12" t="s">
        <v>3389</v>
      </c>
      <c r="C1290" s="2">
        <v>43097</v>
      </c>
      <c r="D1290" s="2">
        <v>43100</v>
      </c>
      <c r="E1290" s="12" t="s">
        <v>89</v>
      </c>
      <c r="F1290" s="12" t="s">
        <v>2310</v>
      </c>
      <c r="G1290" s="12" t="s">
        <v>2311</v>
      </c>
      <c r="H1290" s="12" t="s">
        <v>92</v>
      </c>
      <c r="I1290" s="12" t="s">
        <v>27</v>
      </c>
      <c r="J1290" s="12" t="s">
        <v>732</v>
      </c>
      <c r="K1290" s="12" t="s">
        <v>55</v>
      </c>
      <c r="L1290" s="12">
        <v>90805</v>
      </c>
      <c r="M1290" s="12" t="s">
        <v>56</v>
      </c>
      <c r="N1290" s="12" t="s">
        <v>123</v>
      </c>
      <c r="O1290" s="12" t="s">
        <v>32</v>
      </c>
      <c r="P1290" s="12" t="s">
        <v>38</v>
      </c>
      <c r="Q1290" s="12" t="s">
        <v>124</v>
      </c>
      <c r="R1290" s="12">
        <v>340.70400000000001</v>
      </c>
      <c r="S1290" s="12">
        <v>6</v>
      </c>
      <c r="T1290" s="12">
        <v>0.2</v>
      </c>
      <c r="U1290" s="12">
        <v>-34.070399999999999</v>
      </c>
    </row>
    <row r="1291" spans="1:21" x14ac:dyDescent="0.3">
      <c r="A1291" s="12">
        <v>6151</v>
      </c>
      <c r="B1291" s="12" t="s">
        <v>3390</v>
      </c>
      <c r="C1291" s="2">
        <v>42468</v>
      </c>
      <c r="D1291" s="2">
        <v>42471</v>
      </c>
      <c r="E1291" s="12" t="s">
        <v>89</v>
      </c>
      <c r="F1291" s="12" t="s">
        <v>1491</v>
      </c>
      <c r="G1291" s="12" t="s">
        <v>1492</v>
      </c>
      <c r="H1291" s="12" t="s">
        <v>26</v>
      </c>
      <c r="I1291" s="12" t="s">
        <v>27</v>
      </c>
      <c r="J1291" s="12" t="s">
        <v>349</v>
      </c>
      <c r="K1291" s="12" t="s">
        <v>669</v>
      </c>
      <c r="L1291" s="12">
        <v>31907</v>
      </c>
      <c r="M1291" s="12" t="s">
        <v>30</v>
      </c>
      <c r="N1291" s="12" t="s">
        <v>2481</v>
      </c>
      <c r="O1291" s="12" t="s">
        <v>32</v>
      </c>
      <c r="P1291" s="12" t="s">
        <v>33</v>
      </c>
      <c r="Q1291" s="12" t="s">
        <v>2482</v>
      </c>
      <c r="R1291" s="12">
        <v>354.9</v>
      </c>
      <c r="S1291" s="12">
        <v>5</v>
      </c>
      <c r="T1291" s="12">
        <v>0</v>
      </c>
      <c r="U1291" s="12">
        <v>88.724999999999994</v>
      </c>
    </row>
    <row r="1292" spans="1:21" x14ac:dyDescent="0.3">
      <c r="A1292" s="12">
        <v>6152</v>
      </c>
      <c r="B1292" s="12" t="s">
        <v>3391</v>
      </c>
      <c r="C1292" s="2">
        <v>41716</v>
      </c>
      <c r="D1292" s="2">
        <v>41719</v>
      </c>
      <c r="E1292" s="12" t="s">
        <v>23</v>
      </c>
      <c r="F1292" s="12" t="s">
        <v>3392</v>
      </c>
      <c r="G1292" s="12" t="s">
        <v>3393</v>
      </c>
      <c r="H1292" s="12" t="s">
        <v>102</v>
      </c>
      <c r="I1292" s="12" t="s">
        <v>27</v>
      </c>
      <c r="J1292" s="12" t="s">
        <v>330</v>
      </c>
      <c r="K1292" s="12" t="s">
        <v>55</v>
      </c>
      <c r="L1292" s="12">
        <v>94110</v>
      </c>
      <c r="M1292" s="12" t="s">
        <v>56</v>
      </c>
      <c r="N1292" s="12" t="s">
        <v>2624</v>
      </c>
      <c r="O1292" s="12" t="s">
        <v>32</v>
      </c>
      <c r="P1292" s="12" t="s">
        <v>33</v>
      </c>
      <c r="Q1292" s="12" t="s">
        <v>2625</v>
      </c>
      <c r="R1292" s="12">
        <v>1198.33</v>
      </c>
      <c r="S1292" s="12">
        <v>10</v>
      </c>
      <c r="T1292" s="12">
        <v>0.15</v>
      </c>
      <c r="U1292" s="12">
        <v>70.489999999999995</v>
      </c>
    </row>
    <row r="1293" spans="1:21" x14ac:dyDescent="0.3">
      <c r="A1293" s="12">
        <v>6154</v>
      </c>
      <c r="B1293" s="12" t="s">
        <v>3394</v>
      </c>
      <c r="C1293" s="2">
        <v>42845</v>
      </c>
      <c r="D1293" s="2">
        <v>42848</v>
      </c>
      <c r="E1293" s="12" t="s">
        <v>89</v>
      </c>
      <c r="F1293" s="12" t="s">
        <v>186</v>
      </c>
      <c r="G1293" s="12" t="s">
        <v>187</v>
      </c>
      <c r="H1293" s="12" t="s">
        <v>92</v>
      </c>
      <c r="I1293" s="12" t="s">
        <v>27</v>
      </c>
      <c r="J1293" s="12" t="s">
        <v>67</v>
      </c>
      <c r="K1293" s="12" t="s">
        <v>68</v>
      </c>
      <c r="L1293" s="12">
        <v>19120</v>
      </c>
      <c r="M1293" s="12" t="s">
        <v>69</v>
      </c>
      <c r="N1293" s="12" t="s">
        <v>2057</v>
      </c>
      <c r="O1293" s="12" t="s">
        <v>32</v>
      </c>
      <c r="P1293" s="12" t="s">
        <v>58</v>
      </c>
      <c r="Q1293" s="12" t="s">
        <v>2058</v>
      </c>
      <c r="R1293" s="12">
        <v>51.968000000000004</v>
      </c>
      <c r="S1293" s="12">
        <v>2</v>
      </c>
      <c r="T1293" s="12">
        <v>0.2</v>
      </c>
      <c r="U1293" s="12">
        <v>10.393599999999999</v>
      </c>
    </row>
    <row r="1294" spans="1:21" x14ac:dyDescent="0.3">
      <c r="A1294" s="12">
        <v>6157</v>
      </c>
      <c r="B1294" s="12" t="s">
        <v>3394</v>
      </c>
      <c r="C1294" s="2">
        <v>42845</v>
      </c>
      <c r="D1294" s="2">
        <v>42848</v>
      </c>
      <c r="E1294" s="12" t="s">
        <v>89</v>
      </c>
      <c r="F1294" s="12" t="s">
        <v>186</v>
      </c>
      <c r="G1294" s="12" t="s">
        <v>187</v>
      </c>
      <c r="H1294" s="12" t="s">
        <v>92</v>
      </c>
      <c r="I1294" s="12" t="s">
        <v>27</v>
      </c>
      <c r="J1294" s="12" t="s">
        <v>67</v>
      </c>
      <c r="K1294" s="12" t="s">
        <v>68</v>
      </c>
      <c r="L1294" s="12">
        <v>19120</v>
      </c>
      <c r="M1294" s="12" t="s">
        <v>69</v>
      </c>
      <c r="N1294" s="12" t="s">
        <v>1991</v>
      </c>
      <c r="O1294" s="12" t="s">
        <v>32</v>
      </c>
      <c r="P1294" s="12" t="s">
        <v>58</v>
      </c>
      <c r="Q1294" s="12" t="s">
        <v>1992</v>
      </c>
      <c r="R1294" s="12">
        <v>42.408000000000001</v>
      </c>
      <c r="S1294" s="12">
        <v>3</v>
      </c>
      <c r="T1294" s="12">
        <v>0.2</v>
      </c>
      <c r="U1294" s="12">
        <v>9.5418000000000003</v>
      </c>
    </row>
    <row r="1295" spans="1:21" x14ac:dyDescent="0.3">
      <c r="A1295" s="12">
        <v>6165</v>
      </c>
      <c r="B1295" s="12" t="s">
        <v>3395</v>
      </c>
      <c r="C1295" s="2">
        <v>41717</v>
      </c>
      <c r="D1295" s="2">
        <v>41719</v>
      </c>
      <c r="E1295" s="12" t="s">
        <v>89</v>
      </c>
      <c r="F1295" s="12" t="s">
        <v>571</v>
      </c>
      <c r="G1295" s="12" t="s">
        <v>572</v>
      </c>
      <c r="H1295" s="12" t="s">
        <v>92</v>
      </c>
      <c r="I1295" s="12" t="s">
        <v>27</v>
      </c>
      <c r="J1295" s="12" t="s">
        <v>576</v>
      </c>
      <c r="K1295" s="12" t="s">
        <v>45</v>
      </c>
      <c r="L1295" s="12">
        <v>33801</v>
      </c>
      <c r="M1295" s="12" t="s">
        <v>30</v>
      </c>
      <c r="N1295" s="12" t="s">
        <v>1363</v>
      </c>
      <c r="O1295" s="12" t="s">
        <v>32</v>
      </c>
      <c r="P1295" s="12" t="s">
        <v>58</v>
      </c>
      <c r="Q1295" s="12" t="s">
        <v>425</v>
      </c>
      <c r="R1295" s="12">
        <v>4.992</v>
      </c>
      <c r="S1295" s="12">
        <v>3</v>
      </c>
      <c r="T1295" s="12">
        <v>0.2</v>
      </c>
      <c r="U1295" s="12">
        <v>1.3728</v>
      </c>
    </row>
    <row r="1296" spans="1:21" x14ac:dyDescent="0.3">
      <c r="A1296" s="12">
        <v>6166</v>
      </c>
      <c r="B1296" s="12" t="s">
        <v>3395</v>
      </c>
      <c r="C1296" s="2">
        <v>41717</v>
      </c>
      <c r="D1296" s="2">
        <v>41719</v>
      </c>
      <c r="E1296" s="12" t="s">
        <v>89</v>
      </c>
      <c r="F1296" s="12" t="s">
        <v>571</v>
      </c>
      <c r="G1296" s="12" t="s">
        <v>572</v>
      </c>
      <c r="H1296" s="12" t="s">
        <v>92</v>
      </c>
      <c r="I1296" s="12" t="s">
        <v>27</v>
      </c>
      <c r="J1296" s="12" t="s">
        <v>576</v>
      </c>
      <c r="K1296" s="12" t="s">
        <v>45</v>
      </c>
      <c r="L1296" s="12">
        <v>33801</v>
      </c>
      <c r="M1296" s="12" t="s">
        <v>30</v>
      </c>
      <c r="N1296" s="12" t="s">
        <v>2891</v>
      </c>
      <c r="O1296" s="12" t="s">
        <v>32</v>
      </c>
      <c r="P1296" s="12" t="s">
        <v>58</v>
      </c>
      <c r="Q1296" s="12" t="s">
        <v>2892</v>
      </c>
      <c r="R1296" s="12">
        <v>20.015999999999998</v>
      </c>
      <c r="S1296" s="12">
        <v>3</v>
      </c>
      <c r="T1296" s="12">
        <v>0.2</v>
      </c>
      <c r="U1296" s="12">
        <v>5.5044000000000004</v>
      </c>
    </row>
    <row r="1297" spans="1:21" x14ac:dyDescent="0.3">
      <c r="A1297" s="12">
        <v>6176</v>
      </c>
      <c r="B1297" s="12" t="s">
        <v>3396</v>
      </c>
      <c r="C1297" s="2">
        <v>42268</v>
      </c>
      <c r="D1297" s="2">
        <v>42273</v>
      </c>
      <c r="E1297" s="12" t="s">
        <v>41</v>
      </c>
      <c r="F1297" s="12" t="s">
        <v>2225</v>
      </c>
      <c r="G1297" s="12" t="s">
        <v>2226</v>
      </c>
      <c r="H1297" s="12" t="s">
        <v>26</v>
      </c>
      <c r="I1297" s="12" t="s">
        <v>27</v>
      </c>
      <c r="J1297" s="12" t="s">
        <v>159</v>
      </c>
      <c r="K1297" s="12" t="s">
        <v>160</v>
      </c>
      <c r="L1297" s="12">
        <v>29203</v>
      </c>
      <c r="M1297" s="12" t="s">
        <v>30</v>
      </c>
      <c r="N1297" s="12" t="s">
        <v>983</v>
      </c>
      <c r="O1297" s="12" t="s">
        <v>32</v>
      </c>
      <c r="P1297" s="12" t="s">
        <v>38</v>
      </c>
      <c r="Q1297" s="12" t="s">
        <v>984</v>
      </c>
      <c r="R1297" s="12">
        <v>1690.04</v>
      </c>
      <c r="S1297" s="12">
        <v>4</v>
      </c>
      <c r="T1297" s="12">
        <v>0</v>
      </c>
      <c r="U1297" s="12">
        <v>422.51</v>
      </c>
    </row>
    <row r="1298" spans="1:21" x14ac:dyDescent="0.3">
      <c r="A1298" s="12">
        <v>6185</v>
      </c>
      <c r="B1298" s="12" t="s">
        <v>3397</v>
      </c>
      <c r="C1298" s="2">
        <v>42715</v>
      </c>
      <c r="D1298" s="2">
        <v>42717</v>
      </c>
      <c r="E1298" s="12" t="s">
        <v>89</v>
      </c>
      <c r="F1298" s="12" t="s">
        <v>3398</v>
      </c>
      <c r="G1298" s="12" t="s">
        <v>3399</v>
      </c>
      <c r="H1298" s="12" t="s">
        <v>102</v>
      </c>
      <c r="I1298" s="12" t="s">
        <v>27</v>
      </c>
      <c r="J1298" s="12" t="s">
        <v>3400</v>
      </c>
      <c r="K1298" s="12" t="s">
        <v>1519</v>
      </c>
      <c r="L1298" s="12">
        <v>97206</v>
      </c>
      <c r="M1298" s="12" t="s">
        <v>56</v>
      </c>
      <c r="N1298" s="12" t="s">
        <v>106</v>
      </c>
      <c r="O1298" s="12" t="s">
        <v>32</v>
      </c>
      <c r="P1298" s="12" t="s">
        <v>38</v>
      </c>
      <c r="Q1298" s="12" t="s">
        <v>107</v>
      </c>
      <c r="R1298" s="12">
        <v>403.92</v>
      </c>
      <c r="S1298" s="12">
        <v>5</v>
      </c>
      <c r="T1298" s="12">
        <v>0.2</v>
      </c>
      <c r="U1298" s="12">
        <v>25.245000000000001</v>
      </c>
    </row>
    <row r="1299" spans="1:21" x14ac:dyDescent="0.3">
      <c r="A1299" s="12">
        <v>6191</v>
      </c>
      <c r="B1299" s="12" t="s">
        <v>3401</v>
      </c>
      <c r="C1299" s="2">
        <v>42728</v>
      </c>
      <c r="D1299" s="2">
        <v>42732</v>
      </c>
      <c r="E1299" s="12" t="s">
        <v>41</v>
      </c>
      <c r="F1299" s="12" t="s">
        <v>1333</v>
      </c>
      <c r="G1299" s="12" t="s">
        <v>1334</v>
      </c>
      <c r="H1299" s="12" t="s">
        <v>26</v>
      </c>
      <c r="I1299" s="12" t="s">
        <v>27</v>
      </c>
      <c r="J1299" s="12" t="s">
        <v>175</v>
      </c>
      <c r="K1299" s="12" t="s">
        <v>122</v>
      </c>
      <c r="L1299" s="12">
        <v>10035</v>
      </c>
      <c r="M1299" s="12" t="s">
        <v>69</v>
      </c>
      <c r="N1299" s="12" t="s">
        <v>3159</v>
      </c>
      <c r="O1299" s="12" t="s">
        <v>32</v>
      </c>
      <c r="P1299" s="12" t="s">
        <v>58</v>
      </c>
      <c r="Q1299" s="12" t="s">
        <v>3160</v>
      </c>
      <c r="R1299" s="12">
        <v>799.56</v>
      </c>
      <c r="S1299" s="12">
        <v>9</v>
      </c>
      <c r="T1299" s="12">
        <v>0</v>
      </c>
      <c r="U1299" s="12">
        <v>207.88560000000001</v>
      </c>
    </row>
    <row r="1300" spans="1:21" x14ac:dyDescent="0.3">
      <c r="A1300" s="12">
        <v>6203</v>
      </c>
      <c r="B1300" s="12" t="s">
        <v>3402</v>
      </c>
      <c r="C1300" s="2">
        <v>42720</v>
      </c>
      <c r="D1300" s="2">
        <v>42727</v>
      </c>
      <c r="E1300" s="12" t="s">
        <v>41</v>
      </c>
      <c r="F1300" s="12" t="s">
        <v>493</v>
      </c>
      <c r="G1300" s="12" t="s">
        <v>494</v>
      </c>
      <c r="H1300" s="12" t="s">
        <v>26</v>
      </c>
      <c r="I1300" s="12" t="s">
        <v>27</v>
      </c>
      <c r="J1300" s="12" t="s">
        <v>3233</v>
      </c>
      <c r="K1300" s="12" t="s">
        <v>55</v>
      </c>
      <c r="L1300" s="12">
        <v>92307</v>
      </c>
      <c r="M1300" s="12" t="s">
        <v>56</v>
      </c>
      <c r="N1300" s="12" t="s">
        <v>1143</v>
      </c>
      <c r="O1300" s="12" t="s">
        <v>32</v>
      </c>
      <c r="P1300" s="12" t="s">
        <v>38</v>
      </c>
      <c r="Q1300" s="12" t="s">
        <v>1144</v>
      </c>
      <c r="R1300" s="12">
        <v>563.91999999999996</v>
      </c>
      <c r="S1300" s="12">
        <v>5</v>
      </c>
      <c r="T1300" s="12">
        <v>0.2</v>
      </c>
      <c r="U1300" s="12">
        <v>7.0490000000000004</v>
      </c>
    </row>
    <row r="1301" spans="1:21" x14ac:dyDescent="0.3">
      <c r="A1301" s="12">
        <v>6205</v>
      </c>
      <c r="B1301" s="12" t="s">
        <v>3403</v>
      </c>
      <c r="C1301" s="2">
        <v>43070</v>
      </c>
      <c r="D1301" s="2">
        <v>43072</v>
      </c>
      <c r="E1301" s="12" t="s">
        <v>89</v>
      </c>
      <c r="F1301" s="12" t="s">
        <v>2884</v>
      </c>
      <c r="G1301" s="12" t="s">
        <v>2885</v>
      </c>
      <c r="H1301" s="12" t="s">
        <v>102</v>
      </c>
      <c r="I1301" s="12" t="s">
        <v>27</v>
      </c>
      <c r="J1301" s="12" t="s">
        <v>1772</v>
      </c>
      <c r="K1301" s="12" t="s">
        <v>233</v>
      </c>
      <c r="L1301" s="12">
        <v>43302</v>
      </c>
      <c r="M1301" s="12" t="s">
        <v>69</v>
      </c>
      <c r="N1301" s="12" t="s">
        <v>961</v>
      </c>
      <c r="O1301" s="12" t="s">
        <v>32</v>
      </c>
      <c r="P1301" s="12" t="s">
        <v>58</v>
      </c>
      <c r="Q1301" s="12" t="s">
        <v>962</v>
      </c>
      <c r="R1301" s="12">
        <v>7.7119999999999997</v>
      </c>
      <c r="S1301" s="12">
        <v>2</v>
      </c>
      <c r="T1301" s="12">
        <v>0.2</v>
      </c>
      <c r="U1301" s="12">
        <v>1.7352000000000001</v>
      </c>
    </row>
    <row r="1302" spans="1:21" x14ac:dyDescent="0.3">
      <c r="A1302" s="12">
        <v>6208</v>
      </c>
      <c r="B1302" s="12" t="s">
        <v>3404</v>
      </c>
      <c r="C1302" s="2">
        <v>42663</v>
      </c>
      <c r="D1302" s="2">
        <v>42667</v>
      </c>
      <c r="E1302" s="12" t="s">
        <v>23</v>
      </c>
      <c r="F1302" s="12" t="s">
        <v>3405</v>
      </c>
      <c r="G1302" s="12" t="s">
        <v>3406</v>
      </c>
      <c r="H1302" s="12" t="s">
        <v>26</v>
      </c>
      <c r="I1302" s="12" t="s">
        <v>27</v>
      </c>
      <c r="J1302" s="12" t="s">
        <v>103</v>
      </c>
      <c r="K1302" s="12" t="s">
        <v>94</v>
      </c>
      <c r="L1302" s="12">
        <v>77095</v>
      </c>
      <c r="M1302" s="12" t="s">
        <v>95</v>
      </c>
      <c r="N1302" s="12" t="s">
        <v>497</v>
      </c>
      <c r="O1302" s="12" t="s">
        <v>32</v>
      </c>
      <c r="P1302" s="12" t="s">
        <v>38</v>
      </c>
      <c r="Q1302" s="12" t="s">
        <v>498</v>
      </c>
      <c r="R1302" s="12">
        <v>56.686</v>
      </c>
      <c r="S1302" s="12">
        <v>1</v>
      </c>
      <c r="T1302" s="12">
        <v>0.3</v>
      </c>
      <c r="U1302" s="12">
        <v>-14.5764</v>
      </c>
    </row>
    <row r="1303" spans="1:21" x14ac:dyDescent="0.3">
      <c r="A1303" s="12">
        <v>6212</v>
      </c>
      <c r="B1303" s="12" t="s">
        <v>3407</v>
      </c>
      <c r="C1303" s="2">
        <v>42965</v>
      </c>
      <c r="D1303" s="2">
        <v>42972</v>
      </c>
      <c r="E1303" s="12" t="s">
        <v>41</v>
      </c>
      <c r="F1303" s="12" t="s">
        <v>3408</v>
      </c>
      <c r="G1303" s="12" t="s">
        <v>3409</v>
      </c>
      <c r="H1303" s="12" t="s">
        <v>92</v>
      </c>
      <c r="I1303" s="12" t="s">
        <v>27</v>
      </c>
      <c r="J1303" s="12" t="s">
        <v>193</v>
      </c>
      <c r="K1303" s="12" t="s">
        <v>194</v>
      </c>
      <c r="L1303" s="12">
        <v>98103</v>
      </c>
      <c r="M1303" s="12" t="s">
        <v>56</v>
      </c>
      <c r="N1303" s="12" t="s">
        <v>632</v>
      </c>
      <c r="O1303" s="12" t="s">
        <v>32</v>
      </c>
      <c r="P1303" s="12" t="s">
        <v>58</v>
      </c>
      <c r="Q1303" s="12" t="s">
        <v>633</v>
      </c>
      <c r="R1303" s="12">
        <v>65.94</v>
      </c>
      <c r="S1303" s="12">
        <v>3</v>
      </c>
      <c r="T1303" s="12">
        <v>0</v>
      </c>
      <c r="U1303" s="12">
        <v>22.419599999999999</v>
      </c>
    </row>
    <row r="1304" spans="1:21" x14ac:dyDescent="0.3">
      <c r="A1304" s="12">
        <v>6216</v>
      </c>
      <c r="B1304" s="12" t="s">
        <v>3410</v>
      </c>
      <c r="C1304" s="2">
        <v>42336</v>
      </c>
      <c r="D1304" s="2">
        <v>42341</v>
      </c>
      <c r="E1304" s="12" t="s">
        <v>41</v>
      </c>
      <c r="F1304" s="12" t="s">
        <v>2414</v>
      </c>
      <c r="G1304" s="12" t="s">
        <v>2415</v>
      </c>
      <c r="H1304" s="12" t="s">
        <v>92</v>
      </c>
      <c r="I1304" s="12" t="s">
        <v>27</v>
      </c>
      <c r="J1304" s="12" t="s">
        <v>175</v>
      </c>
      <c r="K1304" s="12" t="s">
        <v>122</v>
      </c>
      <c r="L1304" s="12">
        <v>10035</v>
      </c>
      <c r="M1304" s="12" t="s">
        <v>69</v>
      </c>
      <c r="N1304" s="12" t="s">
        <v>285</v>
      </c>
      <c r="O1304" s="12" t="s">
        <v>32</v>
      </c>
      <c r="P1304" s="12" t="s">
        <v>58</v>
      </c>
      <c r="Q1304" s="12" t="s">
        <v>286</v>
      </c>
      <c r="R1304" s="12">
        <v>68.16</v>
      </c>
      <c r="S1304" s="12">
        <v>3</v>
      </c>
      <c r="T1304" s="12">
        <v>0</v>
      </c>
      <c r="U1304" s="12">
        <v>27.945599999999999</v>
      </c>
    </row>
    <row r="1305" spans="1:21" x14ac:dyDescent="0.3">
      <c r="A1305" s="12">
        <v>6223</v>
      </c>
      <c r="B1305" s="12" t="s">
        <v>3411</v>
      </c>
      <c r="C1305" s="2">
        <v>43092</v>
      </c>
      <c r="D1305" s="2">
        <v>43096</v>
      </c>
      <c r="E1305" s="12" t="s">
        <v>41</v>
      </c>
      <c r="F1305" s="12" t="s">
        <v>590</v>
      </c>
      <c r="G1305" s="12" t="s">
        <v>591</v>
      </c>
      <c r="H1305" s="12" t="s">
        <v>26</v>
      </c>
      <c r="I1305" s="12" t="s">
        <v>27</v>
      </c>
      <c r="J1305" s="12" t="s">
        <v>3412</v>
      </c>
      <c r="K1305" s="12" t="s">
        <v>143</v>
      </c>
      <c r="L1305" s="12">
        <v>37075</v>
      </c>
      <c r="M1305" s="12" t="s">
        <v>30</v>
      </c>
      <c r="N1305" s="12" t="s">
        <v>285</v>
      </c>
      <c r="O1305" s="12" t="s">
        <v>32</v>
      </c>
      <c r="P1305" s="12" t="s">
        <v>58</v>
      </c>
      <c r="Q1305" s="12" t="s">
        <v>286</v>
      </c>
      <c r="R1305" s="12">
        <v>72.703999999999994</v>
      </c>
      <c r="S1305" s="12">
        <v>4</v>
      </c>
      <c r="T1305" s="12">
        <v>0.2</v>
      </c>
      <c r="U1305" s="12">
        <v>19.084800000000001</v>
      </c>
    </row>
    <row r="1306" spans="1:21" x14ac:dyDescent="0.3">
      <c r="A1306" s="12">
        <v>6226</v>
      </c>
      <c r="B1306" s="12" t="s">
        <v>3413</v>
      </c>
      <c r="C1306" s="2">
        <v>42282</v>
      </c>
      <c r="D1306" s="2">
        <v>42286</v>
      </c>
      <c r="E1306" s="12" t="s">
        <v>41</v>
      </c>
      <c r="F1306" s="12" t="s">
        <v>2875</v>
      </c>
      <c r="G1306" s="12" t="s">
        <v>2876</v>
      </c>
      <c r="H1306" s="12" t="s">
        <v>26</v>
      </c>
      <c r="I1306" s="12" t="s">
        <v>27</v>
      </c>
      <c r="J1306" s="12" t="s">
        <v>3400</v>
      </c>
      <c r="K1306" s="12" t="s">
        <v>1519</v>
      </c>
      <c r="L1306" s="12">
        <v>97206</v>
      </c>
      <c r="M1306" s="12" t="s">
        <v>56</v>
      </c>
      <c r="N1306" s="12" t="s">
        <v>2312</v>
      </c>
      <c r="O1306" s="12" t="s">
        <v>32</v>
      </c>
      <c r="P1306" s="12" t="s">
        <v>33</v>
      </c>
      <c r="Q1306" s="12" t="s">
        <v>2313</v>
      </c>
      <c r="R1306" s="12">
        <v>66.293999999999997</v>
      </c>
      <c r="S1306" s="12">
        <v>1</v>
      </c>
      <c r="T1306" s="12">
        <v>0.7</v>
      </c>
      <c r="U1306" s="12">
        <v>-103.86060000000001</v>
      </c>
    </row>
    <row r="1307" spans="1:21" x14ac:dyDescent="0.3">
      <c r="A1307" s="12">
        <v>6227</v>
      </c>
      <c r="B1307" s="12" t="s">
        <v>3413</v>
      </c>
      <c r="C1307" s="2">
        <v>42282</v>
      </c>
      <c r="D1307" s="2">
        <v>42286</v>
      </c>
      <c r="E1307" s="12" t="s">
        <v>41</v>
      </c>
      <c r="F1307" s="12" t="s">
        <v>2875</v>
      </c>
      <c r="G1307" s="12" t="s">
        <v>2876</v>
      </c>
      <c r="H1307" s="12" t="s">
        <v>26</v>
      </c>
      <c r="I1307" s="12" t="s">
        <v>27</v>
      </c>
      <c r="J1307" s="12" t="s">
        <v>3400</v>
      </c>
      <c r="K1307" s="12" t="s">
        <v>1519</v>
      </c>
      <c r="L1307" s="12">
        <v>97206</v>
      </c>
      <c r="M1307" s="12" t="s">
        <v>56</v>
      </c>
      <c r="N1307" s="12" t="s">
        <v>2182</v>
      </c>
      <c r="O1307" s="12" t="s">
        <v>32</v>
      </c>
      <c r="P1307" s="12" t="s">
        <v>38</v>
      </c>
      <c r="Q1307" s="12" t="s">
        <v>2183</v>
      </c>
      <c r="R1307" s="12">
        <v>291.16800000000001</v>
      </c>
      <c r="S1307" s="12">
        <v>4</v>
      </c>
      <c r="T1307" s="12">
        <v>0.2</v>
      </c>
      <c r="U1307" s="12">
        <v>-14.558400000000001</v>
      </c>
    </row>
    <row r="1308" spans="1:21" x14ac:dyDescent="0.3">
      <c r="A1308" s="12">
        <v>6232</v>
      </c>
      <c r="B1308" s="12" t="s">
        <v>3414</v>
      </c>
      <c r="C1308" s="2">
        <v>42989</v>
      </c>
      <c r="D1308" s="2">
        <v>42989</v>
      </c>
      <c r="E1308" s="12" t="s">
        <v>427</v>
      </c>
      <c r="F1308" s="12" t="s">
        <v>3415</v>
      </c>
      <c r="G1308" s="12" t="s">
        <v>3416</v>
      </c>
      <c r="H1308" s="12" t="s">
        <v>26</v>
      </c>
      <c r="I1308" s="12" t="s">
        <v>27</v>
      </c>
      <c r="J1308" s="12" t="s">
        <v>193</v>
      </c>
      <c r="K1308" s="12" t="s">
        <v>194</v>
      </c>
      <c r="L1308" s="12">
        <v>98105</v>
      </c>
      <c r="M1308" s="12" t="s">
        <v>56</v>
      </c>
      <c r="N1308" s="12" t="s">
        <v>823</v>
      </c>
      <c r="O1308" s="12" t="s">
        <v>32</v>
      </c>
      <c r="P1308" s="12" t="s">
        <v>38</v>
      </c>
      <c r="Q1308" s="12" t="s">
        <v>824</v>
      </c>
      <c r="R1308" s="12">
        <v>177.56800000000001</v>
      </c>
      <c r="S1308" s="12">
        <v>2</v>
      </c>
      <c r="T1308" s="12">
        <v>0.2</v>
      </c>
      <c r="U1308" s="12">
        <v>8.8783999999999992</v>
      </c>
    </row>
    <row r="1309" spans="1:21" x14ac:dyDescent="0.3">
      <c r="A1309" s="12">
        <v>6239</v>
      </c>
      <c r="B1309" s="12" t="s">
        <v>3417</v>
      </c>
      <c r="C1309" s="2">
        <v>42350</v>
      </c>
      <c r="D1309" s="2">
        <v>42354</v>
      </c>
      <c r="E1309" s="12" t="s">
        <v>41</v>
      </c>
      <c r="F1309" s="12" t="s">
        <v>2910</v>
      </c>
      <c r="G1309" s="12" t="s">
        <v>2911</v>
      </c>
      <c r="H1309" s="12" t="s">
        <v>26</v>
      </c>
      <c r="I1309" s="12" t="s">
        <v>27</v>
      </c>
      <c r="J1309" s="12" t="s">
        <v>1493</v>
      </c>
      <c r="K1309" s="12" t="s">
        <v>55</v>
      </c>
      <c r="L1309" s="12">
        <v>95123</v>
      </c>
      <c r="M1309" s="12" t="s">
        <v>56</v>
      </c>
      <c r="N1309" s="12" t="s">
        <v>1786</v>
      </c>
      <c r="O1309" s="12" t="s">
        <v>32</v>
      </c>
      <c r="P1309" s="12" t="s">
        <v>58</v>
      </c>
      <c r="Q1309" s="12" t="s">
        <v>1787</v>
      </c>
      <c r="R1309" s="12">
        <v>166.5</v>
      </c>
      <c r="S1309" s="12">
        <v>3</v>
      </c>
      <c r="T1309" s="12">
        <v>0</v>
      </c>
      <c r="U1309" s="12">
        <v>21.645</v>
      </c>
    </row>
    <row r="1310" spans="1:21" x14ac:dyDescent="0.3">
      <c r="A1310" s="12">
        <v>6242</v>
      </c>
      <c r="B1310" s="12" t="s">
        <v>3418</v>
      </c>
      <c r="C1310" s="2">
        <v>42883</v>
      </c>
      <c r="D1310" s="2">
        <v>42886</v>
      </c>
      <c r="E1310" s="12" t="s">
        <v>23</v>
      </c>
      <c r="F1310" s="12" t="s">
        <v>3419</v>
      </c>
      <c r="G1310" s="12" t="s">
        <v>3420</v>
      </c>
      <c r="H1310" s="12" t="s">
        <v>92</v>
      </c>
      <c r="I1310" s="12" t="s">
        <v>27</v>
      </c>
      <c r="J1310" s="12" t="s">
        <v>511</v>
      </c>
      <c r="K1310" s="12" t="s">
        <v>886</v>
      </c>
      <c r="L1310" s="12">
        <v>3301</v>
      </c>
      <c r="M1310" s="12" t="s">
        <v>69</v>
      </c>
      <c r="N1310" s="12" t="s">
        <v>2112</v>
      </c>
      <c r="O1310" s="12" t="s">
        <v>32</v>
      </c>
      <c r="P1310" s="12" t="s">
        <v>58</v>
      </c>
      <c r="Q1310" s="12" t="s">
        <v>2113</v>
      </c>
      <c r="R1310" s="12">
        <v>247.44</v>
      </c>
      <c r="S1310" s="12">
        <v>8</v>
      </c>
      <c r="T1310" s="12">
        <v>0</v>
      </c>
      <c r="U1310" s="12">
        <v>101.4504</v>
      </c>
    </row>
    <row r="1311" spans="1:21" x14ac:dyDescent="0.3">
      <c r="A1311" s="12">
        <v>6246</v>
      </c>
      <c r="B1311" s="12" t="s">
        <v>3421</v>
      </c>
      <c r="C1311" s="2">
        <v>42328</v>
      </c>
      <c r="D1311" s="2">
        <v>42333</v>
      </c>
      <c r="E1311" s="12" t="s">
        <v>41</v>
      </c>
      <c r="F1311" s="12" t="s">
        <v>3294</v>
      </c>
      <c r="G1311" s="12" t="s">
        <v>3295</v>
      </c>
      <c r="H1311" s="12" t="s">
        <v>102</v>
      </c>
      <c r="I1311" s="12" t="s">
        <v>27</v>
      </c>
      <c r="J1311" s="12" t="s">
        <v>193</v>
      </c>
      <c r="K1311" s="12" t="s">
        <v>194</v>
      </c>
      <c r="L1311" s="12">
        <v>98105</v>
      </c>
      <c r="M1311" s="12" t="s">
        <v>56</v>
      </c>
      <c r="N1311" s="12" t="s">
        <v>1720</v>
      </c>
      <c r="O1311" s="12" t="s">
        <v>32</v>
      </c>
      <c r="P1311" s="12" t="s">
        <v>58</v>
      </c>
      <c r="Q1311" s="12" t="s">
        <v>1721</v>
      </c>
      <c r="R1311" s="12">
        <v>22.14</v>
      </c>
      <c r="S1311" s="12">
        <v>3</v>
      </c>
      <c r="T1311" s="12">
        <v>0</v>
      </c>
      <c r="U1311" s="12">
        <v>6.4206000000000003</v>
      </c>
    </row>
    <row r="1312" spans="1:21" x14ac:dyDescent="0.3">
      <c r="A1312" s="12">
        <v>6249</v>
      </c>
      <c r="B1312" s="12" t="s">
        <v>3422</v>
      </c>
      <c r="C1312" s="2">
        <v>42884</v>
      </c>
      <c r="D1312" s="2">
        <v>42890</v>
      </c>
      <c r="E1312" s="12" t="s">
        <v>41</v>
      </c>
      <c r="F1312" s="12" t="s">
        <v>2518</v>
      </c>
      <c r="G1312" s="12" t="s">
        <v>2519</v>
      </c>
      <c r="H1312" s="12" t="s">
        <v>26</v>
      </c>
      <c r="I1312" s="12" t="s">
        <v>27</v>
      </c>
      <c r="J1312" s="12" t="s">
        <v>349</v>
      </c>
      <c r="K1312" s="12" t="s">
        <v>112</v>
      </c>
      <c r="L1312" s="12">
        <v>47201</v>
      </c>
      <c r="M1312" s="12" t="s">
        <v>95</v>
      </c>
      <c r="N1312" s="12" t="s">
        <v>1363</v>
      </c>
      <c r="O1312" s="12" t="s">
        <v>32</v>
      </c>
      <c r="P1312" s="12" t="s">
        <v>58</v>
      </c>
      <c r="Q1312" s="12" t="s">
        <v>425</v>
      </c>
      <c r="R1312" s="12">
        <v>6.24</v>
      </c>
      <c r="S1312" s="12">
        <v>3</v>
      </c>
      <c r="T1312" s="12">
        <v>0</v>
      </c>
      <c r="U1312" s="12">
        <v>2.6208</v>
      </c>
    </row>
    <row r="1313" spans="1:21" x14ac:dyDescent="0.3">
      <c r="A1313" s="12">
        <v>6255</v>
      </c>
      <c r="B1313" s="12" t="s">
        <v>3423</v>
      </c>
      <c r="C1313" s="2">
        <v>42255</v>
      </c>
      <c r="D1313" s="2">
        <v>42261</v>
      </c>
      <c r="E1313" s="12" t="s">
        <v>41</v>
      </c>
      <c r="F1313" s="12" t="s">
        <v>276</v>
      </c>
      <c r="G1313" s="12" t="s">
        <v>277</v>
      </c>
      <c r="H1313" s="12" t="s">
        <v>92</v>
      </c>
      <c r="I1313" s="12" t="s">
        <v>27</v>
      </c>
      <c r="J1313" s="12" t="s">
        <v>1618</v>
      </c>
      <c r="K1313" s="12" t="s">
        <v>1278</v>
      </c>
      <c r="L1313" s="12">
        <v>36116</v>
      </c>
      <c r="M1313" s="12" t="s">
        <v>30</v>
      </c>
      <c r="N1313" s="12" t="s">
        <v>2515</v>
      </c>
      <c r="O1313" s="12" t="s">
        <v>32</v>
      </c>
      <c r="P1313" s="12" t="s">
        <v>58</v>
      </c>
      <c r="Q1313" s="12" t="s">
        <v>2516</v>
      </c>
      <c r="R1313" s="12">
        <v>21.36</v>
      </c>
      <c r="S1313" s="12">
        <v>8</v>
      </c>
      <c r="T1313" s="12">
        <v>0</v>
      </c>
      <c r="U1313" s="12">
        <v>8.1167999999999996</v>
      </c>
    </row>
    <row r="1314" spans="1:21" x14ac:dyDescent="0.3">
      <c r="A1314" s="12">
        <v>6271</v>
      </c>
      <c r="B1314" s="12" t="s">
        <v>3424</v>
      </c>
      <c r="C1314" s="2">
        <v>43071</v>
      </c>
      <c r="D1314" s="2">
        <v>43075</v>
      </c>
      <c r="E1314" s="12" t="s">
        <v>41</v>
      </c>
      <c r="F1314" s="12" t="s">
        <v>1937</v>
      </c>
      <c r="G1314" s="12" t="s">
        <v>1938</v>
      </c>
      <c r="H1314" s="12" t="s">
        <v>92</v>
      </c>
      <c r="I1314" s="12" t="s">
        <v>27</v>
      </c>
      <c r="J1314" s="12" t="s">
        <v>1472</v>
      </c>
      <c r="K1314" s="12" t="s">
        <v>55</v>
      </c>
      <c r="L1314" s="12">
        <v>94601</v>
      </c>
      <c r="M1314" s="12" t="s">
        <v>56</v>
      </c>
      <c r="N1314" s="12" t="s">
        <v>2551</v>
      </c>
      <c r="O1314" s="12" t="s">
        <v>32</v>
      </c>
      <c r="P1314" s="12" t="s">
        <v>38</v>
      </c>
      <c r="Q1314" s="12" t="s">
        <v>2552</v>
      </c>
      <c r="R1314" s="12">
        <v>1159.056</v>
      </c>
      <c r="S1314" s="12">
        <v>9</v>
      </c>
      <c r="T1314" s="12">
        <v>0.2</v>
      </c>
      <c r="U1314" s="12">
        <v>43.464599999999997</v>
      </c>
    </row>
    <row r="1315" spans="1:21" x14ac:dyDescent="0.3">
      <c r="A1315" s="12">
        <v>6274</v>
      </c>
      <c r="B1315" s="12" t="s">
        <v>3425</v>
      </c>
      <c r="C1315" s="2">
        <v>42568</v>
      </c>
      <c r="D1315" s="2">
        <v>42573</v>
      </c>
      <c r="E1315" s="12" t="s">
        <v>23</v>
      </c>
      <c r="F1315" s="12" t="s">
        <v>1770</v>
      </c>
      <c r="G1315" s="12" t="s">
        <v>1771</v>
      </c>
      <c r="H1315" s="12" t="s">
        <v>26</v>
      </c>
      <c r="I1315" s="12" t="s">
        <v>27</v>
      </c>
      <c r="J1315" s="12" t="s">
        <v>193</v>
      </c>
      <c r="K1315" s="12" t="s">
        <v>194</v>
      </c>
      <c r="L1315" s="12">
        <v>98105</v>
      </c>
      <c r="M1315" s="12" t="s">
        <v>56</v>
      </c>
      <c r="N1315" s="12" t="s">
        <v>1982</v>
      </c>
      <c r="O1315" s="12" t="s">
        <v>32</v>
      </c>
      <c r="P1315" s="12" t="s">
        <v>58</v>
      </c>
      <c r="Q1315" s="12" t="s">
        <v>1983</v>
      </c>
      <c r="R1315" s="12">
        <v>12.42</v>
      </c>
      <c r="S1315" s="12">
        <v>3</v>
      </c>
      <c r="T1315" s="12">
        <v>0</v>
      </c>
      <c r="U1315" s="12">
        <v>4.4711999999999996</v>
      </c>
    </row>
    <row r="1316" spans="1:21" x14ac:dyDescent="0.3">
      <c r="A1316" s="12">
        <v>6276</v>
      </c>
      <c r="B1316" s="12" t="s">
        <v>3425</v>
      </c>
      <c r="C1316" s="2">
        <v>42568</v>
      </c>
      <c r="D1316" s="2">
        <v>42573</v>
      </c>
      <c r="E1316" s="12" t="s">
        <v>23</v>
      </c>
      <c r="F1316" s="12" t="s">
        <v>1770</v>
      </c>
      <c r="G1316" s="12" t="s">
        <v>1771</v>
      </c>
      <c r="H1316" s="12" t="s">
        <v>26</v>
      </c>
      <c r="I1316" s="12" t="s">
        <v>27</v>
      </c>
      <c r="J1316" s="12" t="s">
        <v>193</v>
      </c>
      <c r="K1316" s="12" t="s">
        <v>194</v>
      </c>
      <c r="L1316" s="12">
        <v>98105</v>
      </c>
      <c r="M1316" s="12" t="s">
        <v>56</v>
      </c>
      <c r="N1316" s="12" t="s">
        <v>2603</v>
      </c>
      <c r="O1316" s="12" t="s">
        <v>32</v>
      </c>
      <c r="P1316" s="12" t="s">
        <v>58</v>
      </c>
      <c r="Q1316" s="12" t="s">
        <v>2604</v>
      </c>
      <c r="R1316" s="12">
        <v>24.75</v>
      </c>
      <c r="S1316" s="12">
        <v>5</v>
      </c>
      <c r="T1316" s="12">
        <v>0</v>
      </c>
      <c r="U1316" s="12">
        <v>10.89</v>
      </c>
    </row>
    <row r="1317" spans="1:21" x14ac:dyDescent="0.3">
      <c r="A1317" s="12">
        <v>6282</v>
      </c>
      <c r="B1317" s="12" t="s">
        <v>3426</v>
      </c>
      <c r="C1317" s="2">
        <v>42328</v>
      </c>
      <c r="D1317" s="2">
        <v>42334</v>
      </c>
      <c r="E1317" s="12" t="s">
        <v>41</v>
      </c>
      <c r="F1317" s="12" t="s">
        <v>1440</v>
      </c>
      <c r="G1317" s="12" t="s">
        <v>1441</v>
      </c>
      <c r="H1317" s="12" t="s">
        <v>26</v>
      </c>
      <c r="I1317" s="12" t="s">
        <v>27</v>
      </c>
      <c r="J1317" s="12" t="s">
        <v>1772</v>
      </c>
      <c r="K1317" s="12" t="s">
        <v>233</v>
      </c>
      <c r="L1317" s="12">
        <v>43302</v>
      </c>
      <c r="M1317" s="12" t="s">
        <v>69</v>
      </c>
      <c r="N1317" s="12" t="s">
        <v>3427</v>
      </c>
      <c r="O1317" s="12" t="s">
        <v>32</v>
      </c>
      <c r="P1317" s="12" t="s">
        <v>58</v>
      </c>
      <c r="Q1317" s="12" t="s">
        <v>3428</v>
      </c>
      <c r="R1317" s="12">
        <v>63.823999999999998</v>
      </c>
      <c r="S1317" s="12">
        <v>2</v>
      </c>
      <c r="T1317" s="12">
        <v>0.2</v>
      </c>
      <c r="U1317" s="12">
        <v>9.5736000000000008</v>
      </c>
    </row>
    <row r="1318" spans="1:21" x14ac:dyDescent="0.3">
      <c r="A1318" s="12">
        <v>6285</v>
      </c>
      <c r="B1318" s="12" t="s">
        <v>3429</v>
      </c>
      <c r="C1318" s="2">
        <v>42637</v>
      </c>
      <c r="D1318" s="2">
        <v>42641</v>
      </c>
      <c r="E1318" s="12" t="s">
        <v>41</v>
      </c>
      <c r="F1318" s="12" t="s">
        <v>1600</v>
      </c>
      <c r="G1318" s="12" t="s">
        <v>1601</v>
      </c>
      <c r="H1318" s="12" t="s">
        <v>92</v>
      </c>
      <c r="I1318" s="12" t="s">
        <v>27</v>
      </c>
      <c r="J1318" s="12" t="s">
        <v>54</v>
      </c>
      <c r="K1318" s="12" t="s">
        <v>55</v>
      </c>
      <c r="L1318" s="12">
        <v>90049</v>
      </c>
      <c r="M1318" s="12" t="s">
        <v>56</v>
      </c>
      <c r="N1318" s="12" t="s">
        <v>1534</v>
      </c>
      <c r="O1318" s="12" t="s">
        <v>32</v>
      </c>
      <c r="P1318" s="12" t="s">
        <v>38</v>
      </c>
      <c r="Q1318" s="12" t="s">
        <v>1535</v>
      </c>
      <c r="R1318" s="12">
        <v>563.24</v>
      </c>
      <c r="S1318" s="12">
        <v>5</v>
      </c>
      <c r="T1318" s="12">
        <v>0.2</v>
      </c>
      <c r="U1318" s="12">
        <v>56.323999999999998</v>
      </c>
    </row>
    <row r="1319" spans="1:21" x14ac:dyDescent="0.3">
      <c r="A1319" s="12">
        <v>6286</v>
      </c>
      <c r="B1319" s="12" t="s">
        <v>3430</v>
      </c>
      <c r="C1319" s="2">
        <v>42664</v>
      </c>
      <c r="D1319" s="2">
        <v>42669</v>
      </c>
      <c r="E1319" s="12" t="s">
        <v>41</v>
      </c>
      <c r="F1319" s="12" t="s">
        <v>276</v>
      </c>
      <c r="G1319" s="12" t="s">
        <v>277</v>
      </c>
      <c r="H1319" s="12" t="s">
        <v>92</v>
      </c>
      <c r="I1319" s="12" t="s">
        <v>27</v>
      </c>
      <c r="J1319" s="12" t="s">
        <v>2062</v>
      </c>
      <c r="K1319" s="12" t="s">
        <v>233</v>
      </c>
      <c r="L1319" s="12">
        <v>44107</v>
      </c>
      <c r="M1319" s="12" t="s">
        <v>69</v>
      </c>
      <c r="N1319" s="12" t="s">
        <v>1725</v>
      </c>
      <c r="O1319" s="12" t="s">
        <v>32</v>
      </c>
      <c r="P1319" s="12" t="s">
        <v>47</v>
      </c>
      <c r="Q1319" s="12" t="s">
        <v>1726</v>
      </c>
      <c r="R1319" s="12">
        <v>661.17600000000004</v>
      </c>
      <c r="S1319" s="12">
        <v>2</v>
      </c>
      <c r="T1319" s="12">
        <v>0.4</v>
      </c>
      <c r="U1319" s="12">
        <v>-231.41159999999999</v>
      </c>
    </row>
    <row r="1320" spans="1:21" x14ac:dyDescent="0.3">
      <c r="A1320" s="12">
        <v>6288</v>
      </c>
      <c r="B1320" s="12" t="s">
        <v>3431</v>
      </c>
      <c r="C1320" s="2">
        <v>41828</v>
      </c>
      <c r="D1320" s="2">
        <v>41832</v>
      </c>
      <c r="E1320" s="12" t="s">
        <v>41</v>
      </c>
      <c r="F1320" s="12" t="s">
        <v>505</v>
      </c>
      <c r="G1320" s="12" t="s">
        <v>506</v>
      </c>
      <c r="H1320" s="12" t="s">
        <v>92</v>
      </c>
      <c r="I1320" s="12" t="s">
        <v>27</v>
      </c>
      <c r="J1320" s="12" t="s">
        <v>330</v>
      </c>
      <c r="K1320" s="12" t="s">
        <v>55</v>
      </c>
      <c r="L1320" s="12">
        <v>94122</v>
      </c>
      <c r="M1320" s="12" t="s">
        <v>56</v>
      </c>
      <c r="N1320" s="12" t="s">
        <v>1330</v>
      </c>
      <c r="O1320" s="12" t="s">
        <v>32</v>
      </c>
      <c r="P1320" s="12" t="s">
        <v>47</v>
      </c>
      <c r="Q1320" s="12" t="s">
        <v>1331</v>
      </c>
      <c r="R1320" s="12">
        <v>502.488</v>
      </c>
      <c r="S1320" s="12">
        <v>3</v>
      </c>
      <c r="T1320" s="12">
        <v>0.2</v>
      </c>
      <c r="U1320" s="12">
        <v>-87.935400000000001</v>
      </c>
    </row>
    <row r="1321" spans="1:21" x14ac:dyDescent="0.3">
      <c r="A1321" s="12">
        <v>6290</v>
      </c>
      <c r="B1321" s="12" t="s">
        <v>3432</v>
      </c>
      <c r="C1321" s="2">
        <v>42076</v>
      </c>
      <c r="D1321" s="2">
        <v>42081</v>
      </c>
      <c r="E1321" s="12" t="s">
        <v>23</v>
      </c>
      <c r="F1321" s="12" t="s">
        <v>1017</v>
      </c>
      <c r="G1321" s="12" t="s">
        <v>1018</v>
      </c>
      <c r="H1321" s="12" t="s">
        <v>102</v>
      </c>
      <c r="I1321" s="12" t="s">
        <v>27</v>
      </c>
      <c r="J1321" s="12" t="s">
        <v>3433</v>
      </c>
      <c r="K1321" s="12" t="s">
        <v>55</v>
      </c>
      <c r="L1321" s="12">
        <v>95928</v>
      </c>
      <c r="M1321" s="12" t="s">
        <v>56</v>
      </c>
      <c r="N1321" s="12" t="s">
        <v>208</v>
      </c>
      <c r="O1321" s="12" t="s">
        <v>32</v>
      </c>
      <c r="P1321" s="12" t="s">
        <v>38</v>
      </c>
      <c r="Q1321" s="12" t="s">
        <v>209</v>
      </c>
      <c r="R1321" s="12">
        <v>915.13599999999997</v>
      </c>
      <c r="S1321" s="12">
        <v>4</v>
      </c>
      <c r="T1321" s="12">
        <v>0.2</v>
      </c>
      <c r="U1321" s="12">
        <v>102.9528</v>
      </c>
    </row>
    <row r="1322" spans="1:21" x14ac:dyDescent="0.3">
      <c r="A1322" s="12">
        <v>6291</v>
      </c>
      <c r="B1322" s="12" t="s">
        <v>3432</v>
      </c>
      <c r="C1322" s="2">
        <v>42076</v>
      </c>
      <c r="D1322" s="2">
        <v>42081</v>
      </c>
      <c r="E1322" s="12" t="s">
        <v>23</v>
      </c>
      <c r="F1322" s="12" t="s">
        <v>1017</v>
      </c>
      <c r="G1322" s="12" t="s">
        <v>1018</v>
      </c>
      <c r="H1322" s="12" t="s">
        <v>102</v>
      </c>
      <c r="I1322" s="12" t="s">
        <v>27</v>
      </c>
      <c r="J1322" s="12" t="s">
        <v>3433</v>
      </c>
      <c r="K1322" s="12" t="s">
        <v>55</v>
      </c>
      <c r="L1322" s="12">
        <v>95928</v>
      </c>
      <c r="M1322" s="12" t="s">
        <v>56</v>
      </c>
      <c r="N1322" s="12" t="s">
        <v>642</v>
      </c>
      <c r="O1322" s="12" t="s">
        <v>32</v>
      </c>
      <c r="P1322" s="12" t="s">
        <v>58</v>
      </c>
      <c r="Q1322" s="12" t="s">
        <v>643</v>
      </c>
      <c r="R1322" s="12">
        <v>327.76</v>
      </c>
      <c r="S1322" s="12">
        <v>8</v>
      </c>
      <c r="T1322" s="12">
        <v>0</v>
      </c>
      <c r="U1322" s="12">
        <v>91.772800000000004</v>
      </c>
    </row>
    <row r="1323" spans="1:21" x14ac:dyDescent="0.3">
      <c r="A1323" s="12">
        <v>6292</v>
      </c>
      <c r="B1323" s="12" t="s">
        <v>3434</v>
      </c>
      <c r="C1323" s="2">
        <v>43071</v>
      </c>
      <c r="D1323" s="2">
        <v>43074</v>
      </c>
      <c r="E1323" s="12" t="s">
        <v>89</v>
      </c>
      <c r="F1323" s="12" t="s">
        <v>3435</v>
      </c>
      <c r="G1323" s="12" t="s">
        <v>3436</v>
      </c>
      <c r="H1323" s="12" t="s">
        <v>26</v>
      </c>
      <c r="I1323" s="12" t="s">
        <v>27</v>
      </c>
      <c r="J1323" s="12" t="s">
        <v>3235</v>
      </c>
      <c r="K1323" s="12" t="s">
        <v>718</v>
      </c>
      <c r="L1323" s="12">
        <v>24153</v>
      </c>
      <c r="M1323" s="12" t="s">
        <v>30</v>
      </c>
      <c r="N1323" s="12" t="s">
        <v>1488</v>
      </c>
      <c r="O1323" s="12" t="s">
        <v>32</v>
      </c>
      <c r="P1323" s="12" t="s">
        <v>38</v>
      </c>
      <c r="Q1323" s="12" t="s">
        <v>1489</v>
      </c>
      <c r="R1323" s="12">
        <v>701.96</v>
      </c>
      <c r="S1323" s="12">
        <v>2</v>
      </c>
      <c r="T1323" s="12">
        <v>0</v>
      </c>
      <c r="U1323" s="12">
        <v>168.47040000000001</v>
      </c>
    </row>
    <row r="1324" spans="1:21" x14ac:dyDescent="0.3">
      <c r="A1324" s="12">
        <v>6300</v>
      </c>
      <c r="B1324" s="12" t="s">
        <v>3437</v>
      </c>
      <c r="C1324" s="2">
        <v>43069</v>
      </c>
      <c r="D1324" s="2">
        <v>43072</v>
      </c>
      <c r="E1324" s="12" t="s">
        <v>89</v>
      </c>
      <c r="F1324" s="12" t="s">
        <v>3438</v>
      </c>
      <c r="G1324" s="12" t="s">
        <v>3439</v>
      </c>
      <c r="H1324" s="12" t="s">
        <v>102</v>
      </c>
      <c r="I1324" s="12" t="s">
        <v>27</v>
      </c>
      <c r="J1324" s="12" t="s">
        <v>330</v>
      </c>
      <c r="K1324" s="12" t="s">
        <v>55</v>
      </c>
      <c r="L1324" s="12">
        <v>94109</v>
      </c>
      <c r="M1324" s="12" t="s">
        <v>56</v>
      </c>
      <c r="N1324" s="12" t="s">
        <v>3440</v>
      </c>
      <c r="O1324" s="12" t="s">
        <v>32</v>
      </c>
      <c r="P1324" s="12" t="s">
        <v>58</v>
      </c>
      <c r="Q1324" s="12" t="s">
        <v>3441</v>
      </c>
      <c r="R1324" s="12">
        <v>25.83</v>
      </c>
      <c r="S1324" s="12">
        <v>3</v>
      </c>
      <c r="T1324" s="12">
        <v>0</v>
      </c>
      <c r="U1324" s="12">
        <v>9.5571000000000002</v>
      </c>
    </row>
    <row r="1325" spans="1:21" x14ac:dyDescent="0.3">
      <c r="A1325" s="12">
        <v>6307</v>
      </c>
      <c r="B1325" s="12" t="s">
        <v>3442</v>
      </c>
      <c r="C1325" s="2">
        <v>42678</v>
      </c>
      <c r="D1325" s="2">
        <v>42680</v>
      </c>
      <c r="E1325" s="12" t="s">
        <v>23</v>
      </c>
      <c r="F1325" s="12" t="s">
        <v>3443</v>
      </c>
      <c r="G1325" s="12" t="s">
        <v>3444</v>
      </c>
      <c r="H1325" s="12" t="s">
        <v>92</v>
      </c>
      <c r="I1325" s="12" t="s">
        <v>27</v>
      </c>
      <c r="J1325" s="12" t="s">
        <v>3445</v>
      </c>
      <c r="K1325" s="12" t="s">
        <v>1519</v>
      </c>
      <c r="L1325" s="12">
        <v>97405</v>
      </c>
      <c r="M1325" s="12" t="s">
        <v>56</v>
      </c>
      <c r="N1325" s="12" t="s">
        <v>2580</v>
      </c>
      <c r="O1325" s="12" t="s">
        <v>32</v>
      </c>
      <c r="P1325" s="12" t="s">
        <v>38</v>
      </c>
      <c r="Q1325" s="12" t="s">
        <v>2581</v>
      </c>
      <c r="R1325" s="12">
        <v>104.78400000000001</v>
      </c>
      <c r="S1325" s="12">
        <v>1</v>
      </c>
      <c r="T1325" s="12">
        <v>0.2</v>
      </c>
      <c r="U1325" s="12">
        <v>-14.4078</v>
      </c>
    </row>
    <row r="1326" spans="1:21" x14ac:dyDescent="0.3">
      <c r="A1326" s="12">
        <v>6309</v>
      </c>
      <c r="B1326" s="12" t="s">
        <v>3442</v>
      </c>
      <c r="C1326" s="2">
        <v>42678</v>
      </c>
      <c r="D1326" s="2">
        <v>42680</v>
      </c>
      <c r="E1326" s="12" t="s">
        <v>23</v>
      </c>
      <c r="F1326" s="12" t="s">
        <v>3443</v>
      </c>
      <c r="G1326" s="12" t="s">
        <v>3444</v>
      </c>
      <c r="H1326" s="12" t="s">
        <v>92</v>
      </c>
      <c r="I1326" s="12" t="s">
        <v>27</v>
      </c>
      <c r="J1326" s="12" t="s">
        <v>3445</v>
      </c>
      <c r="K1326" s="12" t="s">
        <v>1519</v>
      </c>
      <c r="L1326" s="12">
        <v>97405</v>
      </c>
      <c r="M1326" s="12" t="s">
        <v>56</v>
      </c>
      <c r="N1326" s="12" t="s">
        <v>2732</v>
      </c>
      <c r="O1326" s="12" t="s">
        <v>32</v>
      </c>
      <c r="P1326" s="12" t="s">
        <v>38</v>
      </c>
      <c r="Q1326" s="12" t="s">
        <v>2733</v>
      </c>
      <c r="R1326" s="12">
        <v>650.35199999999998</v>
      </c>
      <c r="S1326" s="12">
        <v>3</v>
      </c>
      <c r="T1326" s="12">
        <v>0.2</v>
      </c>
      <c r="U1326" s="12">
        <v>-97.552800000000005</v>
      </c>
    </row>
    <row r="1327" spans="1:21" x14ac:dyDescent="0.3">
      <c r="A1327" s="12">
        <v>6312</v>
      </c>
      <c r="B1327" s="12" t="s">
        <v>3446</v>
      </c>
      <c r="C1327" s="2">
        <v>41893</v>
      </c>
      <c r="D1327" s="2">
        <v>41898</v>
      </c>
      <c r="E1327" s="12" t="s">
        <v>41</v>
      </c>
      <c r="F1327" s="12" t="s">
        <v>3447</v>
      </c>
      <c r="G1327" s="12" t="s">
        <v>3448</v>
      </c>
      <c r="H1327" s="12" t="s">
        <v>26</v>
      </c>
      <c r="I1327" s="12" t="s">
        <v>27</v>
      </c>
      <c r="J1327" s="12" t="s">
        <v>3449</v>
      </c>
      <c r="K1327" s="12" t="s">
        <v>55</v>
      </c>
      <c r="L1327" s="12">
        <v>93030</v>
      </c>
      <c r="M1327" s="12" t="s">
        <v>56</v>
      </c>
      <c r="N1327" s="12" t="s">
        <v>183</v>
      </c>
      <c r="O1327" s="12" t="s">
        <v>32</v>
      </c>
      <c r="P1327" s="12" t="s">
        <v>58</v>
      </c>
      <c r="Q1327" s="12" t="s">
        <v>184</v>
      </c>
      <c r="R1327" s="12">
        <v>127.95</v>
      </c>
      <c r="S1327" s="12">
        <v>3</v>
      </c>
      <c r="T1327" s="12">
        <v>0</v>
      </c>
      <c r="U1327" s="12">
        <v>21.7515</v>
      </c>
    </row>
    <row r="1328" spans="1:21" x14ac:dyDescent="0.3">
      <c r="A1328" s="12">
        <v>6328</v>
      </c>
      <c r="B1328" s="12" t="s">
        <v>3450</v>
      </c>
      <c r="C1328" s="2">
        <v>41659</v>
      </c>
      <c r="D1328" s="2">
        <v>41665</v>
      </c>
      <c r="E1328" s="12" t="s">
        <v>41</v>
      </c>
      <c r="F1328" s="12" t="s">
        <v>3451</v>
      </c>
      <c r="G1328" s="12" t="s">
        <v>3452</v>
      </c>
      <c r="H1328" s="12" t="s">
        <v>26</v>
      </c>
      <c r="I1328" s="12" t="s">
        <v>27</v>
      </c>
      <c r="J1328" s="12" t="s">
        <v>3453</v>
      </c>
      <c r="K1328" s="12" t="s">
        <v>291</v>
      </c>
      <c r="L1328" s="12">
        <v>48185</v>
      </c>
      <c r="M1328" s="12" t="s">
        <v>95</v>
      </c>
      <c r="N1328" s="12" t="s">
        <v>360</v>
      </c>
      <c r="O1328" s="12" t="s">
        <v>32</v>
      </c>
      <c r="P1328" s="12" t="s">
        <v>58</v>
      </c>
      <c r="Q1328" s="12" t="s">
        <v>361</v>
      </c>
      <c r="R1328" s="12">
        <v>272.94</v>
      </c>
      <c r="S1328" s="12">
        <v>3</v>
      </c>
      <c r="T1328" s="12">
        <v>0</v>
      </c>
      <c r="U1328" s="12">
        <v>30.023399999999999</v>
      </c>
    </row>
    <row r="1329" spans="1:21" x14ac:dyDescent="0.3">
      <c r="A1329" s="12">
        <v>6333</v>
      </c>
      <c r="B1329" s="12" t="s">
        <v>3450</v>
      </c>
      <c r="C1329" s="2">
        <v>41659</v>
      </c>
      <c r="D1329" s="2">
        <v>41665</v>
      </c>
      <c r="E1329" s="12" t="s">
        <v>41</v>
      </c>
      <c r="F1329" s="12" t="s">
        <v>3451</v>
      </c>
      <c r="G1329" s="12" t="s">
        <v>3452</v>
      </c>
      <c r="H1329" s="12" t="s">
        <v>26</v>
      </c>
      <c r="I1329" s="12" t="s">
        <v>27</v>
      </c>
      <c r="J1329" s="12" t="s">
        <v>3453</v>
      </c>
      <c r="K1329" s="12" t="s">
        <v>291</v>
      </c>
      <c r="L1329" s="12">
        <v>48185</v>
      </c>
      <c r="M1329" s="12" t="s">
        <v>95</v>
      </c>
      <c r="N1329" s="12" t="s">
        <v>1101</v>
      </c>
      <c r="O1329" s="12" t="s">
        <v>32</v>
      </c>
      <c r="P1329" s="12" t="s">
        <v>58</v>
      </c>
      <c r="Q1329" s="12" t="s">
        <v>1102</v>
      </c>
      <c r="R1329" s="12">
        <v>14.73</v>
      </c>
      <c r="S1329" s="12">
        <v>3</v>
      </c>
      <c r="T1329" s="12">
        <v>0</v>
      </c>
      <c r="U1329" s="12">
        <v>4.8609</v>
      </c>
    </row>
    <row r="1330" spans="1:21" x14ac:dyDescent="0.3">
      <c r="A1330" s="12">
        <v>6337</v>
      </c>
      <c r="B1330" s="12" t="s">
        <v>3454</v>
      </c>
      <c r="C1330" s="2">
        <v>42612</v>
      </c>
      <c r="D1330" s="2">
        <v>42619</v>
      </c>
      <c r="E1330" s="12" t="s">
        <v>41</v>
      </c>
      <c r="F1330" s="12" t="s">
        <v>2365</v>
      </c>
      <c r="G1330" s="12" t="s">
        <v>2366</v>
      </c>
      <c r="H1330" s="12" t="s">
        <v>26</v>
      </c>
      <c r="I1330" s="12" t="s">
        <v>27</v>
      </c>
      <c r="J1330" s="12" t="s">
        <v>54</v>
      </c>
      <c r="K1330" s="12" t="s">
        <v>55</v>
      </c>
      <c r="L1330" s="12">
        <v>90008</v>
      </c>
      <c r="M1330" s="12" t="s">
        <v>56</v>
      </c>
      <c r="N1330" s="12" t="s">
        <v>2411</v>
      </c>
      <c r="O1330" s="12" t="s">
        <v>32</v>
      </c>
      <c r="P1330" s="12" t="s">
        <v>58</v>
      </c>
      <c r="Q1330" s="12" t="s">
        <v>2412</v>
      </c>
      <c r="R1330" s="12">
        <v>47.04</v>
      </c>
      <c r="S1330" s="12">
        <v>4</v>
      </c>
      <c r="T1330" s="12">
        <v>0</v>
      </c>
      <c r="U1330" s="12">
        <v>15.993600000000001</v>
      </c>
    </row>
    <row r="1331" spans="1:21" x14ac:dyDescent="0.3">
      <c r="A1331" s="12">
        <v>6340</v>
      </c>
      <c r="B1331" s="12" t="s">
        <v>3455</v>
      </c>
      <c r="C1331" s="2">
        <v>43013</v>
      </c>
      <c r="D1331" s="2">
        <v>43017</v>
      </c>
      <c r="E1331" s="12" t="s">
        <v>41</v>
      </c>
      <c r="F1331" s="12" t="s">
        <v>1319</v>
      </c>
      <c r="G1331" s="12" t="s">
        <v>1320</v>
      </c>
      <c r="H1331" s="12" t="s">
        <v>92</v>
      </c>
      <c r="I1331" s="12" t="s">
        <v>27</v>
      </c>
      <c r="J1331" s="12" t="s">
        <v>175</v>
      </c>
      <c r="K1331" s="12" t="s">
        <v>122</v>
      </c>
      <c r="L1331" s="12">
        <v>10035</v>
      </c>
      <c r="M1331" s="12" t="s">
        <v>69</v>
      </c>
      <c r="N1331" s="12" t="s">
        <v>1030</v>
      </c>
      <c r="O1331" s="12" t="s">
        <v>32</v>
      </c>
      <c r="P1331" s="12" t="s">
        <v>38</v>
      </c>
      <c r="Q1331" s="12" t="s">
        <v>1031</v>
      </c>
      <c r="R1331" s="12">
        <v>221.38200000000001</v>
      </c>
      <c r="S1331" s="12">
        <v>2</v>
      </c>
      <c r="T1331" s="12">
        <v>0.1</v>
      </c>
      <c r="U1331" s="12">
        <v>2.4598</v>
      </c>
    </row>
    <row r="1332" spans="1:21" x14ac:dyDescent="0.3">
      <c r="A1332" s="12">
        <v>6351</v>
      </c>
      <c r="B1332" s="12" t="s">
        <v>3456</v>
      </c>
      <c r="C1332" s="2">
        <v>42981</v>
      </c>
      <c r="D1332" s="2">
        <v>42986</v>
      </c>
      <c r="E1332" s="12" t="s">
        <v>41</v>
      </c>
      <c r="F1332" s="12" t="s">
        <v>1474</v>
      </c>
      <c r="G1332" s="12" t="s">
        <v>1475</v>
      </c>
      <c r="H1332" s="12" t="s">
        <v>26</v>
      </c>
      <c r="I1332" s="12" t="s">
        <v>27</v>
      </c>
      <c r="J1332" s="12" t="s">
        <v>1741</v>
      </c>
      <c r="K1332" s="12" t="s">
        <v>94</v>
      </c>
      <c r="L1332" s="12">
        <v>75217</v>
      </c>
      <c r="M1332" s="12" t="s">
        <v>95</v>
      </c>
      <c r="N1332" s="12" t="s">
        <v>1019</v>
      </c>
      <c r="O1332" s="12" t="s">
        <v>32</v>
      </c>
      <c r="P1332" s="12" t="s">
        <v>58</v>
      </c>
      <c r="Q1332" s="12" t="s">
        <v>1020</v>
      </c>
      <c r="R1332" s="12">
        <v>108.4</v>
      </c>
      <c r="S1332" s="12">
        <v>5</v>
      </c>
      <c r="T1332" s="12">
        <v>0.6</v>
      </c>
      <c r="U1332" s="12">
        <v>-105.69</v>
      </c>
    </row>
    <row r="1333" spans="1:21" x14ac:dyDescent="0.3">
      <c r="A1333" s="12">
        <v>6370</v>
      </c>
      <c r="B1333" s="12" t="s">
        <v>3457</v>
      </c>
      <c r="C1333" s="2">
        <v>42646</v>
      </c>
      <c r="D1333" s="2">
        <v>42650</v>
      </c>
      <c r="E1333" s="12" t="s">
        <v>41</v>
      </c>
      <c r="F1333" s="12" t="s">
        <v>3443</v>
      </c>
      <c r="G1333" s="12" t="s">
        <v>3444</v>
      </c>
      <c r="H1333" s="12" t="s">
        <v>92</v>
      </c>
      <c r="I1333" s="12" t="s">
        <v>27</v>
      </c>
      <c r="J1333" s="12" t="s">
        <v>1719</v>
      </c>
      <c r="K1333" s="12" t="s">
        <v>94</v>
      </c>
      <c r="L1333" s="12">
        <v>75051</v>
      </c>
      <c r="M1333" s="12" t="s">
        <v>95</v>
      </c>
      <c r="N1333" s="12" t="s">
        <v>385</v>
      </c>
      <c r="O1333" s="12" t="s">
        <v>32</v>
      </c>
      <c r="P1333" s="12" t="s">
        <v>58</v>
      </c>
      <c r="Q1333" s="12" t="s">
        <v>386</v>
      </c>
      <c r="R1333" s="12">
        <v>38.08</v>
      </c>
      <c r="S1333" s="12">
        <v>5</v>
      </c>
      <c r="T1333" s="12">
        <v>0.6</v>
      </c>
      <c r="U1333" s="12">
        <v>-29.512</v>
      </c>
    </row>
    <row r="1334" spans="1:21" x14ac:dyDescent="0.3">
      <c r="A1334" s="12">
        <v>6371</v>
      </c>
      <c r="B1334" s="12" t="s">
        <v>3458</v>
      </c>
      <c r="C1334" s="2">
        <v>42695</v>
      </c>
      <c r="D1334" s="2">
        <v>42695</v>
      </c>
      <c r="E1334" s="12" t="s">
        <v>427</v>
      </c>
      <c r="F1334" s="12" t="s">
        <v>1239</v>
      </c>
      <c r="G1334" s="12" t="s">
        <v>1240</v>
      </c>
      <c r="H1334" s="12" t="s">
        <v>102</v>
      </c>
      <c r="I1334" s="12" t="s">
        <v>27</v>
      </c>
      <c r="J1334" s="12" t="s">
        <v>175</v>
      </c>
      <c r="K1334" s="12" t="s">
        <v>122</v>
      </c>
      <c r="L1334" s="12">
        <v>10009</v>
      </c>
      <c r="M1334" s="12" t="s">
        <v>69</v>
      </c>
      <c r="N1334" s="12" t="s">
        <v>2422</v>
      </c>
      <c r="O1334" s="12" t="s">
        <v>32</v>
      </c>
      <c r="P1334" s="12" t="s">
        <v>33</v>
      </c>
      <c r="Q1334" s="12" t="s">
        <v>2423</v>
      </c>
      <c r="R1334" s="12">
        <v>113.568</v>
      </c>
      <c r="S1334" s="12">
        <v>2</v>
      </c>
      <c r="T1334" s="12">
        <v>0.2</v>
      </c>
      <c r="U1334" s="12">
        <v>12.776400000000001</v>
      </c>
    </row>
    <row r="1335" spans="1:21" x14ac:dyDescent="0.3">
      <c r="A1335" s="12">
        <v>6372</v>
      </c>
      <c r="B1335" s="12" t="s">
        <v>3459</v>
      </c>
      <c r="C1335" s="2">
        <v>43011</v>
      </c>
      <c r="D1335" s="2">
        <v>43013</v>
      </c>
      <c r="E1335" s="12" t="s">
        <v>23</v>
      </c>
      <c r="F1335" s="12" t="s">
        <v>884</v>
      </c>
      <c r="G1335" s="12" t="s">
        <v>885</v>
      </c>
      <c r="H1335" s="12" t="s">
        <v>102</v>
      </c>
      <c r="I1335" s="12" t="s">
        <v>27</v>
      </c>
      <c r="J1335" s="12" t="s">
        <v>175</v>
      </c>
      <c r="K1335" s="12" t="s">
        <v>122</v>
      </c>
      <c r="L1335" s="12">
        <v>10009</v>
      </c>
      <c r="M1335" s="12" t="s">
        <v>69</v>
      </c>
      <c r="N1335" s="12" t="s">
        <v>188</v>
      </c>
      <c r="O1335" s="12" t="s">
        <v>32</v>
      </c>
      <c r="P1335" s="12" t="s">
        <v>58</v>
      </c>
      <c r="Q1335" s="12" t="s">
        <v>189</v>
      </c>
      <c r="R1335" s="12">
        <v>83.92</v>
      </c>
      <c r="S1335" s="12">
        <v>4</v>
      </c>
      <c r="T1335" s="12">
        <v>0</v>
      </c>
      <c r="U1335" s="12">
        <v>21.819199999999999</v>
      </c>
    </row>
    <row r="1336" spans="1:21" x14ac:dyDescent="0.3">
      <c r="A1336" s="12">
        <v>6375</v>
      </c>
      <c r="B1336" s="12" t="s">
        <v>3460</v>
      </c>
      <c r="C1336" s="2">
        <v>41758</v>
      </c>
      <c r="D1336" s="2">
        <v>41762</v>
      </c>
      <c r="E1336" s="12" t="s">
        <v>41</v>
      </c>
      <c r="F1336" s="12" t="s">
        <v>986</v>
      </c>
      <c r="G1336" s="12" t="s">
        <v>987</v>
      </c>
      <c r="H1336" s="12" t="s">
        <v>92</v>
      </c>
      <c r="I1336" s="12" t="s">
        <v>27</v>
      </c>
      <c r="J1336" s="12" t="s">
        <v>142</v>
      </c>
      <c r="K1336" s="12" t="s">
        <v>143</v>
      </c>
      <c r="L1336" s="12">
        <v>38109</v>
      </c>
      <c r="M1336" s="12" t="s">
        <v>30</v>
      </c>
      <c r="N1336" s="12" t="s">
        <v>853</v>
      </c>
      <c r="O1336" s="12" t="s">
        <v>32</v>
      </c>
      <c r="P1336" s="12" t="s">
        <v>38</v>
      </c>
      <c r="Q1336" s="12" t="s">
        <v>854</v>
      </c>
      <c r="R1336" s="12">
        <v>561.58399999999995</v>
      </c>
      <c r="S1336" s="12">
        <v>2</v>
      </c>
      <c r="T1336" s="12">
        <v>0.2</v>
      </c>
      <c r="U1336" s="12">
        <v>70.197999999999993</v>
      </c>
    </row>
    <row r="1337" spans="1:21" x14ac:dyDescent="0.3">
      <c r="A1337" s="12">
        <v>6378</v>
      </c>
      <c r="B1337" s="12" t="s">
        <v>3461</v>
      </c>
      <c r="C1337" s="2">
        <v>42719</v>
      </c>
      <c r="D1337" s="2">
        <v>42726</v>
      </c>
      <c r="E1337" s="12" t="s">
        <v>41</v>
      </c>
      <c r="F1337" s="12" t="s">
        <v>1566</v>
      </c>
      <c r="G1337" s="12" t="s">
        <v>1567</v>
      </c>
      <c r="H1337" s="12" t="s">
        <v>26</v>
      </c>
      <c r="I1337" s="12" t="s">
        <v>27</v>
      </c>
      <c r="J1337" s="12" t="s">
        <v>54</v>
      </c>
      <c r="K1337" s="12" t="s">
        <v>55</v>
      </c>
      <c r="L1337" s="12">
        <v>90004</v>
      </c>
      <c r="M1337" s="12" t="s">
        <v>56</v>
      </c>
      <c r="N1337" s="12" t="s">
        <v>1720</v>
      </c>
      <c r="O1337" s="12" t="s">
        <v>32</v>
      </c>
      <c r="P1337" s="12" t="s">
        <v>58</v>
      </c>
      <c r="Q1337" s="12" t="s">
        <v>1721</v>
      </c>
      <c r="R1337" s="12">
        <v>14.76</v>
      </c>
      <c r="S1337" s="12">
        <v>2</v>
      </c>
      <c r="T1337" s="12">
        <v>0</v>
      </c>
      <c r="U1337" s="12">
        <v>4.2804000000000002</v>
      </c>
    </row>
    <row r="1338" spans="1:21" x14ac:dyDescent="0.3">
      <c r="A1338" s="12">
        <v>6382</v>
      </c>
      <c r="B1338" s="12" t="s">
        <v>3462</v>
      </c>
      <c r="C1338" s="2">
        <v>42458</v>
      </c>
      <c r="D1338" s="2">
        <v>42462</v>
      </c>
      <c r="E1338" s="12" t="s">
        <v>41</v>
      </c>
      <c r="F1338" s="12" t="s">
        <v>500</v>
      </c>
      <c r="G1338" s="12" t="s">
        <v>501</v>
      </c>
      <c r="H1338" s="12" t="s">
        <v>26</v>
      </c>
      <c r="I1338" s="12" t="s">
        <v>27</v>
      </c>
      <c r="J1338" s="12" t="s">
        <v>880</v>
      </c>
      <c r="K1338" s="12" t="s">
        <v>233</v>
      </c>
      <c r="L1338" s="12">
        <v>45503</v>
      </c>
      <c r="M1338" s="12" t="s">
        <v>69</v>
      </c>
      <c r="N1338" s="12" t="s">
        <v>712</v>
      </c>
      <c r="O1338" s="12" t="s">
        <v>32</v>
      </c>
      <c r="P1338" s="12" t="s">
        <v>33</v>
      </c>
      <c r="Q1338" s="12" t="s">
        <v>713</v>
      </c>
      <c r="R1338" s="12">
        <v>299.97500000000002</v>
      </c>
      <c r="S1338" s="12">
        <v>5</v>
      </c>
      <c r="T1338" s="12">
        <v>0.5</v>
      </c>
      <c r="U1338" s="12">
        <v>-167.98599999999999</v>
      </c>
    </row>
    <row r="1339" spans="1:21" x14ac:dyDescent="0.3">
      <c r="A1339" s="12">
        <v>6395</v>
      </c>
      <c r="B1339" s="12" t="s">
        <v>3463</v>
      </c>
      <c r="C1339" s="2">
        <v>42718</v>
      </c>
      <c r="D1339" s="2">
        <v>42723</v>
      </c>
      <c r="E1339" s="12" t="s">
        <v>41</v>
      </c>
      <c r="F1339" s="12" t="s">
        <v>493</v>
      </c>
      <c r="G1339" s="12" t="s">
        <v>494</v>
      </c>
      <c r="H1339" s="12" t="s">
        <v>26</v>
      </c>
      <c r="I1339" s="12" t="s">
        <v>27</v>
      </c>
      <c r="J1339" s="12" t="s">
        <v>175</v>
      </c>
      <c r="K1339" s="12" t="s">
        <v>122</v>
      </c>
      <c r="L1339" s="12">
        <v>10011</v>
      </c>
      <c r="M1339" s="12" t="s">
        <v>69</v>
      </c>
      <c r="N1339" s="12" t="s">
        <v>1402</v>
      </c>
      <c r="O1339" s="12" t="s">
        <v>32</v>
      </c>
      <c r="P1339" s="12" t="s">
        <v>58</v>
      </c>
      <c r="Q1339" s="12" t="s">
        <v>1403</v>
      </c>
      <c r="R1339" s="12">
        <v>396.92</v>
      </c>
      <c r="S1339" s="12">
        <v>4</v>
      </c>
      <c r="T1339" s="12">
        <v>0</v>
      </c>
      <c r="U1339" s="12">
        <v>198.46</v>
      </c>
    </row>
    <row r="1340" spans="1:21" x14ac:dyDescent="0.3">
      <c r="A1340" s="12">
        <v>6402</v>
      </c>
      <c r="B1340" s="12" t="s">
        <v>3464</v>
      </c>
      <c r="C1340" s="2">
        <v>42885</v>
      </c>
      <c r="D1340" s="2">
        <v>42886</v>
      </c>
      <c r="E1340" s="12" t="s">
        <v>89</v>
      </c>
      <c r="F1340" s="12" t="s">
        <v>635</v>
      </c>
      <c r="G1340" s="12" t="s">
        <v>636</v>
      </c>
      <c r="H1340" s="12" t="s">
        <v>26</v>
      </c>
      <c r="I1340" s="12" t="s">
        <v>27</v>
      </c>
      <c r="J1340" s="12" t="s">
        <v>1407</v>
      </c>
      <c r="K1340" s="12" t="s">
        <v>1408</v>
      </c>
      <c r="L1340" s="12">
        <v>70506</v>
      </c>
      <c r="M1340" s="12" t="s">
        <v>30</v>
      </c>
      <c r="N1340" s="12" t="s">
        <v>1476</v>
      </c>
      <c r="O1340" s="12" t="s">
        <v>32</v>
      </c>
      <c r="P1340" s="12" t="s">
        <v>33</v>
      </c>
      <c r="Q1340" s="12" t="s">
        <v>1477</v>
      </c>
      <c r="R1340" s="12">
        <v>241.96</v>
      </c>
      <c r="S1340" s="12">
        <v>2</v>
      </c>
      <c r="T1340" s="12">
        <v>0</v>
      </c>
      <c r="U1340" s="12">
        <v>33.874400000000001</v>
      </c>
    </row>
    <row r="1341" spans="1:21" x14ac:dyDescent="0.3">
      <c r="A1341" s="12">
        <v>6404</v>
      </c>
      <c r="B1341" s="12" t="s">
        <v>3464</v>
      </c>
      <c r="C1341" s="2">
        <v>42885</v>
      </c>
      <c r="D1341" s="2">
        <v>42886</v>
      </c>
      <c r="E1341" s="12" t="s">
        <v>89</v>
      </c>
      <c r="F1341" s="12" t="s">
        <v>635</v>
      </c>
      <c r="G1341" s="12" t="s">
        <v>636</v>
      </c>
      <c r="H1341" s="12" t="s">
        <v>26</v>
      </c>
      <c r="I1341" s="12" t="s">
        <v>27</v>
      </c>
      <c r="J1341" s="12" t="s">
        <v>1407</v>
      </c>
      <c r="K1341" s="12" t="s">
        <v>1408</v>
      </c>
      <c r="L1341" s="12">
        <v>70506</v>
      </c>
      <c r="M1341" s="12" t="s">
        <v>30</v>
      </c>
      <c r="N1341" s="12" t="s">
        <v>2515</v>
      </c>
      <c r="O1341" s="12" t="s">
        <v>32</v>
      </c>
      <c r="P1341" s="12" t="s">
        <v>58</v>
      </c>
      <c r="Q1341" s="12" t="s">
        <v>2516</v>
      </c>
      <c r="R1341" s="12">
        <v>8.01</v>
      </c>
      <c r="S1341" s="12">
        <v>3</v>
      </c>
      <c r="T1341" s="12">
        <v>0</v>
      </c>
      <c r="U1341" s="12">
        <v>3.0438000000000001</v>
      </c>
    </row>
    <row r="1342" spans="1:21" x14ac:dyDescent="0.3">
      <c r="A1342" s="12">
        <v>6406</v>
      </c>
      <c r="B1342" s="12" t="s">
        <v>3465</v>
      </c>
      <c r="C1342" s="2">
        <v>42978</v>
      </c>
      <c r="D1342" s="2">
        <v>42980</v>
      </c>
      <c r="E1342" s="12" t="s">
        <v>23</v>
      </c>
      <c r="F1342" s="12" t="s">
        <v>1962</v>
      </c>
      <c r="G1342" s="12" t="s">
        <v>1963</v>
      </c>
      <c r="H1342" s="12" t="s">
        <v>92</v>
      </c>
      <c r="I1342" s="12" t="s">
        <v>27</v>
      </c>
      <c r="J1342" s="12" t="s">
        <v>1568</v>
      </c>
      <c r="K1342" s="12" t="s">
        <v>194</v>
      </c>
      <c r="L1342" s="12">
        <v>99207</v>
      </c>
      <c r="M1342" s="12" t="s">
        <v>56</v>
      </c>
      <c r="N1342" s="12" t="s">
        <v>516</v>
      </c>
      <c r="O1342" s="12" t="s">
        <v>32</v>
      </c>
      <c r="P1342" s="12" t="s">
        <v>38</v>
      </c>
      <c r="Q1342" s="12" t="s">
        <v>517</v>
      </c>
      <c r="R1342" s="12">
        <v>569.56799999999998</v>
      </c>
      <c r="S1342" s="12">
        <v>2</v>
      </c>
      <c r="T1342" s="12">
        <v>0.2</v>
      </c>
      <c r="U1342" s="12">
        <v>7.1196000000000002</v>
      </c>
    </row>
    <row r="1343" spans="1:21" x14ac:dyDescent="0.3">
      <c r="A1343" s="12">
        <v>6408</v>
      </c>
      <c r="B1343" s="12" t="s">
        <v>3466</v>
      </c>
      <c r="C1343" s="2">
        <v>42869</v>
      </c>
      <c r="D1343" s="2">
        <v>42870</v>
      </c>
      <c r="E1343" s="12" t="s">
        <v>89</v>
      </c>
      <c r="F1343" s="12" t="s">
        <v>875</v>
      </c>
      <c r="G1343" s="12" t="s">
        <v>876</v>
      </c>
      <c r="H1343" s="12" t="s">
        <v>26</v>
      </c>
      <c r="I1343" s="12" t="s">
        <v>27</v>
      </c>
      <c r="J1343" s="12" t="s">
        <v>103</v>
      </c>
      <c r="K1343" s="12" t="s">
        <v>94</v>
      </c>
      <c r="L1343" s="12">
        <v>77041</v>
      </c>
      <c r="M1343" s="12" t="s">
        <v>95</v>
      </c>
      <c r="N1343" s="12" t="s">
        <v>1602</v>
      </c>
      <c r="O1343" s="12" t="s">
        <v>32</v>
      </c>
      <c r="P1343" s="12" t="s">
        <v>38</v>
      </c>
      <c r="Q1343" s="12" t="s">
        <v>1603</v>
      </c>
      <c r="R1343" s="12">
        <v>899.43</v>
      </c>
      <c r="S1343" s="12">
        <v>5</v>
      </c>
      <c r="T1343" s="12">
        <v>0.3</v>
      </c>
      <c r="U1343" s="12">
        <v>-12.849</v>
      </c>
    </row>
    <row r="1344" spans="1:21" x14ac:dyDescent="0.3">
      <c r="A1344" s="12">
        <v>6420</v>
      </c>
      <c r="B1344" s="12" t="s">
        <v>3467</v>
      </c>
      <c r="C1344" s="2">
        <v>42674</v>
      </c>
      <c r="D1344" s="2">
        <v>42679</v>
      </c>
      <c r="E1344" s="12" t="s">
        <v>41</v>
      </c>
      <c r="F1344" s="12" t="s">
        <v>830</v>
      </c>
      <c r="G1344" s="12" t="s">
        <v>831</v>
      </c>
      <c r="H1344" s="12" t="s">
        <v>92</v>
      </c>
      <c r="I1344" s="12" t="s">
        <v>27</v>
      </c>
      <c r="J1344" s="12" t="s">
        <v>2023</v>
      </c>
      <c r="K1344" s="12" t="s">
        <v>1524</v>
      </c>
      <c r="L1344" s="12">
        <v>74133</v>
      </c>
      <c r="M1344" s="12" t="s">
        <v>95</v>
      </c>
      <c r="N1344" s="12" t="s">
        <v>1749</v>
      </c>
      <c r="O1344" s="12" t="s">
        <v>32</v>
      </c>
      <c r="P1344" s="12" t="s">
        <v>38</v>
      </c>
      <c r="Q1344" s="12" t="s">
        <v>1750</v>
      </c>
      <c r="R1344" s="12">
        <v>368.97</v>
      </c>
      <c r="S1344" s="12">
        <v>3</v>
      </c>
      <c r="T1344" s="12">
        <v>0</v>
      </c>
      <c r="U1344" s="12">
        <v>81.173400000000001</v>
      </c>
    </row>
    <row r="1345" spans="1:21" x14ac:dyDescent="0.3">
      <c r="A1345" s="12">
        <v>6424</v>
      </c>
      <c r="B1345" s="12" t="s">
        <v>3468</v>
      </c>
      <c r="C1345" s="2">
        <v>42301</v>
      </c>
      <c r="D1345" s="2">
        <v>42304</v>
      </c>
      <c r="E1345" s="12" t="s">
        <v>89</v>
      </c>
      <c r="F1345" s="12" t="s">
        <v>995</v>
      </c>
      <c r="G1345" s="12" t="s">
        <v>996</v>
      </c>
      <c r="H1345" s="12" t="s">
        <v>102</v>
      </c>
      <c r="I1345" s="12" t="s">
        <v>27</v>
      </c>
      <c r="J1345" s="12" t="s">
        <v>1472</v>
      </c>
      <c r="K1345" s="12" t="s">
        <v>55</v>
      </c>
      <c r="L1345" s="12">
        <v>94601</v>
      </c>
      <c r="M1345" s="12" t="s">
        <v>56</v>
      </c>
      <c r="N1345" s="12" t="s">
        <v>460</v>
      </c>
      <c r="O1345" s="12" t="s">
        <v>32</v>
      </c>
      <c r="P1345" s="12" t="s">
        <v>38</v>
      </c>
      <c r="Q1345" s="12" t="s">
        <v>461</v>
      </c>
      <c r="R1345" s="12">
        <v>454.27199999999999</v>
      </c>
      <c r="S1345" s="12">
        <v>8</v>
      </c>
      <c r="T1345" s="12">
        <v>0.2</v>
      </c>
      <c r="U1345" s="12">
        <v>-73.819199999999995</v>
      </c>
    </row>
    <row r="1346" spans="1:21" x14ac:dyDescent="0.3">
      <c r="A1346" s="12">
        <v>6431</v>
      </c>
      <c r="B1346" s="12" t="s">
        <v>3469</v>
      </c>
      <c r="C1346" s="2">
        <v>41946</v>
      </c>
      <c r="D1346" s="2">
        <v>41950</v>
      </c>
      <c r="E1346" s="12" t="s">
        <v>41</v>
      </c>
      <c r="F1346" s="12" t="s">
        <v>3470</v>
      </c>
      <c r="G1346" s="12" t="s">
        <v>3471</v>
      </c>
      <c r="H1346" s="12" t="s">
        <v>26</v>
      </c>
      <c r="I1346" s="12" t="s">
        <v>27</v>
      </c>
      <c r="J1346" s="12" t="s">
        <v>608</v>
      </c>
      <c r="K1346" s="12" t="s">
        <v>1038</v>
      </c>
      <c r="L1346" s="12">
        <v>28540</v>
      </c>
      <c r="M1346" s="12" t="s">
        <v>30</v>
      </c>
      <c r="N1346" s="12" t="s">
        <v>195</v>
      </c>
      <c r="O1346" s="12" t="s">
        <v>32</v>
      </c>
      <c r="P1346" s="12" t="s">
        <v>47</v>
      </c>
      <c r="Q1346" s="12" t="s">
        <v>196</v>
      </c>
      <c r="R1346" s="12">
        <v>945.03599999999994</v>
      </c>
      <c r="S1346" s="12">
        <v>6</v>
      </c>
      <c r="T1346" s="12">
        <v>0.4</v>
      </c>
      <c r="U1346" s="12">
        <v>-299.26139999999998</v>
      </c>
    </row>
    <row r="1347" spans="1:21" x14ac:dyDescent="0.3">
      <c r="A1347" s="12">
        <v>6433</v>
      </c>
      <c r="B1347" s="12" t="s">
        <v>3469</v>
      </c>
      <c r="C1347" s="2">
        <v>41946</v>
      </c>
      <c r="D1347" s="2">
        <v>41950</v>
      </c>
      <c r="E1347" s="12" t="s">
        <v>41</v>
      </c>
      <c r="F1347" s="12" t="s">
        <v>3470</v>
      </c>
      <c r="G1347" s="12" t="s">
        <v>3471</v>
      </c>
      <c r="H1347" s="12" t="s">
        <v>26</v>
      </c>
      <c r="I1347" s="12" t="s">
        <v>27</v>
      </c>
      <c r="J1347" s="12" t="s">
        <v>608</v>
      </c>
      <c r="K1347" s="12" t="s">
        <v>1038</v>
      </c>
      <c r="L1347" s="12">
        <v>28540</v>
      </c>
      <c r="M1347" s="12" t="s">
        <v>30</v>
      </c>
      <c r="N1347" s="12" t="s">
        <v>1833</v>
      </c>
      <c r="O1347" s="12" t="s">
        <v>32</v>
      </c>
      <c r="P1347" s="12" t="s">
        <v>58</v>
      </c>
      <c r="Q1347" s="12" t="s">
        <v>1834</v>
      </c>
      <c r="R1347" s="12">
        <v>410.35199999999998</v>
      </c>
      <c r="S1347" s="12">
        <v>3</v>
      </c>
      <c r="T1347" s="12">
        <v>0.2</v>
      </c>
      <c r="U1347" s="12">
        <v>-51.293999999999997</v>
      </c>
    </row>
    <row r="1348" spans="1:21" x14ac:dyDescent="0.3">
      <c r="A1348" s="12">
        <v>6436</v>
      </c>
      <c r="B1348" s="12" t="s">
        <v>3472</v>
      </c>
      <c r="C1348" s="2">
        <v>42882</v>
      </c>
      <c r="D1348" s="2">
        <v>42884</v>
      </c>
      <c r="E1348" s="12" t="s">
        <v>89</v>
      </c>
      <c r="F1348" s="12" t="s">
        <v>1573</v>
      </c>
      <c r="G1348" s="12" t="s">
        <v>1574</v>
      </c>
      <c r="H1348" s="12" t="s">
        <v>26</v>
      </c>
      <c r="I1348" s="12" t="s">
        <v>27</v>
      </c>
      <c r="J1348" s="12" t="s">
        <v>3240</v>
      </c>
      <c r="K1348" s="12" t="s">
        <v>2282</v>
      </c>
      <c r="L1348" s="12">
        <v>83201</v>
      </c>
      <c r="M1348" s="12" t="s">
        <v>56</v>
      </c>
      <c r="N1348" s="12" t="s">
        <v>2191</v>
      </c>
      <c r="O1348" s="12" t="s">
        <v>32</v>
      </c>
      <c r="P1348" s="12" t="s">
        <v>58</v>
      </c>
      <c r="Q1348" s="12" t="s">
        <v>2192</v>
      </c>
      <c r="R1348" s="12">
        <v>35</v>
      </c>
      <c r="S1348" s="12">
        <v>4</v>
      </c>
      <c r="T1348" s="12">
        <v>0</v>
      </c>
      <c r="U1348" s="12">
        <v>14.7</v>
      </c>
    </row>
    <row r="1349" spans="1:21" x14ac:dyDescent="0.3">
      <c r="A1349" s="12">
        <v>6439</v>
      </c>
      <c r="B1349" s="12" t="s">
        <v>3473</v>
      </c>
      <c r="C1349" s="2">
        <v>43083</v>
      </c>
      <c r="D1349" s="2">
        <v>43088</v>
      </c>
      <c r="E1349" s="12" t="s">
        <v>41</v>
      </c>
      <c r="F1349" s="12" t="s">
        <v>223</v>
      </c>
      <c r="G1349" s="12" t="s">
        <v>224</v>
      </c>
      <c r="H1349" s="12" t="s">
        <v>26</v>
      </c>
      <c r="I1349" s="12" t="s">
        <v>27</v>
      </c>
      <c r="J1349" s="12" t="s">
        <v>2480</v>
      </c>
      <c r="K1349" s="12" t="s">
        <v>94</v>
      </c>
      <c r="L1349" s="12">
        <v>75023</v>
      </c>
      <c r="M1349" s="12" t="s">
        <v>95</v>
      </c>
      <c r="N1349" s="12" t="s">
        <v>46</v>
      </c>
      <c r="O1349" s="12" t="s">
        <v>32</v>
      </c>
      <c r="P1349" s="12" t="s">
        <v>47</v>
      </c>
      <c r="Q1349" s="12" t="s">
        <v>48</v>
      </c>
      <c r="R1349" s="12">
        <v>974.98800000000006</v>
      </c>
      <c r="S1349" s="12">
        <v>4</v>
      </c>
      <c r="T1349" s="12">
        <v>0.3</v>
      </c>
      <c r="U1349" s="12">
        <v>-97.498800000000003</v>
      </c>
    </row>
    <row r="1350" spans="1:21" x14ac:dyDescent="0.3">
      <c r="A1350" s="12">
        <v>6440</v>
      </c>
      <c r="B1350" s="12" t="s">
        <v>3474</v>
      </c>
      <c r="C1350" s="2">
        <v>41916</v>
      </c>
      <c r="D1350" s="2">
        <v>41918</v>
      </c>
      <c r="E1350" s="12" t="s">
        <v>89</v>
      </c>
      <c r="F1350" s="12" t="s">
        <v>1154</v>
      </c>
      <c r="G1350" s="12" t="s">
        <v>1155</v>
      </c>
      <c r="H1350" s="12" t="s">
        <v>26</v>
      </c>
      <c r="I1350" s="12" t="s">
        <v>27</v>
      </c>
      <c r="J1350" s="12" t="s">
        <v>175</v>
      </c>
      <c r="K1350" s="12" t="s">
        <v>122</v>
      </c>
      <c r="L1350" s="12">
        <v>10024</v>
      </c>
      <c r="M1350" s="12" t="s">
        <v>69</v>
      </c>
      <c r="N1350" s="12" t="s">
        <v>2580</v>
      </c>
      <c r="O1350" s="12" t="s">
        <v>32</v>
      </c>
      <c r="P1350" s="12" t="s">
        <v>38</v>
      </c>
      <c r="Q1350" s="12" t="s">
        <v>2581</v>
      </c>
      <c r="R1350" s="12">
        <v>589.41</v>
      </c>
      <c r="S1350" s="12">
        <v>5</v>
      </c>
      <c r="T1350" s="12">
        <v>0.1</v>
      </c>
      <c r="U1350" s="12">
        <v>-6.5490000000000004</v>
      </c>
    </row>
    <row r="1351" spans="1:21" x14ac:dyDescent="0.3">
      <c r="A1351" s="12">
        <v>6445</v>
      </c>
      <c r="B1351" s="12" t="s">
        <v>3475</v>
      </c>
      <c r="C1351" s="2">
        <v>42656</v>
      </c>
      <c r="D1351" s="2">
        <v>42663</v>
      </c>
      <c r="E1351" s="12" t="s">
        <v>41</v>
      </c>
      <c r="F1351" s="12" t="s">
        <v>1962</v>
      </c>
      <c r="G1351" s="12" t="s">
        <v>1963</v>
      </c>
      <c r="H1351" s="12" t="s">
        <v>92</v>
      </c>
      <c r="I1351" s="12" t="s">
        <v>27</v>
      </c>
      <c r="J1351" s="12" t="s">
        <v>175</v>
      </c>
      <c r="K1351" s="12" t="s">
        <v>122</v>
      </c>
      <c r="L1351" s="12">
        <v>10024</v>
      </c>
      <c r="M1351" s="12" t="s">
        <v>69</v>
      </c>
      <c r="N1351" s="12" t="s">
        <v>1151</v>
      </c>
      <c r="O1351" s="12" t="s">
        <v>32</v>
      </c>
      <c r="P1351" s="12" t="s">
        <v>58</v>
      </c>
      <c r="Q1351" s="12" t="s">
        <v>1152</v>
      </c>
      <c r="R1351" s="12">
        <v>82.26</v>
      </c>
      <c r="S1351" s="12">
        <v>3</v>
      </c>
      <c r="T1351" s="12">
        <v>0</v>
      </c>
      <c r="U1351" s="12">
        <v>33.726599999999998</v>
      </c>
    </row>
    <row r="1352" spans="1:21" x14ac:dyDescent="0.3">
      <c r="A1352" s="12">
        <v>6447</v>
      </c>
      <c r="B1352" s="12" t="s">
        <v>3476</v>
      </c>
      <c r="C1352" s="2">
        <v>42798</v>
      </c>
      <c r="D1352" s="2">
        <v>42800</v>
      </c>
      <c r="E1352" s="12" t="s">
        <v>23</v>
      </c>
      <c r="F1352" s="12" t="s">
        <v>3477</v>
      </c>
      <c r="G1352" s="12" t="s">
        <v>3478</v>
      </c>
      <c r="H1352" s="12" t="s">
        <v>102</v>
      </c>
      <c r="I1352" s="12" t="s">
        <v>27</v>
      </c>
      <c r="J1352" s="12" t="s">
        <v>103</v>
      </c>
      <c r="K1352" s="12" t="s">
        <v>94</v>
      </c>
      <c r="L1352" s="12">
        <v>77095</v>
      </c>
      <c r="M1352" s="12" t="s">
        <v>95</v>
      </c>
      <c r="N1352" s="12" t="s">
        <v>86</v>
      </c>
      <c r="O1352" s="12" t="s">
        <v>32</v>
      </c>
      <c r="P1352" s="12" t="s">
        <v>58</v>
      </c>
      <c r="Q1352" s="12" t="s">
        <v>87</v>
      </c>
      <c r="R1352" s="12">
        <v>103.5</v>
      </c>
      <c r="S1352" s="12">
        <v>5</v>
      </c>
      <c r="T1352" s="12">
        <v>0.6</v>
      </c>
      <c r="U1352" s="12">
        <v>-77.625</v>
      </c>
    </row>
    <row r="1353" spans="1:21" x14ac:dyDescent="0.3">
      <c r="A1353" s="12">
        <v>6456</v>
      </c>
      <c r="B1353" s="12" t="s">
        <v>3479</v>
      </c>
      <c r="C1353" s="2">
        <v>42947</v>
      </c>
      <c r="D1353" s="2">
        <v>42950</v>
      </c>
      <c r="E1353" s="12" t="s">
        <v>89</v>
      </c>
      <c r="F1353" s="12" t="s">
        <v>3480</v>
      </c>
      <c r="G1353" s="12" t="s">
        <v>3481</v>
      </c>
      <c r="H1353" s="12" t="s">
        <v>26</v>
      </c>
      <c r="I1353" s="12" t="s">
        <v>27</v>
      </c>
      <c r="J1353" s="12" t="s">
        <v>330</v>
      </c>
      <c r="K1353" s="12" t="s">
        <v>55</v>
      </c>
      <c r="L1353" s="12">
        <v>94110</v>
      </c>
      <c r="M1353" s="12" t="s">
        <v>56</v>
      </c>
      <c r="N1353" s="12" t="s">
        <v>1660</v>
      </c>
      <c r="O1353" s="12" t="s">
        <v>32</v>
      </c>
      <c r="P1353" s="12" t="s">
        <v>58</v>
      </c>
      <c r="Q1353" s="12" t="s">
        <v>1661</v>
      </c>
      <c r="R1353" s="12">
        <v>36.96</v>
      </c>
      <c r="S1353" s="12">
        <v>7</v>
      </c>
      <c r="T1353" s="12">
        <v>0</v>
      </c>
      <c r="U1353" s="12">
        <v>11.457599999999999</v>
      </c>
    </row>
    <row r="1354" spans="1:21" x14ac:dyDescent="0.3">
      <c r="A1354" s="12">
        <v>6463</v>
      </c>
      <c r="B1354" s="12" t="s">
        <v>3482</v>
      </c>
      <c r="C1354" s="2">
        <v>42869</v>
      </c>
      <c r="D1354" s="2">
        <v>42872</v>
      </c>
      <c r="E1354" s="12" t="s">
        <v>89</v>
      </c>
      <c r="F1354" s="12" t="s">
        <v>878</v>
      </c>
      <c r="G1354" s="12" t="s">
        <v>879</v>
      </c>
      <c r="H1354" s="12" t="s">
        <v>92</v>
      </c>
      <c r="I1354" s="12" t="s">
        <v>27</v>
      </c>
      <c r="J1354" s="12" t="s">
        <v>2756</v>
      </c>
      <c r="K1354" s="12" t="s">
        <v>1091</v>
      </c>
      <c r="L1354" s="12">
        <v>21215</v>
      </c>
      <c r="M1354" s="12" t="s">
        <v>69</v>
      </c>
      <c r="N1354" s="12" t="s">
        <v>2580</v>
      </c>
      <c r="O1354" s="12" t="s">
        <v>32</v>
      </c>
      <c r="P1354" s="12" t="s">
        <v>38</v>
      </c>
      <c r="Q1354" s="12" t="s">
        <v>2581</v>
      </c>
      <c r="R1354" s="12">
        <v>261.95999999999998</v>
      </c>
      <c r="S1354" s="12">
        <v>2</v>
      </c>
      <c r="T1354" s="12">
        <v>0</v>
      </c>
      <c r="U1354" s="12">
        <v>23.5764</v>
      </c>
    </row>
    <row r="1355" spans="1:21" x14ac:dyDescent="0.3">
      <c r="A1355" s="12">
        <v>6465</v>
      </c>
      <c r="B1355" s="12" t="s">
        <v>3483</v>
      </c>
      <c r="C1355" s="2">
        <v>42635</v>
      </c>
      <c r="D1355" s="2">
        <v>42641</v>
      </c>
      <c r="E1355" s="12" t="s">
        <v>41</v>
      </c>
      <c r="F1355" s="12" t="s">
        <v>2826</v>
      </c>
      <c r="G1355" s="12" t="s">
        <v>2827</v>
      </c>
      <c r="H1355" s="12" t="s">
        <v>102</v>
      </c>
      <c r="I1355" s="12" t="s">
        <v>27</v>
      </c>
      <c r="J1355" s="12" t="s">
        <v>867</v>
      </c>
      <c r="K1355" s="12" t="s">
        <v>29</v>
      </c>
      <c r="L1355" s="12">
        <v>40214</v>
      </c>
      <c r="M1355" s="12" t="s">
        <v>30</v>
      </c>
      <c r="N1355" s="12" t="s">
        <v>2328</v>
      </c>
      <c r="O1355" s="12" t="s">
        <v>32</v>
      </c>
      <c r="P1355" s="12" t="s">
        <v>58</v>
      </c>
      <c r="Q1355" s="12" t="s">
        <v>2329</v>
      </c>
      <c r="R1355" s="12">
        <v>13.28</v>
      </c>
      <c r="S1355" s="12">
        <v>2</v>
      </c>
      <c r="T1355" s="12">
        <v>0</v>
      </c>
      <c r="U1355" s="12">
        <v>6.3743999999999996</v>
      </c>
    </row>
    <row r="1356" spans="1:21" x14ac:dyDescent="0.3">
      <c r="A1356" s="12">
        <v>6470</v>
      </c>
      <c r="B1356" s="12" t="s">
        <v>3484</v>
      </c>
      <c r="C1356" s="2">
        <v>42706</v>
      </c>
      <c r="D1356" s="2">
        <v>42712</v>
      </c>
      <c r="E1356" s="12" t="s">
        <v>41</v>
      </c>
      <c r="F1356" s="12" t="s">
        <v>3398</v>
      </c>
      <c r="G1356" s="12" t="s">
        <v>3399</v>
      </c>
      <c r="H1356" s="12" t="s">
        <v>102</v>
      </c>
      <c r="I1356" s="12" t="s">
        <v>27</v>
      </c>
      <c r="J1356" s="12" t="s">
        <v>1646</v>
      </c>
      <c r="K1356" s="12" t="s">
        <v>1647</v>
      </c>
      <c r="L1356" s="12">
        <v>2908</v>
      </c>
      <c r="M1356" s="12" t="s">
        <v>69</v>
      </c>
      <c r="N1356" s="12" t="s">
        <v>553</v>
      </c>
      <c r="O1356" s="12" t="s">
        <v>32</v>
      </c>
      <c r="P1356" s="12" t="s">
        <v>58</v>
      </c>
      <c r="Q1356" s="12" t="s">
        <v>3127</v>
      </c>
      <c r="R1356" s="12">
        <v>72.42</v>
      </c>
      <c r="S1356" s="12">
        <v>6</v>
      </c>
      <c r="T1356" s="12">
        <v>0</v>
      </c>
      <c r="U1356" s="12">
        <v>23.898599999999998</v>
      </c>
    </row>
    <row r="1357" spans="1:21" x14ac:dyDescent="0.3">
      <c r="A1357" s="12">
        <v>6475</v>
      </c>
      <c r="B1357" s="12" t="s">
        <v>3485</v>
      </c>
      <c r="C1357" s="2">
        <v>41653</v>
      </c>
      <c r="D1357" s="2">
        <v>41654</v>
      </c>
      <c r="E1357" s="12" t="s">
        <v>89</v>
      </c>
      <c r="F1357" s="12" t="s">
        <v>3486</v>
      </c>
      <c r="G1357" s="12" t="s">
        <v>3487</v>
      </c>
      <c r="H1357" s="12" t="s">
        <v>92</v>
      </c>
      <c r="I1357" s="12" t="s">
        <v>27</v>
      </c>
      <c r="J1357" s="12" t="s">
        <v>67</v>
      </c>
      <c r="K1357" s="12" t="s">
        <v>68</v>
      </c>
      <c r="L1357" s="12">
        <v>19140</v>
      </c>
      <c r="M1357" s="12" t="s">
        <v>69</v>
      </c>
      <c r="N1357" s="12" t="s">
        <v>1177</v>
      </c>
      <c r="O1357" s="12" t="s">
        <v>32</v>
      </c>
      <c r="P1357" s="12" t="s">
        <v>33</v>
      </c>
      <c r="Q1357" s="12" t="s">
        <v>1178</v>
      </c>
      <c r="R1357" s="12">
        <v>61.96</v>
      </c>
      <c r="S1357" s="12">
        <v>4</v>
      </c>
      <c r="T1357" s="12">
        <v>0.5</v>
      </c>
      <c r="U1357" s="12">
        <v>-53.285600000000002</v>
      </c>
    </row>
    <row r="1358" spans="1:21" x14ac:dyDescent="0.3">
      <c r="A1358" s="12">
        <v>6482</v>
      </c>
      <c r="B1358" s="12" t="s">
        <v>3488</v>
      </c>
      <c r="C1358" s="2">
        <v>42889</v>
      </c>
      <c r="D1358" s="2">
        <v>42896</v>
      </c>
      <c r="E1358" s="12" t="s">
        <v>41</v>
      </c>
      <c r="F1358" s="12" t="s">
        <v>2938</v>
      </c>
      <c r="G1358" s="12" t="s">
        <v>2939</v>
      </c>
      <c r="H1358" s="12" t="s">
        <v>26</v>
      </c>
      <c r="I1358" s="12" t="s">
        <v>27</v>
      </c>
      <c r="J1358" s="12" t="s">
        <v>442</v>
      </c>
      <c r="K1358" s="12" t="s">
        <v>45</v>
      </c>
      <c r="L1358" s="12">
        <v>33024</v>
      </c>
      <c r="M1358" s="12" t="s">
        <v>30</v>
      </c>
      <c r="N1358" s="12" t="s">
        <v>531</v>
      </c>
      <c r="O1358" s="12" t="s">
        <v>32</v>
      </c>
      <c r="P1358" s="12" t="s">
        <v>33</v>
      </c>
      <c r="Q1358" s="12" t="s">
        <v>532</v>
      </c>
      <c r="R1358" s="12">
        <v>241.56800000000001</v>
      </c>
      <c r="S1358" s="12">
        <v>2</v>
      </c>
      <c r="T1358" s="12">
        <v>0.2</v>
      </c>
      <c r="U1358" s="12">
        <v>0</v>
      </c>
    </row>
    <row r="1359" spans="1:21" x14ac:dyDescent="0.3">
      <c r="A1359" s="12">
        <v>6484</v>
      </c>
      <c r="B1359" s="12" t="s">
        <v>3489</v>
      </c>
      <c r="C1359" s="2">
        <v>42889</v>
      </c>
      <c r="D1359" s="2">
        <v>42895</v>
      </c>
      <c r="E1359" s="12" t="s">
        <v>41</v>
      </c>
      <c r="F1359" s="12" t="s">
        <v>3490</v>
      </c>
      <c r="G1359" s="12" t="s">
        <v>3491</v>
      </c>
      <c r="H1359" s="12" t="s">
        <v>92</v>
      </c>
      <c r="I1359" s="12" t="s">
        <v>27</v>
      </c>
      <c r="J1359" s="12" t="s">
        <v>175</v>
      </c>
      <c r="K1359" s="12" t="s">
        <v>122</v>
      </c>
      <c r="L1359" s="12">
        <v>10011</v>
      </c>
      <c r="M1359" s="12" t="s">
        <v>69</v>
      </c>
      <c r="N1359" s="12" t="s">
        <v>1079</v>
      </c>
      <c r="O1359" s="12" t="s">
        <v>32</v>
      </c>
      <c r="P1359" s="12" t="s">
        <v>47</v>
      </c>
      <c r="Q1359" s="12" t="s">
        <v>1080</v>
      </c>
      <c r="R1359" s="12">
        <v>384.76799999999997</v>
      </c>
      <c r="S1359" s="12">
        <v>2</v>
      </c>
      <c r="T1359" s="12">
        <v>0.4</v>
      </c>
      <c r="U1359" s="12">
        <v>-115.43040000000001</v>
      </c>
    </row>
    <row r="1360" spans="1:21" x14ac:dyDescent="0.3">
      <c r="A1360" s="12">
        <v>6491</v>
      </c>
      <c r="B1360" s="12" t="s">
        <v>3492</v>
      </c>
      <c r="C1360" s="2">
        <v>41897</v>
      </c>
      <c r="D1360" s="2">
        <v>41901</v>
      </c>
      <c r="E1360" s="12" t="s">
        <v>41</v>
      </c>
      <c r="F1360" s="12" t="s">
        <v>2960</v>
      </c>
      <c r="G1360" s="12" t="s">
        <v>2961</v>
      </c>
      <c r="H1360" s="12" t="s">
        <v>92</v>
      </c>
      <c r="I1360" s="12" t="s">
        <v>27</v>
      </c>
      <c r="J1360" s="12" t="s">
        <v>67</v>
      </c>
      <c r="K1360" s="12" t="s">
        <v>68</v>
      </c>
      <c r="L1360" s="12">
        <v>19120</v>
      </c>
      <c r="M1360" s="12" t="s">
        <v>69</v>
      </c>
      <c r="N1360" s="12" t="s">
        <v>758</v>
      </c>
      <c r="O1360" s="12" t="s">
        <v>32</v>
      </c>
      <c r="P1360" s="12" t="s">
        <v>58</v>
      </c>
      <c r="Q1360" s="12" t="s">
        <v>759</v>
      </c>
      <c r="R1360" s="12">
        <v>103.93600000000001</v>
      </c>
      <c r="S1360" s="12">
        <v>4</v>
      </c>
      <c r="T1360" s="12">
        <v>0.2</v>
      </c>
      <c r="U1360" s="12">
        <v>16.889600000000002</v>
      </c>
    </row>
    <row r="1361" spans="1:21" x14ac:dyDescent="0.3">
      <c r="A1361" s="12">
        <v>6492</v>
      </c>
      <c r="B1361" s="12" t="s">
        <v>3493</v>
      </c>
      <c r="C1361" s="2">
        <v>42694</v>
      </c>
      <c r="D1361" s="2">
        <v>42699</v>
      </c>
      <c r="E1361" s="12" t="s">
        <v>41</v>
      </c>
      <c r="F1361" s="12" t="s">
        <v>1537</v>
      </c>
      <c r="G1361" s="12" t="s">
        <v>1538</v>
      </c>
      <c r="H1361" s="12" t="s">
        <v>92</v>
      </c>
      <c r="I1361" s="12" t="s">
        <v>27</v>
      </c>
      <c r="J1361" s="12" t="s">
        <v>3494</v>
      </c>
      <c r="K1361" s="12" t="s">
        <v>45</v>
      </c>
      <c r="L1361" s="12">
        <v>32839</v>
      </c>
      <c r="M1361" s="12" t="s">
        <v>30</v>
      </c>
      <c r="N1361" s="12" t="s">
        <v>279</v>
      </c>
      <c r="O1361" s="12" t="s">
        <v>32</v>
      </c>
      <c r="P1361" s="12" t="s">
        <v>33</v>
      </c>
      <c r="Q1361" s="12" t="s">
        <v>280</v>
      </c>
      <c r="R1361" s="12">
        <v>289.56799999999998</v>
      </c>
      <c r="S1361" s="12">
        <v>2</v>
      </c>
      <c r="T1361" s="12">
        <v>0.2</v>
      </c>
      <c r="U1361" s="12">
        <v>10.8588</v>
      </c>
    </row>
    <row r="1362" spans="1:21" x14ac:dyDescent="0.3">
      <c r="A1362" s="12">
        <v>6498</v>
      </c>
      <c r="B1362" s="12" t="s">
        <v>3495</v>
      </c>
      <c r="C1362" s="2">
        <v>42209</v>
      </c>
      <c r="D1362" s="2">
        <v>42213</v>
      </c>
      <c r="E1362" s="12" t="s">
        <v>41</v>
      </c>
      <c r="F1362" s="12" t="s">
        <v>3496</v>
      </c>
      <c r="G1362" s="12" t="s">
        <v>3497</v>
      </c>
      <c r="H1362" s="12" t="s">
        <v>102</v>
      </c>
      <c r="I1362" s="12" t="s">
        <v>27</v>
      </c>
      <c r="J1362" s="12" t="s">
        <v>867</v>
      </c>
      <c r="K1362" s="12" t="s">
        <v>29</v>
      </c>
      <c r="L1362" s="12">
        <v>40214</v>
      </c>
      <c r="M1362" s="12" t="s">
        <v>30</v>
      </c>
      <c r="N1362" s="12" t="s">
        <v>57</v>
      </c>
      <c r="O1362" s="12" t="s">
        <v>32</v>
      </c>
      <c r="P1362" s="12" t="s">
        <v>58</v>
      </c>
      <c r="Q1362" s="12" t="s">
        <v>59</v>
      </c>
      <c r="R1362" s="12">
        <v>20.94</v>
      </c>
      <c r="S1362" s="12">
        <v>3</v>
      </c>
      <c r="T1362" s="12">
        <v>0</v>
      </c>
      <c r="U1362" s="12">
        <v>6.0726000000000004</v>
      </c>
    </row>
    <row r="1363" spans="1:21" x14ac:dyDescent="0.3">
      <c r="A1363" s="12">
        <v>6508</v>
      </c>
      <c r="B1363" s="12" t="s">
        <v>3498</v>
      </c>
      <c r="C1363" s="2">
        <v>42652</v>
      </c>
      <c r="D1363" s="2">
        <v>42654</v>
      </c>
      <c r="E1363" s="12" t="s">
        <v>23</v>
      </c>
      <c r="F1363" s="12" t="s">
        <v>3499</v>
      </c>
      <c r="G1363" s="12" t="s">
        <v>3500</v>
      </c>
      <c r="H1363" s="12" t="s">
        <v>92</v>
      </c>
      <c r="I1363" s="12" t="s">
        <v>27</v>
      </c>
      <c r="J1363" s="12" t="s">
        <v>67</v>
      </c>
      <c r="K1363" s="12" t="s">
        <v>68</v>
      </c>
      <c r="L1363" s="12">
        <v>19143</v>
      </c>
      <c r="M1363" s="12" t="s">
        <v>69</v>
      </c>
      <c r="N1363" s="12" t="s">
        <v>719</v>
      </c>
      <c r="O1363" s="12" t="s">
        <v>32</v>
      </c>
      <c r="P1363" s="12" t="s">
        <v>58</v>
      </c>
      <c r="Q1363" s="12" t="s">
        <v>720</v>
      </c>
      <c r="R1363" s="12">
        <v>332.83199999999999</v>
      </c>
      <c r="S1363" s="12">
        <v>4</v>
      </c>
      <c r="T1363" s="12">
        <v>0.2</v>
      </c>
      <c r="U1363" s="12">
        <v>-24.962399999999999</v>
      </c>
    </row>
    <row r="1364" spans="1:21" x14ac:dyDescent="0.3">
      <c r="A1364" s="12">
        <v>6516</v>
      </c>
      <c r="B1364" s="12" t="s">
        <v>3501</v>
      </c>
      <c r="C1364" s="2">
        <v>42993</v>
      </c>
      <c r="D1364" s="2">
        <v>42997</v>
      </c>
      <c r="E1364" s="12" t="s">
        <v>41</v>
      </c>
      <c r="F1364" s="12" t="s">
        <v>1663</v>
      </c>
      <c r="G1364" s="12" t="s">
        <v>1664</v>
      </c>
      <c r="H1364" s="12" t="s">
        <v>26</v>
      </c>
      <c r="I1364" s="12" t="s">
        <v>27</v>
      </c>
      <c r="J1364" s="12" t="s">
        <v>330</v>
      </c>
      <c r="K1364" s="12" t="s">
        <v>55</v>
      </c>
      <c r="L1364" s="12">
        <v>94122</v>
      </c>
      <c r="M1364" s="12" t="s">
        <v>56</v>
      </c>
      <c r="N1364" s="12" t="s">
        <v>1219</v>
      </c>
      <c r="O1364" s="12" t="s">
        <v>32</v>
      </c>
      <c r="P1364" s="12" t="s">
        <v>38</v>
      </c>
      <c r="Q1364" s="12" t="s">
        <v>1220</v>
      </c>
      <c r="R1364" s="12">
        <v>218.352</v>
      </c>
      <c r="S1364" s="12">
        <v>3</v>
      </c>
      <c r="T1364" s="12">
        <v>0.2</v>
      </c>
      <c r="U1364" s="12">
        <v>0</v>
      </c>
    </row>
    <row r="1365" spans="1:21" x14ac:dyDescent="0.3">
      <c r="A1365" s="12">
        <v>6517</v>
      </c>
      <c r="B1365" s="12" t="s">
        <v>3501</v>
      </c>
      <c r="C1365" s="2">
        <v>42993</v>
      </c>
      <c r="D1365" s="2">
        <v>42997</v>
      </c>
      <c r="E1365" s="12" t="s">
        <v>41</v>
      </c>
      <c r="F1365" s="12" t="s">
        <v>1663</v>
      </c>
      <c r="G1365" s="12" t="s">
        <v>1664</v>
      </c>
      <c r="H1365" s="12" t="s">
        <v>26</v>
      </c>
      <c r="I1365" s="12" t="s">
        <v>27</v>
      </c>
      <c r="J1365" s="12" t="s">
        <v>330</v>
      </c>
      <c r="K1365" s="12" t="s">
        <v>55</v>
      </c>
      <c r="L1365" s="12">
        <v>94122</v>
      </c>
      <c r="M1365" s="12" t="s">
        <v>56</v>
      </c>
      <c r="N1365" s="12" t="s">
        <v>1393</v>
      </c>
      <c r="O1365" s="12" t="s">
        <v>32</v>
      </c>
      <c r="P1365" s="12" t="s">
        <v>58</v>
      </c>
      <c r="Q1365" s="12" t="s">
        <v>1394</v>
      </c>
      <c r="R1365" s="12">
        <v>529.9</v>
      </c>
      <c r="S1365" s="12">
        <v>5</v>
      </c>
      <c r="T1365" s="12">
        <v>0</v>
      </c>
      <c r="U1365" s="12">
        <v>105.98</v>
      </c>
    </row>
    <row r="1366" spans="1:21" x14ac:dyDescent="0.3">
      <c r="A1366" s="12">
        <v>6522</v>
      </c>
      <c r="B1366" s="12" t="s">
        <v>3502</v>
      </c>
      <c r="C1366" s="2">
        <v>42751</v>
      </c>
      <c r="D1366" s="2">
        <v>42753</v>
      </c>
      <c r="E1366" s="12" t="s">
        <v>23</v>
      </c>
      <c r="F1366" s="12" t="s">
        <v>2677</v>
      </c>
      <c r="G1366" s="12" t="s">
        <v>2678</v>
      </c>
      <c r="H1366" s="12" t="s">
        <v>26</v>
      </c>
      <c r="I1366" s="12" t="s">
        <v>27</v>
      </c>
      <c r="J1366" s="12" t="s">
        <v>479</v>
      </c>
      <c r="K1366" s="12" t="s">
        <v>291</v>
      </c>
      <c r="L1366" s="12">
        <v>49201</v>
      </c>
      <c r="M1366" s="12" t="s">
        <v>95</v>
      </c>
      <c r="N1366" s="12" t="s">
        <v>3019</v>
      </c>
      <c r="O1366" s="12" t="s">
        <v>32</v>
      </c>
      <c r="P1366" s="12" t="s">
        <v>38</v>
      </c>
      <c r="Q1366" s="12" t="s">
        <v>3020</v>
      </c>
      <c r="R1366" s="12">
        <v>302.67</v>
      </c>
      <c r="S1366" s="12">
        <v>3</v>
      </c>
      <c r="T1366" s="12">
        <v>0</v>
      </c>
      <c r="U1366" s="12">
        <v>72.640799999999999</v>
      </c>
    </row>
    <row r="1367" spans="1:21" x14ac:dyDescent="0.3">
      <c r="A1367" s="12">
        <v>6536</v>
      </c>
      <c r="B1367" s="12" t="s">
        <v>3503</v>
      </c>
      <c r="C1367" s="2">
        <v>41960</v>
      </c>
      <c r="D1367" s="2">
        <v>41965</v>
      </c>
      <c r="E1367" s="12" t="s">
        <v>41</v>
      </c>
      <c r="F1367" s="12" t="s">
        <v>875</v>
      </c>
      <c r="G1367" s="12" t="s">
        <v>876</v>
      </c>
      <c r="H1367" s="12" t="s">
        <v>26</v>
      </c>
      <c r="I1367" s="12" t="s">
        <v>27</v>
      </c>
      <c r="J1367" s="12" t="s">
        <v>2956</v>
      </c>
      <c r="K1367" s="12" t="s">
        <v>122</v>
      </c>
      <c r="L1367" s="12">
        <v>14215</v>
      </c>
      <c r="M1367" s="12" t="s">
        <v>69</v>
      </c>
      <c r="N1367" s="12" t="s">
        <v>1697</v>
      </c>
      <c r="O1367" s="12" t="s">
        <v>32</v>
      </c>
      <c r="P1367" s="12" t="s">
        <v>33</v>
      </c>
      <c r="Q1367" s="12" t="s">
        <v>1698</v>
      </c>
      <c r="R1367" s="12">
        <v>4007.84</v>
      </c>
      <c r="S1367" s="12">
        <v>10</v>
      </c>
      <c r="T1367" s="12">
        <v>0.2</v>
      </c>
      <c r="U1367" s="12">
        <v>-50.097999999999999</v>
      </c>
    </row>
    <row r="1368" spans="1:21" x14ac:dyDescent="0.3">
      <c r="A1368" s="12">
        <v>6537</v>
      </c>
      <c r="B1368" s="12" t="s">
        <v>3504</v>
      </c>
      <c r="C1368" s="2">
        <v>41932</v>
      </c>
      <c r="D1368" s="2">
        <v>41935</v>
      </c>
      <c r="E1368" s="12" t="s">
        <v>89</v>
      </c>
      <c r="F1368" s="12" t="s">
        <v>3269</v>
      </c>
      <c r="G1368" s="12" t="s">
        <v>3270</v>
      </c>
      <c r="H1368" s="12" t="s">
        <v>92</v>
      </c>
      <c r="I1368" s="12" t="s">
        <v>27</v>
      </c>
      <c r="J1368" s="12" t="s">
        <v>3126</v>
      </c>
      <c r="K1368" s="12" t="s">
        <v>143</v>
      </c>
      <c r="L1368" s="12">
        <v>37918</v>
      </c>
      <c r="M1368" s="12" t="s">
        <v>30</v>
      </c>
      <c r="N1368" s="12" t="s">
        <v>1236</v>
      </c>
      <c r="O1368" s="12" t="s">
        <v>32</v>
      </c>
      <c r="P1368" s="12" t="s">
        <v>47</v>
      </c>
      <c r="Q1368" s="12" t="s">
        <v>1237</v>
      </c>
      <c r="R1368" s="12">
        <v>328.59</v>
      </c>
      <c r="S1368" s="12">
        <v>3</v>
      </c>
      <c r="T1368" s="12">
        <v>0.4</v>
      </c>
      <c r="U1368" s="12">
        <v>-147.8655</v>
      </c>
    </row>
    <row r="1369" spans="1:21" x14ac:dyDescent="0.3">
      <c r="A1369" s="12">
        <v>6540</v>
      </c>
      <c r="B1369" s="12" t="s">
        <v>3505</v>
      </c>
      <c r="C1369" s="2">
        <v>42302</v>
      </c>
      <c r="D1369" s="2">
        <v>42307</v>
      </c>
      <c r="E1369" s="12" t="s">
        <v>41</v>
      </c>
      <c r="F1369" s="12" t="s">
        <v>271</v>
      </c>
      <c r="G1369" s="12" t="s">
        <v>272</v>
      </c>
      <c r="H1369" s="12" t="s">
        <v>92</v>
      </c>
      <c r="I1369" s="12" t="s">
        <v>27</v>
      </c>
      <c r="J1369" s="12" t="s">
        <v>232</v>
      </c>
      <c r="K1369" s="12" t="s">
        <v>202</v>
      </c>
      <c r="L1369" s="12">
        <v>19711</v>
      </c>
      <c r="M1369" s="12" t="s">
        <v>69</v>
      </c>
      <c r="N1369" s="12" t="s">
        <v>1894</v>
      </c>
      <c r="O1369" s="12" t="s">
        <v>32</v>
      </c>
      <c r="P1369" s="12" t="s">
        <v>38</v>
      </c>
      <c r="Q1369" s="12" t="s">
        <v>1895</v>
      </c>
      <c r="R1369" s="12">
        <v>291.10000000000002</v>
      </c>
      <c r="S1369" s="12">
        <v>5</v>
      </c>
      <c r="T1369" s="12">
        <v>0</v>
      </c>
      <c r="U1369" s="12">
        <v>75.686000000000007</v>
      </c>
    </row>
    <row r="1370" spans="1:21" x14ac:dyDescent="0.3">
      <c r="A1370" s="12">
        <v>6542</v>
      </c>
      <c r="B1370" s="12" t="s">
        <v>3506</v>
      </c>
      <c r="C1370" s="2">
        <v>43055</v>
      </c>
      <c r="D1370" s="2">
        <v>43058</v>
      </c>
      <c r="E1370" s="12" t="s">
        <v>89</v>
      </c>
      <c r="F1370" s="12" t="s">
        <v>1154</v>
      </c>
      <c r="G1370" s="12" t="s">
        <v>1155</v>
      </c>
      <c r="H1370" s="12" t="s">
        <v>26</v>
      </c>
      <c r="I1370" s="12" t="s">
        <v>27</v>
      </c>
      <c r="J1370" s="12" t="s">
        <v>193</v>
      </c>
      <c r="K1370" s="12" t="s">
        <v>194</v>
      </c>
      <c r="L1370" s="12">
        <v>98103</v>
      </c>
      <c r="M1370" s="12" t="s">
        <v>56</v>
      </c>
      <c r="N1370" s="12" t="s">
        <v>727</v>
      </c>
      <c r="O1370" s="12" t="s">
        <v>32</v>
      </c>
      <c r="P1370" s="12" t="s">
        <v>58</v>
      </c>
      <c r="Q1370" s="12" t="s">
        <v>728</v>
      </c>
      <c r="R1370" s="12">
        <v>139.91999999999999</v>
      </c>
      <c r="S1370" s="12">
        <v>2</v>
      </c>
      <c r="T1370" s="12">
        <v>0</v>
      </c>
      <c r="U1370" s="12">
        <v>23.7864</v>
      </c>
    </row>
    <row r="1371" spans="1:21" x14ac:dyDescent="0.3">
      <c r="A1371" s="12">
        <v>6548</v>
      </c>
      <c r="B1371" s="12" t="s">
        <v>3507</v>
      </c>
      <c r="C1371" s="2">
        <v>41699</v>
      </c>
      <c r="D1371" s="2">
        <v>41703</v>
      </c>
      <c r="E1371" s="12" t="s">
        <v>41</v>
      </c>
      <c r="F1371" s="12" t="s">
        <v>2863</v>
      </c>
      <c r="G1371" s="12" t="s">
        <v>2864</v>
      </c>
      <c r="H1371" s="12" t="s">
        <v>102</v>
      </c>
      <c r="I1371" s="12" t="s">
        <v>27</v>
      </c>
      <c r="J1371" s="12" t="s">
        <v>3508</v>
      </c>
      <c r="K1371" s="12" t="s">
        <v>136</v>
      </c>
      <c r="L1371" s="12">
        <v>60126</v>
      </c>
      <c r="M1371" s="12" t="s">
        <v>95</v>
      </c>
      <c r="N1371" s="12" t="s">
        <v>161</v>
      </c>
      <c r="O1371" s="12" t="s">
        <v>32</v>
      </c>
      <c r="P1371" s="12" t="s">
        <v>38</v>
      </c>
      <c r="Q1371" s="12" t="s">
        <v>162</v>
      </c>
      <c r="R1371" s="12">
        <v>634.11599999999999</v>
      </c>
      <c r="S1371" s="12">
        <v>6</v>
      </c>
      <c r="T1371" s="12">
        <v>0.3</v>
      </c>
      <c r="U1371" s="12">
        <v>-172.1172</v>
      </c>
    </row>
    <row r="1372" spans="1:21" x14ac:dyDescent="0.3">
      <c r="A1372" s="12">
        <v>6550</v>
      </c>
      <c r="B1372" s="12" t="s">
        <v>3509</v>
      </c>
      <c r="C1372" s="2">
        <v>42215</v>
      </c>
      <c r="D1372" s="2">
        <v>42217</v>
      </c>
      <c r="E1372" s="12" t="s">
        <v>89</v>
      </c>
      <c r="F1372" s="12" t="s">
        <v>2601</v>
      </c>
      <c r="G1372" s="12" t="s">
        <v>2602</v>
      </c>
      <c r="H1372" s="12" t="s">
        <v>102</v>
      </c>
      <c r="I1372" s="12" t="s">
        <v>27</v>
      </c>
      <c r="J1372" s="12" t="s">
        <v>326</v>
      </c>
      <c r="K1372" s="12" t="s">
        <v>168</v>
      </c>
      <c r="L1372" s="12">
        <v>55044</v>
      </c>
      <c r="M1372" s="12" t="s">
        <v>95</v>
      </c>
      <c r="N1372" s="12" t="s">
        <v>1005</v>
      </c>
      <c r="O1372" s="12" t="s">
        <v>32</v>
      </c>
      <c r="P1372" s="12" t="s">
        <v>38</v>
      </c>
      <c r="Q1372" s="12" t="s">
        <v>1006</v>
      </c>
      <c r="R1372" s="12">
        <v>155.88</v>
      </c>
      <c r="S1372" s="12">
        <v>6</v>
      </c>
      <c r="T1372" s="12">
        <v>0</v>
      </c>
      <c r="U1372" s="12">
        <v>38.97</v>
      </c>
    </row>
    <row r="1373" spans="1:21" x14ac:dyDescent="0.3">
      <c r="A1373" s="12">
        <v>6551</v>
      </c>
      <c r="B1373" s="12" t="s">
        <v>3510</v>
      </c>
      <c r="C1373" s="2">
        <v>42309</v>
      </c>
      <c r="D1373" s="2">
        <v>42311</v>
      </c>
      <c r="E1373" s="12" t="s">
        <v>23</v>
      </c>
      <c r="F1373" s="12" t="s">
        <v>2259</v>
      </c>
      <c r="G1373" s="12" t="s">
        <v>2260</v>
      </c>
      <c r="H1373" s="12" t="s">
        <v>26</v>
      </c>
      <c r="I1373" s="12" t="s">
        <v>27</v>
      </c>
      <c r="J1373" s="12" t="s">
        <v>175</v>
      </c>
      <c r="K1373" s="12" t="s">
        <v>122</v>
      </c>
      <c r="L1373" s="12">
        <v>10035</v>
      </c>
      <c r="M1373" s="12" t="s">
        <v>69</v>
      </c>
      <c r="N1373" s="12" t="s">
        <v>2182</v>
      </c>
      <c r="O1373" s="12" t="s">
        <v>32</v>
      </c>
      <c r="P1373" s="12" t="s">
        <v>38</v>
      </c>
      <c r="Q1373" s="12" t="s">
        <v>2183</v>
      </c>
      <c r="R1373" s="12">
        <v>327.56400000000002</v>
      </c>
      <c r="S1373" s="12">
        <v>4</v>
      </c>
      <c r="T1373" s="12">
        <v>0.1</v>
      </c>
      <c r="U1373" s="12">
        <v>21.837599999999998</v>
      </c>
    </row>
    <row r="1374" spans="1:21" x14ac:dyDescent="0.3">
      <c r="A1374" s="12">
        <v>6559</v>
      </c>
      <c r="B1374" s="12" t="s">
        <v>3511</v>
      </c>
      <c r="C1374" s="2">
        <v>42160</v>
      </c>
      <c r="D1374" s="2">
        <v>42165</v>
      </c>
      <c r="E1374" s="12" t="s">
        <v>41</v>
      </c>
      <c r="F1374" s="12" t="s">
        <v>2383</v>
      </c>
      <c r="G1374" s="12" t="s">
        <v>2384</v>
      </c>
      <c r="H1374" s="12" t="s">
        <v>92</v>
      </c>
      <c r="I1374" s="12" t="s">
        <v>27</v>
      </c>
      <c r="J1374" s="12" t="s">
        <v>2956</v>
      </c>
      <c r="K1374" s="12" t="s">
        <v>122</v>
      </c>
      <c r="L1374" s="12">
        <v>14215</v>
      </c>
      <c r="M1374" s="12" t="s">
        <v>69</v>
      </c>
      <c r="N1374" s="12" t="s">
        <v>627</v>
      </c>
      <c r="O1374" s="12" t="s">
        <v>32</v>
      </c>
      <c r="P1374" s="12" t="s">
        <v>38</v>
      </c>
      <c r="Q1374" s="12" t="s">
        <v>628</v>
      </c>
      <c r="R1374" s="12">
        <v>1522.6379999999999</v>
      </c>
      <c r="S1374" s="12">
        <v>9</v>
      </c>
      <c r="T1374" s="12">
        <v>0.1</v>
      </c>
      <c r="U1374" s="12">
        <v>169.18199999999999</v>
      </c>
    </row>
    <row r="1375" spans="1:21" x14ac:dyDescent="0.3">
      <c r="A1375" s="12">
        <v>6564</v>
      </c>
      <c r="B1375" s="12" t="s">
        <v>3512</v>
      </c>
      <c r="C1375" s="2">
        <v>41766</v>
      </c>
      <c r="D1375" s="2">
        <v>41771</v>
      </c>
      <c r="E1375" s="12" t="s">
        <v>41</v>
      </c>
      <c r="F1375" s="12" t="s">
        <v>1650</v>
      </c>
      <c r="G1375" s="12" t="s">
        <v>1651</v>
      </c>
      <c r="H1375" s="12" t="s">
        <v>26</v>
      </c>
      <c r="I1375" s="12" t="s">
        <v>27</v>
      </c>
      <c r="J1375" s="12" t="s">
        <v>473</v>
      </c>
      <c r="K1375" s="12" t="s">
        <v>436</v>
      </c>
      <c r="L1375" s="12">
        <v>1841</v>
      </c>
      <c r="M1375" s="12" t="s">
        <v>69</v>
      </c>
      <c r="N1375" s="12" t="s">
        <v>2568</v>
      </c>
      <c r="O1375" s="12" t="s">
        <v>32</v>
      </c>
      <c r="P1375" s="12" t="s">
        <v>47</v>
      </c>
      <c r="Q1375" s="12" t="s">
        <v>2569</v>
      </c>
      <c r="R1375" s="12">
        <v>194.25</v>
      </c>
      <c r="S1375" s="12">
        <v>2</v>
      </c>
      <c r="T1375" s="12">
        <v>0.3</v>
      </c>
      <c r="U1375" s="12">
        <v>-38.85</v>
      </c>
    </row>
    <row r="1376" spans="1:21" x14ac:dyDescent="0.3">
      <c r="A1376" s="12">
        <v>6566</v>
      </c>
      <c r="B1376" s="12" t="s">
        <v>3512</v>
      </c>
      <c r="C1376" s="2">
        <v>41766</v>
      </c>
      <c r="D1376" s="2">
        <v>41771</v>
      </c>
      <c r="E1376" s="12" t="s">
        <v>41</v>
      </c>
      <c r="F1376" s="12" t="s">
        <v>1650</v>
      </c>
      <c r="G1376" s="12" t="s">
        <v>1651</v>
      </c>
      <c r="H1376" s="12" t="s">
        <v>26</v>
      </c>
      <c r="I1376" s="12" t="s">
        <v>27</v>
      </c>
      <c r="J1376" s="12" t="s">
        <v>473</v>
      </c>
      <c r="K1376" s="12" t="s">
        <v>436</v>
      </c>
      <c r="L1376" s="12">
        <v>1841</v>
      </c>
      <c r="M1376" s="12" t="s">
        <v>69</v>
      </c>
      <c r="N1376" s="12" t="s">
        <v>818</v>
      </c>
      <c r="O1376" s="12" t="s">
        <v>32</v>
      </c>
      <c r="P1376" s="12" t="s">
        <v>38</v>
      </c>
      <c r="Q1376" s="12" t="s">
        <v>819</v>
      </c>
      <c r="R1376" s="12">
        <v>872.32</v>
      </c>
      <c r="S1376" s="12">
        <v>4</v>
      </c>
      <c r="T1376" s="12">
        <v>0</v>
      </c>
      <c r="U1376" s="12">
        <v>244.24959999999999</v>
      </c>
    </row>
    <row r="1377" spans="1:21" x14ac:dyDescent="0.3">
      <c r="A1377" s="12">
        <v>6570</v>
      </c>
      <c r="B1377" s="12" t="s">
        <v>3513</v>
      </c>
      <c r="C1377" s="2">
        <v>41747</v>
      </c>
      <c r="D1377" s="2">
        <v>41751</v>
      </c>
      <c r="E1377" s="12" t="s">
        <v>41</v>
      </c>
      <c r="F1377" s="12" t="s">
        <v>127</v>
      </c>
      <c r="G1377" s="12" t="s">
        <v>128</v>
      </c>
      <c r="H1377" s="12" t="s">
        <v>26</v>
      </c>
      <c r="I1377" s="12" t="s">
        <v>27</v>
      </c>
      <c r="J1377" s="12" t="s">
        <v>103</v>
      </c>
      <c r="K1377" s="12" t="s">
        <v>94</v>
      </c>
      <c r="L1377" s="12">
        <v>77095</v>
      </c>
      <c r="M1377" s="12" t="s">
        <v>95</v>
      </c>
      <c r="N1377" s="12" t="s">
        <v>396</v>
      </c>
      <c r="O1377" s="12" t="s">
        <v>32</v>
      </c>
      <c r="P1377" s="12" t="s">
        <v>38</v>
      </c>
      <c r="Q1377" s="12" t="s">
        <v>397</v>
      </c>
      <c r="R1377" s="12">
        <v>317.05799999999999</v>
      </c>
      <c r="S1377" s="12">
        <v>3</v>
      </c>
      <c r="T1377" s="12">
        <v>0.3</v>
      </c>
      <c r="U1377" s="12">
        <v>-18.117599999999999</v>
      </c>
    </row>
    <row r="1378" spans="1:21" x14ac:dyDescent="0.3">
      <c r="A1378" s="12">
        <v>6577</v>
      </c>
      <c r="B1378" s="12" t="s">
        <v>3514</v>
      </c>
      <c r="C1378" s="2">
        <v>42797</v>
      </c>
      <c r="D1378" s="2">
        <v>42802</v>
      </c>
      <c r="E1378" s="12" t="s">
        <v>41</v>
      </c>
      <c r="F1378" s="12" t="s">
        <v>2566</v>
      </c>
      <c r="G1378" s="12" t="s">
        <v>2567</v>
      </c>
      <c r="H1378" s="12" t="s">
        <v>26</v>
      </c>
      <c r="I1378" s="12" t="s">
        <v>27</v>
      </c>
      <c r="J1378" s="12" t="s">
        <v>54</v>
      </c>
      <c r="K1378" s="12" t="s">
        <v>55</v>
      </c>
      <c r="L1378" s="12">
        <v>90008</v>
      </c>
      <c r="M1378" s="12" t="s">
        <v>56</v>
      </c>
      <c r="N1378" s="12" t="s">
        <v>123</v>
      </c>
      <c r="O1378" s="12" t="s">
        <v>32</v>
      </c>
      <c r="P1378" s="12" t="s">
        <v>38</v>
      </c>
      <c r="Q1378" s="12" t="s">
        <v>124</v>
      </c>
      <c r="R1378" s="12">
        <v>170.352</v>
      </c>
      <c r="S1378" s="12">
        <v>3</v>
      </c>
      <c r="T1378" s="12">
        <v>0.2</v>
      </c>
      <c r="U1378" s="12">
        <v>-17.0352</v>
      </c>
    </row>
    <row r="1379" spans="1:21" x14ac:dyDescent="0.3">
      <c r="A1379" s="12">
        <v>6582</v>
      </c>
      <c r="B1379" s="12" t="s">
        <v>3515</v>
      </c>
      <c r="C1379" s="2">
        <v>42665</v>
      </c>
      <c r="D1379" s="2">
        <v>42665</v>
      </c>
      <c r="E1379" s="12" t="s">
        <v>427</v>
      </c>
      <c r="F1379" s="12" t="s">
        <v>2072</v>
      </c>
      <c r="G1379" s="12" t="s">
        <v>2073</v>
      </c>
      <c r="H1379" s="12" t="s">
        <v>26</v>
      </c>
      <c r="I1379" s="12" t="s">
        <v>27</v>
      </c>
      <c r="J1379" s="12" t="s">
        <v>193</v>
      </c>
      <c r="K1379" s="12" t="s">
        <v>194</v>
      </c>
      <c r="L1379" s="12">
        <v>98105</v>
      </c>
      <c r="M1379" s="12" t="s">
        <v>56</v>
      </c>
      <c r="N1379" s="12" t="s">
        <v>3516</v>
      </c>
      <c r="O1379" s="12" t="s">
        <v>32</v>
      </c>
      <c r="P1379" s="12" t="s">
        <v>58</v>
      </c>
      <c r="Q1379" s="12" t="s">
        <v>3517</v>
      </c>
      <c r="R1379" s="12">
        <v>101.94</v>
      </c>
      <c r="S1379" s="12">
        <v>3</v>
      </c>
      <c r="T1379" s="12">
        <v>0</v>
      </c>
      <c r="U1379" s="12">
        <v>30.582000000000001</v>
      </c>
    </row>
    <row r="1380" spans="1:21" x14ac:dyDescent="0.3">
      <c r="A1380" s="12">
        <v>6586</v>
      </c>
      <c r="B1380" s="12" t="s">
        <v>3518</v>
      </c>
      <c r="C1380" s="2">
        <v>42937</v>
      </c>
      <c r="D1380" s="2">
        <v>42943</v>
      </c>
      <c r="E1380" s="12" t="s">
        <v>41</v>
      </c>
      <c r="F1380" s="12" t="s">
        <v>1641</v>
      </c>
      <c r="G1380" s="12" t="s">
        <v>1642</v>
      </c>
      <c r="H1380" s="12" t="s">
        <v>26</v>
      </c>
      <c r="I1380" s="12" t="s">
        <v>27</v>
      </c>
      <c r="J1380" s="12" t="s">
        <v>3235</v>
      </c>
      <c r="K1380" s="12" t="s">
        <v>718</v>
      </c>
      <c r="L1380" s="12">
        <v>24153</v>
      </c>
      <c r="M1380" s="12" t="s">
        <v>30</v>
      </c>
      <c r="N1380" s="12" t="s">
        <v>339</v>
      </c>
      <c r="O1380" s="12" t="s">
        <v>32</v>
      </c>
      <c r="P1380" s="12" t="s">
        <v>58</v>
      </c>
      <c r="Q1380" s="12" t="s">
        <v>340</v>
      </c>
      <c r="R1380" s="12">
        <v>8.8000000000000007</v>
      </c>
      <c r="S1380" s="12">
        <v>5</v>
      </c>
      <c r="T1380" s="12">
        <v>0</v>
      </c>
      <c r="U1380" s="12">
        <v>3.8719999999999999</v>
      </c>
    </row>
    <row r="1381" spans="1:21" x14ac:dyDescent="0.3">
      <c r="A1381" s="12">
        <v>6588</v>
      </c>
      <c r="B1381" s="12" t="s">
        <v>3518</v>
      </c>
      <c r="C1381" s="2">
        <v>42937</v>
      </c>
      <c r="D1381" s="2">
        <v>42943</v>
      </c>
      <c r="E1381" s="12" t="s">
        <v>41</v>
      </c>
      <c r="F1381" s="12" t="s">
        <v>1641</v>
      </c>
      <c r="G1381" s="12" t="s">
        <v>1642</v>
      </c>
      <c r="H1381" s="12" t="s">
        <v>26</v>
      </c>
      <c r="I1381" s="12" t="s">
        <v>27</v>
      </c>
      <c r="J1381" s="12" t="s">
        <v>3235</v>
      </c>
      <c r="K1381" s="12" t="s">
        <v>718</v>
      </c>
      <c r="L1381" s="12">
        <v>24153</v>
      </c>
      <c r="M1381" s="12" t="s">
        <v>30</v>
      </c>
      <c r="N1381" s="12" t="s">
        <v>900</v>
      </c>
      <c r="O1381" s="12" t="s">
        <v>32</v>
      </c>
      <c r="P1381" s="12" t="s">
        <v>33</v>
      </c>
      <c r="Q1381" s="12" t="s">
        <v>901</v>
      </c>
      <c r="R1381" s="12">
        <v>302.94</v>
      </c>
      <c r="S1381" s="12">
        <v>3</v>
      </c>
      <c r="T1381" s="12">
        <v>0</v>
      </c>
      <c r="U1381" s="12">
        <v>69.676199999999994</v>
      </c>
    </row>
    <row r="1382" spans="1:21" x14ac:dyDescent="0.3">
      <c r="A1382" s="12">
        <v>6600</v>
      </c>
      <c r="B1382" s="12" t="s">
        <v>3519</v>
      </c>
      <c r="C1382" s="2">
        <v>41975</v>
      </c>
      <c r="D1382" s="2">
        <v>41980</v>
      </c>
      <c r="E1382" s="12" t="s">
        <v>41</v>
      </c>
      <c r="F1382" s="12" t="s">
        <v>3520</v>
      </c>
      <c r="G1382" s="12" t="s">
        <v>3521</v>
      </c>
      <c r="H1382" s="12" t="s">
        <v>92</v>
      </c>
      <c r="I1382" s="12" t="s">
        <v>27</v>
      </c>
      <c r="J1382" s="12" t="s">
        <v>2524</v>
      </c>
      <c r="K1382" s="12" t="s">
        <v>1091</v>
      </c>
      <c r="L1382" s="12">
        <v>20735</v>
      </c>
      <c r="M1382" s="12" t="s">
        <v>69</v>
      </c>
      <c r="N1382" s="12" t="s">
        <v>650</v>
      </c>
      <c r="O1382" s="12" t="s">
        <v>32</v>
      </c>
      <c r="P1382" s="12" t="s">
        <v>58</v>
      </c>
      <c r="Q1382" s="12" t="s">
        <v>651</v>
      </c>
      <c r="R1382" s="12">
        <v>60.72</v>
      </c>
      <c r="S1382" s="12">
        <v>3</v>
      </c>
      <c r="T1382" s="12">
        <v>0</v>
      </c>
      <c r="U1382" s="12">
        <v>23.680800000000001</v>
      </c>
    </row>
    <row r="1383" spans="1:21" x14ac:dyDescent="0.3">
      <c r="A1383" s="12">
        <v>6602</v>
      </c>
      <c r="B1383" s="12" t="s">
        <v>3519</v>
      </c>
      <c r="C1383" s="2">
        <v>41975</v>
      </c>
      <c r="D1383" s="2">
        <v>41980</v>
      </c>
      <c r="E1383" s="12" t="s">
        <v>41</v>
      </c>
      <c r="F1383" s="12" t="s">
        <v>3520</v>
      </c>
      <c r="G1383" s="12" t="s">
        <v>3521</v>
      </c>
      <c r="H1383" s="12" t="s">
        <v>92</v>
      </c>
      <c r="I1383" s="12" t="s">
        <v>27</v>
      </c>
      <c r="J1383" s="12" t="s">
        <v>2524</v>
      </c>
      <c r="K1383" s="12" t="s">
        <v>1091</v>
      </c>
      <c r="L1383" s="12">
        <v>20735</v>
      </c>
      <c r="M1383" s="12" t="s">
        <v>69</v>
      </c>
      <c r="N1383" s="12" t="s">
        <v>1515</v>
      </c>
      <c r="O1383" s="12" t="s">
        <v>32</v>
      </c>
      <c r="P1383" s="12" t="s">
        <v>38</v>
      </c>
      <c r="Q1383" s="12" t="s">
        <v>1516</v>
      </c>
      <c r="R1383" s="12">
        <v>239.84</v>
      </c>
      <c r="S1383" s="12">
        <v>8</v>
      </c>
      <c r="T1383" s="12">
        <v>0</v>
      </c>
      <c r="U1383" s="12">
        <v>64.756799999999998</v>
      </c>
    </row>
    <row r="1384" spans="1:21" x14ac:dyDescent="0.3">
      <c r="A1384" s="12">
        <v>6608</v>
      </c>
      <c r="B1384" s="12" t="s">
        <v>3522</v>
      </c>
      <c r="C1384" s="2">
        <v>42516</v>
      </c>
      <c r="D1384" s="2">
        <v>42521</v>
      </c>
      <c r="E1384" s="12" t="s">
        <v>41</v>
      </c>
      <c r="F1384" s="12" t="s">
        <v>2919</v>
      </c>
      <c r="G1384" s="12" t="s">
        <v>2920</v>
      </c>
      <c r="H1384" s="12" t="s">
        <v>26</v>
      </c>
      <c r="I1384" s="12" t="s">
        <v>27</v>
      </c>
      <c r="J1384" s="12" t="s">
        <v>851</v>
      </c>
      <c r="K1384" s="12" t="s">
        <v>55</v>
      </c>
      <c r="L1384" s="12">
        <v>92704</v>
      </c>
      <c r="M1384" s="12" t="s">
        <v>56</v>
      </c>
      <c r="N1384" s="12" t="s">
        <v>297</v>
      </c>
      <c r="O1384" s="12" t="s">
        <v>32</v>
      </c>
      <c r="P1384" s="12" t="s">
        <v>38</v>
      </c>
      <c r="Q1384" s="12" t="s">
        <v>298</v>
      </c>
      <c r="R1384" s="12">
        <v>484.70400000000001</v>
      </c>
      <c r="S1384" s="12">
        <v>6</v>
      </c>
      <c r="T1384" s="12">
        <v>0.2</v>
      </c>
      <c r="U1384" s="12">
        <v>-84.8232</v>
      </c>
    </row>
    <row r="1385" spans="1:21" x14ac:dyDescent="0.3">
      <c r="A1385" s="12">
        <v>6612</v>
      </c>
      <c r="B1385" s="12" t="s">
        <v>3523</v>
      </c>
      <c r="C1385" s="2">
        <v>42115</v>
      </c>
      <c r="D1385" s="2">
        <v>42122</v>
      </c>
      <c r="E1385" s="12" t="s">
        <v>41</v>
      </c>
      <c r="F1385" s="12" t="s">
        <v>3277</v>
      </c>
      <c r="G1385" s="12" t="s">
        <v>3278</v>
      </c>
      <c r="H1385" s="12" t="s">
        <v>26</v>
      </c>
      <c r="I1385" s="12" t="s">
        <v>27</v>
      </c>
      <c r="J1385" s="12" t="s">
        <v>867</v>
      </c>
      <c r="K1385" s="12" t="s">
        <v>29</v>
      </c>
      <c r="L1385" s="12">
        <v>40214</v>
      </c>
      <c r="M1385" s="12" t="s">
        <v>30</v>
      </c>
      <c r="N1385" s="12" t="s">
        <v>358</v>
      </c>
      <c r="O1385" s="12" t="s">
        <v>32</v>
      </c>
      <c r="P1385" s="12" t="s">
        <v>38</v>
      </c>
      <c r="Q1385" s="12" t="s">
        <v>359</v>
      </c>
      <c r="R1385" s="12">
        <v>191.96</v>
      </c>
      <c r="S1385" s="12">
        <v>2</v>
      </c>
      <c r="T1385" s="12">
        <v>0</v>
      </c>
      <c r="U1385" s="12">
        <v>51.8292</v>
      </c>
    </row>
    <row r="1386" spans="1:21" x14ac:dyDescent="0.3">
      <c r="A1386" s="12">
        <v>6615</v>
      </c>
      <c r="B1386" s="12" t="s">
        <v>3523</v>
      </c>
      <c r="C1386" s="2">
        <v>42115</v>
      </c>
      <c r="D1386" s="2">
        <v>42122</v>
      </c>
      <c r="E1386" s="12" t="s">
        <v>41</v>
      </c>
      <c r="F1386" s="12" t="s">
        <v>3277</v>
      </c>
      <c r="G1386" s="12" t="s">
        <v>3278</v>
      </c>
      <c r="H1386" s="12" t="s">
        <v>26</v>
      </c>
      <c r="I1386" s="12" t="s">
        <v>27</v>
      </c>
      <c r="J1386" s="12" t="s">
        <v>867</v>
      </c>
      <c r="K1386" s="12" t="s">
        <v>29</v>
      </c>
      <c r="L1386" s="12">
        <v>40214</v>
      </c>
      <c r="M1386" s="12" t="s">
        <v>30</v>
      </c>
      <c r="N1386" s="12" t="s">
        <v>727</v>
      </c>
      <c r="O1386" s="12" t="s">
        <v>32</v>
      </c>
      <c r="P1386" s="12" t="s">
        <v>58</v>
      </c>
      <c r="Q1386" s="12" t="s">
        <v>728</v>
      </c>
      <c r="R1386" s="12">
        <v>209.88</v>
      </c>
      <c r="S1386" s="12">
        <v>3</v>
      </c>
      <c r="T1386" s="12">
        <v>0</v>
      </c>
      <c r="U1386" s="12">
        <v>35.679600000000001</v>
      </c>
    </row>
    <row r="1387" spans="1:21" x14ac:dyDescent="0.3">
      <c r="A1387" s="12">
        <v>6616</v>
      </c>
      <c r="B1387" s="12" t="s">
        <v>3524</v>
      </c>
      <c r="C1387" s="2">
        <v>42538</v>
      </c>
      <c r="D1387" s="2">
        <v>42540</v>
      </c>
      <c r="E1387" s="12" t="s">
        <v>89</v>
      </c>
      <c r="F1387" s="12" t="s">
        <v>3525</v>
      </c>
      <c r="G1387" s="12" t="s">
        <v>3526</v>
      </c>
      <c r="H1387" s="12" t="s">
        <v>26</v>
      </c>
      <c r="I1387" s="12" t="s">
        <v>27</v>
      </c>
      <c r="J1387" s="12" t="s">
        <v>54</v>
      </c>
      <c r="K1387" s="12" t="s">
        <v>55</v>
      </c>
      <c r="L1387" s="12">
        <v>90045</v>
      </c>
      <c r="M1387" s="12" t="s">
        <v>56</v>
      </c>
      <c r="N1387" s="12" t="s">
        <v>2624</v>
      </c>
      <c r="O1387" s="12" t="s">
        <v>32</v>
      </c>
      <c r="P1387" s="12" t="s">
        <v>33</v>
      </c>
      <c r="Q1387" s="12" t="s">
        <v>2625</v>
      </c>
      <c r="R1387" s="12">
        <v>239.666</v>
      </c>
      <c r="S1387" s="12">
        <v>2</v>
      </c>
      <c r="T1387" s="12">
        <v>0.15</v>
      </c>
      <c r="U1387" s="12">
        <v>14.098000000000001</v>
      </c>
    </row>
    <row r="1388" spans="1:21" x14ac:dyDescent="0.3">
      <c r="A1388" s="12">
        <v>6622</v>
      </c>
      <c r="B1388" s="12" t="s">
        <v>3527</v>
      </c>
      <c r="C1388" s="2">
        <v>42748</v>
      </c>
      <c r="D1388" s="2">
        <v>42753</v>
      </c>
      <c r="E1388" s="12" t="s">
        <v>23</v>
      </c>
      <c r="F1388" s="12" t="s">
        <v>2060</v>
      </c>
      <c r="G1388" s="12" t="s">
        <v>2061</v>
      </c>
      <c r="H1388" s="12" t="s">
        <v>92</v>
      </c>
      <c r="I1388" s="12" t="s">
        <v>27</v>
      </c>
      <c r="J1388" s="12" t="s">
        <v>880</v>
      </c>
      <c r="K1388" s="12" t="s">
        <v>567</v>
      </c>
      <c r="L1388" s="12">
        <v>65807</v>
      </c>
      <c r="M1388" s="12" t="s">
        <v>95</v>
      </c>
      <c r="N1388" s="12" t="s">
        <v>2481</v>
      </c>
      <c r="O1388" s="12" t="s">
        <v>32</v>
      </c>
      <c r="P1388" s="12" t="s">
        <v>33</v>
      </c>
      <c r="Q1388" s="12" t="s">
        <v>2482</v>
      </c>
      <c r="R1388" s="12">
        <v>212.94</v>
      </c>
      <c r="S1388" s="12">
        <v>3</v>
      </c>
      <c r="T1388" s="12">
        <v>0</v>
      </c>
      <c r="U1388" s="12">
        <v>53.234999999999999</v>
      </c>
    </row>
    <row r="1389" spans="1:21" x14ac:dyDescent="0.3">
      <c r="A1389" s="12">
        <v>6623</v>
      </c>
      <c r="B1389" s="12" t="s">
        <v>3528</v>
      </c>
      <c r="C1389" s="2">
        <v>41888</v>
      </c>
      <c r="D1389" s="2">
        <v>41891</v>
      </c>
      <c r="E1389" s="12" t="s">
        <v>89</v>
      </c>
      <c r="F1389" s="12" t="s">
        <v>3529</v>
      </c>
      <c r="G1389" s="12" t="s">
        <v>3530</v>
      </c>
      <c r="H1389" s="12" t="s">
        <v>92</v>
      </c>
      <c r="I1389" s="12" t="s">
        <v>27</v>
      </c>
      <c r="J1389" s="12" t="s">
        <v>330</v>
      </c>
      <c r="K1389" s="12" t="s">
        <v>55</v>
      </c>
      <c r="L1389" s="12">
        <v>94109</v>
      </c>
      <c r="M1389" s="12" t="s">
        <v>56</v>
      </c>
      <c r="N1389" s="12" t="s">
        <v>57</v>
      </c>
      <c r="O1389" s="12" t="s">
        <v>32</v>
      </c>
      <c r="P1389" s="12" t="s">
        <v>58</v>
      </c>
      <c r="Q1389" s="12" t="s">
        <v>59</v>
      </c>
      <c r="R1389" s="12">
        <v>41.88</v>
      </c>
      <c r="S1389" s="12">
        <v>6</v>
      </c>
      <c r="T1389" s="12">
        <v>0</v>
      </c>
      <c r="U1389" s="12">
        <v>12.145200000000001</v>
      </c>
    </row>
    <row r="1390" spans="1:21" x14ac:dyDescent="0.3">
      <c r="A1390" s="12">
        <v>6625</v>
      </c>
      <c r="B1390" s="12" t="s">
        <v>3531</v>
      </c>
      <c r="C1390" s="2">
        <v>42023</v>
      </c>
      <c r="D1390" s="2">
        <v>42027</v>
      </c>
      <c r="E1390" s="12" t="s">
        <v>41</v>
      </c>
      <c r="F1390" s="12" t="s">
        <v>3532</v>
      </c>
      <c r="G1390" s="12" t="s">
        <v>3533</v>
      </c>
      <c r="H1390" s="12" t="s">
        <v>26</v>
      </c>
      <c r="I1390" s="12" t="s">
        <v>27</v>
      </c>
      <c r="J1390" s="12" t="s">
        <v>3534</v>
      </c>
      <c r="K1390" s="12" t="s">
        <v>94</v>
      </c>
      <c r="L1390" s="12">
        <v>77590</v>
      </c>
      <c r="M1390" s="12" t="s">
        <v>95</v>
      </c>
      <c r="N1390" s="12" t="s">
        <v>1629</v>
      </c>
      <c r="O1390" s="12" t="s">
        <v>32</v>
      </c>
      <c r="P1390" s="12" t="s">
        <v>47</v>
      </c>
      <c r="Q1390" s="12" t="s">
        <v>1630</v>
      </c>
      <c r="R1390" s="12">
        <v>102.438</v>
      </c>
      <c r="S1390" s="12">
        <v>1</v>
      </c>
      <c r="T1390" s="12">
        <v>0.3</v>
      </c>
      <c r="U1390" s="12">
        <v>-13.1706</v>
      </c>
    </row>
    <row r="1391" spans="1:21" x14ac:dyDescent="0.3">
      <c r="A1391" s="12">
        <v>6626</v>
      </c>
      <c r="B1391" s="12" t="s">
        <v>3531</v>
      </c>
      <c r="C1391" s="2">
        <v>42023</v>
      </c>
      <c r="D1391" s="2">
        <v>42027</v>
      </c>
      <c r="E1391" s="12" t="s">
        <v>41</v>
      </c>
      <c r="F1391" s="12" t="s">
        <v>3532</v>
      </c>
      <c r="G1391" s="12" t="s">
        <v>3533</v>
      </c>
      <c r="H1391" s="12" t="s">
        <v>26</v>
      </c>
      <c r="I1391" s="12" t="s">
        <v>27</v>
      </c>
      <c r="J1391" s="12" t="s">
        <v>3534</v>
      </c>
      <c r="K1391" s="12" t="s">
        <v>94</v>
      </c>
      <c r="L1391" s="12">
        <v>77590</v>
      </c>
      <c r="M1391" s="12" t="s">
        <v>95</v>
      </c>
      <c r="N1391" s="12" t="s">
        <v>2196</v>
      </c>
      <c r="O1391" s="12" t="s">
        <v>32</v>
      </c>
      <c r="P1391" s="12" t="s">
        <v>38</v>
      </c>
      <c r="Q1391" s="12" t="s">
        <v>2197</v>
      </c>
      <c r="R1391" s="12">
        <v>199.304</v>
      </c>
      <c r="S1391" s="12">
        <v>4</v>
      </c>
      <c r="T1391" s="12">
        <v>0.3</v>
      </c>
      <c r="U1391" s="12">
        <v>-8.5416000000000007</v>
      </c>
    </row>
    <row r="1392" spans="1:21" x14ac:dyDescent="0.3">
      <c r="A1392" s="12">
        <v>6631</v>
      </c>
      <c r="B1392" s="12" t="s">
        <v>3535</v>
      </c>
      <c r="C1392" s="2">
        <v>42729</v>
      </c>
      <c r="D1392" s="2">
        <v>42734</v>
      </c>
      <c r="E1392" s="12" t="s">
        <v>41</v>
      </c>
      <c r="F1392" s="12" t="s">
        <v>1611</v>
      </c>
      <c r="G1392" s="12" t="s">
        <v>1612</v>
      </c>
      <c r="H1392" s="12" t="s">
        <v>26</v>
      </c>
      <c r="I1392" s="12" t="s">
        <v>27</v>
      </c>
      <c r="J1392" s="12" t="s">
        <v>193</v>
      </c>
      <c r="K1392" s="12" t="s">
        <v>194</v>
      </c>
      <c r="L1392" s="12">
        <v>98115</v>
      </c>
      <c r="M1392" s="12" t="s">
        <v>56</v>
      </c>
      <c r="N1392" s="12" t="s">
        <v>1308</v>
      </c>
      <c r="O1392" s="12" t="s">
        <v>32</v>
      </c>
      <c r="P1392" s="12" t="s">
        <v>38</v>
      </c>
      <c r="Q1392" s="12" t="s">
        <v>1309</v>
      </c>
      <c r="R1392" s="12">
        <v>698.35199999999998</v>
      </c>
      <c r="S1392" s="12">
        <v>3</v>
      </c>
      <c r="T1392" s="12">
        <v>0.2</v>
      </c>
      <c r="U1392" s="12">
        <v>52.376399999999997</v>
      </c>
    </row>
    <row r="1393" spans="1:21" x14ac:dyDescent="0.3">
      <c r="A1393" s="12">
        <v>6632</v>
      </c>
      <c r="B1393" s="12" t="s">
        <v>3535</v>
      </c>
      <c r="C1393" s="2">
        <v>42729</v>
      </c>
      <c r="D1393" s="2">
        <v>42734</v>
      </c>
      <c r="E1393" s="12" t="s">
        <v>41</v>
      </c>
      <c r="F1393" s="12" t="s">
        <v>1611</v>
      </c>
      <c r="G1393" s="12" t="s">
        <v>1612</v>
      </c>
      <c r="H1393" s="12" t="s">
        <v>26</v>
      </c>
      <c r="I1393" s="12" t="s">
        <v>27</v>
      </c>
      <c r="J1393" s="12" t="s">
        <v>193</v>
      </c>
      <c r="K1393" s="12" t="s">
        <v>194</v>
      </c>
      <c r="L1393" s="12">
        <v>98115</v>
      </c>
      <c r="M1393" s="12" t="s">
        <v>56</v>
      </c>
      <c r="N1393" s="12" t="s">
        <v>1463</v>
      </c>
      <c r="O1393" s="12" t="s">
        <v>32</v>
      </c>
      <c r="P1393" s="12" t="s">
        <v>47</v>
      </c>
      <c r="Q1393" s="12" t="s">
        <v>1464</v>
      </c>
      <c r="R1393" s="12">
        <v>1747.25</v>
      </c>
      <c r="S1393" s="12">
        <v>5</v>
      </c>
      <c r="T1393" s="12">
        <v>0</v>
      </c>
      <c r="U1393" s="12">
        <v>629.01</v>
      </c>
    </row>
    <row r="1394" spans="1:21" x14ac:dyDescent="0.3">
      <c r="A1394" s="12">
        <v>6640</v>
      </c>
      <c r="B1394" s="12" t="s">
        <v>3536</v>
      </c>
      <c r="C1394" s="2">
        <v>41943</v>
      </c>
      <c r="D1394" s="2">
        <v>41945</v>
      </c>
      <c r="E1394" s="12" t="s">
        <v>23</v>
      </c>
      <c r="F1394" s="12" t="s">
        <v>878</v>
      </c>
      <c r="G1394" s="12" t="s">
        <v>879</v>
      </c>
      <c r="H1394" s="12" t="s">
        <v>92</v>
      </c>
      <c r="I1394" s="12" t="s">
        <v>27</v>
      </c>
      <c r="J1394" s="12" t="s">
        <v>871</v>
      </c>
      <c r="K1394" s="12" t="s">
        <v>233</v>
      </c>
      <c r="L1394" s="12">
        <v>44052</v>
      </c>
      <c r="M1394" s="12" t="s">
        <v>69</v>
      </c>
      <c r="N1394" s="12" t="s">
        <v>1673</v>
      </c>
      <c r="O1394" s="12" t="s">
        <v>32</v>
      </c>
      <c r="P1394" s="12" t="s">
        <v>47</v>
      </c>
      <c r="Q1394" s="12" t="s">
        <v>1674</v>
      </c>
      <c r="R1394" s="12">
        <v>1421.664</v>
      </c>
      <c r="S1394" s="12">
        <v>8</v>
      </c>
      <c r="T1394" s="12">
        <v>0.4</v>
      </c>
      <c r="U1394" s="12">
        <v>-734.52639999999997</v>
      </c>
    </row>
    <row r="1395" spans="1:21" x14ac:dyDescent="0.3">
      <c r="A1395" s="12">
        <v>6647</v>
      </c>
      <c r="B1395" s="12" t="s">
        <v>3537</v>
      </c>
      <c r="C1395" s="2">
        <v>42719</v>
      </c>
      <c r="D1395" s="2">
        <v>42725</v>
      </c>
      <c r="E1395" s="12" t="s">
        <v>41</v>
      </c>
      <c r="F1395" s="12" t="s">
        <v>1353</v>
      </c>
      <c r="G1395" s="12" t="s">
        <v>1354</v>
      </c>
      <c r="H1395" s="12" t="s">
        <v>102</v>
      </c>
      <c r="I1395" s="12" t="s">
        <v>27</v>
      </c>
      <c r="J1395" s="12" t="s">
        <v>880</v>
      </c>
      <c r="K1395" s="12" t="s">
        <v>1519</v>
      </c>
      <c r="L1395" s="12">
        <v>97477</v>
      </c>
      <c r="M1395" s="12" t="s">
        <v>56</v>
      </c>
      <c r="N1395" s="12" t="s">
        <v>308</v>
      </c>
      <c r="O1395" s="12" t="s">
        <v>32</v>
      </c>
      <c r="P1395" s="12" t="s">
        <v>47</v>
      </c>
      <c r="Q1395" s="12" t="s">
        <v>309</v>
      </c>
      <c r="R1395" s="12">
        <v>564.19500000000005</v>
      </c>
      <c r="S1395" s="12">
        <v>3</v>
      </c>
      <c r="T1395" s="12">
        <v>0.5</v>
      </c>
      <c r="U1395" s="12">
        <v>-304.6653</v>
      </c>
    </row>
    <row r="1396" spans="1:21" x14ac:dyDescent="0.3">
      <c r="A1396" s="12">
        <v>6652</v>
      </c>
      <c r="B1396" s="12" t="s">
        <v>3538</v>
      </c>
      <c r="C1396" s="2">
        <v>42986</v>
      </c>
      <c r="D1396" s="2">
        <v>42989</v>
      </c>
      <c r="E1396" s="12" t="s">
        <v>89</v>
      </c>
      <c r="F1396" s="12" t="s">
        <v>1858</v>
      </c>
      <c r="G1396" s="12" t="s">
        <v>1859</v>
      </c>
      <c r="H1396" s="12" t="s">
        <v>92</v>
      </c>
      <c r="I1396" s="12" t="s">
        <v>27</v>
      </c>
      <c r="J1396" s="12" t="s">
        <v>691</v>
      </c>
      <c r="K1396" s="12" t="s">
        <v>94</v>
      </c>
      <c r="L1396" s="12">
        <v>76017</v>
      </c>
      <c r="M1396" s="12" t="s">
        <v>95</v>
      </c>
      <c r="N1396" s="12" t="s">
        <v>945</v>
      </c>
      <c r="O1396" s="12" t="s">
        <v>32</v>
      </c>
      <c r="P1396" s="12" t="s">
        <v>58</v>
      </c>
      <c r="Q1396" s="12" t="s">
        <v>946</v>
      </c>
      <c r="R1396" s="12">
        <v>21.184000000000001</v>
      </c>
      <c r="S1396" s="12">
        <v>2</v>
      </c>
      <c r="T1396" s="12">
        <v>0.6</v>
      </c>
      <c r="U1396" s="12">
        <v>-11.651199999999999</v>
      </c>
    </row>
    <row r="1397" spans="1:21" x14ac:dyDescent="0.3">
      <c r="A1397" s="12">
        <v>6654</v>
      </c>
      <c r="B1397" s="12" t="s">
        <v>3538</v>
      </c>
      <c r="C1397" s="2">
        <v>42986</v>
      </c>
      <c r="D1397" s="2">
        <v>42989</v>
      </c>
      <c r="E1397" s="12" t="s">
        <v>89</v>
      </c>
      <c r="F1397" s="12" t="s">
        <v>1858</v>
      </c>
      <c r="G1397" s="12" t="s">
        <v>1859</v>
      </c>
      <c r="H1397" s="12" t="s">
        <v>92</v>
      </c>
      <c r="I1397" s="12" t="s">
        <v>27</v>
      </c>
      <c r="J1397" s="12" t="s">
        <v>691</v>
      </c>
      <c r="K1397" s="12" t="s">
        <v>94</v>
      </c>
      <c r="L1397" s="12">
        <v>76017</v>
      </c>
      <c r="M1397" s="12" t="s">
        <v>95</v>
      </c>
      <c r="N1397" s="12" t="s">
        <v>2430</v>
      </c>
      <c r="O1397" s="12" t="s">
        <v>32</v>
      </c>
      <c r="P1397" s="12" t="s">
        <v>38</v>
      </c>
      <c r="Q1397" s="12" t="s">
        <v>2431</v>
      </c>
      <c r="R1397" s="12">
        <v>213.43</v>
      </c>
      <c r="S1397" s="12">
        <v>5</v>
      </c>
      <c r="T1397" s="12">
        <v>0.3</v>
      </c>
      <c r="U1397" s="12">
        <v>-39.637</v>
      </c>
    </row>
    <row r="1398" spans="1:21" x14ac:dyDescent="0.3">
      <c r="A1398" s="12">
        <v>6659</v>
      </c>
      <c r="B1398" s="12" t="s">
        <v>3539</v>
      </c>
      <c r="C1398" s="2">
        <v>42786</v>
      </c>
      <c r="D1398" s="2">
        <v>42793</v>
      </c>
      <c r="E1398" s="12" t="s">
        <v>41</v>
      </c>
      <c r="F1398" s="12" t="s">
        <v>2297</v>
      </c>
      <c r="G1398" s="12" t="s">
        <v>2298</v>
      </c>
      <c r="H1398" s="12" t="s">
        <v>102</v>
      </c>
      <c r="I1398" s="12" t="s">
        <v>27</v>
      </c>
      <c r="J1398" s="12" t="s">
        <v>2035</v>
      </c>
      <c r="K1398" s="12" t="s">
        <v>522</v>
      </c>
      <c r="L1398" s="12">
        <v>85234</v>
      </c>
      <c r="M1398" s="12" t="s">
        <v>56</v>
      </c>
      <c r="N1398" s="12" t="s">
        <v>747</v>
      </c>
      <c r="O1398" s="12" t="s">
        <v>32</v>
      </c>
      <c r="P1398" s="12" t="s">
        <v>58</v>
      </c>
      <c r="Q1398" s="12" t="s">
        <v>748</v>
      </c>
      <c r="R1398" s="12">
        <v>68.703999999999994</v>
      </c>
      <c r="S1398" s="12">
        <v>2</v>
      </c>
      <c r="T1398" s="12">
        <v>0.2</v>
      </c>
      <c r="U1398" s="12">
        <v>16.3172</v>
      </c>
    </row>
    <row r="1399" spans="1:21" x14ac:dyDescent="0.3">
      <c r="A1399" s="12">
        <v>6660</v>
      </c>
      <c r="B1399" s="12" t="s">
        <v>3539</v>
      </c>
      <c r="C1399" s="2">
        <v>42786</v>
      </c>
      <c r="D1399" s="2">
        <v>42793</v>
      </c>
      <c r="E1399" s="12" t="s">
        <v>41</v>
      </c>
      <c r="F1399" s="12" t="s">
        <v>2297</v>
      </c>
      <c r="G1399" s="12" t="s">
        <v>2298</v>
      </c>
      <c r="H1399" s="12" t="s">
        <v>102</v>
      </c>
      <c r="I1399" s="12" t="s">
        <v>27</v>
      </c>
      <c r="J1399" s="12" t="s">
        <v>2035</v>
      </c>
      <c r="K1399" s="12" t="s">
        <v>522</v>
      </c>
      <c r="L1399" s="12">
        <v>85234</v>
      </c>
      <c r="M1399" s="12" t="s">
        <v>56</v>
      </c>
      <c r="N1399" s="12" t="s">
        <v>1261</v>
      </c>
      <c r="O1399" s="12" t="s">
        <v>32</v>
      </c>
      <c r="P1399" s="12" t="s">
        <v>47</v>
      </c>
      <c r="Q1399" s="12" t="s">
        <v>1065</v>
      </c>
      <c r="R1399" s="12">
        <v>386.91</v>
      </c>
      <c r="S1399" s="12">
        <v>9</v>
      </c>
      <c r="T1399" s="12">
        <v>0.5</v>
      </c>
      <c r="U1399" s="12">
        <v>-185.71680000000001</v>
      </c>
    </row>
    <row r="1400" spans="1:21" x14ac:dyDescent="0.3">
      <c r="A1400" s="12">
        <v>6664</v>
      </c>
      <c r="B1400" s="12" t="s">
        <v>3540</v>
      </c>
      <c r="C1400" s="2">
        <v>43034</v>
      </c>
      <c r="D1400" s="2">
        <v>43040</v>
      </c>
      <c r="E1400" s="12" t="s">
        <v>41</v>
      </c>
      <c r="F1400" s="12" t="s">
        <v>612</v>
      </c>
      <c r="G1400" s="12" t="s">
        <v>613</v>
      </c>
      <c r="H1400" s="12" t="s">
        <v>26</v>
      </c>
      <c r="I1400" s="12" t="s">
        <v>27</v>
      </c>
      <c r="J1400" s="12" t="s">
        <v>3541</v>
      </c>
      <c r="K1400" s="12" t="s">
        <v>718</v>
      </c>
      <c r="L1400" s="12">
        <v>23464</v>
      </c>
      <c r="M1400" s="12" t="s">
        <v>30</v>
      </c>
      <c r="N1400" s="12" t="s">
        <v>909</v>
      </c>
      <c r="O1400" s="12" t="s">
        <v>32</v>
      </c>
      <c r="P1400" s="12" t="s">
        <v>47</v>
      </c>
      <c r="Q1400" s="12" t="s">
        <v>910</v>
      </c>
      <c r="R1400" s="12">
        <v>356.85</v>
      </c>
      <c r="S1400" s="12">
        <v>5</v>
      </c>
      <c r="T1400" s="12">
        <v>0</v>
      </c>
      <c r="U1400" s="12">
        <v>60.664499999999997</v>
      </c>
    </row>
    <row r="1401" spans="1:21" x14ac:dyDescent="0.3">
      <c r="A1401" s="12">
        <v>6667</v>
      </c>
      <c r="B1401" s="12" t="s">
        <v>3542</v>
      </c>
      <c r="C1401" s="2">
        <v>42867</v>
      </c>
      <c r="D1401" s="2">
        <v>42869</v>
      </c>
      <c r="E1401" s="12" t="s">
        <v>23</v>
      </c>
      <c r="F1401" s="12" t="s">
        <v>620</v>
      </c>
      <c r="G1401" s="12" t="s">
        <v>621</v>
      </c>
      <c r="H1401" s="12" t="s">
        <v>26</v>
      </c>
      <c r="I1401" s="12" t="s">
        <v>27</v>
      </c>
      <c r="J1401" s="12" t="s">
        <v>1297</v>
      </c>
      <c r="K1401" s="12" t="s">
        <v>364</v>
      </c>
      <c r="L1401" s="12">
        <v>8360</v>
      </c>
      <c r="M1401" s="12" t="s">
        <v>69</v>
      </c>
      <c r="N1401" s="12" t="s">
        <v>2903</v>
      </c>
      <c r="O1401" s="12" t="s">
        <v>32</v>
      </c>
      <c r="P1401" s="12" t="s">
        <v>58</v>
      </c>
      <c r="Q1401" s="12" t="s">
        <v>2904</v>
      </c>
      <c r="R1401" s="12">
        <v>42.85</v>
      </c>
      <c r="S1401" s="12">
        <v>5</v>
      </c>
      <c r="T1401" s="12">
        <v>0</v>
      </c>
      <c r="U1401" s="12">
        <v>15.426</v>
      </c>
    </row>
    <row r="1402" spans="1:21" x14ac:dyDescent="0.3">
      <c r="A1402" s="12">
        <v>6674</v>
      </c>
      <c r="B1402" s="12" t="s">
        <v>3543</v>
      </c>
      <c r="C1402" s="2">
        <v>42252</v>
      </c>
      <c r="D1402" s="2">
        <v>42259</v>
      </c>
      <c r="E1402" s="12" t="s">
        <v>41</v>
      </c>
      <c r="F1402" s="12" t="s">
        <v>3544</v>
      </c>
      <c r="G1402" s="12" t="s">
        <v>3545</v>
      </c>
      <c r="H1402" s="12" t="s">
        <v>102</v>
      </c>
      <c r="I1402" s="12" t="s">
        <v>27</v>
      </c>
      <c r="J1402" s="12" t="s">
        <v>3546</v>
      </c>
      <c r="K1402" s="12" t="s">
        <v>718</v>
      </c>
      <c r="L1402" s="12">
        <v>22901</v>
      </c>
      <c r="M1402" s="12" t="s">
        <v>30</v>
      </c>
      <c r="N1402" s="12" t="s">
        <v>3547</v>
      </c>
      <c r="O1402" s="12" t="s">
        <v>32</v>
      </c>
      <c r="P1402" s="12" t="s">
        <v>58</v>
      </c>
      <c r="Q1402" s="12" t="s">
        <v>3548</v>
      </c>
      <c r="R1402" s="12">
        <v>67.959999999999994</v>
      </c>
      <c r="S1402" s="12">
        <v>4</v>
      </c>
      <c r="T1402" s="12">
        <v>0</v>
      </c>
      <c r="U1402" s="12">
        <v>12.232799999999999</v>
      </c>
    </row>
    <row r="1403" spans="1:21" x14ac:dyDescent="0.3">
      <c r="A1403" s="12">
        <v>6679</v>
      </c>
      <c r="B1403" s="12" t="s">
        <v>3549</v>
      </c>
      <c r="C1403" s="2">
        <v>41922</v>
      </c>
      <c r="D1403" s="2">
        <v>41926</v>
      </c>
      <c r="E1403" s="12" t="s">
        <v>41</v>
      </c>
      <c r="F1403" s="12" t="s">
        <v>1259</v>
      </c>
      <c r="G1403" s="12" t="s">
        <v>1260</v>
      </c>
      <c r="H1403" s="12" t="s">
        <v>102</v>
      </c>
      <c r="I1403" s="12" t="s">
        <v>27</v>
      </c>
      <c r="J1403" s="12" t="s">
        <v>521</v>
      </c>
      <c r="K1403" s="12" t="s">
        <v>522</v>
      </c>
      <c r="L1403" s="12">
        <v>85023</v>
      </c>
      <c r="M1403" s="12" t="s">
        <v>56</v>
      </c>
      <c r="N1403" s="12" t="s">
        <v>1149</v>
      </c>
      <c r="O1403" s="12" t="s">
        <v>32</v>
      </c>
      <c r="P1403" s="12" t="s">
        <v>58</v>
      </c>
      <c r="Q1403" s="12" t="s">
        <v>1150</v>
      </c>
      <c r="R1403" s="12">
        <v>46.872</v>
      </c>
      <c r="S1403" s="12">
        <v>7</v>
      </c>
      <c r="T1403" s="12">
        <v>0.2</v>
      </c>
      <c r="U1403" s="12">
        <v>3.5154000000000001</v>
      </c>
    </row>
    <row r="1404" spans="1:21" x14ac:dyDescent="0.3">
      <c r="A1404" s="12">
        <v>6684</v>
      </c>
      <c r="B1404" s="12" t="s">
        <v>3550</v>
      </c>
      <c r="C1404" s="2">
        <v>41948</v>
      </c>
      <c r="D1404" s="2">
        <v>41953</v>
      </c>
      <c r="E1404" s="12" t="s">
        <v>41</v>
      </c>
      <c r="F1404" s="12" t="s">
        <v>2445</v>
      </c>
      <c r="G1404" s="12" t="s">
        <v>2446</v>
      </c>
      <c r="H1404" s="12" t="s">
        <v>102</v>
      </c>
      <c r="I1404" s="12" t="s">
        <v>27</v>
      </c>
      <c r="J1404" s="12" t="s">
        <v>54</v>
      </c>
      <c r="K1404" s="12" t="s">
        <v>55</v>
      </c>
      <c r="L1404" s="12">
        <v>90008</v>
      </c>
      <c r="M1404" s="12" t="s">
        <v>56</v>
      </c>
      <c r="N1404" s="12" t="s">
        <v>2427</v>
      </c>
      <c r="O1404" s="12" t="s">
        <v>32</v>
      </c>
      <c r="P1404" s="12" t="s">
        <v>58</v>
      </c>
      <c r="Q1404" s="12" t="s">
        <v>2428</v>
      </c>
      <c r="R1404" s="12">
        <v>20.04</v>
      </c>
      <c r="S1404" s="12">
        <v>6</v>
      </c>
      <c r="T1404" s="12">
        <v>0</v>
      </c>
      <c r="U1404" s="12">
        <v>8.8176000000000005</v>
      </c>
    </row>
    <row r="1405" spans="1:21" x14ac:dyDescent="0.3">
      <c r="A1405" s="12">
        <v>6686</v>
      </c>
      <c r="B1405" s="12" t="s">
        <v>3551</v>
      </c>
      <c r="C1405" s="2">
        <v>42355</v>
      </c>
      <c r="D1405" s="2">
        <v>42360</v>
      </c>
      <c r="E1405" s="12" t="s">
        <v>41</v>
      </c>
      <c r="F1405" s="12" t="s">
        <v>1374</v>
      </c>
      <c r="G1405" s="12" t="s">
        <v>1375</v>
      </c>
      <c r="H1405" s="12" t="s">
        <v>26</v>
      </c>
      <c r="I1405" s="12" t="s">
        <v>27</v>
      </c>
      <c r="J1405" s="12" t="s">
        <v>213</v>
      </c>
      <c r="K1405" s="12" t="s">
        <v>136</v>
      </c>
      <c r="L1405" s="12">
        <v>61701</v>
      </c>
      <c r="M1405" s="12" t="s">
        <v>95</v>
      </c>
      <c r="N1405" s="12" t="s">
        <v>881</v>
      </c>
      <c r="O1405" s="12" t="s">
        <v>32</v>
      </c>
      <c r="P1405" s="12" t="s">
        <v>58</v>
      </c>
      <c r="Q1405" s="12" t="s">
        <v>882</v>
      </c>
      <c r="R1405" s="12">
        <v>41.552</v>
      </c>
      <c r="S1405" s="12">
        <v>2</v>
      </c>
      <c r="T1405" s="12">
        <v>0.6</v>
      </c>
      <c r="U1405" s="12">
        <v>-19.737200000000001</v>
      </c>
    </row>
    <row r="1406" spans="1:21" x14ac:dyDescent="0.3">
      <c r="A1406" s="12">
        <v>6700</v>
      </c>
      <c r="B1406" s="12" t="s">
        <v>3552</v>
      </c>
      <c r="C1406" s="2">
        <v>42937</v>
      </c>
      <c r="D1406" s="2">
        <v>42941</v>
      </c>
      <c r="E1406" s="12" t="s">
        <v>41</v>
      </c>
      <c r="F1406" s="12" t="s">
        <v>1905</v>
      </c>
      <c r="G1406" s="12" t="s">
        <v>1906</v>
      </c>
      <c r="H1406" s="12" t="s">
        <v>26</v>
      </c>
      <c r="I1406" s="12" t="s">
        <v>27</v>
      </c>
      <c r="J1406" s="12" t="s">
        <v>641</v>
      </c>
      <c r="K1406" s="12" t="s">
        <v>55</v>
      </c>
      <c r="L1406" s="12">
        <v>92024</v>
      </c>
      <c r="M1406" s="12" t="s">
        <v>56</v>
      </c>
      <c r="N1406" s="12" t="s">
        <v>1534</v>
      </c>
      <c r="O1406" s="12" t="s">
        <v>32</v>
      </c>
      <c r="P1406" s="12" t="s">
        <v>38</v>
      </c>
      <c r="Q1406" s="12" t="s">
        <v>1535</v>
      </c>
      <c r="R1406" s="12">
        <v>225.29599999999999</v>
      </c>
      <c r="S1406" s="12">
        <v>2</v>
      </c>
      <c r="T1406" s="12">
        <v>0.2</v>
      </c>
      <c r="U1406" s="12">
        <v>22.529599999999999</v>
      </c>
    </row>
    <row r="1407" spans="1:21" x14ac:dyDescent="0.3">
      <c r="A1407" s="12">
        <v>6702</v>
      </c>
      <c r="B1407" s="12" t="s">
        <v>3553</v>
      </c>
      <c r="C1407" s="2">
        <v>42144</v>
      </c>
      <c r="D1407" s="2">
        <v>42148</v>
      </c>
      <c r="E1407" s="12" t="s">
        <v>41</v>
      </c>
      <c r="F1407" s="12" t="s">
        <v>1370</v>
      </c>
      <c r="G1407" s="12" t="s">
        <v>1371</v>
      </c>
      <c r="H1407" s="12" t="s">
        <v>26</v>
      </c>
      <c r="I1407" s="12" t="s">
        <v>27</v>
      </c>
      <c r="J1407" s="12" t="s">
        <v>3554</v>
      </c>
      <c r="K1407" s="12" t="s">
        <v>1038</v>
      </c>
      <c r="L1407" s="12">
        <v>27893</v>
      </c>
      <c r="M1407" s="12" t="s">
        <v>30</v>
      </c>
      <c r="N1407" s="12" t="s">
        <v>1539</v>
      </c>
      <c r="O1407" s="12" t="s">
        <v>32</v>
      </c>
      <c r="P1407" s="12" t="s">
        <v>58</v>
      </c>
      <c r="Q1407" s="12" t="s">
        <v>1540</v>
      </c>
      <c r="R1407" s="12">
        <v>163.136</v>
      </c>
      <c r="S1407" s="12">
        <v>4</v>
      </c>
      <c r="T1407" s="12">
        <v>0.2</v>
      </c>
      <c r="U1407" s="12">
        <v>20.391999999999999</v>
      </c>
    </row>
    <row r="1408" spans="1:21" x14ac:dyDescent="0.3">
      <c r="A1408" s="12">
        <v>6709</v>
      </c>
      <c r="B1408" s="12" t="s">
        <v>3555</v>
      </c>
      <c r="C1408" s="2">
        <v>42322</v>
      </c>
      <c r="D1408" s="2">
        <v>42327</v>
      </c>
      <c r="E1408" s="12" t="s">
        <v>41</v>
      </c>
      <c r="F1408" s="12" t="s">
        <v>2792</v>
      </c>
      <c r="G1408" s="12" t="s">
        <v>2793</v>
      </c>
      <c r="H1408" s="12" t="s">
        <v>26</v>
      </c>
      <c r="I1408" s="12" t="s">
        <v>27</v>
      </c>
      <c r="J1408" s="12" t="s">
        <v>3556</v>
      </c>
      <c r="K1408" s="12" t="s">
        <v>1898</v>
      </c>
      <c r="L1408" s="12">
        <v>87124</v>
      </c>
      <c r="M1408" s="12" t="s">
        <v>56</v>
      </c>
      <c r="N1408" s="12" t="s">
        <v>248</v>
      </c>
      <c r="O1408" s="12" t="s">
        <v>32</v>
      </c>
      <c r="P1408" s="12" t="s">
        <v>38</v>
      </c>
      <c r="Q1408" s="12" t="s">
        <v>249</v>
      </c>
      <c r="R1408" s="12">
        <v>883.84</v>
      </c>
      <c r="S1408" s="12">
        <v>4</v>
      </c>
      <c r="T1408" s="12">
        <v>0.2</v>
      </c>
      <c r="U1408" s="12">
        <v>99.432000000000002</v>
      </c>
    </row>
    <row r="1409" spans="1:21" x14ac:dyDescent="0.3">
      <c r="A1409" s="12">
        <v>6710</v>
      </c>
      <c r="B1409" s="12" t="s">
        <v>3555</v>
      </c>
      <c r="C1409" s="2">
        <v>42322</v>
      </c>
      <c r="D1409" s="2">
        <v>42327</v>
      </c>
      <c r="E1409" s="12" t="s">
        <v>41</v>
      </c>
      <c r="F1409" s="12" t="s">
        <v>2792</v>
      </c>
      <c r="G1409" s="12" t="s">
        <v>2793</v>
      </c>
      <c r="H1409" s="12" t="s">
        <v>26</v>
      </c>
      <c r="I1409" s="12" t="s">
        <v>27</v>
      </c>
      <c r="J1409" s="12" t="s">
        <v>3556</v>
      </c>
      <c r="K1409" s="12" t="s">
        <v>1898</v>
      </c>
      <c r="L1409" s="12">
        <v>87124</v>
      </c>
      <c r="M1409" s="12" t="s">
        <v>56</v>
      </c>
      <c r="N1409" s="12" t="s">
        <v>358</v>
      </c>
      <c r="O1409" s="12" t="s">
        <v>32</v>
      </c>
      <c r="P1409" s="12" t="s">
        <v>38</v>
      </c>
      <c r="Q1409" s="12" t="s">
        <v>359</v>
      </c>
      <c r="R1409" s="12">
        <v>230.352</v>
      </c>
      <c r="S1409" s="12">
        <v>3</v>
      </c>
      <c r="T1409" s="12">
        <v>0.2</v>
      </c>
      <c r="U1409" s="12">
        <v>20.155799999999999</v>
      </c>
    </row>
    <row r="1410" spans="1:21" x14ac:dyDescent="0.3">
      <c r="A1410" s="12">
        <v>6713</v>
      </c>
      <c r="B1410" s="12" t="s">
        <v>3557</v>
      </c>
      <c r="C1410" s="2">
        <v>43083</v>
      </c>
      <c r="D1410" s="2">
        <v>43083</v>
      </c>
      <c r="E1410" s="12" t="s">
        <v>427</v>
      </c>
      <c r="F1410" s="12" t="s">
        <v>242</v>
      </c>
      <c r="G1410" s="12" t="s">
        <v>243</v>
      </c>
      <c r="H1410" s="12" t="s">
        <v>26</v>
      </c>
      <c r="I1410" s="12" t="s">
        <v>27</v>
      </c>
      <c r="J1410" s="12" t="s">
        <v>2211</v>
      </c>
      <c r="K1410" s="12" t="s">
        <v>136</v>
      </c>
      <c r="L1410" s="12">
        <v>60076</v>
      </c>
      <c r="M1410" s="12" t="s">
        <v>95</v>
      </c>
      <c r="N1410" s="12" t="s">
        <v>1855</v>
      </c>
      <c r="O1410" s="12" t="s">
        <v>32</v>
      </c>
      <c r="P1410" s="12" t="s">
        <v>58</v>
      </c>
      <c r="Q1410" s="12" t="s">
        <v>1856</v>
      </c>
      <c r="R1410" s="12">
        <v>266.35199999999998</v>
      </c>
      <c r="S1410" s="12">
        <v>6</v>
      </c>
      <c r="T1410" s="12">
        <v>0.6</v>
      </c>
      <c r="U1410" s="12">
        <v>-292.98719999999997</v>
      </c>
    </row>
    <row r="1411" spans="1:21" x14ac:dyDescent="0.3">
      <c r="A1411" s="12">
        <v>6714</v>
      </c>
      <c r="B1411" s="12" t="s">
        <v>3557</v>
      </c>
      <c r="C1411" s="2">
        <v>43083</v>
      </c>
      <c r="D1411" s="2">
        <v>43083</v>
      </c>
      <c r="E1411" s="12" t="s">
        <v>427</v>
      </c>
      <c r="F1411" s="12" t="s">
        <v>242</v>
      </c>
      <c r="G1411" s="12" t="s">
        <v>243</v>
      </c>
      <c r="H1411" s="12" t="s">
        <v>26</v>
      </c>
      <c r="I1411" s="12" t="s">
        <v>27</v>
      </c>
      <c r="J1411" s="12" t="s">
        <v>2211</v>
      </c>
      <c r="K1411" s="12" t="s">
        <v>136</v>
      </c>
      <c r="L1411" s="12">
        <v>60076</v>
      </c>
      <c r="M1411" s="12" t="s">
        <v>95</v>
      </c>
      <c r="N1411" s="12" t="s">
        <v>356</v>
      </c>
      <c r="O1411" s="12" t="s">
        <v>32</v>
      </c>
      <c r="P1411" s="12" t="s">
        <v>58</v>
      </c>
      <c r="Q1411" s="12" t="s">
        <v>357</v>
      </c>
      <c r="R1411" s="12">
        <v>56.328000000000003</v>
      </c>
      <c r="S1411" s="12">
        <v>3</v>
      </c>
      <c r="T1411" s="12">
        <v>0.6</v>
      </c>
      <c r="U1411" s="12">
        <v>-26.755800000000001</v>
      </c>
    </row>
    <row r="1412" spans="1:21" x14ac:dyDescent="0.3">
      <c r="A1412" s="12">
        <v>6719</v>
      </c>
      <c r="B1412" s="12" t="s">
        <v>3558</v>
      </c>
      <c r="C1412" s="2">
        <v>42468</v>
      </c>
      <c r="D1412" s="2">
        <v>42475</v>
      </c>
      <c r="E1412" s="12" t="s">
        <v>41</v>
      </c>
      <c r="F1412" s="12" t="s">
        <v>750</v>
      </c>
      <c r="G1412" s="12" t="s">
        <v>751</v>
      </c>
      <c r="H1412" s="12" t="s">
        <v>102</v>
      </c>
      <c r="I1412" s="12" t="s">
        <v>27</v>
      </c>
      <c r="J1412" s="12" t="s">
        <v>3559</v>
      </c>
      <c r="K1412" s="12" t="s">
        <v>1060</v>
      </c>
      <c r="L1412" s="12">
        <v>71901</v>
      </c>
      <c r="M1412" s="12" t="s">
        <v>30</v>
      </c>
      <c r="N1412" s="12" t="s">
        <v>1125</v>
      </c>
      <c r="O1412" s="12" t="s">
        <v>32</v>
      </c>
      <c r="P1412" s="12" t="s">
        <v>58</v>
      </c>
      <c r="Q1412" s="12" t="s">
        <v>1126</v>
      </c>
      <c r="R1412" s="12">
        <v>159.91999999999999</v>
      </c>
      <c r="S1412" s="12">
        <v>4</v>
      </c>
      <c r="T1412" s="12">
        <v>0</v>
      </c>
      <c r="U1412" s="12">
        <v>31.984000000000002</v>
      </c>
    </row>
    <row r="1413" spans="1:21" x14ac:dyDescent="0.3">
      <c r="A1413" s="12">
        <v>6729</v>
      </c>
      <c r="B1413" s="12" t="s">
        <v>3560</v>
      </c>
      <c r="C1413" s="2">
        <v>42678</v>
      </c>
      <c r="D1413" s="2">
        <v>42683</v>
      </c>
      <c r="E1413" s="12" t="s">
        <v>41</v>
      </c>
      <c r="F1413" s="12" t="s">
        <v>2531</v>
      </c>
      <c r="G1413" s="12" t="s">
        <v>2532</v>
      </c>
      <c r="H1413" s="12" t="s">
        <v>92</v>
      </c>
      <c r="I1413" s="12" t="s">
        <v>27</v>
      </c>
      <c r="J1413" s="12" t="s">
        <v>1008</v>
      </c>
      <c r="K1413" s="12" t="s">
        <v>45</v>
      </c>
      <c r="L1413" s="12">
        <v>33180</v>
      </c>
      <c r="M1413" s="12" t="s">
        <v>30</v>
      </c>
      <c r="N1413" s="12" t="s">
        <v>1579</v>
      </c>
      <c r="O1413" s="12" t="s">
        <v>32</v>
      </c>
      <c r="P1413" s="12" t="s">
        <v>58</v>
      </c>
      <c r="Q1413" s="12" t="s">
        <v>1580</v>
      </c>
      <c r="R1413" s="12">
        <v>50.496000000000002</v>
      </c>
      <c r="S1413" s="12">
        <v>6</v>
      </c>
      <c r="T1413" s="12">
        <v>0.2</v>
      </c>
      <c r="U1413" s="12">
        <v>8.2056000000000004</v>
      </c>
    </row>
    <row r="1414" spans="1:21" x14ac:dyDescent="0.3">
      <c r="A1414" s="12">
        <v>6731</v>
      </c>
      <c r="B1414" s="12" t="s">
        <v>3561</v>
      </c>
      <c r="C1414" s="2">
        <v>42173</v>
      </c>
      <c r="D1414" s="2">
        <v>42175</v>
      </c>
      <c r="E1414" s="12" t="s">
        <v>89</v>
      </c>
      <c r="F1414" s="12" t="s">
        <v>800</v>
      </c>
      <c r="G1414" s="12" t="s">
        <v>801</v>
      </c>
      <c r="H1414" s="12" t="s">
        <v>92</v>
      </c>
      <c r="I1414" s="12" t="s">
        <v>27</v>
      </c>
      <c r="J1414" s="12" t="s">
        <v>1244</v>
      </c>
      <c r="K1414" s="12" t="s">
        <v>143</v>
      </c>
      <c r="L1414" s="12">
        <v>37167</v>
      </c>
      <c r="M1414" s="12" t="s">
        <v>30</v>
      </c>
      <c r="N1414" s="12" t="s">
        <v>331</v>
      </c>
      <c r="O1414" s="12" t="s">
        <v>32</v>
      </c>
      <c r="P1414" s="12" t="s">
        <v>38</v>
      </c>
      <c r="Q1414" s="12" t="s">
        <v>332</v>
      </c>
      <c r="R1414" s="12">
        <v>643.13599999999997</v>
      </c>
      <c r="S1414" s="12">
        <v>4</v>
      </c>
      <c r="T1414" s="12">
        <v>0.2</v>
      </c>
      <c r="U1414" s="12">
        <v>56.2744</v>
      </c>
    </row>
    <row r="1415" spans="1:21" x14ac:dyDescent="0.3">
      <c r="A1415" s="12">
        <v>6741</v>
      </c>
      <c r="B1415" s="12" t="s">
        <v>3562</v>
      </c>
      <c r="C1415" s="2">
        <v>41785</v>
      </c>
      <c r="D1415" s="2">
        <v>41790</v>
      </c>
      <c r="E1415" s="12" t="s">
        <v>41</v>
      </c>
      <c r="F1415" s="12" t="s">
        <v>1443</v>
      </c>
      <c r="G1415" s="12" t="s">
        <v>1444</v>
      </c>
      <c r="H1415" s="12" t="s">
        <v>26</v>
      </c>
      <c r="I1415" s="12" t="s">
        <v>27</v>
      </c>
      <c r="J1415" s="12" t="s">
        <v>135</v>
      </c>
      <c r="K1415" s="12" t="s">
        <v>136</v>
      </c>
      <c r="L1415" s="12">
        <v>60623</v>
      </c>
      <c r="M1415" s="12" t="s">
        <v>95</v>
      </c>
      <c r="N1415" s="12" t="s">
        <v>1602</v>
      </c>
      <c r="O1415" s="12" t="s">
        <v>32</v>
      </c>
      <c r="P1415" s="12" t="s">
        <v>38</v>
      </c>
      <c r="Q1415" s="12" t="s">
        <v>1603</v>
      </c>
      <c r="R1415" s="12">
        <v>359.77199999999999</v>
      </c>
      <c r="S1415" s="12">
        <v>2</v>
      </c>
      <c r="T1415" s="12">
        <v>0.3</v>
      </c>
      <c r="U1415" s="12">
        <v>-5.1395999999999997</v>
      </c>
    </row>
    <row r="1416" spans="1:21" x14ac:dyDescent="0.3">
      <c r="A1416" s="12">
        <v>6743</v>
      </c>
      <c r="B1416" s="12" t="s">
        <v>3563</v>
      </c>
      <c r="C1416" s="2">
        <v>42922</v>
      </c>
      <c r="D1416" s="2">
        <v>42927</v>
      </c>
      <c r="E1416" s="12" t="s">
        <v>41</v>
      </c>
      <c r="F1416" s="12" t="s">
        <v>405</v>
      </c>
      <c r="G1416" s="12" t="s">
        <v>406</v>
      </c>
      <c r="H1416" s="12" t="s">
        <v>26</v>
      </c>
      <c r="I1416" s="12" t="s">
        <v>27</v>
      </c>
      <c r="J1416" s="12" t="s">
        <v>54</v>
      </c>
      <c r="K1416" s="12" t="s">
        <v>55</v>
      </c>
      <c r="L1416" s="12">
        <v>90008</v>
      </c>
      <c r="M1416" s="12" t="s">
        <v>56</v>
      </c>
      <c r="N1416" s="12" t="s">
        <v>137</v>
      </c>
      <c r="O1416" s="12" t="s">
        <v>32</v>
      </c>
      <c r="P1416" s="12" t="s">
        <v>38</v>
      </c>
      <c r="Q1416" s="12" t="s">
        <v>219</v>
      </c>
      <c r="R1416" s="12">
        <v>122.136</v>
      </c>
      <c r="S1416" s="12">
        <v>3</v>
      </c>
      <c r="T1416" s="12">
        <v>0.2</v>
      </c>
      <c r="U1416" s="12">
        <v>-13.7403</v>
      </c>
    </row>
    <row r="1417" spans="1:21" x14ac:dyDescent="0.3">
      <c r="A1417" s="12">
        <v>6751</v>
      </c>
      <c r="B1417" s="12" t="s">
        <v>3564</v>
      </c>
      <c r="C1417" s="2">
        <v>42549</v>
      </c>
      <c r="D1417" s="2">
        <v>42551</v>
      </c>
      <c r="E1417" s="12" t="s">
        <v>23</v>
      </c>
      <c r="F1417" s="12" t="s">
        <v>2174</v>
      </c>
      <c r="G1417" s="12" t="s">
        <v>2175</v>
      </c>
      <c r="H1417" s="12" t="s">
        <v>26</v>
      </c>
      <c r="I1417" s="12" t="s">
        <v>27</v>
      </c>
      <c r="J1417" s="12" t="s">
        <v>3565</v>
      </c>
      <c r="K1417" s="12" t="s">
        <v>364</v>
      </c>
      <c r="L1417" s="12">
        <v>7501</v>
      </c>
      <c r="M1417" s="12" t="s">
        <v>69</v>
      </c>
      <c r="N1417" s="12" t="s">
        <v>2430</v>
      </c>
      <c r="O1417" s="12" t="s">
        <v>32</v>
      </c>
      <c r="P1417" s="12" t="s">
        <v>38</v>
      </c>
      <c r="Q1417" s="12" t="s">
        <v>2431</v>
      </c>
      <c r="R1417" s="12">
        <v>121.96</v>
      </c>
      <c r="S1417" s="12">
        <v>2</v>
      </c>
      <c r="T1417" s="12">
        <v>0</v>
      </c>
      <c r="U1417" s="12">
        <v>20.7332</v>
      </c>
    </row>
    <row r="1418" spans="1:21" x14ac:dyDescent="0.3">
      <c r="A1418" s="12">
        <v>6756</v>
      </c>
      <c r="B1418" s="12" t="s">
        <v>3566</v>
      </c>
      <c r="C1418" s="2">
        <v>42993</v>
      </c>
      <c r="D1418" s="2">
        <v>42997</v>
      </c>
      <c r="E1418" s="12" t="s">
        <v>41</v>
      </c>
      <c r="F1418" s="12" t="s">
        <v>3567</v>
      </c>
      <c r="G1418" s="12" t="s">
        <v>3568</v>
      </c>
      <c r="H1418" s="12" t="s">
        <v>92</v>
      </c>
      <c r="I1418" s="12" t="s">
        <v>27</v>
      </c>
      <c r="J1418" s="12" t="s">
        <v>2062</v>
      </c>
      <c r="K1418" s="12" t="s">
        <v>364</v>
      </c>
      <c r="L1418" s="12">
        <v>8701</v>
      </c>
      <c r="M1418" s="12" t="s">
        <v>69</v>
      </c>
      <c r="N1418" s="12" t="s">
        <v>2206</v>
      </c>
      <c r="O1418" s="12" t="s">
        <v>32</v>
      </c>
      <c r="P1418" s="12" t="s">
        <v>58</v>
      </c>
      <c r="Q1418" s="12" t="s">
        <v>2207</v>
      </c>
      <c r="R1418" s="12">
        <v>47.4</v>
      </c>
      <c r="S1418" s="12">
        <v>5</v>
      </c>
      <c r="T1418" s="12">
        <v>0</v>
      </c>
      <c r="U1418" s="12">
        <v>18.96</v>
      </c>
    </row>
    <row r="1419" spans="1:21" x14ac:dyDescent="0.3">
      <c r="A1419" s="12">
        <v>6757</v>
      </c>
      <c r="B1419" s="12" t="s">
        <v>3566</v>
      </c>
      <c r="C1419" s="2">
        <v>42993</v>
      </c>
      <c r="D1419" s="2">
        <v>42997</v>
      </c>
      <c r="E1419" s="12" t="s">
        <v>41</v>
      </c>
      <c r="F1419" s="12" t="s">
        <v>3567</v>
      </c>
      <c r="G1419" s="12" t="s">
        <v>3568</v>
      </c>
      <c r="H1419" s="12" t="s">
        <v>92</v>
      </c>
      <c r="I1419" s="12" t="s">
        <v>27</v>
      </c>
      <c r="J1419" s="12" t="s">
        <v>2062</v>
      </c>
      <c r="K1419" s="12" t="s">
        <v>364</v>
      </c>
      <c r="L1419" s="12">
        <v>8701</v>
      </c>
      <c r="M1419" s="12" t="s">
        <v>69</v>
      </c>
      <c r="N1419" s="12" t="s">
        <v>2575</v>
      </c>
      <c r="O1419" s="12" t="s">
        <v>32</v>
      </c>
      <c r="P1419" s="12" t="s">
        <v>38</v>
      </c>
      <c r="Q1419" s="12" t="s">
        <v>2576</v>
      </c>
      <c r="R1419" s="12">
        <v>512.96</v>
      </c>
      <c r="S1419" s="12">
        <v>4</v>
      </c>
      <c r="T1419" s="12">
        <v>0</v>
      </c>
      <c r="U1419" s="12">
        <v>143.62880000000001</v>
      </c>
    </row>
    <row r="1420" spans="1:21" x14ac:dyDescent="0.3">
      <c r="A1420" s="12">
        <v>6762</v>
      </c>
      <c r="B1420" s="12" t="s">
        <v>3569</v>
      </c>
      <c r="C1420" s="2">
        <v>42575</v>
      </c>
      <c r="D1420" s="2">
        <v>42577</v>
      </c>
      <c r="E1420" s="12" t="s">
        <v>23</v>
      </c>
      <c r="F1420" s="12" t="s">
        <v>3196</v>
      </c>
      <c r="G1420" s="12" t="s">
        <v>3197</v>
      </c>
      <c r="H1420" s="12" t="s">
        <v>92</v>
      </c>
      <c r="I1420" s="12" t="s">
        <v>27</v>
      </c>
      <c r="J1420" s="12" t="s">
        <v>175</v>
      </c>
      <c r="K1420" s="12" t="s">
        <v>122</v>
      </c>
      <c r="L1420" s="12">
        <v>10035</v>
      </c>
      <c r="M1420" s="12" t="s">
        <v>69</v>
      </c>
      <c r="N1420" s="12" t="s">
        <v>1143</v>
      </c>
      <c r="O1420" s="12" t="s">
        <v>32</v>
      </c>
      <c r="P1420" s="12" t="s">
        <v>38</v>
      </c>
      <c r="Q1420" s="12" t="s">
        <v>1144</v>
      </c>
      <c r="R1420" s="12">
        <v>253.76400000000001</v>
      </c>
      <c r="S1420" s="12">
        <v>2</v>
      </c>
      <c r="T1420" s="12">
        <v>0.1</v>
      </c>
      <c r="U1420" s="12">
        <v>31.015599999999999</v>
      </c>
    </row>
    <row r="1421" spans="1:21" x14ac:dyDescent="0.3">
      <c r="A1421" s="12">
        <v>6766</v>
      </c>
      <c r="B1421" s="12" t="s">
        <v>3570</v>
      </c>
      <c r="C1421" s="2">
        <v>42845</v>
      </c>
      <c r="D1421" s="2">
        <v>42849</v>
      </c>
      <c r="E1421" s="12" t="s">
        <v>41</v>
      </c>
      <c r="F1421" s="12" t="s">
        <v>2361</v>
      </c>
      <c r="G1421" s="12" t="s">
        <v>2362</v>
      </c>
      <c r="H1421" s="12" t="s">
        <v>26</v>
      </c>
      <c r="I1421" s="12" t="s">
        <v>27</v>
      </c>
      <c r="J1421" s="12" t="s">
        <v>135</v>
      </c>
      <c r="K1421" s="12" t="s">
        <v>136</v>
      </c>
      <c r="L1421" s="12">
        <v>60653</v>
      </c>
      <c r="M1421" s="12" t="s">
        <v>95</v>
      </c>
      <c r="N1421" s="12" t="s">
        <v>396</v>
      </c>
      <c r="O1421" s="12" t="s">
        <v>32</v>
      </c>
      <c r="P1421" s="12" t="s">
        <v>38</v>
      </c>
      <c r="Q1421" s="12" t="s">
        <v>397</v>
      </c>
      <c r="R1421" s="12">
        <v>317.05799999999999</v>
      </c>
      <c r="S1421" s="12">
        <v>3</v>
      </c>
      <c r="T1421" s="12">
        <v>0.3</v>
      </c>
      <c r="U1421" s="12">
        <v>-18.117599999999999</v>
      </c>
    </row>
    <row r="1422" spans="1:21" x14ac:dyDescent="0.3">
      <c r="A1422" s="12">
        <v>6768</v>
      </c>
      <c r="B1422" s="12" t="s">
        <v>3570</v>
      </c>
      <c r="C1422" s="2">
        <v>42845</v>
      </c>
      <c r="D1422" s="2">
        <v>42849</v>
      </c>
      <c r="E1422" s="12" t="s">
        <v>41</v>
      </c>
      <c r="F1422" s="12" t="s">
        <v>2361</v>
      </c>
      <c r="G1422" s="12" t="s">
        <v>2362</v>
      </c>
      <c r="H1422" s="12" t="s">
        <v>26</v>
      </c>
      <c r="I1422" s="12" t="s">
        <v>27</v>
      </c>
      <c r="J1422" s="12" t="s">
        <v>135</v>
      </c>
      <c r="K1422" s="12" t="s">
        <v>136</v>
      </c>
      <c r="L1422" s="12">
        <v>60653</v>
      </c>
      <c r="M1422" s="12" t="s">
        <v>95</v>
      </c>
      <c r="N1422" s="12" t="s">
        <v>1350</v>
      </c>
      <c r="O1422" s="12" t="s">
        <v>32</v>
      </c>
      <c r="P1422" s="12" t="s">
        <v>58</v>
      </c>
      <c r="Q1422" s="12" t="s">
        <v>1351</v>
      </c>
      <c r="R1422" s="12">
        <v>14.56</v>
      </c>
      <c r="S1422" s="12">
        <v>5</v>
      </c>
      <c r="T1422" s="12">
        <v>0.6</v>
      </c>
      <c r="U1422" s="12">
        <v>-6.1879999999999997</v>
      </c>
    </row>
    <row r="1423" spans="1:21" x14ac:dyDescent="0.3">
      <c r="A1423" s="12">
        <v>6779</v>
      </c>
      <c r="B1423" s="12" t="s">
        <v>3571</v>
      </c>
      <c r="C1423" s="2">
        <v>42616</v>
      </c>
      <c r="D1423" s="2">
        <v>42621</v>
      </c>
      <c r="E1423" s="12" t="s">
        <v>23</v>
      </c>
      <c r="F1423" s="12" t="s">
        <v>2037</v>
      </c>
      <c r="G1423" s="12" t="s">
        <v>2038</v>
      </c>
      <c r="H1423" s="12" t="s">
        <v>26</v>
      </c>
      <c r="I1423" s="12" t="s">
        <v>27</v>
      </c>
      <c r="J1423" s="12" t="s">
        <v>2756</v>
      </c>
      <c r="K1423" s="12" t="s">
        <v>1091</v>
      </c>
      <c r="L1423" s="12">
        <v>21215</v>
      </c>
      <c r="M1423" s="12" t="s">
        <v>69</v>
      </c>
      <c r="N1423" s="12" t="s">
        <v>1478</v>
      </c>
      <c r="O1423" s="12" t="s">
        <v>32</v>
      </c>
      <c r="P1423" s="12" t="s">
        <v>33</v>
      </c>
      <c r="Q1423" s="12" t="s">
        <v>1479</v>
      </c>
      <c r="R1423" s="12">
        <v>344.94</v>
      </c>
      <c r="S1423" s="12">
        <v>3</v>
      </c>
      <c r="T1423" s="12">
        <v>0</v>
      </c>
      <c r="U1423" s="12">
        <v>31.044599999999999</v>
      </c>
    </row>
    <row r="1424" spans="1:21" x14ac:dyDescent="0.3">
      <c r="A1424" s="12">
        <v>6780</v>
      </c>
      <c r="B1424" s="12" t="s">
        <v>3571</v>
      </c>
      <c r="C1424" s="2">
        <v>42616</v>
      </c>
      <c r="D1424" s="2">
        <v>42621</v>
      </c>
      <c r="E1424" s="12" t="s">
        <v>23</v>
      </c>
      <c r="F1424" s="12" t="s">
        <v>2037</v>
      </c>
      <c r="G1424" s="12" t="s">
        <v>2038</v>
      </c>
      <c r="H1424" s="12" t="s">
        <v>26</v>
      </c>
      <c r="I1424" s="12" t="s">
        <v>27</v>
      </c>
      <c r="J1424" s="12" t="s">
        <v>2756</v>
      </c>
      <c r="K1424" s="12" t="s">
        <v>1091</v>
      </c>
      <c r="L1424" s="12">
        <v>21215</v>
      </c>
      <c r="M1424" s="12" t="s">
        <v>69</v>
      </c>
      <c r="N1424" s="12" t="s">
        <v>1720</v>
      </c>
      <c r="O1424" s="12" t="s">
        <v>32</v>
      </c>
      <c r="P1424" s="12" t="s">
        <v>58</v>
      </c>
      <c r="Q1424" s="12" t="s">
        <v>1721</v>
      </c>
      <c r="R1424" s="12">
        <v>14.76</v>
      </c>
      <c r="S1424" s="12">
        <v>2</v>
      </c>
      <c r="T1424" s="12">
        <v>0</v>
      </c>
      <c r="U1424" s="12">
        <v>4.2804000000000002</v>
      </c>
    </row>
    <row r="1425" spans="1:21" x14ac:dyDescent="0.3">
      <c r="A1425" s="12">
        <v>6783</v>
      </c>
      <c r="B1425" s="12" t="s">
        <v>3572</v>
      </c>
      <c r="C1425" s="2">
        <v>42941</v>
      </c>
      <c r="D1425" s="2">
        <v>42944</v>
      </c>
      <c r="E1425" s="12" t="s">
        <v>23</v>
      </c>
      <c r="F1425" s="12" t="s">
        <v>2508</v>
      </c>
      <c r="G1425" s="12" t="s">
        <v>2509</v>
      </c>
      <c r="H1425" s="12" t="s">
        <v>26</v>
      </c>
      <c r="I1425" s="12" t="s">
        <v>27</v>
      </c>
      <c r="J1425" s="12" t="s">
        <v>67</v>
      </c>
      <c r="K1425" s="12" t="s">
        <v>68</v>
      </c>
      <c r="L1425" s="12">
        <v>19143</v>
      </c>
      <c r="M1425" s="12" t="s">
        <v>69</v>
      </c>
      <c r="N1425" s="12" t="s">
        <v>679</v>
      </c>
      <c r="O1425" s="12" t="s">
        <v>32</v>
      </c>
      <c r="P1425" s="12" t="s">
        <v>58</v>
      </c>
      <c r="Q1425" s="12" t="s">
        <v>680</v>
      </c>
      <c r="R1425" s="12">
        <v>20.096</v>
      </c>
      <c r="S1425" s="12">
        <v>4</v>
      </c>
      <c r="T1425" s="12">
        <v>0.2</v>
      </c>
      <c r="U1425" s="12">
        <v>3.0144000000000002</v>
      </c>
    </row>
    <row r="1426" spans="1:21" x14ac:dyDescent="0.3">
      <c r="A1426" s="12">
        <v>6785</v>
      </c>
      <c r="B1426" s="12" t="s">
        <v>3572</v>
      </c>
      <c r="C1426" s="2">
        <v>42941</v>
      </c>
      <c r="D1426" s="2">
        <v>42944</v>
      </c>
      <c r="E1426" s="12" t="s">
        <v>23</v>
      </c>
      <c r="F1426" s="12" t="s">
        <v>2508</v>
      </c>
      <c r="G1426" s="12" t="s">
        <v>2509</v>
      </c>
      <c r="H1426" s="12" t="s">
        <v>26</v>
      </c>
      <c r="I1426" s="12" t="s">
        <v>27</v>
      </c>
      <c r="J1426" s="12" t="s">
        <v>67</v>
      </c>
      <c r="K1426" s="12" t="s">
        <v>68</v>
      </c>
      <c r="L1426" s="12">
        <v>19143</v>
      </c>
      <c r="M1426" s="12" t="s">
        <v>69</v>
      </c>
      <c r="N1426" s="12" t="s">
        <v>3167</v>
      </c>
      <c r="O1426" s="12" t="s">
        <v>32</v>
      </c>
      <c r="P1426" s="12" t="s">
        <v>47</v>
      </c>
      <c r="Q1426" s="12" t="s">
        <v>3168</v>
      </c>
      <c r="R1426" s="12">
        <v>138.58799999999999</v>
      </c>
      <c r="S1426" s="12">
        <v>1</v>
      </c>
      <c r="T1426" s="12">
        <v>0.4</v>
      </c>
      <c r="U1426" s="12">
        <v>-34.646999999999998</v>
      </c>
    </row>
    <row r="1427" spans="1:21" x14ac:dyDescent="0.3">
      <c r="A1427" s="12">
        <v>6788</v>
      </c>
      <c r="B1427" s="12" t="s">
        <v>3573</v>
      </c>
      <c r="C1427" s="2">
        <v>42260</v>
      </c>
      <c r="D1427" s="2">
        <v>42267</v>
      </c>
      <c r="E1427" s="12" t="s">
        <v>41</v>
      </c>
      <c r="F1427" s="12" t="s">
        <v>368</v>
      </c>
      <c r="G1427" s="12" t="s">
        <v>369</v>
      </c>
      <c r="H1427" s="12" t="s">
        <v>26</v>
      </c>
      <c r="I1427" s="12" t="s">
        <v>27</v>
      </c>
      <c r="J1427" s="12" t="s">
        <v>2140</v>
      </c>
      <c r="K1427" s="12" t="s">
        <v>669</v>
      </c>
      <c r="L1427" s="12">
        <v>30318</v>
      </c>
      <c r="M1427" s="12" t="s">
        <v>30</v>
      </c>
      <c r="N1427" s="12" t="s">
        <v>992</v>
      </c>
      <c r="O1427" s="12" t="s">
        <v>32</v>
      </c>
      <c r="P1427" s="12" t="s">
        <v>58</v>
      </c>
      <c r="Q1427" s="12" t="s">
        <v>993</v>
      </c>
      <c r="R1427" s="12">
        <v>129.93</v>
      </c>
      <c r="S1427" s="12">
        <v>3</v>
      </c>
      <c r="T1427" s="12">
        <v>0</v>
      </c>
      <c r="U1427" s="12">
        <v>12.993</v>
      </c>
    </row>
    <row r="1428" spans="1:21" x14ac:dyDescent="0.3">
      <c r="A1428" s="12">
        <v>6792</v>
      </c>
      <c r="B1428" s="12" t="s">
        <v>3574</v>
      </c>
      <c r="C1428" s="2">
        <v>42684</v>
      </c>
      <c r="D1428" s="2">
        <v>42689</v>
      </c>
      <c r="E1428" s="12" t="s">
        <v>41</v>
      </c>
      <c r="F1428" s="12" t="s">
        <v>1739</v>
      </c>
      <c r="G1428" s="12" t="s">
        <v>1740</v>
      </c>
      <c r="H1428" s="12" t="s">
        <v>102</v>
      </c>
      <c r="I1428" s="12" t="s">
        <v>27</v>
      </c>
      <c r="J1428" s="12" t="s">
        <v>1851</v>
      </c>
      <c r="K1428" s="12" t="s">
        <v>55</v>
      </c>
      <c r="L1428" s="12">
        <v>95823</v>
      </c>
      <c r="M1428" s="12" t="s">
        <v>56</v>
      </c>
      <c r="N1428" s="12" t="s">
        <v>2661</v>
      </c>
      <c r="O1428" s="12" t="s">
        <v>32</v>
      </c>
      <c r="P1428" s="12" t="s">
        <v>58</v>
      </c>
      <c r="Q1428" s="12" t="s">
        <v>2662</v>
      </c>
      <c r="R1428" s="12">
        <v>9.98</v>
      </c>
      <c r="S1428" s="12">
        <v>1</v>
      </c>
      <c r="T1428" s="12">
        <v>0</v>
      </c>
      <c r="U1428" s="12">
        <v>2.7944</v>
      </c>
    </row>
    <row r="1429" spans="1:21" x14ac:dyDescent="0.3">
      <c r="A1429" s="12">
        <v>6796</v>
      </c>
      <c r="B1429" s="12" t="s">
        <v>3575</v>
      </c>
      <c r="C1429" s="2">
        <v>42324</v>
      </c>
      <c r="D1429" s="2">
        <v>42328</v>
      </c>
      <c r="E1429" s="12" t="s">
        <v>41</v>
      </c>
      <c r="F1429" s="12" t="s">
        <v>571</v>
      </c>
      <c r="G1429" s="12" t="s">
        <v>572</v>
      </c>
      <c r="H1429" s="12" t="s">
        <v>92</v>
      </c>
      <c r="I1429" s="12" t="s">
        <v>27</v>
      </c>
      <c r="J1429" s="12" t="s">
        <v>135</v>
      </c>
      <c r="K1429" s="12" t="s">
        <v>136</v>
      </c>
      <c r="L1429" s="12">
        <v>60610</v>
      </c>
      <c r="M1429" s="12" t="s">
        <v>95</v>
      </c>
      <c r="N1429" s="12" t="s">
        <v>2692</v>
      </c>
      <c r="O1429" s="12" t="s">
        <v>32</v>
      </c>
      <c r="P1429" s="12" t="s">
        <v>58</v>
      </c>
      <c r="Q1429" s="12" t="s">
        <v>2693</v>
      </c>
      <c r="R1429" s="12">
        <v>34.503999999999998</v>
      </c>
      <c r="S1429" s="12">
        <v>2</v>
      </c>
      <c r="T1429" s="12">
        <v>0.6</v>
      </c>
      <c r="U1429" s="12">
        <v>-15.5268</v>
      </c>
    </row>
    <row r="1430" spans="1:21" x14ac:dyDescent="0.3">
      <c r="A1430" s="12">
        <v>6797</v>
      </c>
      <c r="B1430" s="12" t="s">
        <v>3576</v>
      </c>
      <c r="C1430" s="2">
        <v>42241</v>
      </c>
      <c r="D1430" s="2">
        <v>42241</v>
      </c>
      <c r="E1430" s="12" t="s">
        <v>427</v>
      </c>
      <c r="F1430" s="12" t="s">
        <v>1374</v>
      </c>
      <c r="G1430" s="12" t="s">
        <v>1375</v>
      </c>
      <c r="H1430" s="12" t="s">
        <v>26</v>
      </c>
      <c r="I1430" s="12" t="s">
        <v>27</v>
      </c>
      <c r="J1430" s="12" t="s">
        <v>103</v>
      </c>
      <c r="K1430" s="12" t="s">
        <v>94</v>
      </c>
      <c r="L1430" s="12">
        <v>77041</v>
      </c>
      <c r="M1430" s="12" t="s">
        <v>95</v>
      </c>
      <c r="N1430" s="12" t="s">
        <v>1292</v>
      </c>
      <c r="O1430" s="12" t="s">
        <v>32</v>
      </c>
      <c r="P1430" s="12" t="s">
        <v>58</v>
      </c>
      <c r="Q1430" s="12" t="s">
        <v>1760</v>
      </c>
      <c r="R1430" s="12">
        <v>20.103999999999999</v>
      </c>
      <c r="S1430" s="12">
        <v>2</v>
      </c>
      <c r="T1430" s="12">
        <v>0.6</v>
      </c>
      <c r="U1430" s="12">
        <v>-16.585799999999999</v>
      </c>
    </row>
    <row r="1431" spans="1:21" x14ac:dyDescent="0.3">
      <c r="A1431" s="12">
        <v>6799</v>
      </c>
      <c r="B1431" s="12" t="s">
        <v>3576</v>
      </c>
      <c r="C1431" s="2">
        <v>42241</v>
      </c>
      <c r="D1431" s="2">
        <v>42241</v>
      </c>
      <c r="E1431" s="12" t="s">
        <v>427</v>
      </c>
      <c r="F1431" s="12" t="s">
        <v>1374</v>
      </c>
      <c r="G1431" s="12" t="s">
        <v>1375</v>
      </c>
      <c r="H1431" s="12" t="s">
        <v>26</v>
      </c>
      <c r="I1431" s="12" t="s">
        <v>27</v>
      </c>
      <c r="J1431" s="12" t="s">
        <v>103</v>
      </c>
      <c r="K1431" s="12" t="s">
        <v>94</v>
      </c>
      <c r="L1431" s="12">
        <v>77041</v>
      </c>
      <c r="M1431" s="12" t="s">
        <v>95</v>
      </c>
      <c r="N1431" s="12" t="s">
        <v>3577</v>
      </c>
      <c r="O1431" s="12" t="s">
        <v>32</v>
      </c>
      <c r="P1431" s="12" t="s">
        <v>58</v>
      </c>
      <c r="Q1431" s="12" t="s">
        <v>3578</v>
      </c>
      <c r="R1431" s="12">
        <v>7.88</v>
      </c>
      <c r="S1431" s="12">
        <v>5</v>
      </c>
      <c r="T1431" s="12">
        <v>0.6</v>
      </c>
      <c r="U1431" s="12">
        <v>-3.94</v>
      </c>
    </row>
    <row r="1432" spans="1:21" x14ac:dyDescent="0.3">
      <c r="A1432" s="12">
        <v>6800</v>
      </c>
      <c r="B1432" s="12" t="s">
        <v>3579</v>
      </c>
      <c r="C1432" s="2">
        <v>42729</v>
      </c>
      <c r="D1432" s="2">
        <v>42736</v>
      </c>
      <c r="E1432" s="12" t="s">
        <v>41</v>
      </c>
      <c r="F1432" s="12" t="s">
        <v>1623</v>
      </c>
      <c r="G1432" s="12" t="s">
        <v>1624</v>
      </c>
      <c r="H1432" s="12" t="s">
        <v>92</v>
      </c>
      <c r="I1432" s="12" t="s">
        <v>27</v>
      </c>
      <c r="J1432" s="12" t="s">
        <v>521</v>
      </c>
      <c r="K1432" s="12" t="s">
        <v>522</v>
      </c>
      <c r="L1432" s="12">
        <v>85023</v>
      </c>
      <c r="M1432" s="12" t="s">
        <v>56</v>
      </c>
      <c r="N1432" s="12" t="s">
        <v>319</v>
      </c>
      <c r="O1432" s="12" t="s">
        <v>32</v>
      </c>
      <c r="P1432" s="12" t="s">
        <v>47</v>
      </c>
      <c r="Q1432" s="12" t="s">
        <v>320</v>
      </c>
      <c r="R1432" s="12">
        <v>35.445</v>
      </c>
      <c r="S1432" s="12">
        <v>1</v>
      </c>
      <c r="T1432" s="12">
        <v>0.5</v>
      </c>
      <c r="U1432" s="12">
        <v>-24.102599999999999</v>
      </c>
    </row>
    <row r="1433" spans="1:21" x14ac:dyDescent="0.3">
      <c r="A1433" s="12">
        <v>6804</v>
      </c>
      <c r="B1433" s="12" t="s">
        <v>3579</v>
      </c>
      <c r="C1433" s="2">
        <v>42729</v>
      </c>
      <c r="D1433" s="2">
        <v>42736</v>
      </c>
      <c r="E1433" s="12" t="s">
        <v>41</v>
      </c>
      <c r="F1433" s="12" t="s">
        <v>1623</v>
      </c>
      <c r="G1433" s="12" t="s">
        <v>1624</v>
      </c>
      <c r="H1433" s="12" t="s">
        <v>92</v>
      </c>
      <c r="I1433" s="12" t="s">
        <v>27</v>
      </c>
      <c r="J1433" s="12" t="s">
        <v>521</v>
      </c>
      <c r="K1433" s="12" t="s">
        <v>522</v>
      </c>
      <c r="L1433" s="12">
        <v>85023</v>
      </c>
      <c r="M1433" s="12" t="s">
        <v>56</v>
      </c>
      <c r="N1433" s="12" t="s">
        <v>1515</v>
      </c>
      <c r="O1433" s="12" t="s">
        <v>32</v>
      </c>
      <c r="P1433" s="12" t="s">
        <v>38</v>
      </c>
      <c r="Q1433" s="12" t="s">
        <v>1516</v>
      </c>
      <c r="R1433" s="12">
        <v>47.968000000000004</v>
      </c>
      <c r="S1433" s="12">
        <v>2</v>
      </c>
      <c r="T1433" s="12">
        <v>0.2</v>
      </c>
      <c r="U1433" s="12">
        <v>4.1971999999999996</v>
      </c>
    </row>
    <row r="1434" spans="1:21" x14ac:dyDescent="0.3">
      <c r="A1434" s="12">
        <v>6809</v>
      </c>
      <c r="B1434" s="12" t="s">
        <v>3580</v>
      </c>
      <c r="C1434" s="2">
        <v>42094</v>
      </c>
      <c r="D1434" s="2">
        <v>42099</v>
      </c>
      <c r="E1434" s="12" t="s">
        <v>41</v>
      </c>
      <c r="F1434" s="12" t="s">
        <v>505</v>
      </c>
      <c r="G1434" s="12" t="s">
        <v>506</v>
      </c>
      <c r="H1434" s="12" t="s">
        <v>92</v>
      </c>
      <c r="I1434" s="12" t="s">
        <v>27</v>
      </c>
      <c r="J1434" s="12" t="s">
        <v>103</v>
      </c>
      <c r="K1434" s="12" t="s">
        <v>94</v>
      </c>
      <c r="L1434" s="12">
        <v>77095</v>
      </c>
      <c r="M1434" s="12" t="s">
        <v>95</v>
      </c>
      <c r="N1434" s="12" t="s">
        <v>2650</v>
      </c>
      <c r="O1434" s="12" t="s">
        <v>32</v>
      </c>
      <c r="P1434" s="12" t="s">
        <v>58</v>
      </c>
      <c r="Q1434" s="12" t="s">
        <v>2651</v>
      </c>
      <c r="R1434" s="12">
        <v>22.38</v>
      </c>
      <c r="S1434" s="12">
        <v>3</v>
      </c>
      <c r="T1434" s="12">
        <v>0.6</v>
      </c>
      <c r="U1434" s="12">
        <v>-7.8330000000000002</v>
      </c>
    </row>
    <row r="1435" spans="1:21" x14ac:dyDescent="0.3">
      <c r="A1435" s="12">
        <v>6812</v>
      </c>
      <c r="B1435" s="12" t="s">
        <v>3581</v>
      </c>
      <c r="C1435" s="2">
        <v>42992</v>
      </c>
      <c r="D1435" s="2">
        <v>42993</v>
      </c>
      <c r="E1435" s="12" t="s">
        <v>89</v>
      </c>
      <c r="F1435" s="12" t="s">
        <v>3582</v>
      </c>
      <c r="G1435" s="12" t="s">
        <v>3583</v>
      </c>
      <c r="H1435" s="12" t="s">
        <v>26</v>
      </c>
      <c r="I1435" s="12" t="s">
        <v>27</v>
      </c>
      <c r="J1435" s="12" t="s">
        <v>67</v>
      </c>
      <c r="K1435" s="12" t="s">
        <v>68</v>
      </c>
      <c r="L1435" s="12">
        <v>19140</v>
      </c>
      <c r="M1435" s="12" t="s">
        <v>69</v>
      </c>
      <c r="N1435" s="12" t="s">
        <v>497</v>
      </c>
      <c r="O1435" s="12" t="s">
        <v>32</v>
      </c>
      <c r="P1435" s="12" t="s">
        <v>38</v>
      </c>
      <c r="Q1435" s="12" t="s">
        <v>498</v>
      </c>
      <c r="R1435" s="12">
        <v>113.372</v>
      </c>
      <c r="S1435" s="12">
        <v>2</v>
      </c>
      <c r="T1435" s="12">
        <v>0.3</v>
      </c>
      <c r="U1435" s="12">
        <v>-29.152799999999999</v>
      </c>
    </row>
    <row r="1436" spans="1:21" x14ac:dyDescent="0.3">
      <c r="A1436" s="12">
        <v>6814</v>
      </c>
      <c r="B1436" s="12" t="s">
        <v>3581</v>
      </c>
      <c r="C1436" s="2">
        <v>42992</v>
      </c>
      <c r="D1436" s="2">
        <v>42993</v>
      </c>
      <c r="E1436" s="12" t="s">
        <v>89</v>
      </c>
      <c r="F1436" s="12" t="s">
        <v>3582</v>
      </c>
      <c r="G1436" s="12" t="s">
        <v>3583</v>
      </c>
      <c r="H1436" s="12" t="s">
        <v>26</v>
      </c>
      <c r="I1436" s="12" t="s">
        <v>27</v>
      </c>
      <c r="J1436" s="12" t="s">
        <v>67</v>
      </c>
      <c r="K1436" s="12" t="s">
        <v>68</v>
      </c>
      <c r="L1436" s="12">
        <v>19140</v>
      </c>
      <c r="M1436" s="12" t="s">
        <v>69</v>
      </c>
      <c r="N1436" s="12" t="s">
        <v>3584</v>
      </c>
      <c r="O1436" s="12" t="s">
        <v>32</v>
      </c>
      <c r="P1436" s="12" t="s">
        <v>58</v>
      </c>
      <c r="Q1436" s="12" t="s">
        <v>3585</v>
      </c>
      <c r="R1436" s="12">
        <v>127.93600000000001</v>
      </c>
      <c r="S1436" s="12">
        <v>8</v>
      </c>
      <c r="T1436" s="12">
        <v>0.2</v>
      </c>
      <c r="U1436" s="12">
        <v>4.7976000000000001</v>
      </c>
    </row>
    <row r="1437" spans="1:21" x14ac:dyDescent="0.3">
      <c r="A1437" s="12">
        <v>6816</v>
      </c>
      <c r="B1437" s="12" t="s">
        <v>3586</v>
      </c>
      <c r="C1437" s="2">
        <v>41807</v>
      </c>
      <c r="D1437" s="2">
        <v>41811</v>
      </c>
      <c r="E1437" s="12" t="s">
        <v>41</v>
      </c>
      <c r="F1437" s="12" t="s">
        <v>1344</v>
      </c>
      <c r="G1437" s="12" t="s">
        <v>1345</v>
      </c>
      <c r="H1437" s="12" t="s">
        <v>26</v>
      </c>
      <c r="I1437" s="12" t="s">
        <v>27</v>
      </c>
      <c r="J1437" s="12" t="s">
        <v>193</v>
      </c>
      <c r="K1437" s="12" t="s">
        <v>194</v>
      </c>
      <c r="L1437" s="12">
        <v>98105</v>
      </c>
      <c r="M1437" s="12" t="s">
        <v>56</v>
      </c>
      <c r="N1437" s="12" t="s">
        <v>1363</v>
      </c>
      <c r="O1437" s="12" t="s">
        <v>32</v>
      </c>
      <c r="P1437" s="12" t="s">
        <v>58</v>
      </c>
      <c r="Q1437" s="12" t="s">
        <v>425</v>
      </c>
      <c r="R1437" s="12">
        <v>6.24</v>
      </c>
      <c r="S1437" s="12">
        <v>3</v>
      </c>
      <c r="T1437" s="12">
        <v>0</v>
      </c>
      <c r="U1437" s="12">
        <v>2.6208</v>
      </c>
    </row>
    <row r="1438" spans="1:21" x14ac:dyDescent="0.3">
      <c r="A1438" s="12">
        <v>6820</v>
      </c>
      <c r="B1438" s="12" t="s">
        <v>3587</v>
      </c>
      <c r="C1438" s="2">
        <v>43097</v>
      </c>
      <c r="D1438" s="2">
        <v>43101</v>
      </c>
      <c r="E1438" s="12" t="s">
        <v>41</v>
      </c>
      <c r="F1438" s="12" t="s">
        <v>3419</v>
      </c>
      <c r="G1438" s="12" t="s">
        <v>3420</v>
      </c>
      <c r="H1438" s="12" t="s">
        <v>92</v>
      </c>
      <c r="I1438" s="12" t="s">
        <v>27</v>
      </c>
      <c r="J1438" s="12" t="s">
        <v>1381</v>
      </c>
      <c r="K1438" s="12" t="s">
        <v>136</v>
      </c>
      <c r="L1438" s="12">
        <v>61604</v>
      </c>
      <c r="M1438" s="12" t="s">
        <v>95</v>
      </c>
      <c r="N1438" s="12" t="s">
        <v>2328</v>
      </c>
      <c r="O1438" s="12" t="s">
        <v>32</v>
      </c>
      <c r="P1438" s="12" t="s">
        <v>58</v>
      </c>
      <c r="Q1438" s="12" t="s">
        <v>2329</v>
      </c>
      <c r="R1438" s="12">
        <v>7.968</v>
      </c>
      <c r="S1438" s="12">
        <v>3</v>
      </c>
      <c r="T1438" s="12">
        <v>0.6</v>
      </c>
      <c r="U1438" s="12">
        <v>-2.3904000000000001</v>
      </c>
    </row>
    <row r="1439" spans="1:21" x14ac:dyDescent="0.3">
      <c r="A1439" s="12">
        <v>6821</v>
      </c>
      <c r="B1439" s="12" t="s">
        <v>3587</v>
      </c>
      <c r="C1439" s="2">
        <v>43097</v>
      </c>
      <c r="D1439" s="2">
        <v>43101</v>
      </c>
      <c r="E1439" s="12" t="s">
        <v>41</v>
      </c>
      <c r="F1439" s="12" t="s">
        <v>3419</v>
      </c>
      <c r="G1439" s="12" t="s">
        <v>3420</v>
      </c>
      <c r="H1439" s="12" t="s">
        <v>92</v>
      </c>
      <c r="I1439" s="12" t="s">
        <v>27</v>
      </c>
      <c r="J1439" s="12" t="s">
        <v>1381</v>
      </c>
      <c r="K1439" s="12" t="s">
        <v>136</v>
      </c>
      <c r="L1439" s="12">
        <v>61604</v>
      </c>
      <c r="M1439" s="12" t="s">
        <v>95</v>
      </c>
      <c r="N1439" s="12" t="s">
        <v>257</v>
      </c>
      <c r="O1439" s="12" t="s">
        <v>32</v>
      </c>
      <c r="P1439" s="12" t="s">
        <v>38</v>
      </c>
      <c r="Q1439" s="12" t="s">
        <v>258</v>
      </c>
      <c r="R1439" s="12">
        <v>113.372</v>
      </c>
      <c r="S1439" s="12">
        <v>2</v>
      </c>
      <c r="T1439" s="12">
        <v>0.3</v>
      </c>
      <c r="U1439" s="12">
        <v>-3.2391999999999999</v>
      </c>
    </row>
    <row r="1440" spans="1:21" x14ac:dyDescent="0.3">
      <c r="A1440" s="12">
        <v>6822</v>
      </c>
      <c r="B1440" s="12" t="s">
        <v>3587</v>
      </c>
      <c r="C1440" s="2">
        <v>43097</v>
      </c>
      <c r="D1440" s="2">
        <v>43101</v>
      </c>
      <c r="E1440" s="12" t="s">
        <v>41</v>
      </c>
      <c r="F1440" s="12" t="s">
        <v>3419</v>
      </c>
      <c r="G1440" s="12" t="s">
        <v>3420</v>
      </c>
      <c r="H1440" s="12" t="s">
        <v>92</v>
      </c>
      <c r="I1440" s="12" t="s">
        <v>27</v>
      </c>
      <c r="J1440" s="12" t="s">
        <v>1381</v>
      </c>
      <c r="K1440" s="12" t="s">
        <v>136</v>
      </c>
      <c r="L1440" s="12">
        <v>61604</v>
      </c>
      <c r="M1440" s="12" t="s">
        <v>95</v>
      </c>
      <c r="N1440" s="12" t="s">
        <v>448</v>
      </c>
      <c r="O1440" s="12" t="s">
        <v>32</v>
      </c>
      <c r="P1440" s="12" t="s">
        <v>58</v>
      </c>
      <c r="Q1440" s="12" t="s">
        <v>449</v>
      </c>
      <c r="R1440" s="12">
        <v>2.96</v>
      </c>
      <c r="S1440" s="12">
        <v>2</v>
      </c>
      <c r="T1440" s="12">
        <v>0.6</v>
      </c>
      <c r="U1440" s="12">
        <v>-1.4059999999999999</v>
      </c>
    </row>
    <row r="1441" spans="1:21" x14ac:dyDescent="0.3">
      <c r="A1441" s="12">
        <v>6825</v>
      </c>
      <c r="B1441" s="12" t="s">
        <v>3588</v>
      </c>
      <c r="C1441" s="2">
        <v>42210</v>
      </c>
      <c r="D1441" s="2">
        <v>42214</v>
      </c>
      <c r="E1441" s="12" t="s">
        <v>41</v>
      </c>
      <c r="F1441" s="12" t="s">
        <v>3408</v>
      </c>
      <c r="G1441" s="12" t="s">
        <v>3409</v>
      </c>
      <c r="H1441" s="12" t="s">
        <v>92</v>
      </c>
      <c r="I1441" s="12" t="s">
        <v>27</v>
      </c>
      <c r="J1441" s="12" t="s">
        <v>1618</v>
      </c>
      <c r="K1441" s="12" t="s">
        <v>1278</v>
      </c>
      <c r="L1441" s="12">
        <v>36116</v>
      </c>
      <c r="M1441" s="12" t="s">
        <v>30</v>
      </c>
      <c r="N1441" s="12" t="s">
        <v>456</v>
      </c>
      <c r="O1441" s="12" t="s">
        <v>32</v>
      </c>
      <c r="P1441" s="12" t="s">
        <v>47</v>
      </c>
      <c r="Q1441" s="12" t="s">
        <v>457</v>
      </c>
      <c r="R1441" s="12">
        <v>358.58</v>
      </c>
      <c r="S1441" s="12">
        <v>2</v>
      </c>
      <c r="T1441" s="12">
        <v>0</v>
      </c>
      <c r="U1441" s="12">
        <v>39.443800000000003</v>
      </c>
    </row>
    <row r="1442" spans="1:21" x14ac:dyDescent="0.3">
      <c r="A1442" s="12">
        <v>6834</v>
      </c>
      <c r="B1442" s="12" t="s">
        <v>3589</v>
      </c>
      <c r="C1442" s="2">
        <v>42621</v>
      </c>
      <c r="D1442" s="2">
        <v>42621</v>
      </c>
      <c r="E1442" s="12" t="s">
        <v>427</v>
      </c>
      <c r="F1442" s="12" t="s">
        <v>849</v>
      </c>
      <c r="G1442" s="12" t="s">
        <v>850</v>
      </c>
      <c r="H1442" s="12" t="s">
        <v>26</v>
      </c>
      <c r="I1442" s="12" t="s">
        <v>27</v>
      </c>
      <c r="J1442" s="12" t="s">
        <v>851</v>
      </c>
      <c r="K1442" s="12" t="s">
        <v>55</v>
      </c>
      <c r="L1442" s="12">
        <v>92704</v>
      </c>
      <c r="M1442" s="12" t="s">
        <v>56</v>
      </c>
      <c r="N1442" s="12" t="s">
        <v>1236</v>
      </c>
      <c r="O1442" s="12" t="s">
        <v>32</v>
      </c>
      <c r="P1442" s="12" t="s">
        <v>47</v>
      </c>
      <c r="Q1442" s="12" t="s">
        <v>1237</v>
      </c>
      <c r="R1442" s="12">
        <v>146.04</v>
      </c>
      <c r="S1442" s="12">
        <v>1</v>
      </c>
      <c r="T1442" s="12">
        <v>0.2</v>
      </c>
      <c r="U1442" s="12">
        <v>-12.778499999999999</v>
      </c>
    </row>
    <row r="1443" spans="1:21" x14ac:dyDescent="0.3">
      <c r="A1443" s="12">
        <v>6837</v>
      </c>
      <c r="B1443" s="12" t="s">
        <v>3590</v>
      </c>
      <c r="C1443" s="2">
        <v>43023</v>
      </c>
      <c r="D1443" s="2">
        <v>43028</v>
      </c>
      <c r="E1443" s="12" t="s">
        <v>41</v>
      </c>
      <c r="F1443" s="12" t="s">
        <v>2720</v>
      </c>
      <c r="G1443" s="12" t="s">
        <v>2721</v>
      </c>
      <c r="H1443" s="12" t="s">
        <v>92</v>
      </c>
      <c r="I1443" s="12" t="s">
        <v>27</v>
      </c>
      <c r="J1443" s="12" t="s">
        <v>3591</v>
      </c>
      <c r="K1443" s="12" t="s">
        <v>55</v>
      </c>
      <c r="L1443" s="12">
        <v>91360</v>
      </c>
      <c r="M1443" s="12" t="s">
        <v>56</v>
      </c>
      <c r="N1443" s="12" t="s">
        <v>285</v>
      </c>
      <c r="O1443" s="12" t="s">
        <v>32</v>
      </c>
      <c r="P1443" s="12" t="s">
        <v>58</v>
      </c>
      <c r="Q1443" s="12" t="s">
        <v>286</v>
      </c>
      <c r="R1443" s="12">
        <v>22.72</v>
      </c>
      <c r="S1443" s="12">
        <v>1</v>
      </c>
      <c r="T1443" s="12">
        <v>0</v>
      </c>
      <c r="U1443" s="12">
        <v>9.3152000000000008</v>
      </c>
    </row>
    <row r="1444" spans="1:21" x14ac:dyDescent="0.3">
      <c r="A1444" s="12">
        <v>6845</v>
      </c>
      <c r="B1444" s="12" t="s">
        <v>3592</v>
      </c>
      <c r="C1444" s="2">
        <v>42625</v>
      </c>
      <c r="D1444" s="2">
        <v>42630</v>
      </c>
      <c r="E1444" s="12" t="s">
        <v>41</v>
      </c>
      <c r="F1444" s="12" t="s">
        <v>789</v>
      </c>
      <c r="G1444" s="12" t="s">
        <v>790</v>
      </c>
      <c r="H1444" s="12" t="s">
        <v>92</v>
      </c>
      <c r="I1444" s="12" t="s">
        <v>27</v>
      </c>
      <c r="J1444" s="12" t="s">
        <v>880</v>
      </c>
      <c r="K1444" s="12" t="s">
        <v>718</v>
      </c>
      <c r="L1444" s="12">
        <v>22153</v>
      </c>
      <c r="M1444" s="12" t="s">
        <v>30</v>
      </c>
      <c r="N1444" s="12" t="s">
        <v>3593</v>
      </c>
      <c r="O1444" s="12" t="s">
        <v>32</v>
      </c>
      <c r="P1444" s="12" t="s">
        <v>38</v>
      </c>
      <c r="Q1444" s="12" t="s">
        <v>3594</v>
      </c>
      <c r="R1444" s="12">
        <v>1059.1199999999999</v>
      </c>
      <c r="S1444" s="12">
        <v>4</v>
      </c>
      <c r="T1444" s="12">
        <v>0</v>
      </c>
      <c r="U1444" s="12">
        <v>307.14479999999998</v>
      </c>
    </row>
    <row r="1445" spans="1:21" x14ac:dyDescent="0.3">
      <c r="A1445" s="12">
        <v>6846</v>
      </c>
      <c r="B1445" s="12" t="s">
        <v>3595</v>
      </c>
      <c r="C1445" s="2">
        <v>41826</v>
      </c>
      <c r="D1445" s="2">
        <v>41832</v>
      </c>
      <c r="E1445" s="12" t="s">
        <v>41</v>
      </c>
      <c r="F1445" s="12" t="s">
        <v>1822</v>
      </c>
      <c r="G1445" s="12" t="s">
        <v>1823</v>
      </c>
      <c r="H1445" s="12" t="s">
        <v>102</v>
      </c>
      <c r="I1445" s="12" t="s">
        <v>27</v>
      </c>
      <c r="J1445" s="12" t="s">
        <v>3596</v>
      </c>
      <c r="K1445" s="12" t="s">
        <v>55</v>
      </c>
      <c r="L1445" s="12">
        <v>92020</v>
      </c>
      <c r="M1445" s="12" t="s">
        <v>56</v>
      </c>
      <c r="N1445" s="12" t="s">
        <v>1587</v>
      </c>
      <c r="O1445" s="12" t="s">
        <v>32</v>
      </c>
      <c r="P1445" s="12" t="s">
        <v>38</v>
      </c>
      <c r="Q1445" s="12" t="s">
        <v>1588</v>
      </c>
      <c r="R1445" s="12">
        <v>478.48</v>
      </c>
      <c r="S1445" s="12">
        <v>2</v>
      </c>
      <c r="T1445" s="12">
        <v>0.2</v>
      </c>
      <c r="U1445" s="12">
        <v>47.847999999999999</v>
      </c>
    </row>
    <row r="1446" spans="1:21" x14ac:dyDescent="0.3">
      <c r="A1446" s="12">
        <v>6850</v>
      </c>
      <c r="B1446" s="12" t="s">
        <v>3597</v>
      </c>
      <c r="C1446" s="2">
        <v>41749</v>
      </c>
      <c r="D1446" s="2">
        <v>41754</v>
      </c>
      <c r="E1446" s="12" t="s">
        <v>41</v>
      </c>
      <c r="F1446" s="12" t="s">
        <v>1566</v>
      </c>
      <c r="G1446" s="12" t="s">
        <v>1567</v>
      </c>
      <c r="H1446" s="12" t="s">
        <v>26</v>
      </c>
      <c r="I1446" s="12" t="s">
        <v>27</v>
      </c>
      <c r="J1446" s="12" t="s">
        <v>54</v>
      </c>
      <c r="K1446" s="12" t="s">
        <v>55</v>
      </c>
      <c r="L1446" s="12">
        <v>90045</v>
      </c>
      <c r="M1446" s="12" t="s">
        <v>56</v>
      </c>
      <c r="N1446" s="12" t="s">
        <v>2131</v>
      </c>
      <c r="O1446" s="12" t="s">
        <v>32</v>
      </c>
      <c r="P1446" s="12" t="s">
        <v>58</v>
      </c>
      <c r="Q1446" s="12" t="s">
        <v>2132</v>
      </c>
      <c r="R1446" s="12">
        <v>59.92</v>
      </c>
      <c r="S1446" s="12">
        <v>4</v>
      </c>
      <c r="T1446" s="12">
        <v>0</v>
      </c>
      <c r="U1446" s="12">
        <v>27.563199999999998</v>
      </c>
    </row>
    <row r="1447" spans="1:21" x14ac:dyDescent="0.3">
      <c r="A1447" s="12">
        <v>6851</v>
      </c>
      <c r="B1447" s="12" t="s">
        <v>3598</v>
      </c>
      <c r="C1447" s="2">
        <v>42377</v>
      </c>
      <c r="D1447" s="2">
        <v>42381</v>
      </c>
      <c r="E1447" s="12" t="s">
        <v>41</v>
      </c>
      <c r="F1447" s="12" t="s">
        <v>2698</v>
      </c>
      <c r="G1447" s="12" t="s">
        <v>2699</v>
      </c>
      <c r="H1447" s="12" t="s">
        <v>92</v>
      </c>
      <c r="I1447" s="12" t="s">
        <v>27</v>
      </c>
      <c r="J1447" s="12" t="s">
        <v>239</v>
      </c>
      <c r="K1447" s="12" t="s">
        <v>240</v>
      </c>
      <c r="L1447" s="12">
        <v>53132</v>
      </c>
      <c r="M1447" s="12" t="s">
        <v>95</v>
      </c>
      <c r="N1447" s="12" t="s">
        <v>104</v>
      </c>
      <c r="O1447" s="12" t="s">
        <v>32</v>
      </c>
      <c r="P1447" s="12" t="s">
        <v>33</v>
      </c>
      <c r="Q1447" s="12" t="s">
        <v>105</v>
      </c>
      <c r="R1447" s="12">
        <v>1565.88</v>
      </c>
      <c r="S1447" s="12">
        <v>6</v>
      </c>
      <c r="T1447" s="12">
        <v>0</v>
      </c>
      <c r="U1447" s="12">
        <v>407.12880000000001</v>
      </c>
    </row>
    <row r="1448" spans="1:21" x14ac:dyDescent="0.3">
      <c r="A1448" s="12">
        <v>6863</v>
      </c>
      <c r="B1448" s="12" t="s">
        <v>3599</v>
      </c>
      <c r="C1448" s="2">
        <v>42842</v>
      </c>
      <c r="D1448" s="2">
        <v>42847</v>
      </c>
      <c r="E1448" s="12" t="s">
        <v>41</v>
      </c>
      <c r="F1448" s="12" t="s">
        <v>3582</v>
      </c>
      <c r="G1448" s="12" t="s">
        <v>3583</v>
      </c>
      <c r="H1448" s="12" t="s">
        <v>26</v>
      </c>
      <c r="I1448" s="12" t="s">
        <v>27</v>
      </c>
      <c r="J1448" s="12" t="s">
        <v>54</v>
      </c>
      <c r="K1448" s="12" t="s">
        <v>55</v>
      </c>
      <c r="L1448" s="12">
        <v>90008</v>
      </c>
      <c r="M1448" s="12" t="s">
        <v>56</v>
      </c>
      <c r="N1448" s="12" t="s">
        <v>1619</v>
      </c>
      <c r="O1448" s="12" t="s">
        <v>32</v>
      </c>
      <c r="P1448" s="12" t="s">
        <v>38</v>
      </c>
      <c r="Q1448" s="12" t="s">
        <v>1620</v>
      </c>
      <c r="R1448" s="12">
        <v>218.352</v>
      </c>
      <c r="S1448" s="12">
        <v>3</v>
      </c>
      <c r="T1448" s="12">
        <v>0.2</v>
      </c>
      <c r="U1448" s="12">
        <v>-19.105799999999999</v>
      </c>
    </row>
    <row r="1449" spans="1:21" x14ac:dyDescent="0.3">
      <c r="A1449" s="12">
        <v>6869</v>
      </c>
      <c r="B1449" s="12" t="s">
        <v>3600</v>
      </c>
      <c r="C1449" s="2">
        <v>42603</v>
      </c>
      <c r="D1449" s="2">
        <v>42610</v>
      </c>
      <c r="E1449" s="12" t="s">
        <v>41</v>
      </c>
      <c r="F1449" s="12" t="s">
        <v>3601</v>
      </c>
      <c r="G1449" s="12" t="s">
        <v>3602</v>
      </c>
      <c r="H1449" s="12" t="s">
        <v>92</v>
      </c>
      <c r="I1449" s="12" t="s">
        <v>27</v>
      </c>
      <c r="J1449" s="12" t="s">
        <v>54</v>
      </c>
      <c r="K1449" s="12" t="s">
        <v>55</v>
      </c>
      <c r="L1449" s="12">
        <v>90004</v>
      </c>
      <c r="M1449" s="12" t="s">
        <v>56</v>
      </c>
      <c r="N1449" s="12" t="s">
        <v>1993</v>
      </c>
      <c r="O1449" s="12" t="s">
        <v>32</v>
      </c>
      <c r="P1449" s="12" t="s">
        <v>47</v>
      </c>
      <c r="Q1449" s="12" t="s">
        <v>1994</v>
      </c>
      <c r="R1449" s="12">
        <v>2887.056</v>
      </c>
      <c r="S1449" s="12">
        <v>9</v>
      </c>
      <c r="T1449" s="12">
        <v>0.2</v>
      </c>
      <c r="U1449" s="12">
        <v>180.441</v>
      </c>
    </row>
    <row r="1450" spans="1:21" x14ac:dyDescent="0.3">
      <c r="A1450" s="12">
        <v>6877</v>
      </c>
      <c r="B1450" s="12" t="s">
        <v>3603</v>
      </c>
      <c r="C1450" s="2">
        <v>42618</v>
      </c>
      <c r="D1450" s="2">
        <v>42623</v>
      </c>
      <c r="E1450" s="12" t="s">
        <v>41</v>
      </c>
      <c r="F1450" s="12" t="s">
        <v>1417</v>
      </c>
      <c r="G1450" s="12" t="s">
        <v>1418</v>
      </c>
      <c r="H1450" s="12" t="s">
        <v>26</v>
      </c>
      <c r="I1450" s="12" t="s">
        <v>27</v>
      </c>
      <c r="J1450" s="12" t="s">
        <v>2122</v>
      </c>
      <c r="K1450" s="12" t="s">
        <v>718</v>
      </c>
      <c r="L1450" s="12">
        <v>23320</v>
      </c>
      <c r="M1450" s="12" t="s">
        <v>30</v>
      </c>
      <c r="N1450" s="12" t="s">
        <v>1725</v>
      </c>
      <c r="O1450" s="12" t="s">
        <v>32</v>
      </c>
      <c r="P1450" s="12" t="s">
        <v>47</v>
      </c>
      <c r="Q1450" s="12" t="s">
        <v>1726</v>
      </c>
      <c r="R1450" s="12">
        <v>1652.94</v>
      </c>
      <c r="S1450" s="12">
        <v>3</v>
      </c>
      <c r="T1450" s="12">
        <v>0</v>
      </c>
      <c r="U1450" s="12">
        <v>314.05860000000001</v>
      </c>
    </row>
    <row r="1451" spans="1:21" x14ac:dyDescent="0.3">
      <c r="A1451" s="12">
        <v>6878</v>
      </c>
      <c r="B1451" s="12" t="s">
        <v>3604</v>
      </c>
      <c r="C1451" s="2">
        <v>42292</v>
      </c>
      <c r="D1451" s="2">
        <v>42292</v>
      </c>
      <c r="E1451" s="12" t="s">
        <v>427</v>
      </c>
      <c r="F1451" s="12" t="s">
        <v>24</v>
      </c>
      <c r="G1451" s="12" t="s">
        <v>25</v>
      </c>
      <c r="H1451" s="12" t="s">
        <v>26</v>
      </c>
      <c r="I1451" s="12" t="s">
        <v>27</v>
      </c>
      <c r="J1451" s="12" t="s">
        <v>1741</v>
      </c>
      <c r="K1451" s="12" t="s">
        <v>94</v>
      </c>
      <c r="L1451" s="12">
        <v>75217</v>
      </c>
      <c r="M1451" s="12" t="s">
        <v>95</v>
      </c>
      <c r="N1451" s="12" t="s">
        <v>1087</v>
      </c>
      <c r="O1451" s="12" t="s">
        <v>32</v>
      </c>
      <c r="P1451" s="12" t="s">
        <v>58</v>
      </c>
      <c r="Q1451" s="12" t="s">
        <v>1088</v>
      </c>
      <c r="R1451" s="12">
        <v>131.376</v>
      </c>
      <c r="S1451" s="12">
        <v>6</v>
      </c>
      <c r="T1451" s="12">
        <v>0.6</v>
      </c>
      <c r="U1451" s="12">
        <v>-95.247600000000006</v>
      </c>
    </row>
    <row r="1452" spans="1:21" x14ac:dyDescent="0.3">
      <c r="A1452" s="12">
        <v>6880</v>
      </c>
      <c r="B1452" s="12" t="s">
        <v>3605</v>
      </c>
      <c r="C1452" s="2">
        <v>42339</v>
      </c>
      <c r="D1452" s="2">
        <v>42343</v>
      </c>
      <c r="E1452" s="12" t="s">
        <v>23</v>
      </c>
      <c r="F1452" s="12" t="s">
        <v>3544</v>
      </c>
      <c r="G1452" s="12" t="s">
        <v>3545</v>
      </c>
      <c r="H1452" s="12" t="s">
        <v>102</v>
      </c>
      <c r="I1452" s="12" t="s">
        <v>27</v>
      </c>
      <c r="J1452" s="12" t="s">
        <v>193</v>
      </c>
      <c r="K1452" s="12" t="s">
        <v>194</v>
      </c>
      <c r="L1452" s="12">
        <v>98105</v>
      </c>
      <c r="M1452" s="12" t="s">
        <v>56</v>
      </c>
      <c r="N1452" s="12" t="s">
        <v>561</v>
      </c>
      <c r="O1452" s="12" t="s">
        <v>32</v>
      </c>
      <c r="P1452" s="12" t="s">
        <v>38</v>
      </c>
      <c r="Q1452" s="12" t="s">
        <v>562</v>
      </c>
      <c r="R1452" s="12">
        <v>2003.92</v>
      </c>
      <c r="S1452" s="12">
        <v>5</v>
      </c>
      <c r="T1452" s="12">
        <v>0.2</v>
      </c>
      <c r="U1452" s="12">
        <v>125.245</v>
      </c>
    </row>
    <row r="1453" spans="1:21" x14ac:dyDescent="0.3">
      <c r="A1453" s="12">
        <v>6882</v>
      </c>
      <c r="B1453" s="12" t="s">
        <v>3605</v>
      </c>
      <c r="C1453" s="2">
        <v>42339</v>
      </c>
      <c r="D1453" s="2">
        <v>42343</v>
      </c>
      <c r="E1453" s="12" t="s">
        <v>23</v>
      </c>
      <c r="F1453" s="12" t="s">
        <v>3544</v>
      </c>
      <c r="G1453" s="12" t="s">
        <v>3545</v>
      </c>
      <c r="H1453" s="12" t="s">
        <v>102</v>
      </c>
      <c r="I1453" s="12" t="s">
        <v>27</v>
      </c>
      <c r="J1453" s="12" t="s">
        <v>193</v>
      </c>
      <c r="K1453" s="12" t="s">
        <v>194</v>
      </c>
      <c r="L1453" s="12">
        <v>98105</v>
      </c>
      <c r="M1453" s="12" t="s">
        <v>56</v>
      </c>
      <c r="N1453" s="12" t="s">
        <v>306</v>
      </c>
      <c r="O1453" s="12" t="s">
        <v>32</v>
      </c>
      <c r="P1453" s="12" t="s">
        <v>47</v>
      </c>
      <c r="Q1453" s="12" t="s">
        <v>307</v>
      </c>
      <c r="R1453" s="12">
        <v>1913.4</v>
      </c>
      <c r="S1453" s="12">
        <v>9</v>
      </c>
      <c r="T1453" s="12">
        <v>0</v>
      </c>
      <c r="U1453" s="12">
        <v>401.81400000000002</v>
      </c>
    </row>
    <row r="1454" spans="1:21" x14ac:dyDescent="0.3">
      <c r="A1454" s="12">
        <v>6885</v>
      </c>
      <c r="B1454" s="12" t="s">
        <v>3606</v>
      </c>
      <c r="C1454" s="2">
        <v>42155</v>
      </c>
      <c r="D1454" s="2">
        <v>42159</v>
      </c>
      <c r="E1454" s="12" t="s">
        <v>41</v>
      </c>
      <c r="F1454" s="12" t="s">
        <v>601</v>
      </c>
      <c r="G1454" s="12" t="s">
        <v>602</v>
      </c>
      <c r="H1454" s="12" t="s">
        <v>26</v>
      </c>
      <c r="I1454" s="12" t="s">
        <v>27</v>
      </c>
      <c r="J1454" s="12" t="s">
        <v>167</v>
      </c>
      <c r="K1454" s="12" t="s">
        <v>168</v>
      </c>
      <c r="L1454" s="12">
        <v>55407</v>
      </c>
      <c r="M1454" s="12" t="s">
        <v>95</v>
      </c>
      <c r="N1454" s="12" t="s">
        <v>2275</v>
      </c>
      <c r="O1454" s="12" t="s">
        <v>32</v>
      </c>
      <c r="P1454" s="12" t="s">
        <v>38</v>
      </c>
      <c r="Q1454" s="12" t="s">
        <v>2276</v>
      </c>
      <c r="R1454" s="12">
        <v>2567.84</v>
      </c>
      <c r="S1454" s="12">
        <v>8</v>
      </c>
      <c r="T1454" s="12">
        <v>0</v>
      </c>
      <c r="U1454" s="12">
        <v>770.35199999999998</v>
      </c>
    </row>
    <row r="1455" spans="1:21" x14ac:dyDescent="0.3">
      <c r="A1455" s="12">
        <v>6894</v>
      </c>
      <c r="B1455" s="12" t="s">
        <v>3607</v>
      </c>
      <c r="C1455" s="2">
        <v>42996</v>
      </c>
      <c r="D1455" s="2">
        <v>43000</v>
      </c>
      <c r="E1455" s="12" t="s">
        <v>41</v>
      </c>
      <c r="F1455" s="12" t="s">
        <v>2089</v>
      </c>
      <c r="G1455" s="12" t="s">
        <v>2090</v>
      </c>
      <c r="H1455" s="12" t="s">
        <v>92</v>
      </c>
      <c r="I1455" s="12" t="s">
        <v>27</v>
      </c>
      <c r="J1455" s="12" t="s">
        <v>349</v>
      </c>
      <c r="K1455" s="12" t="s">
        <v>669</v>
      </c>
      <c r="L1455" s="12">
        <v>31907</v>
      </c>
      <c r="M1455" s="12" t="s">
        <v>30</v>
      </c>
      <c r="N1455" s="12" t="s">
        <v>2392</v>
      </c>
      <c r="O1455" s="12" t="s">
        <v>32</v>
      </c>
      <c r="P1455" s="12" t="s">
        <v>58</v>
      </c>
      <c r="Q1455" s="12" t="s">
        <v>2393</v>
      </c>
      <c r="R1455" s="12">
        <v>20.32</v>
      </c>
      <c r="S1455" s="12">
        <v>4</v>
      </c>
      <c r="T1455" s="12">
        <v>0</v>
      </c>
      <c r="U1455" s="12">
        <v>6.9088000000000003</v>
      </c>
    </row>
    <row r="1456" spans="1:21" x14ac:dyDescent="0.3">
      <c r="A1456" s="12">
        <v>6899</v>
      </c>
      <c r="B1456" s="12" t="s">
        <v>3608</v>
      </c>
      <c r="C1456" s="2">
        <v>42148</v>
      </c>
      <c r="D1456" s="2">
        <v>42150</v>
      </c>
      <c r="E1456" s="12" t="s">
        <v>23</v>
      </c>
      <c r="F1456" s="12" t="s">
        <v>2846</v>
      </c>
      <c r="G1456" s="12" t="s">
        <v>2847</v>
      </c>
      <c r="H1456" s="12" t="s">
        <v>26</v>
      </c>
      <c r="I1456" s="12" t="s">
        <v>27</v>
      </c>
      <c r="J1456" s="12" t="s">
        <v>3609</v>
      </c>
      <c r="K1456" s="12" t="s">
        <v>136</v>
      </c>
      <c r="L1456" s="12">
        <v>60540</v>
      </c>
      <c r="M1456" s="12" t="s">
        <v>95</v>
      </c>
      <c r="N1456" s="12" t="s">
        <v>1030</v>
      </c>
      <c r="O1456" s="12" t="s">
        <v>32</v>
      </c>
      <c r="P1456" s="12" t="s">
        <v>38</v>
      </c>
      <c r="Q1456" s="12" t="s">
        <v>1031</v>
      </c>
      <c r="R1456" s="12">
        <v>602.65099999999995</v>
      </c>
      <c r="S1456" s="12">
        <v>7</v>
      </c>
      <c r="T1456" s="12">
        <v>0.3</v>
      </c>
      <c r="U1456" s="12">
        <v>-163.57669999999999</v>
      </c>
    </row>
    <row r="1457" spans="1:21" x14ac:dyDescent="0.3">
      <c r="A1457" s="12">
        <v>6909</v>
      </c>
      <c r="B1457" s="12" t="s">
        <v>3610</v>
      </c>
      <c r="C1457" s="2">
        <v>43079</v>
      </c>
      <c r="D1457" s="2">
        <v>43084</v>
      </c>
      <c r="E1457" s="12" t="s">
        <v>41</v>
      </c>
      <c r="F1457" s="12" t="s">
        <v>237</v>
      </c>
      <c r="G1457" s="12" t="s">
        <v>238</v>
      </c>
      <c r="H1457" s="12" t="s">
        <v>92</v>
      </c>
      <c r="I1457" s="12" t="s">
        <v>27</v>
      </c>
      <c r="J1457" s="12" t="s">
        <v>3611</v>
      </c>
      <c r="K1457" s="12" t="s">
        <v>160</v>
      </c>
      <c r="L1457" s="12">
        <v>29406</v>
      </c>
      <c r="M1457" s="12" t="s">
        <v>30</v>
      </c>
      <c r="N1457" s="12" t="s">
        <v>1720</v>
      </c>
      <c r="O1457" s="12" t="s">
        <v>32</v>
      </c>
      <c r="P1457" s="12" t="s">
        <v>58</v>
      </c>
      <c r="Q1457" s="12" t="s">
        <v>1721</v>
      </c>
      <c r="R1457" s="12">
        <v>14.76</v>
      </c>
      <c r="S1457" s="12">
        <v>2</v>
      </c>
      <c r="T1457" s="12">
        <v>0</v>
      </c>
      <c r="U1457" s="12">
        <v>4.2804000000000002</v>
      </c>
    </row>
    <row r="1458" spans="1:21" x14ac:dyDescent="0.3">
      <c r="A1458" s="12">
        <v>6911</v>
      </c>
      <c r="B1458" s="12" t="s">
        <v>3612</v>
      </c>
      <c r="C1458" s="2">
        <v>42945</v>
      </c>
      <c r="D1458" s="2">
        <v>42949</v>
      </c>
      <c r="E1458" s="12" t="s">
        <v>41</v>
      </c>
      <c r="F1458" s="12" t="s">
        <v>967</v>
      </c>
      <c r="G1458" s="12" t="s">
        <v>968</v>
      </c>
      <c r="H1458" s="12" t="s">
        <v>26</v>
      </c>
      <c r="I1458" s="12" t="s">
        <v>27</v>
      </c>
      <c r="J1458" s="12" t="s">
        <v>193</v>
      </c>
      <c r="K1458" s="12" t="s">
        <v>194</v>
      </c>
      <c r="L1458" s="12">
        <v>98103</v>
      </c>
      <c r="M1458" s="12" t="s">
        <v>56</v>
      </c>
      <c r="N1458" s="12" t="s">
        <v>350</v>
      </c>
      <c r="O1458" s="12" t="s">
        <v>32</v>
      </c>
      <c r="P1458" s="12" t="s">
        <v>33</v>
      </c>
      <c r="Q1458" s="12" t="s">
        <v>351</v>
      </c>
      <c r="R1458" s="12">
        <v>115.96</v>
      </c>
      <c r="S1458" s="12">
        <v>2</v>
      </c>
      <c r="T1458" s="12">
        <v>0</v>
      </c>
      <c r="U1458" s="12">
        <v>25.511199999999999</v>
      </c>
    </row>
    <row r="1459" spans="1:21" x14ac:dyDescent="0.3">
      <c r="A1459" s="12">
        <v>6918</v>
      </c>
      <c r="B1459" s="12" t="s">
        <v>3613</v>
      </c>
      <c r="C1459" s="2">
        <v>41989</v>
      </c>
      <c r="D1459" s="2">
        <v>41994</v>
      </c>
      <c r="E1459" s="12" t="s">
        <v>41</v>
      </c>
      <c r="F1459" s="12" t="s">
        <v>2768</v>
      </c>
      <c r="G1459" s="12" t="s">
        <v>2769</v>
      </c>
      <c r="H1459" s="12" t="s">
        <v>92</v>
      </c>
      <c r="I1459" s="12" t="s">
        <v>27</v>
      </c>
      <c r="J1459" s="12" t="s">
        <v>1851</v>
      </c>
      <c r="K1459" s="12" t="s">
        <v>55</v>
      </c>
      <c r="L1459" s="12">
        <v>95823</v>
      </c>
      <c r="M1459" s="12" t="s">
        <v>56</v>
      </c>
      <c r="N1459" s="12" t="s">
        <v>1488</v>
      </c>
      <c r="O1459" s="12" t="s">
        <v>32</v>
      </c>
      <c r="P1459" s="12" t="s">
        <v>38</v>
      </c>
      <c r="Q1459" s="12" t="s">
        <v>1489</v>
      </c>
      <c r="R1459" s="12">
        <v>1403.92</v>
      </c>
      <c r="S1459" s="12">
        <v>5</v>
      </c>
      <c r="T1459" s="12">
        <v>0.2</v>
      </c>
      <c r="U1459" s="12">
        <v>70.195999999999998</v>
      </c>
    </row>
    <row r="1460" spans="1:21" x14ac:dyDescent="0.3">
      <c r="A1460" s="12">
        <v>6926</v>
      </c>
      <c r="B1460" s="12" t="s">
        <v>3614</v>
      </c>
      <c r="C1460" s="2">
        <v>42338</v>
      </c>
      <c r="D1460" s="2">
        <v>42342</v>
      </c>
      <c r="E1460" s="12" t="s">
        <v>41</v>
      </c>
      <c r="F1460" s="12" t="s">
        <v>1508</v>
      </c>
      <c r="G1460" s="12" t="s">
        <v>1509</v>
      </c>
      <c r="H1460" s="12" t="s">
        <v>26</v>
      </c>
      <c r="I1460" s="12" t="s">
        <v>27</v>
      </c>
      <c r="J1460" s="12" t="s">
        <v>175</v>
      </c>
      <c r="K1460" s="12" t="s">
        <v>122</v>
      </c>
      <c r="L1460" s="12">
        <v>10035</v>
      </c>
      <c r="M1460" s="12" t="s">
        <v>69</v>
      </c>
      <c r="N1460" s="12" t="s">
        <v>2481</v>
      </c>
      <c r="O1460" s="12" t="s">
        <v>32</v>
      </c>
      <c r="P1460" s="12" t="s">
        <v>33</v>
      </c>
      <c r="Q1460" s="12" t="s">
        <v>2482</v>
      </c>
      <c r="R1460" s="12">
        <v>681.40800000000002</v>
      </c>
      <c r="S1460" s="12">
        <v>12</v>
      </c>
      <c r="T1460" s="12">
        <v>0.2</v>
      </c>
      <c r="U1460" s="12">
        <v>42.588000000000001</v>
      </c>
    </row>
    <row r="1461" spans="1:21" x14ac:dyDescent="0.3">
      <c r="A1461" s="12">
        <v>6934</v>
      </c>
      <c r="B1461" s="12" t="s">
        <v>3615</v>
      </c>
      <c r="C1461" s="2">
        <v>41834</v>
      </c>
      <c r="D1461" s="2">
        <v>41838</v>
      </c>
      <c r="E1461" s="12" t="s">
        <v>41</v>
      </c>
      <c r="F1461" s="12" t="s">
        <v>3616</v>
      </c>
      <c r="G1461" s="12" t="s">
        <v>3617</v>
      </c>
      <c r="H1461" s="12" t="s">
        <v>26</v>
      </c>
      <c r="I1461" s="12" t="s">
        <v>27</v>
      </c>
      <c r="J1461" s="12" t="s">
        <v>67</v>
      </c>
      <c r="K1461" s="12" t="s">
        <v>68</v>
      </c>
      <c r="L1461" s="12">
        <v>19140</v>
      </c>
      <c r="M1461" s="12" t="s">
        <v>69</v>
      </c>
      <c r="N1461" s="12" t="s">
        <v>3584</v>
      </c>
      <c r="O1461" s="12" t="s">
        <v>32</v>
      </c>
      <c r="P1461" s="12" t="s">
        <v>58</v>
      </c>
      <c r="Q1461" s="12" t="s">
        <v>3585</v>
      </c>
      <c r="R1461" s="12">
        <v>31.984000000000002</v>
      </c>
      <c r="S1461" s="12">
        <v>2</v>
      </c>
      <c r="T1461" s="12">
        <v>0.2</v>
      </c>
      <c r="U1461" s="12">
        <v>1.1994</v>
      </c>
    </row>
    <row r="1462" spans="1:21" x14ac:dyDescent="0.3">
      <c r="A1462" s="12">
        <v>6937</v>
      </c>
      <c r="B1462" s="12" t="s">
        <v>3618</v>
      </c>
      <c r="C1462" s="2">
        <v>42615</v>
      </c>
      <c r="D1462" s="2">
        <v>42617</v>
      </c>
      <c r="E1462" s="12" t="s">
        <v>89</v>
      </c>
      <c r="F1462" s="12" t="s">
        <v>3162</v>
      </c>
      <c r="G1462" s="12" t="s">
        <v>3163</v>
      </c>
      <c r="H1462" s="12" t="s">
        <v>102</v>
      </c>
      <c r="I1462" s="12" t="s">
        <v>27</v>
      </c>
      <c r="J1462" s="12" t="s">
        <v>135</v>
      </c>
      <c r="K1462" s="12" t="s">
        <v>136</v>
      </c>
      <c r="L1462" s="12">
        <v>60653</v>
      </c>
      <c r="M1462" s="12" t="s">
        <v>95</v>
      </c>
      <c r="N1462" s="12" t="s">
        <v>3619</v>
      </c>
      <c r="O1462" s="12" t="s">
        <v>32</v>
      </c>
      <c r="P1462" s="12" t="s">
        <v>58</v>
      </c>
      <c r="Q1462" s="12" t="s">
        <v>3620</v>
      </c>
      <c r="R1462" s="12">
        <v>84.272000000000006</v>
      </c>
      <c r="S1462" s="12">
        <v>2</v>
      </c>
      <c r="T1462" s="12">
        <v>0.6</v>
      </c>
      <c r="U1462" s="12">
        <v>-75.844800000000006</v>
      </c>
    </row>
    <row r="1463" spans="1:21" x14ac:dyDescent="0.3">
      <c r="A1463" s="12">
        <v>6946</v>
      </c>
      <c r="B1463" s="12" t="s">
        <v>3621</v>
      </c>
      <c r="C1463" s="2">
        <v>42643</v>
      </c>
      <c r="D1463" s="2">
        <v>42647</v>
      </c>
      <c r="E1463" s="12" t="s">
        <v>41</v>
      </c>
      <c r="F1463" s="12" t="s">
        <v>1128</v>
      </c>
      <c r="G1463" s="12" t="s">
        <v>1129</v>
      </c>
      <c r="H1463" s="12" t="s">
        <v>26</v>
      </c>
      <c r="I1463" s="12" t="s">
        <v>27</v>
      </c>
      <c r="J1463" s="12" t="s">
        <v>175</v>
      </c>
      <c r="K1463" s="12" t="s">
        <v>122</v>
      </c>
      <c r="L1463" s="12">
        <v>10011</v>
      </c>
      <c r="M1463" s="12" t="s">
        <v>69</v>
      </c>
      <c r="N1463" s="12" t="s">
        <v>1638</v>
      </c>
      <c r="O1463" s="12" t="s">
        <v>32</v>
      </c>
      <c r="P1463" s="12" t="s">
        <v>33</v>
      </c>
      <c r="Q1463" s="12" t="s">
        <v>1639</v>
      </c>
      <c r="R1463" s="12">
        <v>523.91999999999996</v>
      </c>
      <c r="S1463" s="12">
        <v>5</v>
      </c>
      <c r="T1463" s="12">
        <v>0.2</v>
      </c>
      <c r="U1463" s="12">
        <v>-26.196000000000002</v>
      </c>
    </row>
    <row r="1464" spans="1:21" x14ac:dyDescent="0.3">
      <c r="A1464" s="12">
        <v>6949</v>
      </c>
      <c r="B1464" s="12" t="s">
        <v>3622</v>
      </c>
      <c r="C1464" s="2">
        <v>42119</v>
      </c>
      <c r="D1464" s="2">
        <v>42123</v>
      </c>
      <c r="E1464" s="12" t="s">
        <v>41</v>
      </c>
      <c r="F1464" s="12" t="s">
        <v>845</v>
      </c>
      <c r="G1464" s="12" t="s">
        <v>846</v>
      </c>
      <c r="H1464" s="12" t="s">
        <v>26</v>
      </c>
      <c r="I1464" s="12" t="s">
        <v>27</v>
      </c>
      <c r="J1464" s="12" t="s">
        <v>181</v>
      </c>
      <c r="K1464" s="12" t="s">
        <v>136</v>
      </c>
      <c r="L1464" s="12">
        <v>60505</v>
      </c>
      <c r="M1464" s="12" t="s">
        <v>95</v>
      </c>
      <c r="N1464" s="12" t="s">
        <v>2430</v>
      </c>
      <c r="O1464" s="12" t="s">
        <v>32</v>
      </c>
      <c r="P1464" s="12" t="s">
        <v>38</v>
      </c>
      <c r="Q1464" s="12" t="s">
        <v>2431</v>
      </c>
      <c r="R1464" s="12">
        <v>128.05799999999999</v>
      </c>
      <c r="S1464" s="12">
        <v>3</v>
      </c>
      <c r="T1464" s="12">
        <v>0.3</v>
      </c>
      <c r="U1464" s="12">
        <v>-23.7822</v>
      </c>
    </row>
    <row r="1465" spans="1:21" x14ac:dyDescent="0.3">
      <c r="A1465" s="12">
        <v>6951</v>
      </c>
      <c r="B1465" s="12" t="s">
        <v>3623</v>
      </c>
      <c r="C1465" s="2">
        <v>43058</v>
      </c>
      <c r="D1465" s="2">
        <v>43058</v>
      </c>
      <c r="E1465" s="12" t="s">
        <v>427</v>
      </c>
      <c r="F1465" s="12" t="s">
        <v>1952</v>
      </c>
      <c r="G1465" s="12" t="s">
        <v>1953</v>
      </c>
      <c r="H1465" s="12" t="s">
        <v>102</v>
      </c>
      <c r="I1465" s="12" t="s">
        <v>27</v>
      </c>
      <c r="J1465" s="12" t="s">
        <v>175</v>
      </c>
      <c r="K1465" s="12" t="s">
        <v>122</v>
      </c>
      <c r="L1465" s="12">
        <v>10011</v>
      </c>
      <c r="M1465" s="12" t="s">
        <v>69</v>
      </c>
      <c r="N1465" s="12" t="s">
        <v>1251</v>
      </c>
      <c r="O1465" s="12" t="s">
        <v>32</v>
      </c>
      <c r="P1465" s="12" t="s">
        <v>47</v>
      </c>
      <c r="Q1465" s="12" t="s">
        <v>1252</v>
      </c>
      <c r="R1465" s="12">
        <v>79.974000000000004</v>
      </c>
      <c r="S1465" s="12">
        <v>3</v>
      </c>
      <c r="T1465" s="12">
        <v>0.4</v>
      </c>
      <c r="U1465" s="12">
        <v>-29.323799999999999</v>
      </c>
    </row>
    <row r="1466" spans="1:21" x14ac:dyDescent="0.3">
      <c r="A1466" s="12">
        <v>6958</v>
      </c>
      <c r="B1466" s="12" t="s">
        <v>3624</v>
      </c>
      <c r="C1466" s="2">
        <v>42565</v>
      </c>
      <c r="D1466" s="2">
        <v>42570</v>
      </c>
      <c r="E1466" s="12" t="s">
        <v>41</v>
      </c>
      <c r="F1466" s="12" t="s">
        <v>3625</v>
      </c>
      <c r="G1466" s="12" t="s">
        <v>3626</v>
      </c>
      <c r="H1466" s="12" t="s">
        <v>26</v>
      </c>
      <c r="I1466" s="12" t="s">
        <v>27</v>
      </c>
      <c r="J1466" s="12" t="s">
        <v>349</v>
      </c>
      <c r="K1466" s="12" t="s">
        <v>669</v>
      </c>
      <c r="L1466" s="12">
        <v>31907</v>
      </c>
      <c r="M1466" s="12" t="s">
        <v>30</v>
      </c>
      <c r="N1466" s="12" t="s">
        <v>86</v>
      </c>
      <c r="O1466" s="12" t="s">
        <v>32</v>
      </c>
      <c r="P1466" s="12" t="s">
        <v>58</v>
      </c>
      <c r="Q1466" s="12" t="s">
        <v>87</v>
      </c>
      <c r="R1466" s="12">
        <v>51.75</v>
      </c>
      <c r="S1466" s="12">
        <v>1</v>
      </c>
      <c r="T1466" s="12">
        <v>0</v>
      </c>
      <c r="U1466" s="12">
        <v>15.525</v>
      </c>
    </row>
    <row r="1467" spans="1:21" x14ac:dyDescent="0.3">
      <c r="A1467" s="12">
        <v>6970</v>
      </c>
      <c r="B1467" s="12" t="s">
        <v>3627</v>
      </c>
      <c r="C1467" s="2">
        <v>42379</v>
      </c>
      <c r="D1467" s="2">
        <v>42382</v>
      </c>
      <c r="E1467" s="12" t="s">
        <v>23</v>
      </c>
      <c r="F1467" s="12" t="s">
        <v>2249</v>
      </c>
      <c r="G1467" s="12" t="s">
        <v>2250</v>
      </c>
      <c r="H1467" s="12" t="s">
        <v>26</v>
      </c>
      <c r="I1467" s="12" t="s">
        <v>27</v>
      </c>
      <c r="J1467" s="12" t="s">
        <v>3628</v>
      </c>
      <c r="K1467" s="12" t="s">
        <v>194</v>
      </c>
      <c r="L1467" s="12">
        <v>98632</v>
      </c>
      <c r="M1467" s="12" t="s">
        <v>56</v>
      </c>
      <c r="N1467" s="12" t="s">
        <v>652</v>
      </c>
      <c r="O1467" s="12" t="s">
        <v>32</v>
      </c>
      <c r="P1467" s="12" t="s">
        <v>58</v>
      </c>
      <c r="Q1467" s="12" t="s">
        <v>653</v>
      </c>
      <c r="R1467" s="12">
        <v>24.85</v>
      </c>
      <c r="S1467" s="12">
        <v>5</v>
      </c>
      <c r="T1467" s="12">
        <v>0</v>
      </c>
      <c r="U1467" s="12">
        <v>7.7035</v>
      </c>
    </row>
    <row r="1468" spans="1:21" x14ac:dyDescent="0.3">
      <c r="A1468" s="12">
        <v>6977</v>
      </c>
      <c r="B1468" s="12" t="s">
        <v>3629</v>
      </c>
      <c r="C1468" s="2">
        <v>42183</v>
      </c>
      <c r="D1468" s="2">
        <v>42187</v>
      </c>
      <c r="E1468" s="12" t="s">
        <v>41</v>
      </c>
      <c r="F1468" s="12" t="s">
        <v>3630</v>
      </c>
      <c r="G1468" s="12" t="s">
        <v>3631</v>
      </c>
      <c r="H1468" s="12" t="s">
        <v>92</v>
      </c>
      <c r="I1468" s="12" t="s">
        <v>27</v>
      </c>
      <c r="J1468" s="12" t="s">
        <v>2035</v>
      </c>
      <c r="K1468" s="12" t="s">
        <v>522</v>
      </c>
      <c r="L1468" s="12">
        <v>85234</v>
      </c>
      <c r="M1468" s="12" t="s">
        <v>56</v>
      </c>
      <c r="N1468" s="12" t="s">
        <v>792</v>
      </c>
      <c r="O1468" s="12" t="s">
        <v>32</v>
      </c>
      <c r="P1468" s="12" t="s">
        <v>58</v>
      </c>
      <c r="Q1468" s="12" t="s">
        <v>793</v>
      </c>
      <c r="R1468" s="12">
        <v>621.76</v>
      </c>
      <c r="S1468" s="12">
        <v>4</v>
      </c>
      <c r="T1468" s="12">
        <v>0.2</v>
      </c>
      <c r="U1468" s="12">
        <v>46.631999999999998</v>
      </c>
    </row>
    <row r="1469" spans="1:21" x14ac:dyDescent="0.3">
      <c r="A1469" s="12">
        <v>6993</v>
      </c>
      <c r="B1469" s="12" t="s">
        <v>3632</v>
      </c>
      <c r="C1469" s="2">
        <v>42316</v>
      </c>
      <c r="D1469" s="2">
        <v>42321</v>
      </c>
      <c r="E1469" s="12" t="s">
        <v>23</v>
      </c>
      <c r="F1469" s="12" t="s">
        <v>2469</v>
      </c>
      <c r="G1469" s="12" t="s">
        <v>2470</v>
      </c>
      <c r="H1469" s="12" t="s">
        <v>26</v>
      </c>
      <c r="I1469" s="12" t="s">
        <v>27</v>
      </c>
      <c r="J1469" s="12" t="s">
        <v>2852</v>
      </c>
      <c r="K1469" s="12" t="s">
        <v>718</v>
      </c>
      <c r="L1469" s="12">
        <v>23666</v>
      </c>
      <c r="M1469" s="12" t="s">
        <v>30</v>
      </c>
      <c r="N1469" s="12" t="s">
        <v>1798</v>
      </c>
      <c r="O1469" s="12" t="s">
        <v>32</v>
      </c>
      <c r="P1469" s="12" t="s">
        <v>58</v>
      </c>
      <c r="Q1469" s="12" t="s">
        <v>1799</v>
      </c>
      <c r="R1469" s="12">
        <v>186.54</v>
      </c>
      <c r="S1469" s="12">
        <v>3</v>
      </c>
      <c r="T1469" s="12">
        <v>0</v>
      </c>
      <c r="U1469" s="12">
        <v>41.038800000000002</v>
      </c>
    </row>
    <row r="1470" spans="1:21" x14ac:dyDescent="0.3">
      <c r="A1470" s="12">
        <v>7002</v>
      </c>
      <c r="B1470" s="12" t="s">
        <v>3633</v>
      </c>
      <c r="C1470" s="2">
        <v>42093</v>
      </c>
      <c r="D1470" s="2">
        <v>42097</v>
      </c>
      <c r="E1470" s="12" t="s">
        <v>41</v>
      </c>
      <c r="F1470" s="12" t="s">
        <v>2115</v>
      </c>
      <c r="G1470" s="12" t="s">
        <v>2116</v>
      </c>
      <c r="H1470" s="12" t="s">
        <v>102</v>
      </c>
      <c r="I1470" s="12" t="s">
        <v>27</v>
      </c>
      <c r="J1470" s="12" t="s">
        <v>3634</v>
      </c>
      <c r="K1470" s="12" t="s">
        <v>136</v>
      </c>
      <c r="L1470" s="12">
        <v>61761</v>
      </c>
      <c r="M1470" s="12" t="s">
        <v>95</v>
      </c>
      <c r="N1470" s="12" t="s">
        <v>2580</v>
      </c>
      <c r="O1470" s="12" t="s">
        <v>32</v>
      </c>
      <c r="P1470" s="12" t="s">
        <v>38</v>
      </c>
      <c r="Q1470" s="12" t="s">
        <v>2581</v>
      </c>
      <c r="R1470" s="12">
        <v>366.74400000000003</v>
      </c>
      <c r="S1470" s="12">
        <v>4</v>
      </c>
      <c r="T1470" s="12">
        <v>0.3</v>
      </c>
      <c r="U1470" s="12">
        <v>-110.0232</v>
      </c>
    </row>
    <row r="1471" spans="1:21" x14ac:dyDescent="0.3">
      <c r="A1471" s="12">
        <v>7003</v>
      </c>
      <c r="B1471" s="12" t="s">
        <v>3635</v>
      </c>
      <c r="C1471" s="2">
        <v>41870</v>
      </c>
      <c r="D1471" s="2">
        <v>41872</v>
      </c>
      <c r="E1471" s="12" t="s">
        <v>23</v>
      </c>
      <c r="F1471" s="12" t="s">
        <v>2358</v>
      </c>
      <c r="G1471" s="12" t="s">
        <v>2359</v>
      </c>
      <c r="H1471" s="12" t="s">
        <v>92</v>
      </c>
      <c r="I1471" s="12" t="s">
        <v>27</v>
      </c>
      <c r="J1471" s="12" t="s">
        <v>54</v>
      </c>
      <c r="K1471" s="12" t="s">
        <v>55</v>
      </c>
      <c r="L1471" s="12">
        <v>90045</v>
      </c>
      <c r="M1471" s="12" t="s">
        <v>56</v>
      </c>
      <c r="N1471" s="12" t="s">
        <v>598</v>
      </c>
      <c r="O1471" s="12" t="s">
        <v>32</v>
      </c>
      <c r="P1471" s="12" t="s">
        <v>58</v>
      </c>
      <c r="Q1471" s="12" t="s">
        <v>599</v>
      </c>
      <c r="R1471" s="12">
        <v>289.24</v>
      </c>
      <c r="S1471" s="12">
        <v>7</v>
      </c>
      <c r="T1471" s="12">
        <v>0</v>
      </c>
      <c r="U1471" s="12">
        <v>26.031600000000001</v>
      </c>
    </row>
    <row r="1472" spans="1:21" x14ac:dyDescent="0.3">
      <c r="A1472" s="12">
        <v>7006</v>
      </c>
      <c r="B1472" s="12" t="s">
        <v>3636</v>
      </c>
      <c r="C1472" s="2">
        <v>42309</v>
      </c>
      <c r="D1472" s="2">
        <v>42313</v>
      </c>
      <c r="E1472" s="12" t="s">
        <v>41</v>
      </c>
      <c r="F1472" s="12" t="s">
        <v>2875</v>
      </c>
      <c r="G1472" s="12" t="s">
        <v>2876</v>
      </c>
      <c r="H1472" s="12" t="s">
        <v>26</v>
      </c>
      <c r="I1472" s="12" t="s">
        <v>27</v>
      </c>
      <c r="J1472" s="12" t="s">
        <v>175</v>
      </c>
      <c r="K1472" s="12" t="s">
        <v>122</v>
      </c>
      <c r="L1472" s="12">
        <v>10009</v>
      </c>
      <c r="M1472" s="12" t="s">
        <v>69</v>
      </c>
      <c r="N1472" s="12" t="s">
        <v>3218</v>
      </c>
      <c r="O1472" s="12" t="s">
        <v>32</v>
      </c>
      <c r="P1472" s="12" t="s">
        <v>38</v>
      </c>
      <c r="Q1472" s="12" t="s">
        <v>3219</v>
      </c>
      <c r="R1472" s="12">
        <v>205.16399999999999</v>
      </c>
      <c r="S1472" s="12">
        <v>2</v>
      </c>
      <c r="T1472" s="12">
        <v>0.1</v>
      </c>
      <c r="U1472" s="12">
        <v>13.6776</v>
      </c>
    </row>
    <row r="1473" spans="1:21" x14ac:dyDescent="0.3">
      <c r="A1473" s="12">
        <v>7007</v>
      </c>
      <c r="B1473" s="12" t="s">
        <v>3637</v>
      </c>
      <c r="C1473" s="2">
        <v>41988</v>
      </c>
      <c r="D1473" s="2">
        <v>41994</v>
      </c>
      <c r="E1473" s="12" t="s">
        <v>41</v>
      </c>
      <c r="F1473" s="12" t="s">
        <v>2619</v>
      </c>
      <c r="G1473" s="12" t="s">
        <v>2620</v>
      </c>
      <c r="H1473" s="12" t="s">
        <v>92</v>
      </c>
      <c r="I1473" s="12" t="s">
        <v>27</v>
      </c>
      <c r="J1473" s="12" t="s">
        <v>135</v>
      </c>
      <c r="K1473" s="12" t="s">
        <v>136</v>
      </c>
      <c r="L1473" s="12">
        <v>60623</v>
      </c>
      <c r="M1473" s="12" t="s">
        <v>95</v>
      </c>
      <c r="N1473" s="12" t="s">
        <v>2142</v>
      </c>
      <c r="O1473" s="12" t="s">
        <v>32</v>
      </c>
      <c r="P1473" s="12" t="s">
        <v>58</v>
      </c>
      <c r="Q1473" s="12" t="s">
        <v>2143</v>
      </c>
      <c r="R1473" s="12">
        <v>8.5440000000000005</v>
      </c>
      <c r="S1473" s="12">
        <v>2</v>
      </c>
      <c r="T1473" s="12">
        <v>0.6</v>
      </c>
      <c r="U1473" s="12">
        <v>-7.476</v>
      </c>
    </row>
    <row r="1474" spans="1:21" x14ac:dyDescent="0.3">
      <c r="A1474" s="12">
        <v>7009</v>
      </c>
      <c r="B1474" s="12" t="s">
        <v>3638</v>
      </c>
      <c r="C1474" s="2">
        <v>42237</v>
      </c>
      <c r="D1474" s="2">
        <v>42241</v>
      </c>
      <c r="E1474" s="12" t="s">
        <v>41</v>
      </c>
      <c r="F1474" s="12" t="s">
        <v>3490</v>
      </c>
      <c r="G1474" s="12" t="s">
        <v>3491</v>
      </c>
      <c r="H1474" s="12" t="s">
        <v>92</v>
      </c>
      <c r="I1474" s="12" t="s">
        <v>27</v>
      </c>
      <c r="J1474" s="12" t="s">
        <v>880</v>
      </c>
      <c r="K1474" s="12" t="s">
        <v>233</v>
      </c>
      <c r="L1474" s="12">
        <v>45503</v>
      </c>
      <c r="M1474" s="12" t="s">
        <v>69</v>
      </c>
      <c r="N1474" s="12" t="s">
        <v>577</v>
      </c>
      <c r="O1474" s="12" t="s">
        <v>32</v>
      </c>
      <c r="P1474" s="12" t="s">
        <v>38</v>
      </c>
      <c r="Q1474" s="12" t="s">
        <v>578</v>
      </c>
      <c r="R1474" s="12">
        <v>598.45799999999997</v>
      </c>
      <c r="S1474" s="12">
        <v>3</v>
      </c>
      <c r="T1474" s="12">
        <v>0.3</v>
      </c>
      <c r="U1474" s="12">
        <v>-42.747</v>
      </c>
    </row>
    <row r="1475" spans="1:21" x14ac:dyDescent="0.3">
      <c r="A1475" s="12">
        <v>7010</v>
      </c>
      <c r="B1475" s="12" t="s">
        <v>3638</v>
      </c>
      <c r="C1475" s="2">
        <v>42237</v>
      </c>
      <c r="D1475" s="2">
        <v>42241</v>
      </c>
      <c r="E1475" s="12" t="s">
        <v>41</v>
      </c>
      <c r="F1475" s="12" t="s">
        <v>3490</v>
      </c>
      <c r="G1475" s="12" t="s">
        <v>3491</v>
      </c>
      <c r="H1475" s="12" t="s">
        <v>92</v>
      </c>
      <c r="I1475" s="12" t="s">
        <v>27</v>
      </c>
      <c r="J1475" s="12" t="s">
        <v>880</v>
      </c>
      <c r="K1475" s="12" t="s">
        <v>233</v>
      </c>
      <c r="L1475" s="12">
        <v>45503</v>
      </c>
      <c r="M1475" s="12" t="s">
        <v>69</v>
      </c>
      <c r="N1475" s="12" t="s">
        <v>2397</v>
      </c>
      <c r="O1475" s="12" t="s">
        <v>32</v>
      </c>
      <c r="P1475" s="12" t="s">
        <v>58</v>
      </c>
      <c r="Q1475" s="12" t="s">
        <v>2398</v>
      </c>
      <c r="R1475" s="12">
        <v>25.984000000000002</v>
      </c>
      <c r="S1475" s="12">
        <v>1</v>
      </c>
      <c r="T1475" s="12">
        <v>0.2</v>
      </c>
      <c r="U1475" s="12">
        <v>-3.8976000000000002</v>
      </c>
    </row>
    <row r="1476" spans="1:21" x14ac:dyDescent="0.3">
      <c r="A1476" s="12">
        <v>7014</v>
      </c>
      <c r="B1476" s="12" t="s">
        <v>3639</v>
      </c>
      <c r="C1476" s="2">
        <v>43078</v>
      </c>
      <c r="D1476" s="2">
        <v>43080</v>
      </c>
      <c r="E1476" s="12" t="s">
        <v>23</v>
      </c>
      <c r="F1476" s="12" t="s">
        <v>2303</v>
      </c>
      <c r="G1476" s="12" t="s">
        <v>2304</v>
      </c>
      <c r="H1476" s="12" t="s">
        <v>102</v>
      </c>
      <c r="I1476" s="12" t="s">
        <v>27</v>
      </c>
      <c r="J1476" s="12" t="s">
        <v>3640</v>
      </c>
      <c r="K1476" s="12" t="s">
        <v>55</v>
      </c>
      <c r="L1476" s="12">
        <v>93905</v>
      </c>
      <c r="M1476" s="12" t="s">
        <v>56</v>
      </c>
      <c r="N1476" s="12" t="s">
        <v>862</v>
      </c>
      <c r="O1476" s="12" t="s">
        <v>32</v>
      </c>
      <c r="P1476" s="12" t="s">
        <v>33</v>
      </c>
      <c r="Q1476" s="12" t="s">
        <v>863</v>
      </c>
      <c r="R1476" s="12">
        <v>148.25700000000001</v>
      </c>
      <c r="S1476" s="12">
        <v>3</v>
      </c>
      <c r="T1476" s="12">
        <v>0.15</v>
      </c>
      <c r="U1476" s="12">
        <v>15.697800000000001</v>
      </c>
    </row>
    <row r="1477" spans="1:21" x14ac:dyDescent="0.3">
      <c r="A1477" s="12">
        <v>7022</v>
      </c>
      <c r="B1477" s="12" t="s">
        <v>3641</v>
      </c>
      <c r="C1477" s="2">
        <v>41874</v>
      </c>
      <c r="D1477" s="2">
        <v>41878</v>
      </c>
      <c r="E1477" s="12" t="s">
        <v>41</v>
      </c>
      <c r="F1477" s="12" t="s">
        <v>1067</v>
      </c>
      <c r="G1477" s="12" t="s">
        <v>1068</v>
      </c>
      <c r="H1477" s="12" t="s">
        <v>26</v>
      </c>
      <c r="I1477" s="12" t="s">
        <v>27</v>
      </c>
      <c r="J1477" s="12" t="s">
        <v>267</v>
      </c>
      <c r="K1477" s="12" t="s">
        <v>182</v>
      </c>
      <c r="L1477" s="12">
        <v>80219</v>
      </c>
      <c r="M1477" s="12" t="s">
        <v>56</v>
      </c>
      <c r="N1477" s="12" t="s">
        <v>339</v>
      </c>
      <c r="O1477" s="12" t="s">
        <v>32</v>
      </c>
      <c r="P1477" s="12" t="s">
        <v>58</v>
      </c>
      <c r="Q1477" s="12" t="s">
        <v>340</v>
      </c>
      <c r="R1477" s="12">
        <v>4.2240000000000002</v>
      </c>
      <c r="S1477" s="12">
        <v>3</v>
      </c>
      <c r="T1477" s="12">
        <v>0.2</v>
      </c>
      <c r="U1477" s="12">
        <v>1.2672000000000001</v>
      </c>
    </row>
    <row r="1478" spans="1:21" x14ac:dyDescent="0.3">
      <c r="A1478" s="12">
        <v>7033</v>
      </c>
      <c r="B1478" s="12" t="s">
        <v>3642</v>
      </c>
      <c r="C1478" s="2">
        <v>42685</v>
      </c>
      <c r="D1478" s="2">
        <v>42690</v>
      </c>
      <c r="E1478" s="12" t="s">
        <v>41</v>
      </c>
      <c r="F1478" s="12" t="s">
        <v>2383</v>
      </c>
      <c r="G1478" s="12" t="s">
        <v>2384</v>
      </c>
      <c r="H1478" s="12" t="s">
        <v>92</v>
      </c>
      <c r="I1478" s="12" t="s">
        <v>27</v>
      </c>
      <c r="J1478" s="12" t="s">
        <v>175</v>
      </c>
      <c r="K1478" s="12" t="s">
        <v>122</v>
      </c>
      <c r="L1478" s="12">
        <v>10011</v>
      </c>
      <c r="M1478" s="12" t="s">
        <v>69</v>
      </c>
      <c r="N1478" s="12" t="s">
        <v>1619</v>
      </c>
      <c r="O1478" s="12" t="s">
        <v>32</v>
      </c>
      <c r="P1478" s="12" t="s">
        <v>38</v>
      </c>
      <c r="Q1478" s="12" t="s">
        <v>1620</v>
      </c>
      <c r="R1478" s="12">
        <v>245.64599999999999</v>
      </c>
      <c r="S1478" s="12">
        <v>3</v>
      </c>
      <c r="T1478" s="12">
        <v>0.1</v>
      </c>
      <c r="U1478" s="12">
        <v>8.1882000000000001</v>
      </c>
    </row>
    <row r="1479" spans="1:21" x14ac:dyDescent="0.3">
      <c r="A1479" s="12">
        <v>7036</v>
      </c>
      <c r="B1479" s="12" t="s">
        <v>3643</v>
      </c>
      <c r="C1479" s="2">
        <v>43048</v>
      </c>
      <c r="D1479" s="2">
        <v>43052</v>
      </c>
      <c r="E1479" s="12" t="s">
        <v>41</v>
      </c>
      <c r="F1479" s="12" t="s">
        <v>2318</v>
      </c>
      <c r="G1479" s="12" t="s">
        <v>2319</v>
      </c>
      <c r="H1479" s="12" t="s">
        <v>92</v>
      </c>
      <c r="I1479" s="12" t="s">
        <v>27</v>
      </c>
      <c r="J1479" s="12" t="s">
        <v>641</v>
      </c>
      <c r="K1479" s="12" t="s">
        <v>55</v>
      </c>
      <c r="L1479" s="12">
        <v>92105</v>
      </c>
      <c r="M1479" s="12" t="s">
        <v>56</v>
      </c>
      <c r="N1479" s="12" t="s">
        <v>818</v>
      </c>
      <c r="O1479" s="12" t="s">
        <v>32</v>
      </c>
      <c r="P1479" s="12" t="s">
        <v>38</v>
      </c>
      <c r="Q1479" s="12" t="s">
        <v>819</v>
      </c>
      <c r="R1479" s="12">
        <v>523.39200000000005</v>
      </c>
      <c r="S1479" s="12">
        <v>3</v>
      </c>
      <c r="T1479" s="12">
        <v>0.2</v>
      </c>
      <c r="U1479" s="12">
        <v>52.339199999999998</v>
      </c>
    </row>
    <row r="1480" spans="1:21" x14ac:dyDescent="0.3">
      <c r="A1480" s="12">
        <v>7042</v>
      </c>
      <c r="B1480" s="12" t="s">
        <v>3644</v>
      </c>
      <c r="C1480" s="2">
        <v>43086</v>
      </c>
      <c r="D1480" s="2">
        <v>43092</v>
      </c>
      <c r="E1480" s="12" t="s">
        <v>41</v>
      </c>
      <c r="F1480" s="12" t="s">
        <v>3645</v>
      </c>
      <c r="G1480" s="12" t="s">
        <v>3646</v>
      </c>
      <c r="H1480" s="12" t="s">
        <v>26</v>
      </c>
      <c r="I1480" s="12" t="s">
        <v>27</v>
      </c>
      <c r="J1480" s="12" t="s">
        <v>175</v>
      </c>
      <c r="K1480" s="12" t="s">
        <v>122</v>
      </c>
      <c r="L1480" s="12">
        <v>10009</v>
      </c>
      <c r="M1480" s="12" t="s">
        <v>69</v>
      </c>
      <c r="N1480" s="12" t="s">
        <v>1798</v>
      </c>
      <c r="O1480" s="12" t="s">
        <v>32</v>
      </c>
      <c r="P1480" s="12" t="s">
        <v>58</v>
      </c>
      <c r="Q1480" s="12" t="s">
        <v>1799</v>
      </c>
      <c r="R1480" s="12">
        <v>124.36</v>
      </c>
      <c r="S1480" s="12">
        <v>2</v>
      </c>
      <c r="T1480" s="12">
        <v>0</v>
      </c>
      <c r="U1480" s="12">
        <v>27.359200000000001</v>
      </c>
    </row>
    <row r="1481" spans="1:21" x14ac:dyDescent="0.3">
      <c r="A1481" s="12">
        <v>7044</v>
      </c>
      <c r="B1481" s="12" t="s">
        <v>3647</v>
      </c>
      <c r="C1481" s="2">
        <v>42934</v>
      </c>
      <c r="D1481" s="2">
        <v>42939</v>
      </c>
      <c r="E1481" s="12" t="s">
        <v>41</v>
      </c>
      <c r="F1481" s="12" t="s">
        <v>741</v>
      </c>
      <c r="G1481" s="12" t="s">
        <v>742</v>
      </c>
      <c r="H1481" s="12" t="s">
        <v>26</v>
      </c>
      <c r="I1481" s="12" t="s">
        <v>27</v>
      </c>
      <c r="J1481" s="12" t="s">
        <v>67</v>
      </c>
      <c r="K1481" s="12" t="s">
        <v>68</v>
      </c>
      <c r="L1481" s="12">
        <v>19134</v>
      </c>
      <c r="M1481" s="12" t="s">
        <v>69</v>
      </c>
      <c r="N1481" s="12" t="s">
        <v>592</v>
      </c>
      <c r="O1481" s="12" t="s">
        <v>32</v>
      </c>
      <c r="P1481" s="12" t="s">
        <v>38</v>
      </c>
      <c r="Q1481" s="12" t="s">
        <v>593</v>
      </c>
      <c r="R1481" s="12">
        <v>198.744</v>
      </c>
      <c r="S1481" s="12">
        <v>4</v>
      </c>
      <c r="T1481" s="12">
        <v>0.3</v>
      </c>
      <c r="U1481" s="12">
        <v>-14.196</v>
      </c>
    </row>
    <row r="1482" spans="1:21" x14ac:dyDescent="0.3">
      <c r="A1482" s="12">
        <v>7047</v>
      </c>
      <c r="B1482" s="12" t="s">
        <v>3648</v>
      </c>
      <c r="C1482" s="2">
        <v>41737</v>
      </c>
      <c r="D1482" s="2">
        <v>41741</v>
      </c>
      <c r="E1482" s="12" t="s">
        <v>41</v>
      </c>
      <c r="F1482" s="12" t="s">
        <v>394</v>
      </c>
      <c r="G1482" s="12" t="s">
        <v>395</v>
      </c>
      <c r="H1482" s="12" t="s">
        <v>102</v>
      </c>
      <c r="I1482" s="12" t="s">
        <v>27</v>
      </c>
      <c r="J1482" s="12" t="s">
        <v>511</v>
      </c>
      <c r="K1482" s="12" t="s">
        <v>55</v>
      </c>
      <c r="L1482" s="12">
        <v>94521</v>
      </c>
      <c r="M1482" s="12" t="s">
        <v>56</v>
      </c>
      <c r="N1482" s="12" t="s">
        <v>292</v>
      </c>
      <c r="O1482" s="12" t="s">
        <v>32</v>
      </c>
      <c r="P1482" s="12" t="s">
        <v>47</v>
      </c>
      <c r="Q1482" s="12" t="s">
        <v>293</v>
      </c>
      <c r="R1482" s="12">
        <v>99.591999999999999</v>
      </c>
      <c r="S1482" s="12">
        <v>1</v>
      </c>
      <c r="T1482" s="12">
        <v>0.2</v>
      </c>
      <c r="U1482" s="12">
        <v>2.4897999999999998</v>
      </c>
    </row>
    <row r="1483" spans="1:21" x14ac:dyDescent="0.3">
      <c r="A1483" s="12">
        <v>7055</v>
      </c>
      <c r="B1483" s="12" t="s">
        <v>3649</v>
      </c>
      <c r="C1483" s="2">
        <v>42715</v>
      </c>
      <c r="D1483" s="2">
        <v>42715</v>
      </c>
      <c r="E1483" s="12" t="s">
        <v>427</v>
      </c>
      <c r="F1483" s="12" t="s">
        <v>1732</v>
      </c>
      <c r="G1483" s="12" t="s">
        <v>1733</v>
      </c>
      <c r="H1483" s="12" t="s">
        <v>26</v>
      </c>
      <c r="I1483" s="12" t="s">
        <v>27</v>
      </c>
      <c r="J1483" s="12" t="s">
        <v>3049</v>
      </c>
      <c r="K1483" s="12" t="s">
        <v>55</v>
      </c>
      <c r="L1483" s="12">
        <v>92804</v>
      </c>
      <c r="M1483" s="12" t="s">
        <v>56</v>
      </c>
      <c r="N1483" s="12" t="s">
        <v>1619</v>
      </c>
      <c r="O1483" s="12" t="s">
        <v>32</v>
      </c>
      <c r="P1483" s="12" t="s">
        <v>38</v>
      </c>
      <c r="Q1483" s="12" t="s">
        <v>1620</v>
      </c>
      <c r="R1483" s="12">
        <v>363.92</v>
      </c>
      <c r="S1483" s="12">
        <v>5</v>
      </c>
      <c r="T1483" s="12">
        <v>0.2</v>
      </c>
      <c r="U1483" s="12">
        <v>-31.843</v>
      </c>
    </row>
    <row r="1484" spans="1:21" x14ac:dyDescent="0.3">
      <c r="A1484" s="12">
        <v>7058</v>
      </c>
      <c r="B1484" s="12" t="s">
        <v>3649</v>
      </c>
      <c r="C1484" s="2">
        <v>42715</v>
      </c>
      <c r="D1484" s="2">
        <v>42715</v>
      </c>
      <c r="E1484" s="12" t="s">
        <v>427</v>
      </c>
      <c r="F1484" s="12" t="s">
        <v>1732</v>
      </c>
      <c r="G1484" s="12" t="s">
        <v>1733</v>
      </c>
      <c r="H1484" s="12" t="s">
        <v>26</v>
      </c>
      <c r="I1484" s="12" t="s">
        <v>27</v>
      </c>
      <c r="J1484" s="12" t="s">
        <v>3049</v>
      </c>
      <c r="K1484" s="12" t="s">
        <v>55</v>
      </c>
      <c r="L1484" s="12">
        <v>92804</v>
      </c>
      <c r="M1484" s="12" t="s">
        <v>56</v>
      </c>
      <c r="N1484" s="12" t="s">
        <v>1136</v>
      </c>
      <c r="O1484" s="12" t="s">
        <v>32</v>
      </c>
      <c r="P1484" s="12" t="s">
        <v>47</v>
      </c>
      <c r="Q1484" s="12" t="s">
        <v>1137</v>
      </c>
      <c r="R1484" s="12">
        <v>892.13599999999997</v>
      </c>
      <c r="S1484" s="12">
        <v>7</v>
      </c>
      <c r="T1484" s="12">
        <v>0.2</v>
      </c>
      <c r="U1484" s="12">
        <v>111.517</v>
      </c>
    </row>
    <row r="1485" spans="1:21" x14ac:dyDescent="0.3">
      <c r="A1485" s="12">
        <v>7081</v>
      </c>
      <c r="B1485" s="12" t="s">
        <v>3650</v>
      </c>
      <c r="C1485" s="2">
        <v>42615</v>
      </c>
      <c r="D1485" s="2">
        <v>42619</v>
      </c>
      <c r="E1485" s="12" t="s">
        <v>41</v>
      </c>
      <c r="F1485" s="12" t="s">
        <v>1611</v>
      </c>
      <c r="G1485" s="12" t="s">
        <v>1612</v>
      </c>
      <c r="H1485" s="12" t="s">
        <v>26</v>
      </c>
      <c r="I1485" s="12" t="s">
        <v>27</v>
      </c>
      <c r="J1485" s="12" t="s">
        <v>1529</v>
      </c>
      <c r="K1485" s="12" t="s">
        <v>1038</v>
      </c>
      <c r="L1485" s="12">
        <v>28205</v>
      </c>
      <c r="M1485" s="12" t="s">
        <v>30</v>
      </c>
      <c r="N1485" s="12" t="s">
        <v>195</v>
      </c>
      <c r="O1485" s="12" t="s">
        <v>32</v>
      </c>
      <c r="P1485" s="12" t="s">
        <v>47</v>
      </c>
      <c r="Q1485" s="12" t="s">
        <v>196</v>
      </c>
      <c r="R1485" s="12">
        <v>472.51799999999997</v>
      </c>
      <c r="S1485" s="12">
        <v>3</v>
      </c>
      <c r="T1485" s="12">
        <v>0.4</v>
      </c>
      <c r="U1485" s="12">
        <v>-149.63069999999999</v>
      </c>
    </row>
    <row r="1486" spans="1:21" x14ac:dyDescent="0.3">
      <c r="A1486" s="12">
        <v>7105</v>
      </c>
      <c r="B1486" s="12" t="s">
        <v>3651</v>
      </c>
      <c r="C1486" s="2">
        <v>42905</v>
      </c>
      <c r="D1486" s="2">
        <v>42907</v>
      </c>
      <c r="E1486" s="12" t="s">
        <v>23</v>
      </c>
      <c r="F1486" s="12" t="s">
        <v>1531</v>
      </c>
      <c r="G1486" s="12" t="s">
        <v>1532</v>
      </c>
      <c r="H1486" s="12" t="s">
        <v>92</v>
      </c>
      <c r="I1486" s="12" t="s">
        <v>27</v>
      </c>
      <c r="J1486" s="12" t="s">
        <v>232</v>
      </c>
      <c r="K1486" s="12" t="s">
        <v>233</v>
      </c>
      <c r="L1486" s="12">
        <v>43055</v>
      </c>
      <c r="M1486" s="12" t="s">
        <v>69</v>
      </c>
      <c r="N1486" s="12" t="s">
        <v>422</v>
      </c>
      <c r="O1486" s="12" t="s">
        <v>32</v>
      </c>
      <c r="P1486" s="12" t="s">
        <v>38</v>
      </c>
      <c r="Q1486" s="12" t="s">
        <v>423</v>
      </c>
      <c r="R1486" s="12">
        <v>760.11599999999999</v>
      </c>
      <c r="S1486" s="12">
        <v>6</v>
      </c>
      <c r="T1486" s="12">
        <v>0.3</v>
      </c>
      <c r="U1486" s="12">
        <v>-43.435200000000002</v>
      </c>
    </row>
    <row r="1487" spans="1:21" x14ac:dyDescent="0.3">
      <c r="A1487" s="12">
        <v>7106</v>
      </c>
      <c r="B1487" s="12" t="s">
        <v>3651</v>
      </c>
      <c r="C1487" s="2">
        <v>42905</v>
      </c>
      <c r="D1487" s="2">
        <v>42907</v>
      </c>
      <c r="E1487" s="12" t="s">
        <v>23</v>
      </c>
      <c r="F1487" s="12" t="s">
        <v>1531</v>
      </c>
      <c r="G1487" s="12" t="s">
        <v>1532</v>
      </c>
      <c r="H1487" s="12" t="s">
        <v>92</v>
      </c>
      <c r="I1487" s="12" t="s">
        <v>27</v>
      </c>
      <c r="J1487" s="12" t="s">
        <v>232</v>
      </c>
      <c r="K1487" s="12" t="s">
        <v>233</v>
      </c>
      <c r="L1487" s="12">
        <v>43055</v>
      </c>
      <c r="M1487" s="12" t="s">
        <v>69</v>
      </c>
      <c r="N1487" s="12" t="s">
        <v>1964</v>
      </c>
      <c r="O1487" s="12" t="s">
        <v>32</v>
      </c>
      <c r="P1487" s="12" t="s">
        <v>58</v>
      </c>
      <c r="Q1487" s="12" t="s">
        <v>1965</v>
      </c>
      <c r="R1487" s="12">
        <v>38.783999999999999</v>
      </c>
      <c r="S1487" s="12">
        <v>3</v>
      </c>
      <c r="T1487" s="12">
        <v>0.2</v>
      </c>
      <c r="U1487" s="12">
        <v>7.2720000000000002</v>
      </c>
    </row>
    <row r="1488" spans="1:21" x14ac:dyDescent="0.3">
      <c r="A1488" s="12">
        <v>7115</v>
      </c>
      <c r="B1488" s="12" t="s">
        <v>3652</v>
      </c>
      <c r="C1488" s="2">
        <v>42495</v>
      </c>
      <c r="D1488" s="2">
        <v>42496</v>
      </c>
      <c r="E1488" s="12" t="s">
        <v>89</v>
      </c>
      <c r="F1488" s="12" t="s">
        <v>940</v>
      </c>
      <c r="G1488" s="12" t="s">
        <v>941</v>
      </c>
      <c r="H1488" s="12" t="s">
        <v>92</v>
      </c>
      <c r="I1488" s="12" t="s">
        <v>27</v>
      </c>
      <c r="J1488" s="12" t="s">
        <v>28</v>
      </c>
      <c r="K1488" s="12" t="s">
        <v>1342</v>
      </c>
      <c r="L1488" s="12">
        <v>89015</v>
      </c>
      <c r="M1488" s="12" t="s">
        <v>56</v>
      </c>
      <c r="N1488" s="12" t="s">
        <v>2821</v>
      </c>
      <c r="O1488" s="12" t="s">
        <v>32</v>
      </c>
      <c r="P1488" s="12" t="s">
        <v>47</v>
      </c>
      <c r="Q1488" s="12" t="s">
        <v>2822</v>
      </c>
      <c r="R1488" s="12">
        <v>1685.88</v>
      </c>
      <c r="S1488" s="12">
        <v>6</v>
      </c>
      <c r="T1488" s="12">
        <v>0</v>
      </c>
      <c r="U1488" s="12">
        <v>320.31720000000001</v>
      </c>
    </row>
    <row r="1489" spans="1:21" x14ac:dyDescent="0.3">
      <c r="A1489" s="12">
        <v>7123</v>
      </c>
      <c r="B1489" s="12" t="s">
        <v>3653</v>
      </c>
      <c r="C1489" s="2">
        <v>43070</v>
      </c>
      <c r="D1489" s="2">
        <v>43077</v>
      </c>
      <c r="E1489" s="12" t="s">
        <v>41</v>
      </c>
      <c r="F1489" s="12" t="s">
        <v>42</v>
      </c>
      <c r="G1489" s="12" t="s">
        <v>43</v>
      </c>
      <c r="H1489" s="12" t="s">
        <v>26</v>
      </c>
      <c r="I1489" s="12" t="s">
        <v>27</v>
      </c>
      <c r="J1489" s="12" t="s">
        <v>193</v>
      </c>
      <c r="K1489" s="12" t="s">
        <v>194</v>
      </c>
      <c r="L1489" s="12">
        <v>98105</v>
      </c>
      <c r="M1489" s="12" t="s">
        <v>56</v>
      </c>
      <c r="N1489" s="12" t="s">
        <v>2422</v>
      </c>
      <c r="O1489" s="12" t="s">
        <v>32</v>
      </c>
      <c r="P1489" s="12" t="s">
        <v>33</v>
      </c>
      <c r="Q1489" s="12" t="s">
        <v>2423</v>
      </c>
      <c r="R1489" s="12">
        <v>141.96</v>
      </c>
      <c r="S1489" s="12">
        <v>2</v>
      </c>
      <c r="T1489" s="12">
        <v>0</v>
      </c>
      <c r="U1489" s="12">
        <v>41.168399999999998</v>
      </c>
    </row>
    <row r="1490" spans="1:21" x14ac:dyDescent="0.3">
      <c r="A1490" s="12">
        <v>7124</v>
      </c>
      <c r="B1490" s="12" t="s">
        <v>3654</v>
      </c>
      <c r="C1490" s="2">
        <v>42225</v>
      </c>
      <c r="D1490" s="2">
        <v>42232</v>
      </c>
      <c r="E1490" s="12" t="s">
        <v>41</v>
      </c>
      <c r="F1490" s="12" t="s">
        <v>2960</v>
      </c>
      <c r="G1490" s="12" t="s">
        <v>2961</v>
      </c>
      <c r="H1490" s="12" t="s">
        <v>92</v>
      </c>
      <c r="I1490" s="12" t="s">
        <v>27</v>
      </c>
      <c r="J1490" s="12" t="s">
        <v>175</v>
      </c>
      <c r="K1490" s="12" t="s">
        <v>122</v>
      </c>
      <c r="L1490" s="12">
        <v>10035</v>
      </c>
      <c r="M1490" s="12" t="s">
        <v>69</v>
      </c>
      <c r="N1490" s="12" t="s">
        <v>2427</v>
      </c>
      <c r="O1490" s="12" t="s">
        <v>32</v>
      </c>
      <c r="P1490" s="12" t="s">
        <v>58</v>
      </c>
      <c r="Q1490" s="12" t="s">
        <v>2428</v>
      </c>
      <c r="R1490" s="12">
        <v>10.02</v>
      </c>
      <c r="S1490" s="12">
        <v>3</v>
      </c>
      <c r="T1490" s="12">
        <v>0</v>
      </c>
      <c r="U1490" s="12">
        <v>4.4088000000000003</v>
      </c>
    </row>
    <row r="1491" spans="1:21" x14ac:dyDescent="0.3">
      <c r="A1491" s="12">
        <v>7129</v>
      </c>
      <c r="B1491" s="12" t="s">
        <v>3655</v>
      </c>
      <c r="C1491" s="2">
        <v>42688</v>
      </c>
      <c r="D1491" s="2">
        <v>42694</v>
      </c>
      <c r="E1491" s="12" t="s">
        <v>41</v>
      </c>
      <c r="F1491" s="12" t="s">
        <v>2169</v>
      </c>
      <c r="G1491" s="12" t="s">
        <v>2170</v>
      </c>
      <c r="H1491" s="12" t="s">
        <v>26</v>
      </c>
      <c r="I1491" s="12" t="s">
        <v>27</v>
      </c>
      <c r="J1491" s="12" t="s">
        <v>232</v>
      </c>
      <c r="K1491" s="12" t="s">
        <v>202</v>
      </c>
      <c r="L1491" s="12">
        <v>19711</v>
      </c>
      <c r="M1491" s="12" t="s">
        <v>69</v>
      </c>
      <c r="N1491" s="12" t="s">
        <v>2239</v>
      </c>
      <c r="O1491" s="12" t="s">
        <v>32</v>
      </c>
      <c r="P1491" s="12" t="s">
        <v>58</v>
      </c>
      <c r="Q1491" s="12" t="s">
        <v>2240</v>
      </c>
      <c r="R1491" s="12">
        <v>19.920000000000002</v>
      </c>
      <c r="S1491" s="12">
        <v>4</v>
      </c>
      <c r="T1491" s="12">
        <v>0</v>
      </c>
      <c r="U1491" s="12">
        <v>6.5735999999999999</v>
      </c>
    </row>
    <row r="1492" spans="1:21" x14ac:dyDescent="0.3">
      <c r="A1492" s="12">
        <v>7132</v>
      </c>
      <c r="B1492" s="12" t="s">
        <v>3656</v>
      </c>
      <c r="C1492" s="2">
        <v>43065</v>
      </c>
      <c r="D1492" s="2">
        <v>43070</v>
      </c>
      <c r="E1492" s="12" t="s">
        <v>41</v>
      </c>
      <c r="F1492" s="12" t="s">
        <v>3477</v>
      </c>
      <c r="G1492" s="12" t="s">
        <v>3478</v>
      </c>
      <c r="H1492" s="12" t="s">
        <v>102</v>
      </c>
      <c r="I1492" s="12" t="s">
        <v>27</v>
      </c>
      <c r="J1492" s="12" t="s">
        <v>637</v>
      </c>
      <c r="K1492" s="12" t="s">
        <v>112</v>
      </c>
      <c r="L1492" s="12">
        <v>47374</v>
      </c>
      <c r="M1492" s="12" t="s">
        <v>95</v>
      </c>
      <c r="N1492" s="12" t="s">
        <v>1261</v>
      </c>
      <c r="O1492" s="12" t="s">
        <v>32</v>
      </c>
      <c r="P1492" s="12" t="s">
        <v>47</v>
      </c>
      <c r="Q1492" s="12" t="s">
        <v>1065</v>
      </c>
      <c r="R1492" s="12">
        <v>257.94</v>
      </c>
      <c r="S1492" s="12">
        <v>3</v>
      </c>
      <c r="T1492" s="12">
        <v>0</v>
      </c>
      <c r="U1492" s="12">
        <v>67.064400000000006</v>
      </c>
    </row>
    <row r="1493" spans="1:21" x14ac:dyDescent="0.3">
      <c r="A1493" s="12">
        <v>7134</v>
      </c>
      <c r="B1493" s="12" t="s">
        <v>3656</v>
      </c>
      <c r="C1493" s="2">
        <v>43065</v>
      </c>
      <c r="D1493" s="2">
        <v>43070</v>
      </c>
      <c r="E1493" s="12" t="s">
        <v>41</v>
      </c>
      <c r="F1493" s="12" t="s">
        <v>3477</v>
      </c>
      <c r="G1493" s="12" t="s">
        <v>3478</v>
      </c>
      <c r="H1493" s="12" t="s">
        <v>102</v>
      </c>
      <c r="I1493" s="12" t="s">
        <v>27</v>
      </c>
      <c r="J1493" s="12" t="s">
        <v>637</v>
      </c>
      <c r="K1493" s="12" t="s">
        <v>112</v>
      </c>
      <c r="L1493" s="12">
        <v>47374</v>
      </c>
      <c r="M1493" s="12" t="s">
        <v>95</v>
      </c>
      <c r="N1493" s="12" t="s">
        <v>1292</v>
      </c>
      <c r="O1493" s="12" t="s">
        <v>32</v>
      </c>
      <c r="P1493" s="12" t="s">
        <v>58</v>
      </c>
      <c r="Q1493" s="12" t="s">
        <v>1293</v>
      </c>
      <c r="R1493" s="12">
        <v>27.46</v>
      </c>
      <c r="S1493" s="12">
        <v>2</v>
      </c>
      <c r="T1493" s="12">
        <v>0</v>
      </c>
      <c r="U1493" s="12">
        <v>9.8856000000000002</v>
      </c>
    </row>
    <row r="1494" spans="1:21" x14ac:dyDescent="0.3">
      <c r="A1494" s="12">
        <v>7136</v>
      </c>
      <c r="B1494" s="12" t="s">
        <v>3656</v>
      </c>
      <c r="C1494" s="2">
        <v>43065</v>
      </c>
      <c r="D1494" s="2">
        <v>43070</v>
      </c>
      <c r="E1494" s="12" t="s">
        <v>41</v>
      </c>
      <c r="F1494" s="12" t="s">
        <v>3477</v>
      </c>
      <c r="G1494" s="12" t="s">
        <v>3478</v>
      </c>
      <c r="H1494" s="12" t="s">
        <v>102</v>
      </c>
      <c r="I1494" s="12" t="s">
        <v>27</v>
      </c>
      <c r="J1494" s="12" t="s">
        <v>637</v>
      </c>
      <c r="K1494" s="12" t="s">
        <v>112</v>
      </c>
      <c r="L1494" s="12">
        <v>47374</v>
      </c>
      <c r="M1494" s="12" t="s">
        <v>95</v>
      </c>
      <c r="N1494" s="12" t="s">
        <v>248</v>
      </c>
      <c r="O1494" s="12" t="s">
        <v>32</v>
      </c>
      <c r="P1494" s="12" t="s">
        <v>38</v>
      </c>
      <c r="Q1494" s="12" t="s">
        <v>249</v>
      </c>
      <c r="R1494" s="12">
        <v>828.6</v>
      </c>
      <c r="S1494" s="12">
        <v>3</v>
      </c>
      <c r="T1494" s="12">
        <v>0</v>
      </c>
      <c r="U1494" s="12">
        <v>240.29400000000001</v>
      </c>
    </row>
    <row r="1495" spans="1:21" x14ac:dyDescent="0.3">
      <c r="A1495" s="12">
        <v>7140</v>
      </c>
      <c r="B1495" s="12" t="s">
        <v>3657</v>
      </c>
      <c r="C1495" s="2">
        <v>42328</v>
      </c>
      <c r="D1495" s="2">
        <v>42335</v>
      </c>
      <c r="E1495" s="12" t="s">
        <v>41</v>
      </c>
      <c r="F1495" s="12" t="s">
        <v>3250</v>
      </c>
      <c r="G1495" s="12" t="s">
        <v>3251</v>
      </c>
      <c r="H1495" s="12" t="s">
        <v>26</v>
      </c>
      <c r="I1495" s="12" t="s">
        <v>27</v>
      </c>
      <c r="J1495" s="12" t="s">
        <v>1008</v>
      </c>
      <c r="K1495" s="12" t="s">
        <v>45</v>
      </c>
      <c r="L1495" s="12">
        <v>33180</v>
      </c>
      <c r="M1495" s="12" t="s">
        <v>30</v>
      </c>
      <c r="N1495" s="12" t="s">
        <v>544</v>
      </c>
      <c r="O1495" s="12" t="s">
        <v>32</v>
      </c>
      <c r="P1495" s="12" t="s">
        <v>33</v>
      </c>
      <c r="Q1495" s="12" t="s">
        <v>545</v>
      </c>
      <c r="R1495" s="12">
        <v>290.35199999999998</v>
      </c>
      <c r="S1495" s="12">
        <v>3</v>
      </c>
      <c r="T1495" s="12">
        <v>0.2</v>
      </c>
      <c r="U1495" s="12">
        <v>-36.293999999999997</v>
      </c>
    </row>
    <row r="1496" spans="1:21" x14ac:dyDescent="0.3">
      <c r="A1496" s="12">
        <v>7142</v>
      </c>
      <c r="B1496" s="12" t="s">
        <v>3658</v>
      </c>
      <c r="C1496" s="2">
        <v>42985</v>
      </c>
      <c r="D1496" s="2">
        <v>42985</v>
      </c>
      <c r="E1496" s="12" t="s">
        <v>427</v>
      </c>
      <c r="F1496" s="12" t="s">
        <v>3238</v>
      </c>
      <c r="G1496" s="12" t="s">
        <v>3239</v>
      </c>
      <c r="H1496" s="12" t="s">
        <v>26</v>
      </c>
      <c r="I1496" s="12" t="s">
        <v>27</v>
      </c>
      <c r="J1496" s="12" t="s">
        <v>3659</v>
      </c>
      <c r="K1496" s="12" t="s">
        <v>567</v>
      </c>
      <c r="L1496" s="12">
        <v>63301</v>
      </c>
      <c r="M1496" s="12" t="s">
        <v>95</v>
      </c>
      <c r="N1496" s="12" t="s">
        <v>1711</v>
      </c>
      <c r="O1496" s="12" t="s">
        <v>32</v>
      </c>
      <c r="P1496" s="12" t="s">
        <v>58</v>
      </c>
      <c r="Q1496" s="12" t="s">
        <v>1712</v>
      </c>
      <c r="R1496" s="12">
        <v>135.30000000000001</v>
      </c>
      <c r="S1496" s="12">
        <v>5</v>
      </c>
      <c r="T1496" s="12">
        <v>0</v>
      </c>
      <c r="U1496" s="12">
        <v>37.884</v>
      </c>
    </row>
    <row r="1497" spans="1:21" x14ac:dyDescent="0.3">
      <c r="A1497" s="12">
        <v>7143</v>
      </c>
      <c r="B1497" s="12" t="s">
        <v>3660</v>
      </c>
      <c r="C1497" s="2">
        <v>41967</v>
      </c>
      <c r="D1497" s="2">
        <v>41972</v>
      </c>
      <c r="E1497" s="12" t="s">
        <v>41</v>
      </c>
      <c r="F1497" s="12" t="s">
        <v>888</v>
      </c>
      <c r="G1497" s="12" t="s">
        <v>889</v>
      </c>
      <c r="H1497" s="12" t="s">
        <v>102</v>
      </c>
      <c r="I1497" s="12" t="s">
        <v>27</v>
      </c>
      <c r="J1497" s="12" t="s">
        <v>3541</v>
      </c>
      <c r="K1497" s="12" t="s">
        <v>718</v>
      </c>
      <c r="L1497" s="12">
        <v>23464</v>
      </c>
      <c r="M1497" s="12" t="s">
        <v>30</v>
      </c>
      <c r="N1497" s="12" t="s">
        <v>1985</v>
      </c>
      <c r="O1497" s="12" t="s">
        <v>32</v>
      </c>
      <c r="P1497" s="12" t="s">
        <v>58</v>
      </c>
      <c r="Q1497" s="12" t="s">
        <v>1986</v>
      </c>
      <c r="R1497" s="12">
        <v>111.15</v>
      </c>
      <c r="S1497" s="12">
        <v>5</v>
      </c>
      <c r="T1497" s="12">
        <v>0</v>
      </c>
      <c r="U1497" s="12">
        <v>48.905999999999999</v>
      </c>
    </row>
    <row r="1498" spans="1:21" x14ac:dyDescent="0.3">
      <c r="A1498" s="12">
        <v>7146</v>
      </c>
      <c r="B1498" s="12" t="s">
        <v>3661</v>
      </c>
      <c r="C1498" s="2">
        <v>42805</v>
      </c>
      <c r="D1498" s="2">
        <v>42810</v>
      </c>
      <c r="E1498" s="12" t="s">
        <v>41</v>
      </c>
      <c r="F1498" s="12" t="s">
        <v>3152</v>
      </c>
      <c r="G1498" s="12" t="s">
        <v>3153</v>
      </c>
      <c r="H1498" s="12" t="s">
        <v>102</v>
      </c>
      <c r="I1498" s="12" t="s">
        <v>27</v>
      </c>
      <c r="J1498" s="12" t="s">
        <v>67</v>
      </c>
      <c r="K1498" s="12" t="s">
        <v>68</v>
      </c>
      <c r="L1498" s="12">
        <v>19140</v>
      </c>
      <c r="M1498" s="12" t="s">
        <v>69</v>
      </c>
      <c r="N1498" s="12" t="s">
        <v>1064</v>
      </c>
      <c r="O1498" s="12" t="s">
        <v>32</v>
      </c>
      <c r="P1498" s="12" t="s">
        <v>47</v>
      </c>
      <c r="Q1498" s="12" t="s">
        <v>1065</v>
      </c>
      <c r="R1498" s="12">
        <v>154.76400000000001</v>
      </c>
      <c r="S1498" s="12">
        <v>3</v>
      </c>
      <c r="T1498" s="12">
        <v>0.4</v>
      </c>
      <c r="U1498" s="12">
        <v>-46.429200000000002</v>
      </c>
    </row>
    <row r="1499" spans="1:21" x14ac:dyDescent="0.3">
      <c r="A1499" s="12">
        <v>7151</v>
      </c>
      <c r="B1499" s="12" t="s">
        <v>3662</v>
      </c>
      <c r="C1499" s="2">
        <v>43091</v>
      </c>
      <c r="D1499" s="2">
        <v>43095</v>
      </c>
      <c r="E1499" s="12" t="s">
        <v>41</v>
      </c>
      <c r="F1499" s="12" t="s">
        <v>3087</v>
      </c>
      <c r="G1499" s="12" t="s">
        <v>3088</v>
      </c>
      <c r="H1499" s="12" t="s">
        <v>102</v>
      </c>
      <c r="I1499" s="12" t="s">
        <v>27</v>
      </c>
      <c r="J1499" s="12" t="s">
        <v>3663</v>
      </c>
      <c r="K1499" s="12" t="s">
        <v>1278</v>
      </c>
      <c r="L1499" s="12">
        <v>35401</v>
      </c>
      <c r="M1499" s="12" t="s">
        <v>30</v>
      </c>
      <c r="N1499" s="12" t="s">
        <v>592</v>
      </c>
      <c r="O1499" s="12" t="s">
        <v>32</v>
      </c>
      <c r="P1499" s="12" t="s">
        <v>38</v>
      </c>
      <c r="Q1499" s="12" t="s">
        <v>593</v>
      </c>
      <c r="R1499" s="12">
        <v>141.96</v>
      </c>
      <c r="S1499" s="12">
        <v>2</v>
      </c>
      <c r="T1499" s="12">
        <v>0</v>
      </c>
      <c r="U1499" s="12">
        <v>35.49</v>
      </c>
    </row>
    <row r="1500" spans="1:21" x14ac:dyDescent="0.3">
      <c r="A1500" s="12">
        <v>7152</v>
      </c>
      <c r="B1500" s="12" t="s">
        <v>3664</v>
      </c>
      <c r="C1500" s="2">
        <v>43091</v>
      </c>
      <c r="D1500" s="2">
        <v>43094</v>
      </c>
      <c r="E1500" s="12" t="s">
        <v>23</v>
      </c>
      <c r="F1500" s="12" t="s">
        <v>3665</v>
      </c>
      <c r="G1500" s="12" t="s">
        <v>3666</v>
      </c>
      <c r="H1500" s="12" t="s">
        <v>26</v>
      </c>
      <c r="I1500" s="12" t="s">
        <v>27</v>
      </c>
      <c r="J1500" s="12" t="s">
        <v>916</v>
      </c>
      <c r="K1500" s="12" t="s">
        <v>522</v>
      </c>
      <c r="L1500" s="12">
        <v>85204</v>
      </c>
      <c r="M1500" s="12" t="s">
        <v>56</v>
      </c>
      <c r="N1500" s="12" t="s">
        <v>1236</v>
      </c>
      <c r="O1500" s="12" t="s">
        <v>32</v>
      </c>
      <c r="P1500" s="12" t="s">
        <v>47</v>
      </c>
      <c r="Q1500" s="12" t="s">
        <v>1237</v>
      </c>
      <c r="R1500" s="12">
        <v>182.55</v>
      </c>
      <c r="S1500" s="12">
        <v>2</v>
      </c>
      <c r="T1500" s="12">
        <v>0.5</v>
      </c>
      <c r="U1500" s="12">
        <v>-135.08699999999999</v>
      </c>
    </row>
    <row r="1501" spans="1:21" x14ac:dyDescent="0.3">
      <c r="A1501" s="12">
        <v>7155</v>
      </c>
      <c r="B1501" s="12" t="s">
        <v>3667</v>
      </c>
      <c r="C1501" s="2">
        <v>42363</v>
      </c>
      <c r="D1501" s="2">
        <v>42365</v>
      </c>
      <c r="E1501" s="12" t="s">
        <v>23</v>
      </c>
      <c r="F1501" s="12" t="s">
        <v>2712</v>
      </c>
      <c r="G1501" s="12" t="s">
        <v>2713</v>
      </c>
      <c r="H1501" s="12" t="s">
        <v>26</v>
      </c>
      <c r="I1501" s="12" t="s">
        <v>27</v>
      </c>
      <c r="J1501" s="12" t="s">
        <v>349</v>
      </c>
      <c r="K1501" s="12" t="s">
        <v>669</v>
      </c>
      <c r="L1501" s="12">
        <v>31907</v>
      </c>
      <c r="M1501" s="12" t="s">
        <v>30</v>
      </c>
      <c r="N1501" s="12" t="s">
        <v>3290</v>
      </c>
      <c r="O1501" s="12" t="s">
        <v>32</v>
      </c>
      <c r="P1501" s="12" t="s">
        <v>58</v>
      </c>
      <c r="Q1501" s="12" t="s">
        <v>3291</v>
      </c>
      <c r="R1501" s="12">
        <v>275.88</v>
      </c>
      <c r="S1501" s="12">
        <v>6</v>
      </c>
      <c r="T1501" s="12">
        <v>0</v>
      </c>
      <c r="U1501" s="12">
        <v>46.8996</v>
      </c>
    </row>
    <row r="1502" spans="1:21" x14ac:dyDescent="0.3">
      <c r="A1502" s="12">
        <v>7168</v>
      </c>
      <c r="B1502" s="12" t="s">
        <v>3668</v>
      </c>
      <c r="C1502" s="2">
        <v>41842</v>
      </c>
      <c r="D1502" s="2">
        <v>41844</v>
      </c>
      <c r="E1502" s="12" t="s">
        <v>23</v>
      </c>
      <c r="F1502" s="12" t="s">
        <v>715</v>
      </c>
      <c r="G1502" s="12" t="s">
        <v>716</v>
      </c>
      <c r="H1502" s="12" t="s">
        <v>26</v>
      </c>
      <c r="I1502" s="12" t="s">
        <v>27</v>
      </c>
      <c r="J1502" s="12" t="s">
        <v>330</v>
      </c>
      <c r="K1502" s="12" t="s">
        <v>55</v>
      </c>
      <c r="L1502" s="12">
        <v>94122</v>
      </c>
      <c r="M1502" s="12" t="s">
        <v>56</v>
      </c>
      <c r="N1502" s="12" t="s">
        <v>1587</v>
      </c>
      <c r="O1502" s="12" t="s">
        <v>32</v>
      </c>
      <c r="P1502" s="12" t="s">
        <v>38</v>
      </c>
      <c r="Q1502" s="12" t="s">
        <v>1588</v>
      </c>
      <c r="R1502" s="12">
        <v>717.72</v>
      </c>
      <c r="S1502" s="12">
        <v>3</v>
      </c>
      <c r="T1502" s="12">
        <v>0.2</v>
      </c>
      <c r="U1502" s="12">
        <v>71.772000000000006</v>
      </c>
    </row>
    <row r="1503" spans="1:21" x14ac:dyDescent="0.3">
      <c r="A1503" s="12">
        <v>7170</v>
      </c>
      <c r="B1503" s="12" t="s">
        <v>3668</v>
      </c>
      <c r="C1503" s="2">
        <v>41842</v>
      </c>
      <c r="D1503" s="2">
        <v>41844</v>
      </c>
      <c r="E1503" s="12" t="s">
        <v>23</v>
      </c>
      <c r="F1503" s="12" t="s">
        <v>715</v>
      </c>
      <c r="G1503" s="12" t="s">
        <v>716</v>
      </c>
      <c r="H1503" s="12" t="s">
        <v>26</v>
      </c>
      <c r="I1503" s="12" t="s">
        <v>27</v>
      </c>
      <c r="J1503" s="12" t="s">
        <v>330</v>
      </c>
      <c r="K1503" s="12" t="s">
        <v>55</v>
      </c>
      <c r="L1503" s="12">
        <v>94122</v>
      </c>
      <c r="M1503" s="12" t="s">
        <v>56</v>
      </c>
      <c r="N1503" s="12" t="s">
        <v>1569</v>
      </c>
      <c r="O1503" s="12" t="s">
        <v>32</v>
      </c>
      <c r="P1503" s="12" t="s">
        <v>47</v>
      </c>
      <c r="Q1503" s="12" t="s">
        <v>1570</v>
      </c>
      <c r="R1503" s="12">
        <v>170.352</v>
      </c>
      <c r="S1503" s="12">
        <v>3</v>
      </c>
      <c r="T1503" s="12">
        <v>0.2</v>
      </c>
      <c r="U1503" s="12">
        <v>19.1646</v>
      </c>
    </row>
    <row r="1504" spans="1:21" x14ac:dyDescent="0.3">
      <c r="A1504" s="12">
        <v>7171</v>
      </c>
      <c r="B1504" s="12" t="s">
        <v>3669</v>
      </c>
      <c r="C1504" s="2">
        <v>43016</v>
      </c>
      <c r="D1504" s="2">
        <v>43022</v>
      </c>
      <c r="E1504" s="12" t="s">
        <v>41</v>
      </c>
      <c r="F1504" s="12" t="s">
        <v>835</v>
      </c>
      <c r="G1504" s="12" t="s">
        <v>836</v>
      </c>
      <c r="H1504" s="12" t="s">
        <v>26</v>
      </c>
      <c r="I1504" s="12" t="s">
        <v>27</v>
      </c>
      <c r="J1504" s="12" t="s">
        <v>175</v>
      </c>
      <c r="K1504" s="12" t="s">
        <v>122</v>
      </c>
      <c r="L1504" s="12">
        <v>10009</v>
      </c>
      <c r="M1504" s="12" t="s">
        <v>69</v>
      </c>
      <c r="N1504" s="12" t="s">
        <v>497</v>
      </c>
      <c r="O1504" s="12" t="s">
        <v>32</v>
      </c>
      <c r="P1504" s="12" t="s">
        <v>38</v>
      </c>
      <c r="Q1504" s="12" t="s">
        <v>498</v>
      </c>
      <c r="R1504" s="12">
        <v>145.76400000000001</v>
      </c>
      <c r="S1504" s="12">
        <v>2</v>
      </c>
      <c r="T1504" s="12">
        <v>0.1</v>
      </c>
      <c r="U1504" s="12">
        <v>3.2391999999999999</v>
      </c>
    </row>
    <row r="1505" spans="1:21" x14ac:dyDescent="0.3">
      <c r="A1505" s="12">
        <v>7184</v>
      </c>
      <c r="B1505" s="12" t="s">
        <v>3670</v>
      </c>
      <c r="C1505" s="2">
        <v>42846</v>
      </c>
      <c r="D1505" s="2">
        <v>42848</v>
      </c>
      <c r="E1505" s="12" t="s">
        <v>89</v>
      </c>
      <c r="F1505" s="12" t="s">
        <v>2656</v>
      </c>
      <c r="G1505" s="12" t="s">
        <v>2657</v>
      </c>
      <c r="H1505" s="12" t="s">
        <v>26</v>
      </c>
      <c r="I1505" s="12" t="s">
        <v>27</v>
      </c>
      <c r="J1505" s="12" t="s">
        <v>2756</v>
      </c>
      <c r="K1505" s="12" t="s">
        <v>1091</v>
      </c>
      <c r="L1505" s="12">
        <v>21215</v>
      </c>
      <c r="M1505" s="12" t="s">
        <v>69</v>
      </c>
      <c r="N1505" s="12" t="s">
        <v>106</v>
      </c>
      <c r="O1505" s="12" t="s">
        <v>32</v>
      </c>
      <c r="P1505" s="12" t="s">
        <v>38</v>
      </c>
      <c r="Q1505" s="12" t="s">
        <v>107</v>
      </c>
      <c r="R1505" s="12">
        <v>908.82</v>
      </c>
      <c r="S1505" s="12">
        <v>9</v>
      </c>
      <c r="T1505" s="12">
        <v>0</v>
      </c>
      <c r="U1505" s="12">
        <v>227.20500000000001</v>
      </c>
    </row>
    <row r="1506" spans="1:21" x14ac:dyDescent="0.3">
      <c r="A1506" s="12">
        <v>7187</v>
      </c>
      <c r="B1506" s="12" t="s">
        <v>3671</v>
      </c>
      <c r="C1506" s="2">
        <v>42964</v>
      </c>
      <c r="D1506" s="2">
        <v>42971</v>
      </c>
      <c r="E1506" s="12" t="s">
        <v>41</v>
      </c>
      <c r="F1506" s="12" t="s">
        <v>2653</v>
      </c>
      <c r="G1506" s="12" t="s">
        <v>2654</v>
      </c>
      <c r="H1506" s="12" t="s">
        <v>102</v>
      </c>
      <c r="I1506" s="12" t="s">
        <v>27</v>
      </c>
      <c r="J1506" s="12" t="s">
        <v>103</v>
      </c>
      <c r="K1506" s="12" t="s">
        <v>94</v>
      </c>
      <c r="L1506" s="12">
        <v>77095</v>
      </c>
      <c r="M1506" s="12" t="s">
        <v>95</v>
      </c>
      <c r="N1506" s="12" t="s">
        <v>2010</v>
      </c>
      <c r="O1506" s="12" t="s">
        <v>32</v>
      </c>
      <c r="P1506" s="12" t="s">
        <v>38</v>
      </c>
      <c r="Q1506" s="12" t="s">
        <v>2011</v>
      </c>
      <c r="R1506" s="12">
        <v>74.591999999999999</v>
      </c>
      <c r="S1506" s="12">
        <v>4</v>
      </c>
      <c r="T1506" s="12">
        <v>0.3</v>
      </c>
      <c r="U1506" s="12">
        <v>-2.1312000000000002</v>
      </c>
    </row>
    <row r="1507" spans="1:21" x14ac:dyDescent="0.3">
      <c r="A1507" s="12">
        <v>7188</v>
      </c>
      <c r="B1507" s="12" t="s">
        <v>3671</v>
      </c>
      <c r="C1507" s="2">
        <v>42964</v>
      </c>
      <c r="D1507" s="2">
        <v>42971</v>
      </c>
      <c r="E1507" s="12" t="s">
        <v>41</v>
      </c>
      <c r="F1507" s="12" t="s">
        <v>2653</v>
      </c>
      <c r="G1507" s="12" t="s">
        <v>2654</v>
      </c>
      <c r="H1507" s="12" t="s">
        <v>102</v>
      </c>
      <c r="I1507" s="12" t="s">
        <v>27</v>
      </c>
      <c r="J1507" s="12" t="s">
        <v>103</v>
      </c>
      <c r="K1507" s="12" t="s">
        <v>94</v>
      </c>
      <c r="L1507" s="12">
        <v>77095</v>
      </c>
      <c r="M1507" s="12" t="s">
        <v>95</v>
      </c>
      <c r="N1507" s="12" t="s">
        <v>2283</v>
      </c>
      <c r="O1507" s="12" t="s">
        <v>32</v>
      </c>
      <c r="P1507" s="12" t="s">
        <v>58</v>
      </c>
      <c r="Q1507" s="12" t="s">
        <v>2284</v>
      </c>
      <c r="R1507" s="12">
        <v>16.783999999999999</v>
      </c>
      <c r="S1507" s="12">
        <v>2</v>
      </c>
      <c r="T1507" s="12">
        <v>0.6</v>
      </c>
      <c r="U1507" s="12">
        <v>-22.238800000000001</v>
      </c>
    </row>
    <row r="1508" spans="1:21" x14ac:dyDescent="0.3">
      <c r="A1508" s="12">
        <v>7191</v>
      </c>
      <c r="B1508" s="12" t="s">
        <v>3672</v>
      </c>
      <c r="C1508" s="2">
        <v>42686</v>
      </c>
      <c r="D1508" s="2">
        <v>42689</v>
      </c>
      <c r="E1508" s="12" t="s">
        <v>89</v>
      </c>
      <c r="F1508" s="12" t="s">
        <v>324</v>
      </c>
      <c r="G1508" s="12" t="s">
        <v>325</v>
      </c>
      <c r="H1508" s="12" t="s">
        <v>102</v>
      </c>
      <c r="I1508" s="12" t="s">
        <v>27</v>
      </c>
      <c r="J1508" s="12" t="s">
        <v>641</v>
      </c>
      <c r="K1508" s="12" t="s">
        <v>55</v>
      </c>
      <c r="L1508" s="12">
        <v>92024</v>
      </c>
      <c r="M1508" s="12" t="s">
        <v>56</v>
      </c>
      <c r="N1508" s="12" t="s">
        <v>2821</v>
      </c>
      <c r="O1508" s="12" t="s">
        <v>32</v>
      </c>
      <c r="P1508" s="12" t="s">
        <v>47</v>
      </c>
      <c r="Q1508" s="12" t="s">
        <v>2822</v>
      </c>
      <c r="R1508" s="12">
        <v>674.35199999999998</v>
      </c>
      <c r="S1508" s="12">
        <v>3</v>
      </c>
      <c r="T1508" s="12">
        <v>0.2</v>
      </c>
      <c r="U1508" s="12">
        <v>-8.4293999999999993</v>
      </c>
    </row>
    <row r="1509" spans="1:21" x14ac:dyDescent="0.3">
      <c r="A1509" s="12">
        <v>7196</v>
      </c>
      <c r="B1509" s="12" t="s">
        <v>3673</v>
      </c>
      <c r="C1509" s="2">
        <v>42687</v>
      </c>
      <c r="D1509" s="2">
        <v>42691</v>
      </c>
      <c r="E1509" s="12" t="s">
        <v>41</v>
      </c>
      <c r="F1509" s="12" t="s">
        <v>3303</v>
      </c>
      <c r="G1509" s="12" t="s">
        <v>3304</v>
      </c>
      <c r="H1509" s="12" t="s">
        <v>102</v>
      </c>
      <c r="I1509" s="12" t="s">
        <v>27</v>
      </c>
      <c r="J1509" s="12" t="s">
        <v>193</v>
      </c>
      <c r="K1509" s="12" t="s">
        <v>194</v>
      </c>
      <c r="L1509" s="12">
        <v>98103</v>
      </c>
      <c r="M1509" s="12" t="s">
        <v>56</v>
      </c>
      <c r="N1509" s="12" t="s">
        <v>86</v>
      </c>
      <c r="O1509" s="12" t="s">
        <v>32</v>
      </c>
      <c r="P1509" s="12" t="s">
        <v>58</v>
      </c>
      <c r="Q1509" s="12" t="s">
        <v>1863</v>
      </c>
      <c r="R1509" s="12">
        <v>19.54</v>
      </c>
      <c r="S1509" s="12">
        <v>2</v>
      </c>
      <c r="T1509" s="12">
        <v>0</v>
      </c>
      <c r="U1509" s="12">
        <v>7.2298</v>
      </c>
    </row>
    <row r="1510" spans="1:21" x14ac:dyDescent="0.3">
      <c r="A1510" s="12">
        <v>7202</v>
      </c>
      <c r="B1510" s="12" t="s">
        <v>3674</v>
      </c>
      <c r="C1510" s="2">
        <v>42701</v>
      </c>
      <c r="D1510" s="2">
        <v>42707</v>
      </c>
      <c r="E1510" s="12" t="s">
        <v>41</v>
      </c>
      <c r="F1510" s="12" t="s">
        <v>2037</v>
      </c>
      <c r="G1510" s="12" t="s">
        <v>2038</v>
      </c>
      <c r="H1510" s="12" t="s">
        <v>26</v>
      </c>
      <c r="I1510" s="12" t="s">
        <v>27</v>
      </c>
      <c r="J1510" s="12" t="s">
        <v>44</v>
      </c>
      <c r="K1510" s="12" t="s">
        <v>45</v>
      </c>
      <c r="L1510" s="12">
        <v>33311</v>
      </c>
      <c r="M1510" s="12" t="s">
        <v>30</v>
      </c>
      <c r="N1510" s="12" t="s">
        <v>1261</v>
      </c>
      <c r="O1510" s="12" t="s">
        <v>32</v>
      </c>
      <c r="P1510" s="12" t="s">
        <v>47</v>
      </c>
      <c r="Q1510" s="12" t="s">
        <v>1065</v>
      </c>
      <c r="R1510" s="12">
        <v>331.02300000000002</v>
      </c>
      <c r="S1510" s="12">
        <v>7</v>
      </c>
      <c r="T1510" s="12">
        <v>0.45</v>
      </c>
      <c r="U1510" s="12">
        <v>-114.35339999999999</v>
      </c>
    </row>
    <row r="1511" spans="1:21" x14ac:dyDescent="0.3">
      <c r="A1511" s="12">
        <v>7203</v>
      </c>
      <c r="B1511" s="12" t="s">
        <v>3675</v>
      </c>
      <c r="C1511" s="2">
        <v>42671</v>
      </c>
      <c r="D1511" s="2">
        <v>42671</v>
      </c>
      <c r="E1511" s="12" t="s">
        <v>427</v>
      </c>
      <c r="F1511" s="12" t="s">
        <v>3676</v>
      </c>
      <c r="G1511" s="12" t="s">
        <v>3677</v>
      </c>
      <c r="H1511" s="12" t="s">
        <v>92</v>
      </c>
      <c r="I1511" s="12" t="s">
        <v>27</v>
      </c>
      <c r="J1511" s="12" t="s">
        <v>896</v>
      </c>
      <c r="K1511" s="12" t="s">
        <v>122</v>
      </c>
      <c r="L1511" s="12">
        <v>14609</v>
      </c>
      <c r="M1511" s="12" t="s">
        <v>69</v>
      </c>
      <c r="N1511" s="12" t="s">
        <v>3678</v>
      </c>
      <c r="O1511" s="12" t="s">
        <v>32</v>
      </c>
      <c r="P1511" s="12" t="s">
        <v>58</v>
      </c>
      <c r="Q1511" s="12" t="s">
        <v>3679</v>
      </c>
      <c r="R1511" s="12">
        <v>756.8</v>
      </c>
      <c r="S1511" s="12">
        <v>5</v>
      </c>
      <c r="T1511" s="12">
        <v>0</v>
      </c>
      <c r="U1511" s="12">
        <v>75.680000000000007</v>
      </c>
    </row>
    <row r="1512" spans="1:21" x14ac:dyDescent="0.3">
      <c r="A1512" s="12">
        <v>7204</v>
      </c>
      <c r="B1512" s="12" t="s">
        <v>3680</v>
      </c>
      <c r="C1512" s="2">
        <v>42002</v>
      </c>
      <c r="D1512" s="2">
        <v>42006</v>
      </c>
      <c r="E1512" s="12" t="s">
        <v>41</v>
      </c>
      <c r="F1512" s="12" t="s">
        <v>2897</v>
      </c>
      <c r="G1512" s="12" t="s">
        <v>2898</v>
      </c>
      <c r="H1512" s="12" t="s">
        <v>102</v>
      </c>
      <c r="I1512" s="12" t="s">
        <v>27</v>
      </c>
      <c r="J1512" s="12" t="s">
        <v>3659</v>
      </c>
      <c r="K1512" s="12" t="s">
        <v>136</v>
      </c>
      <c r="L1512" s="12">
        <v>60174</v>
      </c>
      <c r="M1512" s="12" t="s">
        <v>95</v>
      </c>
      <c r="N1512" s="12" t="s">
        <v>2879</v>
      </c>
      <c r="O1512" s="12" t="s">
        <v>32</v>
      </c>
      <c r="P1512" s="12" t="s">
        <v>58</v>
      </c>
      <c r="Q1512" s="12" t="s">
        <v>2880</v>
      </c>
      <c r="R1512" s="12">
        <v>8.7360000000000007</v>
      </c>
      <c r="S1512" s="12">
        <v>3</v>
      </c>
      <c r="T1512" s="12">
        <v>0.6</v>
      </c>
      <c r="U1512" s="12">
        <v>-4.8048000000000002</v>
      </c>
    </row>
    <row r="1513" spans="1:21" x14ac:dyDescent="0.3">
      <c r="A1513" s="12">
        <v>7206</v>
      </c>
      <c r="B1513" s="12" t="s">
        <v>3681</v>
      </c>
      <c r="C1513" s="2">
        <v>43010</v>
      </c>
      <c r="D1513" s="2">
        <v>43014</v>
      </c>
      <c r="E1513" s="12" t="s">
        <v>41</v>
      </c>
      <c r="F1513" s="12" t="s">
        <v>1204</v>
      </c>
      <c r="G1513" s="12" t="s">
        <v>1205</v>
      </c>
      <c r="H1513" s="12" t="s">
        <v>26</v>
      </c>
      <c r="I1513" s="12" t="s">
        <v>27</v>
      </c>
      <c r="J1513" s="12" t="s">
        <v>330</v>
      </c>
      <c r="K1513" s="12" t="s">
        <v>55</v>
      </c>
      <c r="L1513" s="12">
        <v>94109</v>
      </c>
      <c r="M1513" s="12" t="s">
        <v>56</v>
      </c>
      <c r="N1513" s="12" t="s">
        <v>897</v>
      </c>
      <c r="O1513" s="12" t="s">
        <v>32</v>
      </c>
      <c r="P1513" s="12" t="s">
        <v>58</v>
      </c>
      <c r="Q1513" s="12" t="s">
        <v>898</v>
      </c>
      <c r="R1513" s="12">
        <v>17.46</v>
      </c>
      <c r="S1513" s="12">
        <v>2</v>
      </c>
      <c r="T1513" s="12">
        <v>0</v>
      </c>
      <c r="U1513" s="12">
        <v>5.9363999999999999</v>
      </c>
    </row>
    <row r="1514" spans="1:21" x14ac:dyDescent="0.3">
      <c r="A1514" s="12">
        <v>7226</v>
      </c>
      <c r="B1514" s="12" t="s">
        <v>3682</v>
      </c>
      <c r="C1514" s="2">
        <v>42565</v>
      </c>
      <c r="D1514" s="2">
        <v>42569</v>
      </c>
      <c r="E1514" s="12" t="s">
        <v>41</v>
      </c>
      <c r="F1514" s="12" t="s">
        <v>2647</v>
      </c>
      <c r="G1514" s="12" t="s">
        <v>2648</v>
      </c>
      <c r="H1514" s="12" t="s">
        <v>26</v>
      </c>
      <c r="I1514" s="12" t="s">
        <v>27</v>
      </c>
      <c r="J1514" s="12" t="s">
        <v>330</v>
      </c>
      <c r="K1514" s="12" t="s">
        <v>55</v>
      </c>
      <c r="L1514" s="12">
        <v>94122</v>
      </c>
      <c r="M1514" s="12" t="s">
        <v>56</v>
      </c>
      <c r="N1514" s="12" t="s">
        <v>555</v>
      </c>
      <c r="O1514" s="12" t="s">
        <v>32</v>
      </c>
      <c r="P1514" s="12" t="s">
        <v>58</v>
      </c>
      <c r="Q1514" s="12" t="s">
        <v>556</v>
      </c>
      <c r="R1514" s="12">
        <v>30.8</v>
      </c>
      <c r="S1514" s="12">
        <v>4</v>
      </c>
      <c r="T1514" s="12">
        <v>0</v>
      </c>
      <c r="U1514" s="12">
        <v>10.164</v>
      </c>
    </row>
    <row r="1515" spans="1:21" x14ac:dyDescent="0.3">
      <c r="A1515" s="12">
        <v>7234</v>
      </c>
      <c r="B1515" s="12" t="s">
        <v>3683</v>
      </c>
      <c r="C1515" s="2">
        <v>42437</v>
      </c>
      <c r="D1515" s="2">
        <v>42441</v>
      </c>
      <c r="E1515" s="12" t="s">
        <v>41</v>
      </c>
      <c r="F1515" s="12" t="s">
        <v>2225</v>
      </c>
      <c r="G1515" s="12" t="s">
        <v>2226</v>
      </c>
      <c r="H1515" s="12" t="s">
        <v>26</v>
      </c>
      <c r="I1515" s="12" t="s">
        <v>27</v>
      </c>
      <c r="J1515" s="12" t="s">
        <v>175</v>
      </c>
      <c r="K1515" s="12" t="s">
        <v>122</v>
      </c>
      <c r="L1515" s="12">
        <v>10011</v>
      </c>
      <c r="M1515" s="12" t="s">
        <v>69</v>
      </c>
      <c r="N1515" s="12" t="s">
        <v>487</v>
      </c>
      <c r="O1515" s="12" t="s">
        <v>32</v>
      </c>
      <c r="P1515" s="12" t="s">
        <v>58</v>
      </c>
      <c r="Q1515" s="12" t="s">
        <v>488</v>
      </c>
      <c r="R1515" s="12">
        <v>113.6</v>
      </c>
      <c r="S1515" s="12">
        <v>8</v>
      </c>
      <c r="T1515" s="12">
        <v>0</v>
      </c>
      <c r="U1515" s="12">
        <v>44.304000000000002</v>
      </c>
    </row>
    <row r="1516" spans="1:21" x14ac:dyDescent="0.3">
      <c r="A1516" s="12">
        <v>7239</v>
      </c>
      <c r="B1516" s="12" t="s">
        <v>3684</v>
      </c>
      <c r="C1516" s="2">
        <v>42728</v>
      </c>
      <c r="D1516" s="2">
        <v>42734</v>
      </c>
      <c r="E1516" s="12" t="s">
        <v>41</v>
      </c>
      <c r="F1516" s="12" t="s">
        <v>3685</v>
      </c>
      <c r="G1516" s="12" t="s">
        <v>3686</v>
      </c>
      <c r="H1516" s="12" t="s">
        <v>26</v>
      </c>
      <c r="I1516" s="12" t="s">
        <v>27</v>
      </c>
      <c r="J1516" s="12" t="s">
        <v>1493</v>
      </c>
      <c r="K1516" s="12" t="s">
        <v>55</v>
      </c>
      <c r="L1516" s="12">
        <v>95123</v>
      </c>
      <c r="M1516" s="12" t="s">
        <v>56</v>
      </c>
      <c r="N1516" s="12" t="s">
        <v>2160</v>
      </c>
      <c r="O1516" s="12" t="s">
        <v>32</v>
      </c>
      <c r="P1516" s="12" t="s">
        <v>58</v>
      </c>
      <c r="Q1516" s="12" t="s">
        <v>2161</v>
      </c>
      <c r="R1516" s="12">
        <v>43.96</v>
      </c>
      <c r="S1516" s="12">
        <v>7</v>
      </c>
      <c r="T1516" s="12">
        <v>0</v>
      </c>
      <c r="U1516" s="12">
        <v>18.463200000000001</v>
      </c>
    </row>
    <row r="1517" spans="1:21" x14ac:dyDescent="0.3">
      <c r="A1517" s="12">
        <v>7241</v>
      </c>
      <c r="B1517" s="12" t="s">
        <v>3687</v>
      </c>
      <c r="C1517" s="2">
        <v>42848</v>
      </c>
      <c r="D1517" s="2">
        <v>42850</v>
      </c>
      <c r="E1517" s="12" t="s">
        <v>23</v>
      </c>
      <c r="F1517" s="12" t="s">
        <v>2611</v>
      </c>
      <c r="G1517" s="12" t="s">
        <v>2612</v>
      </c>
      <c r="H1517" s="12" t="s">
        <v>26</v>
      </c>
      <c r="I1517" s="12" t="s">
        <v>27</v>
      </c>
      <c r="J1517" s="12" t="s">
        <v>1187</v>
      </c>
      <c r="K1517" s="12" t="s">
        <v>55</v>
      </c>
      <c r="L1517" s="12">
        <v>91104</v>
      </c>
      <c r="M1517" s="12" t="s">
        <v>56</v>
      </c>
      <c r="N1517" s="12" t="s">
        <v>2206</v>
      </c>
      <c r="O1517" s="12" t="s">
        <v>32</v>
      </c>
      <c r="P1517" s="12" t="s">
        <v>58</v>
      </c>
      <c r="Q1517" s="12" t="s">
        <v>2207</v>
      </c>
      <c r="R1517" s="12">
        <v>66.36</v>
      </c>
      <c r="S1517" s="12">
        <v>7</v>
      </c>
      <c r="T1517" s="12">
        <v>0</v>
      </c>
      <c r="U1517" s="12">
        <v>26.544</v>
      </c>
    </row>
    <row r="1518" spans="1:21" x14ac:dyDescent="0.3">
      <c r="A1518" s="12">
        <v>7243</v>
      </c>
      <c r="B1518" s="12" t="s">
        <v>3687</v>
      </c>
      <c r="C1518" s="2">
        <v>42848</v>
      </c>
      <c r="D1518" s="2">
        <v>42850</v>
      </c>
      <c r="E1518" s="12" t="s">
        <v>23</v>
      </c>
      <c r="F1518" s="12" t="s">
        <v>2611</v>
      </c>
      <c r="G1518" s="12" t="s">
        <v>2612</v>
      </c>
      <c r="H1518" s="12" t="s">
        <v>26</v>
      </c>
      <c r="I1518" s="12" t="s">
        <v>27</v>
      </c>
      <c r="J1518" s="12" t="s">
        <v>1187</v>
      </c>
      <c r="K1518" s="12" t="s">
        <v>55</v>
      </c>
      <c r="L1518" s="12">
        <v>91104</v>
      </c>
      <c r="M1518" s="12" t="s">
        <v>56</v>
      </c>
      <c r="N1518" s="12" t="s">
        <v>553</v>
      </c>
      <c r="O1518" s="12" t="s">
        <v>32</v>
      </c>
      <c r="P1518" s="12" t="s">
        <v>58</v>
      </c>
      <c r="Q1518" s="12" t="s">
        <v>3127</v>
      </c>
      <c r="R1518" s="12">
        <v>24.14</v>
      </c>
      <c r="S1518" s="12">
        <v>2</v>
      </c>
      <c r="T1518" s="12">
        <v>0</v>
      </c>
      <c r="U1518" s="12">
        <v>7.9661999999999997</v>
      </c>
    </row>
    <row r="1519" spans="1:21" x14ac:dyDescent="0.3">
      <c r="A1519" s="12">
        <v>7244</v>
      </c>
      <c r="B1519" s="12" t="s">
        <v>3688</v>
      </c>
      <c r="C1519" s="2">
        <v>42964</v>
      </c>
      <c r="D1519" s="2">
        <v>42969</v>
      </c>
      <c r="E1519" s="12" t="s">
        <v>23</v>
      </c>
      <c r="F1519" s="12" t="s">
        <v>2300</v>
      </c>
      <c r="G1519" s="12" t="s">
        <v>2301</v>
      </c>
      <c r="H1519" s="12" t="s">
        <v>26</v>
      </c>
      <c r="I1519" s="12" t="s">
        <v>27</v>
      </c>
      <c r="J1519" s="12" t="s">
        <v>67</v>
      </c>
      <c r="K1519" s="12" t="s">
        <v>68</v>
      </c>
      <c r="L1519" s="12">
        <v>19134</v>
      </c>
      <c r="M1519" s="12" t="s">
        <v>69</v>
      </c>
      <c r="N1519" s="12" t="s">
        <v>603</v>
      </c>
      <c r="O1519" s="12" t="s">
        <v>32</v>
      </c>
      <c r="P1519" s="12" t="s">
        <v>38</v>
      </c>
      <c r="Q1519" s="12" t="s">
        <v>604</v>
      </c>
      <c r="R1519" s="12">
        <v>4416.174</v>
      </c>
      <c r="S1519" s="12">
        <v>9</v>
      </c>
      <c r="T1519" s="12">
        <v>0.3</v>
      </c>
      <c r="U1519" s="12">
        <v>-630.88199999999995</v>
      </c>
    </row>
    <row r="1520" spans="1:21" x14ac:dyDescent="0.3">
      <c r="A1520" s="12">
        <v>7248</v>
      </c>
      <c r="B1520" s="12" t="s">
        <v>3689</v>
      </c>
      <c r="C1520" s="2">
        <v>41701</v>
      </c>
      <c r="D1520" s="2">
        <v>41706</v>
      </c>
      <c r="E1520" s="12" t="s">
        <v>41</v>
      </c>
      <c r="F1520" s="12" t="s">
        <v>3690</v>
      </c>
      <c r="G1520" s="12" t="s">
        <v>3691</v>
      </c>
      <c r="H1520" s="12" t="s">
        <v>92</v>
      </c>
      <c r="I1520" s="12" t="s">
        <v>27</v>
      </c>
      <c r="J1520" s="12" t="s">
        <v>349</v>
      </c>
      <c r="K1520" s="12" t="s">
        <v>233</v>
      </c>
      <c r="L1520" s="12">
        <v>43229</v>
      </c>
      <c r="M1520" s="12" t="s">
        <v>69</v>
      </c>
      <c r="N1520" s="12" t="s">
        <v>458</v>
      </c>
      <c r="O1520" s="12" t="s">
        <v>32</v>
      </c>
      <c r="P1520" s="12" t="s">
        <v>33</v>
      </c>
      <c r="Q1520" s="12" t="s">
        <v>459</v>
      </c>
      <c r="R1520" s="12">
        <v>302.45</v>
      </c>
      <c r="S1520" s="12">
        <v>5</v>
      </c>
      <c r="T1520" s="12">
        <v>0.5</v>
      </c>
      <c r="U1520" s="12">
        <v>-199.61699999999999</v>
      </c>
    </row>
    <row r="1521" spans="1:21" x14ac:dyDescent="0.3">
      <c r="A1521" s="12">
        <v>7255</v>
      </c>
      <c r="B1521" s="12" t="s">
        <v>3692</v>
      </c>
      <c r="C1521" s="2">
        <v>42520</v>
      </c>
      <c r="D1521" s="2">
        <v>42525</v>
      </c>
      <c r="E1521" s="12" t="s">
        <v>41</v>
      </c>
      <c r="F1521" s="12" t="s">
        <v>2194</v>
      </c>
      <c r="G1521" s="12" t="s">
        <v>2195</v>
      </c>
      <c r="H1521" s="12" t="s">
        <v>102</v>
      </c>
      <c r="I1521" s="12" t="s">
        <v>27</v>
      </c>
      <c r="J1521" s="12" t="s">
        <v>3693</v>
      </c>
      <c r="K1521" s="12" t="s">
        <v>240</v>
      </c>
      <c r="L1521" s="12">
        <v>54880</v>
      </c>
      <c r="M1521" s="12" t="s">
        <v>95</v>
      </c>
      <c r="N1521" s="12" t="s">
        <v>1597</v>
      </c>
      <c r="O1521" s="12" t="s">
        <v>32</v>
      </c>
      <c r="P1521" s="12" t="s">
        <v>58</v>
      </c>
      <c r="Q1521" s="12" t="s">
        <v>1598</v>
      </c>
      <c r="R1521" s="12">
        <v>47.4</v>
      </c>
      <c r="S1521" s="12">
        <v>5</v>
      </c>
      <c r="T1521" s="12">
        <v>0</v>
      </c>
      <c r="U1521" s="12">
        <v>21.33</v>
      </c>
    </row>
    <row r="1522" spans="1:21" x14ac:dyDescent="0.3">
      <c r="A1522" s="12">
        <v>7266</v>
      </c>
      <c r="B1522" s="12" t="s">
        <v>3694</v>
      </c>
      <c r="C1522" s="2">
        <v>41966</v>
      </c>
      <c r="D1522" s="2">
        <v>41969</v>
      </c>
      <c r="E1522" s="12" t="s">
        <v>23</v>
      </c>
      <c r="F1522" s="12" t="s">
        <v>1306</v>
      </c>
      <c r="G1522" s="12" t="s">
        <v>1307</v>
      </c>
      <c r="H1522" s="12" t="s">
        <v>92</v>
      </c>
      <c r="I1522" s="12" t="s">
        <v>27</v>
      </c>
      <c r="J1522" s="12" t="s">
        <v>103</v>
      </c>
      <c r="K1522" s="12" t="s">
        <v>94</v>
      </c>
      <c r="L1522" s="12">
        <v>77095</v>
      </c>
      <c r="M1522" s="12" t="s">
        <v>95</v>
      </c>
      <c r="N1522" s="12" t="s">
        <v>1166</v>
      </c>
      <c r="O1522" s="12" t="s">
        <v>32</v>
      </c>
      <c r="P1522" s="12" t="s">
        <v>38</v>
      </c>
      <c r="Q1522" s="12" t="s">
        <v>1167</v>
      </c>
      <c r="R1522" s="12">
        <v>155.37200000000001</v>
      </c>
      <c r="S1522" s="12">
        <v>2</v>
      </c>
      <c r="T1522" s="12">
        <v>0.3</v>
      </c>
      <c r="U1522" s="12">
        <v>-35.513599999999997</v>
      </c>
    </row>
    <row r="1523" spans="1:21" x14ac:dyDescent="0.3">
      <c r="A1523" s="12">
        <v>7270</v>
      </c>
      <c r="B1523" s="12" t="s">
        <v>3695</v>
      </c>
      <c r="C1523" s="2">
        <v>42383</v>
      </c>
      <c r="D1523" s="2">
        <v>42389</v>
      </c>
      <c r="E1523" s="12" t="s">
        <v>41</v>
      </c>
      <c r="F1523" s="12" t="s">
        <v>451</v>
      </c>
      <c r="G1523" s="12" t="s">
        <v>452</v>
      </c>
      <c r="H1523" s="12" t="s">
        <v>26</v>
      </c>
      <c r="I1523" s="12" t="s">
        <v>27</v>
      </c>
      <c r="J1523" s="12" t="s">
        <v>511</v>
      </c>
      <c r="K1523" s="12" t="s">
        <v>1038</v>
      </c>
      <c r="L1523" s="12">
        <v>28027</v>
      </c>
      <c r="M1523" s="12" t="s">
        <v>30</v>
      </c>
      <c r="N1523" s="12" t="s">
        <v>3696</v>
      </c>
      <c r="O1523" s="12" t="s">
        <v>32</v>
      </c>
      <c r="P1523" s="12" t="s">
        <v>58</v>
      </c>
      <c r="Q1523" s="12" t="s">
        <v>3697</v>
      </c>
      <c r="R1523" s="12">
        <v>315.77600000000001</v>
      </c>
      <c r="S1523" s="12">
        <v>8</v>
      </c>
      <c r="T1523" s="12">
        <v>0.2</v>
      </c>
      <c r="U1523" s="12">
        <v>31.5776</v>
      </c>
    </row>
    <row r="1524" spans="1:21" x14ac:dyDescent="0.3">
      <c r="A1524" s="12">
        <v>7271</v>
      </c>
      <c r="B1524" s="12" t="s">
        <v>3698</v>
      </c>
      <c r="C1524" s="2">
        <v>42629</v>
      </c>
      <c r="D1524" s="2">
        <v>42635</v>
      </c>
      <c r="E1524" s="12" t="s">
        <v>41</v>
      </c>
      <c r="F1524" s="12" t="s">
        <v>2499</v>
      </c>
      <c r="G1524" s="12" t="s">
        <v>2500</v>
      </c>
      <c r="H1524" s="12" t="s">
        <v>92</v>
      </c>
      <c r="I1524" s="12" t="s">
        <v>27</v>
      </c>
      <c r="J1524" s="12" t="s">
        <v>1493</v>
      </c>
      <c r="K1524" s="12" t="s">
        <v>55</v>
      </c>
      <c r="L1524" s="12">
        <v>95123</v>
      </c>
      <c r="M1524" s="12" t="s">
        <v>56</v>
      </c>
      <c r="N1524" s="12" t="s">
        <v>1550</v>
      </c>
      <c r="O1524" s="12" t="s">
        <v>32</v>
      </c>
      <c r="P1524" s="12" t="s">
        <v>33</v>
      </c>
      <c r="Q1524" s="12" t="s">
        <v>1551</v>
      </c>
      <c r="R1524" s="12">
        <v>273.666</v>
      </c>
      <c r="S1524" s="12">
        <v>2</v>
      </c>
      <c r="T1524" s="12">
        <v>0.15</v>
      </c>
      <c r="U1524" s="12">
        <v>-12.878399999999999</v>
      </c>
    </row>
    <row r="1525" spans="1:21" x14ac:dyDescent="0.3">
      <c r="A1525" s="12">
        <v>7276</v>
      </c>
      <c r="B1525" s="12" t="s">
        <v>3699</v>
      </c>
      <c r="C1525" s="2">
        <v>42321</v>
      </c>
      <c r="D1525" s="2">
        <v>42325</v>
      </c>
      <c r="E1525" s="12" t="s">
        <v>41</v>
      </c>
      <c r="F1525" s="12" t="s">
        <v>3700</v>
      </c>
      <c r="G1525" s="12" t="s">
        <v>3701</v>
      </c>
      <c r="H1525" s="12" t="s">
        <v>102</v>
      </c>
      <c r="I1525" s="12" t="s">
        <v>27</v>
      </c>
      <c r="J1525" s="12" t="s">
        <v>3702</v>
      </c>
      <c r="K1525" s="12" t="s">
        <v>3703</v>
      </c>
      <c r="L1525" s="12">
        <v>59601</v>
      </c>
      <c r="M1525" s="12" t="s">
        <v>56</v>
      </c>
      <c r="N1525" s="12" t="s">
        <v>837</v>
      </c>
      <c r="O1525" s="12" t="s">
        <v>32</v>
      </c>
      <c r="P1525" s="12" t="s">
        <v>58</v>
      </c>
      <c r="Q1525" s="12" t="s">
        <v>838</v>
      </c>
      <c r="R1525" s="12">
        <v>63.98</v>
      </c>
      <c r="S1525" s="12">
        <v>7</v>
      </c>
      <c r="T1525" s="12">
        <v>0</v>
      </c>
      <c r="U1525" s="12">
        <v>21.7532</v>
      </c>
    </row>
    <row r="1526" spans="1:21" x14ac:dyDescent="0.3">
      <c r="A1526" s="12">
        <v>7285</v>
      </c>
      <c r="B1526" s="12" t="s">
        <v>3704</v>
      </c>
      <c r="C1526" s="2">
        <v>42987</v>
      </c>
      <c r="D1526" s="2">
        <v>42991</v>
      </c>
      <c r="E1526" s="12" t="s">
        <v>41</v>
      </c>
      <c r="F1526" s="12" t="s">
        <v>1172</v>
      </c>
      <c r="G1526" s="12" t="s">
        <v>1173</v>
      </c>
      <c r="H1526" s="12" t="s">
        <v>26</v>
      </c>
      <c r="I1526" s="12" t="s">
        <v>27</v>
      </c>
      <c r="J1526" s="12" t="s">
        <v>695</v>
      </c>
      <c r="K1526" s="12" t="s">
        <v>233</v>
      </c>
      <c r="L1526" s="12">
        <v>44105</v>
      </c>
      <c r="M1526" s="12" t="s">
        <v>69</v>
      </c>
      <c r="N1526" s="12" t="s">
        <v>598</v>
      </c>
      <c r="O1526" s="12" t="s">
        <v>32</v>
      </c>
      <c r="P1526" s="12" t="s">
        <v>58</v>
      </c>
      <c r="Q1526" s="12" t="s">
        <v>599</v>
      </c>
      <c r="R1526" s="12">
        <v>66.111999999999995</v>
      </c>
      <c r="S1526" s="12">
        <v>2</v>
      </c>
      <c r="T1526" s="12">
        <v>0.2</v>
      </c>
      <c r="U1526" s="12">
        <v>-9.0904000000000007</v>
      </c>
    </row>
    <row r="1527" spans="1:21" x14ac:dyDescent="0.3">
      <c r="A1527" s="12">
        <v>7288</v>
      </c>
      <c r="B1527" s="12" t="s">
        <v>3705</v>
      </c>
      <c r="C1527" s="2">
        <v>42541</v>
      </c>
      <c r="D1527" s="2">
        <v>42546</v>
      </c>
      <c r="E1527" s="12" t="s">
        <v>41</v>
      </c>
      <c r="F1527" s="12" t="s">
        <v>2761</v>
      </c>
      <c r="G1527" s="12" t="s">
        <v>2762</v>
      </c>
      <c r="H1527" s="12" t="s">
        <v>92</v>
      </c>
      <c r="I1527" s="12" t="s">
        <v>27</v>
      </c>
      <c r="J1527" s="12" t="s">
        <v>3018</v>
      </c>
      <c r="K1527" s="12" t="s">
        <v>1524</v>
      </c>
      <c r="L1527" s="12">
        <v>73120</v>
      </c>
      <c r="M1527" s="12" t="s">
        <v>95</v>
      </c>
      <c r="N1527" s="12" t="s">
        <v>1313</v>
      </c>
      <c r="O1527" s="12" t="s">
        <v>32</v>
      </c>
      <c r="P1527" s="12" t="s">
        <v>58</v>
      </c>
      <c r="Q1527" s="12" t="s">
        <v>2024</v>
      </c>
      <c r="R1527" s="12">
        <v>57.69</v>
      </c>
      <c r="S1527" s="12">
        <v>3</v>
      </c>
      <c r="T1527" s="12">
        <v>0</v>
      </c>
      <c r="U1527" s="12">
        <v>23.652899999999999</v>
      </c>
    </row>
    <row r="1528" spans="1:21" x14ac:dyDescent="0.3">
      <c r="A1528" s="12">
        <v>7294</v>
      </c>
      <c r="B1528" s="12" t="s">
        <v>3706</v>
      </c>
      <c r="C1528" s="2">
        <v>42392</v>
      </c>
      <c r="D1528" s="2">
        <v>42398</v>
      </c>
      <c r="E1528" s="12" t="s">
        <v>41</v>
      </c>
      <c r="F1528" s="12" t="s">
        <v>3707</v>
      </c>
      <c r="G1528" s="12" t="s">
        <v>3708</v>
      </c>
      <c r="H1528" s="12" t="s">
        <v>26</v>
      </c>
      <c r="I1528" s="12" t="s">
        <v>27</v>
      </c>
      <c r="J1528" s="12" t="s">
        <v>54</v>
      </c>
      <c r="K1528" s="12" t="s">
        <v>55</v>
      </c>
      <c r="L1528" s="12">
        <v>90036</v>
      </c>
      <c r="M1528" s="12" t="s">
        <v>56</v>
      </c>
      <c r="N1528" s="12" t="s">
        <v>2903</v>
      </c>
      <c r="O1528" s="12" t="s">
        <v>32</v>
      </c>
      <c r="P1528" s="12" t="s">
        <v>58</v>
      </c>
      <c r="Q1528" s="12" t="s">
        <v>2904</v>
      </c>
      <c r="R1528" s="12">
        <v>59.99</v>
      </c>
      <c r="S1528" s="12">
        <v>7</v>
      </c>
      <c r="T1528" s="12">
        <v>0</v>
      </c>
      <c r="U1528" s="12">
        <v>21.596399999999999</v>
      </c>
    </row>
    <row r="1529" spans="1:21" x14ac:dyDescent="0.3">
      <c r="A1529" s="12">
        <v>7295</v>
      </c>
      <c r="B1529" s="12" t="s">
        <v>3709</v>
      </c>
      <c r="C1529" s="2">
        <v>42150</v>
      </c>
      <c r="D1529" s="2">
        <v>42155</v>
      </c>
      <c r="E1529" s="12" t="s">
        <v>41</v>
      </c>
      <c r="F1529" s="12" t="s">
        <v>2353</v>
      </c>
      <c r="G1529" s="12" t="s">
        <v>2354</v>
      </c>
      <c r="H1529" s="12" t="s">
        <v>26</v>
      </c>
      <c r="I1529" s="12" t="s">
        <v>27</v>
      </c>
      <c r="J1529" s="12" t="s">
        <v>3710</v>
      </c>
      <c r="K1529" s="12" t="s">
        <v>194</v>
      </c>
      <c r="L1529" s="12">
        <v>98006</v>
      </c>
      <c r="M1529" s="12" t="s">
        <v>56</v>
      </c>
      <c r="N1529" s="12" t="s">
        <v>650</v>
      </c>
      <c r="O1529" s="12" t="s">
        <v>32</v>
      </c>
      <c r="P1529" s="12" t="s">
        <v>58</v>
      </c>
      <c r="Q1529" s="12" t="s">
        <v>651</v>
      </c>
      <c r="R1529" s="12">
        <v>20.239999999999998</v>
      </c>
      <c r="S1529" s="12">
        <v>1</v>
      </c>
      <c r="T1529" s="12">
        <v>0</v>
      </c>
      <c r="U1529" s="12">
        <v>7.8936000000000002</v>
      </c>
    </row>
    <row r="1530" spans="1:21" x14ac:dyDescent="0.3">
      <c r="A1530" s="12">
        <v>7299</v>
      </c>
      <c r="B1530" s="12" t="s">
        <v>3711</v>
      </c>
      <c r="C1530" s="2">
        <v>41961</v>
      </c>
      <c r="D1530" s="2">
        <v>41964</v>
      </c>
      <c r="E1530" s="12" t="s">
        <v>89</v>
      </c>
      <c r="F1530" s="12" t="s">
        <v>2839</v>
      </c>
      <c r="G1530" s="12" t="s">
        <v>2840</v>
      </c>
      <c r="H1530" s="12" t="s">
        <v>26</v>
      </c>
      <c r="I1530" s="12" t="s">
        <v>27</v>
      </c>
      <c r="J1530" s="12" t="s">
        <v>3712</v>
      </c>
      <c r="K1530" s="12" t="s">
        <v>136</v>
      </c>
      <c r="L1530" s="12">
        <v>60016</v>
      </c>
      <c r="M1530" s="12" t="s">
        <v>95</v>
      </c>
      <c r="N1530" s="12" t="s">
        <v>370</v>
      </c>
      <c r="O1530" s="12" t="s">
        <v>32</v>
      </c>
      <c r="P1530" s="12" t="s">
        <v>47</v>
      </c>
      <c r="Q1530" s="12" t="s">
        <v>371</v>
      </c>
      <c r="R1530" s="12">
        <v>292.10000000000002</v>
      </c>
      <c r="S1530" s="12">
        <v>4</v>
      </c>
      <c r="T1530" s="12">
        <v>0.5</v>
      </c>
      <c r="U1530" s="12">
        <v>-175.26</v>
      </c>
    </row>
    <row r="1531" spans="1:21" x14ac:dyDescent="0.3">
      <c r="A1531" s="12">
        <v>7300</v>
      </c>
      <c r="B1531" s="12" t="s">
        <v>3711</v>
      </c>
      <c r="C1531" s="2">
        <v>41961</v>
      </c>
      <c r="D1531" s="2">
        <v>41964</v>
      </c>
      <c r="E1531" s="12" t="s">
        <v>89</v>
      </c>
      <c r="F1531" s="12" t="s">
        <v>2839</v>
      </c>
      <c r="G1531" s="12" t="s">
        <v>2840</v>
      </c>
      <c r="H1531" s="12" t="s">
        <v>26</v>
      </c>
      <c r="I1531" s="12" t="s">
        <v>27</v>
      </c>
      <c r="J1531" s="12" t="s">
        <v>3712</v>
      </c>
      <c r="K1531" s="12" t="s">
        <v>136</v>
      </c>
      <c r="L1531" s="12">
        <v>60016</v>
      </c>
      <c r="M1531" s="12" t="s">
        <v>95</v>
      </c>
      <c r="N1531" s="12" t="s">
        <v>2142</v>
      </c>
      <c r="O1531" s="12" t="s">
        <v>32</v>
      </c>
      <c r="P1531" s="12" t="s">
        <v>58</v>
      </c>
      <c r="Q1531" s="12" t="s">
        <v>2143</v>
      </c>
      <c r="R1531" s="12">
        <v>8.5440000000000005</v>
      </c>
      <c r="S1531" s="12">
        <v>2</v>
      </c>
      <c r="T1531" s="12">
        <v>0.6</v>
      </c>
      <c r="U1531" s="12">
        <v>-7.476</v>
      </c>
    </row>
    <row r="1532" spans="1:21" x14ac:dyDescent="0.3">
      <c r="A1532" s="12">
        <v>7301</v>
      </c>
      <c r="B1532" s="12" t="s">
        <v>3711</v>
      </c>
      <c r="C1532" s="2">
        <v>41961</v>
      </c>
      <c r="D1532" s="2">
        <v>41964</v>
      </c>
      <c r="E1532" s="12" t="s">
        <v>89</v>
      </c>
      <c r="F1532" s="12" t="s">
        <v>2839</v>
      </c>
      <c r="G1532" s="12" t="s">
        <v>2840</v>
      </c>
      <c r="H1532" s="12" t="s">
        <v>26</v>
      </c>
      <c r="I1532" s="12" t="s">
        <v>27</v>
      </c>
      <c r="J1532" s="12" t="s">
        <v>3712</v>
      </c>
      <c r="K1532" s="12" t="s">
        <v>136</v>
      </c>
      <c r="L1532" s="12">
        <v>60016</v>
      </c>
      <c r="M1532" s="12" t="s">
        <v>95</v>
      </c>
      <c r="N1532" s="12" t="s">
        <v>2817</v>
      </c>
      <c r="O1532" s="12" t="s">
        <v>32</v>
      </c>
      <c r="P1532" s="12" t="s">
        <v>33</v>
      </c>
      <c r="Q1532" s="12" t="s">
        <v>2818</v>
      </c>
      <c r="R1532" s="12">
        <v>424.11599999999999</v>
      </c>
      <c r="S1532" s="12">
        <v>6</v>
      </c>
      <c r="T1532" s="12">
        <v>0.3</v>
      </c>
      <c r="U1532" s="12">
        <v>-30.294</v>
      </c>
    </row>
    <row r="1533" spans="1:21" x14ac:dyDescent="0.3">
      <c r="A1533" s="12">
        <v>7304</v>
      </c>
      <c r="B1533" s="12" t="s">
        <v>3713</v>
      </c>
      <c r="C1533" s="2">
        <v>42982</v>
      </c>
      <c r="D1533" s="2">
        <v>42986</v>
      </c>
      <c r="E1533" s="12" t="s">
        <v>41</v>
      </c>
      <c r="F1533" s="12" t="s">
        <v>3714</v>
      </c>
      <c r="G1533" s="12" t="s">
        <v>3715</v>
      </c>
      <c r="H1533" s="12" t="s">
        <v>26</v>
      </c>
      <c r="I1533" s="12" t="s">
        <v>27</v>
      </c>
      <c r="J1533" s="12" t="s">
        <v>1122</v>
      </c>
      <c r="K1533" s="12" t="s">
        <v>45</v>
      </c>
      <c r="L1533" s="12">
        <v>33437</v>
      </c>
      <c r="M1533" s="12" t="s">
        <v>30</v>
      </c>
      <c r="N1533" s="12" t="s">
        <v>253</v>
      </c>
      <c r="O1533" s="12" t="s">
        <v>32</v>
      </c>
      <c r="P1533" s="12" t="s">
        <v>38</v>
      </c>
      <c r="Q1533" s="12" t="s">
        <v>254</v>
      </c>
      <c r="R1533" s="12">
        <v>97.183999999999997</v>
      </c>
      <c r="S1533" s="12">
        <v>2</v>
      </c>
      <c r="T1533" s="12">
        <v>0.2</v>
      </c>
      <c r="U1533" s="12">
        <v>6.0739999999999998</v>
      </c>
    </row>
    <row r="1534" spans="1:21" x14ac:dyDescent="0.3">
      <c r="A1534" s="12">
        <v>7306</v>
      </c>
      <c r="B1534" s="12" t="s">
        <v>3716</v>
      </c>
      <c r="C1534" s="2">
        <v>41727</v>
      </c>
      <c r="D1534" s="2">
        <v>41731</v>
      </c>
      <c r="E1534" s="12" t="s">
        <v>41</v>
      </c>
      <c r="F1534" s="12" t="s">
        <v>2725</v>
      </c>
      <c r="G1534" s="12" t="s">
        <v>2726</v>
      </c>
      <c r="H1534" s="12" t="s">
        <v>26</v>
      </c>
      <c r="I1534" s="12" t="s">
        <v>27</v>
      </c>
      <c r="J1534" s="12" t="s">
        <v>2480</v>
      </c>
      <c r="K1534" s="12" t="s">
        <v>94</v>
      </c>
      <c r="L1534" s="12">
        <v>75023</v>
      </c>
      <c r="M1534" s="12" t="s">
        <v>95</v>
      </c>
      <c r="N1534" s="12" t="s">
        <v>523</v>
      </c>
      <c r="O1534" s="12" t="s">
        <v>32</v>
      </c>
      <c r="P1534" s="12" t="s">
        <v>47</v>
      </c>
      <c r="Q1534" s="12" t="s">
        <v>524</v>
      </c>
      <c r="R1534" s="12">
        <v>890.84100000000001</v>
      </c>
      <c r="S1534" s="12">
        <v>3</v>
      </c>
      <c r="T1534" s="12">
        <v>0.3</v>
      </c>
      <c r="U1534" s="12">
        <v>-152.71559999999999</v>
      </c>
    </row>
    <row r="1535" spans="1:21" x14ac:dyDescent="0.3">
      <c r="A1535" s="12">
        <v>7308</v>
      </c>
      <c r="B1535" s="12" t="s">
        <v>3717</v>
      </c>
      <c r="C1535" s="2">
        <v>42679</v>
      </c>
      <c r="D1535" s="2">
        <v>42681</v>
      </c>
      <c r="E1535" s="12" t="s">
        <v>23</v>
      </c>
      <c r="F1535" s="12" t="s">
        <v>328</v>
      </c>
      <c r="G1535" s="12" t="s">
        <v>329</v>
      </c>
      <c r="H1535" s="12" t="s">
        <v>26</v>
      </c>
      <c r="I1535" s="12" t="s">
        <v>27</v>
      </c>
      <c r="J1535" s="12" t="s">
        <v>1493</v>
      </c>
      <c r="K1535" s="12" t="s">
        <v>55</v>
      </c>
      <c r="L1535" s="12">
        <v>95123</v>
      </c>
      <c r="M1535" s="12" t="s">
        <v>56</v>
      </c>
      <c r="N1535" s="12" t="s">
        <v>2196</v>
      </c>
      <c r="O1535" s="12" t="s">
        <v>32</v>
      </c>
      <c r="P1535" s="12" t="s">
        <v>38</v>
      </c>
      <c r="Q1535" s="12" t="s">
        <v>2197</v>
      </c>
      <c r="R1535" s="12">
        <v>113.88800000000001</v>
      </c>
      <c r="S1535" s="12">
        <v>2</v>
      </c>
      <c r="T1535" s="12">
        <v>0.2</v>
      </c>
      <c r="U1535" s="12">
        <v>9.9651999999999994</v>
      </c>
    </row>
    <row r="1536" spans="1:21" x14ac:dyDescent="0.3">
      <c r="A1536" s="12">
        <v>7317</v>
      </c>
      <c r="B1536" s="12" t="s">
        <v>3718</v>
      </c>
      <c r="C1536" s="2">
        <v>42659</v>
      </c>
      <c r="D1536" s="2">
        <v>42663</v>
      </c>
      <c r="E1536" s="12" t="s">
        <v>41</v>
      </c>
      <c r="F1536" s="12" t="s">
        <v>784</v>
      </c>
      <c r="G1536" s="12" t="s">
        <v>785</v>
      </c>
      <c r="H1536" s="12" t="s">
        <v>92</v>
      </c>
      <c r="I1536" s="12" t="s">
        <v>27</v>
      </c>
      <c r="J1536" s="12" t="s">
        <v>175</v>
      </c>
      <c r="K1536" s="12" t="s">
        <v>122</v>
      </c>
      <c r="L1536" s="12">
        <v>10011</v>
      </c>
      <c r="M1536" s="12" t="s">
        <v>69</v>
      </c>
      <c r="N1536" s="12" t="s">
        <v>62</v>
      </c>
      <c r="O1536" s="12" t="s">
        <v>32</v>
      </c>
      <c r="P1536" s="12" t="s">
        <v>47</v>
      </c>
      <c r="Q1536" s="12" t="s">
        <v>63</v>
      </c>
      <c r="R1536" s="12">
        <v>142.18199999999999</v>
      </c>
      <c r="S1536" s="12">
        <v>1</v>
      </c>
      <c r="T1536" s="12">
        <v>0.4</v>
      </c>
      <c r="U1536" s="12">
        <v>-37.915199999999999</v>
      </c>
    </row>
    <row r="1537" spans="1:21" x14ac:dyDescent="0.3">
      <c r="A1537" s="12">
        <v>7321</v>
      </c>
      <c r="B1537" s="12" t="s">
        <v>3719</v>
      </c>
      <c r="C1537" s="2">
        <v>43065</v>
      </c>
      <c r="D1537" s="2">
        <v>43068</v>
      </c>
      <c r="E1537" s="12" t="s">
        <v>23</v>
      </c>
      <c r="F1537" s="12" t="s">
        <v>3720</v>
      </c>
      <c r="G1537" s="12" t="s">
        <v>3721</v>
      </c>
      <c r="H1537" s="12" t="s">
        <v>26</v>
      </c>
      <c r="I1537" s="12" t="s">
        <v>27</v>
      </c>
      <c r="J1537" s="12" t="s">
        <v>175</v>
      </c>
      <c r="K1537" s="12" t="s">
        <v>122</v>
      </c>
      <c r="L1537" s="12">
        <v>10009</v>
      </c>
      <c r="M1537" s="12" t="s">
        <v>69</v>
      </c>
      <c r="N1537" s="12" t="s">
        <v>1711</v>
      </c>
      <c r="O1537" s="12" t="s">
        <v>32</v>
      </c>
      <c r="P1537" s="12" t="s">
        <v>58</v>
      </c>
      <c r="Q1537" s="12" t="s">
        <v>1712</v>
      </c>
      <c r="R1537" s="12">
        <v>135.30000000000001</v>
      </c>
      <c r="S1537" s="12">
        <v>5</v>
      </c>
      <c r="T1537" s="12">
        <v>0</v>
      </c>
      <c r="U1537" s="12">
        <v>37.884</v>
      </c>
    </row>
    <row r="1538" spans="1:21" x14ac:dyDescent="0.3">
      <c r="A1538" s="12">
        <v>7324</v>
      </c>
      <c r="B1538" s="12" t="s">
        <v>3722</v>
      </c>
      <c r="C1538" s="2">
        <v>43074</v>
      </c>
      <c r="D1538" s="2">
        <v>43077</v>
      </c>
      <c r="E1538" s="12" t="s">
        <v>89</v>
      </c>
      <c r="F1538" s="12" t="s">
        <v>630</v>
      </c>
      <c r="G1538" s="12" t="s">
        <v>631</v>
      </c>
      <c r="H1538" s="12" t="s">
        <v>26</v>
      </c>
      <c r="I1538" s="12" t="s">
        <v>27</v>
      </c>
      <c r="J1538" s="12" t="s">
        <v>175</v>
      </c>
      <c r="K1538" s="12" t="s">
        <v>122</v>
      </c>
      <c r="L1538" s="12">
        <v>10024</v>
      </c>
      <c r="M1538" s="12" t="s">
        <v>69</v>
      </c>
      <c r="N1538" s="12" t="s">
        <v>188</v>
      </c>
      <c r="O1538" s="12" t="s">
        <v>32</v>
      </c>
      <c r="P1538" s="12" t="s">
        <v>58</v>
      </c>
      <c r="Q1538" s="12" t="s">
        <v>189</v>
      </c>
      <c r="R1538" s="12">
        <v>41.96</v>
      </c>
      <c r="S1538" s="12">
        <v>2</v>
      </c>
      <c r="T1538" s="12">
        <v>0</v>
      </c>
      <c r="U1538" s="12">
        <v>10.909599999999999</v>
      </c>
    </row>
    <row r="1539" spans="1:21" x14ac:dyDescent="0.3">
      <c r="A1539" s="12">
        <v>7328</v>
      </c>
      <c r="B1539" s="12" t="s">
        <v>3723</v>
      </c>
      <c r="C1539" s="2">
        <v>41716</v>
      </c>
      <c r="D1539" s="2">
        <v>41722</v>
      </c>
      <c r="E1539" s="12" t="s">
        <v>41</v>
      </c>
      <c r="F1539" s="12" t="s">
        <v>903</v>
      </c>
      <c r="G1539" s="12" t="s">
        <v>904</v>
      </c>
      <c r="H1539" s="12" t="s">
        <v>102</v>
      </c>
      <c r="I1539" s="12" t="s">
        <v>27</v>
      </c>
      <c r="J1539" s="12" t="s">
        <v>3724</v>
      </c>
      <c r="K1539" s="12" t="s">
        <v>55</v>
      </c>
      <c r="L1539" s="12">
        <v>91505</v>
      </c>
      <c r="M1539" s="12" t="s">
        <v>56</v>
      </c>
      <c r="N1539" s="12" t="s">
        <v>1786</v>
      </c>
      <c r="O1539" s="12" t="s">
        <v>32</v>
      </c>
      <c r="P1539" s="12" t="s">
        <v>58</v>
      </c>
      <c r="Q1539" s="12" t="s">
        <v>1787</v>
      </c>
      <c r="R1539" s="12">
        <v>111</v>
      </c>
      <c r="S1539" s="12">
        <v>2</v>
      </c>
      <c r="T1539" s="12">
        <v>0</v>
      </c>
      <c r="U1539" s="12">
        <v>14.43</v>
      </c>
    </row>
    <row r="1540" spans="1:21" x14ac:dyDescent="0.3">
      <c r="A1540" s="12">
        <v>7331</v>
      </c>
      <c r="B1540" s="12" t="s">
        <v>3725</v>
      </c>
      <c r="C1540" s="2">
        <v>42686</v>
      </c>
      <c r="D1540" s="2">
        <v>42687</v>
      </c>
      <c r="E1540" s="12" t="s">
        <v>89</v>
      </c>
      <c r="F1540" s="12" t="s">
        <v>3726</v>
      </c>
      <c r="G1540" s="12" t="s">
        <v>3727</v>
      </c>
      <c r="H1540" s="12" t="s">
        <v>92</v>
      </c>
      <c r="I1540" s="12" t="s">
        <v>27</v>
      </c>
      <c r="J1540" s="12" t="s">
        <v>135</v>
      </c>
      <c r="K1540" s="12" t="s">
        <v>136</v>
      </c>
      <c r="L1540" s="12">
        <v>60623</v>
      </c>
      <c r="M1540" s="12" t="s">
        <v>95</v>
      </c>
      <c r="N1540" s="12" t="s">
        <v>1597</v>
      </c>
      <c r="O1540" s="12" t="s">
        <v>32</v>
      </c>
      <c r="P1540" s="12" t="s">
        <v>58</v>
      </c>
      <c r="Q1540" s="12" t="s">
        <v>1598</v>
      </c>
      <c r="R1540" s="12">
        <v>22.751999999999999</v>
      </c>
      <c r="S1540" s="12">
        <v>6</v>
      </c>
      <c r="T1540" s="12">
        <v>0.6</v>
      </c>
      <c r="U1540" s="12">
        <v>-8.532</v>
      </c>
    </row>
    <row r="1541" spans="1:21" x14ac:dyDescent="0.3">
      <c r="A1541" s="12">
        <v>7334</v>
      </c>
      <c r="B1541" s="12" t="s">
        <v>3728</v>
      </c>
      <c r="C1541" s="2">
        <v>42105</v>
      </c>
      <c r="D1541" s="2">
        <v>42111</v>
      </c>
      <c r="E1541" s="12" t="s">
        <v>41</v>
      </c>
      <c r="F1541" s="12" t="s">
        <v>2395</v>
      </c>
      <c r="G1541" s="12" t="s">
        <v>2396</v>
      </c>
      <c r="H1541" s="12" t="s">
        <v>26</v>
      </c>
      <c r="I1541" s="12" t="s">
        <v>27</v>
      </c>
      <c r="J1541" s="12" t="s">
        <v>305</v>
      </c>
      <c r="K1541" s="12" t="s">
        <v>45</v>
      </c>
      <c r="L1541" s="12">
        <v>33614</v>
      </c>
      <c r="M1541" s="12" t="s">
        <v>30</v>
      </c>
      <c r="N1541" s="12" t="s">
        <v>568</v>
      </c>
      <c r="O1541" s="12" t="s">
        <v>32</v>
      </c>
      <c r="P1541" s="12" t="s">
        <v>58</v>
      </c>
      <c r="Q1541" s="12" t="s">
        <v>569</v>
      </c>
      <c r="R1541" s="12">
        <v>67.36</v>
      </c>
      <c r="S1541" s="12">
        <v>2</v>
      </c>
      <c r="T1541" s="12">
        <v>0.2</v>
      </c>
      <c r="U1541" s="12">
        <v>10.103999999999999</v>
      </c>
    </row>
    <row r="1542" spans="1:21" x14ac:dyDescent="0.3">
      <c r="A1542" s="12">
        <v>7335</v>
      </c>
      <c r="B1542" s="12" t="s">
        <v>3728</v>
      </c>
      <c r="C1542" s="2">
        <v>42105</v>
      </c>
      <c r="D1542" s="2">
        <v>42111</v>
      </c>
      <c r="E1542" s="12" t="s">
        <v>41</v>
      </c>
      <c r="F1542" s="12" t="s">
        <v>2395</v>
      </c>
      <c r="G1542" s="12" t="s">
        <v>2396</v>
      </c>
      <c r="H1542" s="12" t="s">
        <v>26</v>
      </c>
      <c r="I1542" s="12" t="s">
        <v>27</v>
      </c>
      <c r="J1542" s="12" t="s">
        <v>305</v>
      </c>
      <c r="K1542" s="12" t="s">
        <v>45</v>
      </c>
      <c r="L1542" s="12">
        <v>33614</v>
      </c>
      <c r="M1542" s="12" t="s">
        <v>30</v>
      </c>
      <c r="N1542" s="12" t="s">
        <v>285</v>
      </c>
      <c r="O1542" s="12" t="s">
        <v>32</v>
      </c>
      <c r="P1542" s="12" t="s">
        <v>58</v>
      </c>
      <c r="Q1542" s="12" t="s">
        <v>286</v>
      </c>
      <c r="R1542" s="12">
        <v>54.527999999999999</v>
      </c>
      <c r="S1542" s="12">
        <v>3</v>
      </c>
      <c r="T1542" s="12">
        <v>0.2</v>
      </c>
      <c r="U1542" s="12">
        <v>14.313599999999999</v>
      </c>
    </row>
    <row r="1543" spans="1:21" x14ac:dyDescent="0.3">
      <c r="A1543" s="12">
        <v>7337</v>
      </c>
      <c r="B1543" s="12" t="s">
        <v>3729</v>
      </c>
      <c r="C1543" s="2">
        <v>42363</v>
      </c>
      <c r="D1543" s="2">
        <v>42368</v>
      </c>
      <c r="E1543" s="12" t="s">
        <v>41</v>
      </c>
      <c r="F1543" s="12" t="s">
        <v>1808</v>
      </c>
      <c r="G1543" s="12" t="s">
        <v>1809</v>
      </c>
      <c r="H1543" s="12" t="s">
        <v>26</v>
      </c>
      <c r="I1543" s="12" t="s">
        <v>27</v>
      </c>
      <c r="J1543" s="12" t="s">
        <v>175</v>
      </c>
      <c r="K1543" s="12" t="s">
        <v>122</v>
      </c>
      <c r="L1543" s="12">
        <v>10024</v>
      </c>
      <c r="M1543" s="12" t="s">
        <v>69</v>
      </c>
      <c r="N1543" s="12" t="s">
        <v>262</v>
      </c>
      <c r="O1543" s="12" t="s">
        <v>32</v>
      </c>
      <c r="P1543" s="12" t="s">
        <v>33</v>
      </c>
      <c r="Q1543" s="12" t="s">
        <v>263</v>
      </c>
      <c r="R1543" s="12">
        <v>449.56799999999998</v>
      </c>
      <c r="S1543" s="12">
        <v>2</v>
      </c>
      <c r="T1543" s="12">
        <v>0.2</v>
      </c>
      <c r="U1543" s="12">
        <v>56.195999999999998</v>
      </c>
    </row>
    <row r="1544" spans="1:21" x14ac:dyDescent="0.3">
      <c r="A1544" s="12">
        <v>7339</v>
      </c>
      <c r="B1544" s="12" t="s">
        <v>3730</v>
      </c>
      <c r="C1544" s="2">
        <v>41993</v>
      </c>
      <c r="D1544" s="2">
        <v>41996</v>
      </c>
      <c r="E1544" s="12" t="s">
        <v>23</v>
      </c>
      <c r="F1544" s="12" t="s">
        <v>2347</v>
      </c>
      <c r="G1544" s="12" t="s">
        <v>2348</v>
      </c>
      <c r="H1544" s="12" t="s">
        <v>92</v>
      </c>
      <c r="I1544" s="12" t="s">
        <v>27</v>
      </c>
      <c r="J1544" s="12" t="s">
        <v>175</v>
      </c>
      <c r="K1544" s="12" t="s">
        <v>122</v>
      </c>
      <c r="L1544" s="12">
        <v>10035</v>
      </c>
      <c r="M1544" s="12" t="s">
        <v>69</v>
      </c>
      <c r="N1544" s="12" t="s">
        <v>2196</v>
      </c>
      <c r="O1544" s="12" t="s">
        <v>32</v>
      </c>
      <c r="P1544" s="12" t="s">
        <v>38</v>
      </c>
      <c r="Q1544" s="12" t="s">
        <v>2197</v>
      </c>
      <c r="R1544" s="12">
        <v>192.18600000000001</v>
      </c>
      <c r="S1544" s="12">
        <v>3</v>
      </c>
      <c r="T1544" s="12">
        <v>0.1</v>
      </c>
      <c r="U1544" s="12">
        <v>36.3018</v>
      </c>
    </row>
    <row r="1545" spans="1:21" x14ac:dyDescent="0.3">
      <c r="A1545" s="12">
        <v>7341</v>
      </c>
      <c r="B1545" s="12" t="s">
        <v>3731</v>
      </c>
      <c r="C1545" s="2">
        <v>41846</v>
      </c>
      <c r="D1545" s="2">
        <v>41852</v>
      </c>
      <c r="E1545" s="12" t="s">
        <v>41</v>
      </c>
      <c r="F1545" s="12" t="s">
        <v>1370</v>
      </c>
      <c r="G1545" s="12" t="s">
        <v>1371</v>
      </c>
      <c r="H1545" s="12" t="s">
        <v>26</v>
      </c>
      <c r="I1545" s="12" t="s">
        <v>27</v>
      </c>
      <c r="J1545" s="12" t="s">
        <v>2140</v>
      </c>
      <c r="K1545" s="12" t="s">
        <v>669</v>
      </c>
      <c r="L1545" s="12">
        <v>30318</v>
      </c>
      <c r="M1545" s="12" t="s">
        <v>30</v>
      </c>
      <c r="N1545" s="12" t="s">
        <v>1767</v>
      </c>
      <c r="O1545" s="12" t="s">
        <v>32</v>
      </c>
      <c r="P1545" s="12" t="s">
        <v>38</v>
      </c>
      <c r="Q1545" s="12" t="s">
        <v>1768</v>
      </c>
      <c r="R1545" s="12">
        <v>67.88</v>
      </c>
      <c r="S1545" s="12">
        <v>2</v>
      </c>
      <c r="T1545" s="12">
        <v>0</v>
      </c>
      <c r="U1545" s="12">
        <v>18.3276</v>
      </c>
    </row>
    <row r="1546" spans="1:21" x14ac:dyDescent="0.3">
      <c r="A1546" s="12">
        <v>7343</v>
      </c>
      <c r="B1546" s="12" t="s">
        <v>3731</v>
      </c>
      <c r="C1546" s="2">
        <v>41846</v>
      </c>
      <c r="D1546" s="2">
        <v>41852</v>
      </c>
      <c r="E1546" s="12" t="s">
        <v>41</v>
      </c>
      <c r="F1546" s="12" t="s">
        <v>1370</v>
      </c>
      <c r="G1546" s="12" t="s">
        <v>1371</v>
      </c>
      <c r="H1546" s="12" t="s">
        <v>26</v>
      </c>
      <c r="I1546" s="12" t="s">
        <v>27</v>
      </c>
      <c r="J1546" s="12" t="s">
        <v>2140</v>
      </c>
      <c r="K1546" s="12" t="s">
        <v>669</v>
      </c>
      <c r="L1546" s="12">
        <v>30318</v>
      </c>
      <c r="M1546" s="12" t="s">
        <v>30</v>
      </c>
      <c r="N1546" s="12" t="s">
        <v>2903</v>
      </c>
      <c r="O1546" s="12" t="s">
        <v>32</v>
      </c>
      <c r="P1546" s="12" t="s">
        <v>58</v>
      </c>
      <c r="Q1546" s="12" t="s">
        <v>2904</v>
      </c>
      <c r="R1546" s="12">
        <v>25.71</v>
      </c>
      <c r="S1546" s="12">
        <v>3</v>
      </c>
      <c r="T1546" s="12">
        <v>0</v>
      </c>
      <c r="U1546" s="12">
        <v>9.2555999999999994</v>
      </c>
    </row>
    <row r="1547" spans="1:21" x14ac:dyDescent="0.3">
      <c r="A1547" s="12">
        <v>7345</v>
      </c>
      <c r="B1547" s="12" t="s">
        <v>3732</v>
      </c>
      <c r="C1547" s="2">
        <v>43080</v>
      </c>
      <c r="D1547" s="2">
        <v>43086</v>
      </c>
      <c r="E1547" s="12" t="s">
        <v>41</v>
      </c>
      <c r="F1547" s="12" t="s">
        <v>2218</v>
      </c>
      <c r="G1547" s="12" t="s">
        <v>2219</v>
      </c>
      <c r="H1547" s="12" t="s">
        <v>92</v>
      </c>
      <c r="I1547" s="12" t="s">
        <v>27</v>
      </c>
      <c r="J1547" s="12" t="s">
        <v>608</v>
      </c>
      <c r="K1547" s="12" t="s">
        <v>45</v>
      </c>
      <c r="L1547" s="12">
        <v>32216</v>
      </c>
      <c r="M1547" s="12" t="s">
        <v>30</v>
      </c>
      <c r="N1547" s="12" t="s">
        <v>268</v>
      </c>
      <c r="O1547" s="12" t="s">
        <v>32</v>
      </c>
      <c r="P1547" s="12" t="s">
        <v>47</v>
      </c>
      <c r="Q1547" s="12" t="s">
        <v>269</v>
      </c>
      <c r="R1547" s="12">
        <v>721.875</v>
      </c>
      <c r="S1547" s="12">
        <v>6</v>
      </c>
      <c r="T1547" s="12">
        <v>0.45</v>
      </c>
      <c r="U1547" s="12">
        <v>-420</v>
      </c>
    </row>
    <row r="1548" spans="1:21" x14ac:dyDescent="0.3">
      <c r="A1548" s="12">
        <v>7348</v>
      </c>
      <c r="B1548" s="12" t="s">
        <v>3732</v>
      </c>
      <c r="C1548" s="2">
        <v>43080</v>
      </c>
      <c r="D1548" s="2">
        <v>43086</v>
      </c>
      <c r="E1548" s="12" t="s">
        <v>41</v>
      </c>
      <c r="F1548" s="12" t="s">
        <v>2218</v>
      </c>
      <c r="G1548" s="12" t="s">
        <v>2219</v>
      </c>
      <c r="H1548" s="12" t="s">
        <v>92</v>
      </c>
      <c r="I1548" s="12" t="s">
        <v>27</v>
      </c>
      <c r="J1548" s="12" t="s">
        <v>608</v>
      </c>
      <c r="K1548" s="12" t="s">
        <v>45</v>
      </c>
      <c r="L1548" s="12">
        <v>32216</v>
      </c>
      <c r="M1548" s="12" t="s">
        <v>30</v>
      </c>
      <c r="N1548" s="12" t="s">
        <v>512</v>
      </c>
      <c r="O1548" s="12" t="s">
        <v>32</v>
      </c>
      <c r="P1548" s="12" t="s">
        <v>38</v>
      </c>
      <c r="Q1548" s="12" t="s">
        <v>513</v>
      </c>
      <c r="R1548" s="12">
        <v>64.784000000000006</v>
      </c>
      <c r="S1548" s="12">
        <v>1</v>
      </c>
      <c r="T1548" s="12">
        <v>0.2</v>
      </c>
      <c r="U1548" s="12">
        <v>-12.147</v>
      </c>
    </row>
    <row r="1549" spans="1:21" x14ac:dyDescent="0.3">
      <c r="A1549" s="12">
        <v>7358</v>
      </c>
      <c r="B1549" s="12" t="s">
        <v>3733</v>
      </c>
      <c r="C1549" s="2">
        <v>42652</v>
      </c>
      <c r="D1549" s="2">
        <v>42657</v>
      </c>
      <c r="E1549" s="12" t="s">
        <v>41</v>
      </c>
      <c r="F1549" s="12" t="s">
        <v>3438</v>
      </c>
      <c r="G1549" s="12" t="s">
        <v>3439</v>
      </c>
      <c r="H1549" s="12" t="s">
        <v>102</v>
      </c>
      <c r="I1549" s="12" t="s">
        <v>27</v>
      </c>
      <c r="J1549" s="12" t="s">
        <v>521</v>
      </c>
      <c r="K1549" s="12" t="s">
        <v>522</v>
      </c>
      <c r="L1549" s="12">
        <v>85023</v>
      </c>
      <c r="M1549" s="12" t="s">
        <v>56</v>
      </c>
      <c r="N1549" s="12" t="s">
        <v>1393</v>
      </c>
      <c r="O1549" s="12" t="s">
        <v>32</v>
      </c>
      <c r="P1549" s="12" t="s">
        <v>58</v>
      </c>
      <c r="Q1549" s="12" t="s">
        <v>1394</v>
      </c>
      <c r="R1549" s="12">
        <v>169.56800000000001</v>
      </c>
      <c r="S1549" s="12">
        <v>2</v>
      </c>
      <c r="T1549" s="12">
        <v>0.2</v>
      </c>
      <c r="U1549" s="12">
        <v>0</v>
      </c>
    </row>
    <row r="1550" spans="1:21" x14ac:dyDescent="0.3">
      <c r="A1550" s="12">
        <v>7360</v>
      </c>
      <c r="B1550" s="12" t="s">
        <v>3734</v>
      </c>
      <c r="C1550" s="2">
        <v>42003</v>
      </c>
      <c r="D1550" s="2">
        <v>42007</v>
      </c>
      <c r="E1550" s="12" t="s">
        <v>23</v>
      </c>
      <c r="F1550" s="12" t="s">
        <v>3735</v>
      </c>
      <c r="G1550" s="12" t="s">
        <v>3736</v>
      </c>
      <c r="H1550" s="12" t="s">
        <v>92</v>
      </c>
      <c r="I1550" s="12" t="s">
        <v>27</v>
      </c>
      <c r="J1550" s="12" t="s">
        <v>67</v>
      </c>
      <c r="K1550" s="12" t="s">
        <v>68</v>
      </c>
      <c r="L1550" s="12">
        <v>19143</v>
      </c>
      <c r="M1550" s="12" t="s">
        <v>69</v>
      </c>
      <c r="N1550" s="12" t="s">
        <v>412</v>
      </c>
      <c r="O1550" s="12" t="s">
        <v>32</v>
      </c>
      <c r="P1550" s="12" t="s">
        <v>47</v>
      </c>
      <c r="Q1550" s="12" t="s">
        <v>413</v>
      </c>
      <c r="R1550" s="12">
        <v>523.76400000000001</v>
      </c>
      <c r="S1550" s="12">
        <v>3</v>
      </c>
      <c r="T1550" s="12">
        <v>0.4</v>
      </c>
      <c r="U1550" s="12">
        <v>-192.04679999999999</v>
      </c>
    </row>
    <row r="1551" spans="1:21" x14ac:dyDescent="0.3">
      <c r="A1551" s="12">
        <v>7362</v>
      </c>
      <c r="B1551" s="12" t="s">
        <v>3737</v>
      </c>
      <c r="C1551" s="2">
        <v>42472</v>
      </c>
      <c r="D1551" s="2">
        <v>42474</v>
      </c>
      <c r="E1551" s="12" t="s">
        <v>89</v>
      </c>
      <c r="F1551" s="12" t="s">
        <v>2008</v>
      </c>
      <c r="G1551" s="12" t="s">
        <v>2009</v>
      </c>
      <c r="H1551" s="12" t="s">
        <v>26</v>
      </c>
      <c r="I1551" s="12" t="s">
        <v>27</v>
      </c>
      <c r="J1551" s="12" t="s">
        <v>54</v>
      </c>
      <c r="K1551" s="12" t="s">
        <v>55</v>
      </c>
      <c r="L1551" s="12">
        <v>90036</v>
      </c>
      <c r="M1551" s="12" t="s">
        <v>56</v>
      </c>
      <c r="N1551" s="12" t="s">
        <v>512</v>
      </c>
      <c r="O1551" s="12" t="s">
        <v>32</v>
      </c>
      <c r="P1551" s="12" t="s">
        <v>38</v>
      </c>
      <c r="Q1551" s="12" t="s">
        <v>513</v>
      </c>
      <c r="R1551" s="12">
        <v>194.352</v>
      </c>
      <c r="S1551" s="12">
        <v>3</v>
      </c>
      <c r="T1551" s="12">
        <v>0.2</v>
      </c>
      <c r="U1551" s="12">
        <v>-36.441000000000003</v>
      </c>
    </row>
    <row r="1552" spans="1:21" x14ac:dyDescent="0.3">
      <c r="A1552" s="12">
        <v>7368</v>
      </c>
      <c r="B1552" s="12" t="s">
        <v>3738</v>
      </c>
      <c r="C1552" s="2">
        <v>42702</v>
      </c>
      <c r="D1552" s="2">
        <v>42708</v>
      </c>
      <c r="E1552" s="12" t="s">
        <v>41</v>
      </c>
      <c r="F1552" s="12" t="s">
        <v>288</v>
      </c>
      <c r="G1552" s="12" t="s">
        <v>289</v>
      </c>
      <c r="H1552" s="12" t="s">
        <v>92</v>
      </c>
      <c r="I1552" s="12" t="s">
        <v>27</v>
      </c>
      <c r="J1552" s="12" t="s">
        <v>67</v>
      </c>
      <c r="K1552" s="12" t="s">
        <v>68</v>
      </c>
      <c r="L1552" s="12">
        <v>19140</v>
      </c>
      <c r="M1552" s="12" t="s">
        <v>69</v>
      </c>
      <c r="N1552" s="12" t="s">
        <v>592</v>
      </c>
      <c r="O1552" s="12" t="s">
        <v>32</v>
      </c>
      <c r="P1552" s="12" t="s">
        <v>38</v>
      </c>
      <c r="Q1552" s="12" t="s">
        <v>593</v>
      </c>
      <c r="R1552" s="12">
        <v>347.80200000000002</v>
      </c>
      <c r="S1552" s="12">
        <v>7</v>
      </c>
      <c r="T1552" s="12">
        <v>0.3</v>
      </c>
      <c r="U1552" s="12">
        <v>-24.843</v>
      </c>
    </row>
    <row r="1553" spans="1:21" x14ac:dyDescent="0.3">
      <c r="A1553" s="12">
        <v>7388</v>
      </c>
      <c r="B1553" s="12" t="s">
        <v>3739</v>
      </c>
      <c r="C1553" s="2">
        <v>42626</v>
      </c>
      <c r="D1553" s="2">
        <v>42631</v>
      </c>
      <c r="E1553" s="12" t="s">
        <v>41</v>
      </c>
      <c r="F1553" s="12" t="s">
        <v>2927</v>
      </c>
      <c r="G1553" s="12" t="s">
        <v>2928</v>
      </c>
      <c r="H1553" s="12" t="s">
        <v>26</v>
      </c>
      <c r="I1553" s="12" t="s">
        <v>27</v>
      </c>
      <c r="J1553" s="12" t="s">
        <v>842</v>
      </c>
      <c r="K1553" s="12" t="s">
        <v>843</v>
      </c>
      <c r="L1553" s="12">
        <v>68104</v>
      </c>
      <c r="M1553" s="12" t="s">
        <v>95</v>
      </c>
      <c r="N1553" s="12" t="s">
        <v>96</v>
      </c>
      <c r="O1553" s="12" t="s">
        <v>32</v>
      </c>
      <c r="P1553" s="12" t="s">
        <v>58</v>
      </c>
      <c r="Q1553" s="12" t="s">
        <v>97</v>
      </c>
      <c r="R1553" s="12">
        <v>1336.44</v>
      </c>
      <c r="S1553" s="12">
        <v>14</v>
      </c>
      <c r="T1553" s="12">
        <v>0</v>
      </c>
      <c r="U1553" s="12">
        <v>387.56760000000003</v>
      </c>
    </row>
    <row r="1554" spans="1:21" x14ac:dyDescent="0.3">
      <c r="A1554" s="12">
        <v>7390</v>
      </c>
      <c r="B1554" s="12" t="s">
        <v>3740</v>
      </c>
      <c r="C1554" s="2">
        <v>43068</v>
      </c>
      <c r="D1554" s="2">
        <v>43072</v>
      </c>
      <c r="E1554" s="12" t="s">
        <v>41</v>
      </c>
      <c r="F1554" s="12" t="s">
        <v>2350</v>
      </c>
      <c r="G1554" s="12" t="s">
        <v>2351</v>
      </c>
      <c r="H1554" s="12" t="s">
        <v>26</v>
      </c>
      <c r="I1554" s="12" t="s">
        <v>27</v>
      </c>
      <c r="J1554" s="12" t="s">
        <v>2271</v>
      </c>
      <c r="K1554" s="12" t="s">
        <v>143</v>
      </c>
      <c r="L1554" s="12">
        <v>37421</v>
      </c>
      <c r="M1554" s="12" t="s">
        <v>30</v>
      </c>
      <c r="N1554" s="12" t="s">
        <v>37</v>
      </c>
      <c r="O1554" s="12" t="s">
        <v>32</v>
      </c>
      <c r="P1554" s="12" t="s">
        <v>38</v>
      </c>
      <c r="Q1554" s="12" t="s">
        <v>39</v>
      </c>
      <c r="R1554" s="12">
        <v>390.36799999999999</v>
      </c>
      <c r="S1554" s="12">
        <v>2</v>
      </c>
      <c r="T1554" s="12">
        <v>0.2</v>
      </c>
      <c r="U1554" s="12">
        <v>48.795999999999999</v>
      </c>
    </row>
    <row r="1555" spans="1:21" x14ac:dyDescent="0.3">
      <c r="A1555" s="12">
        <v>7391</v>
      </c>
      <c r="B1555" s="12" t="s">
        <v>3740</v>
      </c>
      <c r="C1555" s="2">
        <v>43068</v>
      </c>
      <c r="D1555" s="2">
        <v>43072</v>
      </c>
      <c r="E1555" s="12" t="s">
        <v>41</v>
      </c>
      <c r="F1555" s="12" t="s">
        <v>2350</v>
      </c>
      <c r="G1555" s="12" t="s">
        <v>2351</v>
      </c>
      <c r="H1555" s="12" t="s">
        <v>26</v>
      </c>
      <c r="I1555" s="12" t="s">
        <v>27</v>
      </c>
      <c r="J1555" s="12" t="s">
        <v>2271</v>
      </c>
      <c r="K1555" s="12" t="s">
        <v>143</v>
      </c>
      <c r="L1555" s="12">
        <v>37421</v>
      </c>
      <c r="M1555" s="12" t="s">
        <v>30</v>
      </c>
      <c r="N1555" s="12" t="s">
        <v>310</v>
      </c>
      <c r="O1555" s="12" t="s">
        <v>32</v>
      </c>
      <c r="P1555" s="12" t="s">
        <v>58</v>
      </c>
      <c r="Q1555" s="12" t="s">
        <v>2588</v>
      </c>
      <c r="R1555" s="12">
        <v>101.52</v>
      </c>
      <c r="S1555" s="12">
        <v>5</v>
      </c>
      <c r="T1555" s="12">
        <v>0.2</v>
      </c>
      <c r="U1555" s="12">
        <v>19.035</v>
      </c>
    </row>
    <row r="1556" spans="1:21" x14ac:dyDescent="0.3">
      <c r="A1556" s="12">
        <v>7396</v>
      </c>
      <c r="B1556" s="12" t="s">
        <v>3741</v>
      </c>
      <c r="C1556" s="2">
        <v>42729</v>
      </c>
      <c r="D1556" s="2">
        <v>42734</v>
      </c>
      <c r="E1556" s="12" t="s">
        <v>41</v>
      </c>
      <c r="F1556" s="12" t="s">
        <v>3196</v>
      </c>
      <c r="G1556" s="12" t="s">
        <v>3197</v>
      </c>
      <c r="H1556" s="12" t="s">
        <v>92</v>
      </c>
      <c r="I1556" s="12" t="s">
        <v>27</v>
      </c>
      <c r="J1556" s="12" t="s">
        <v>175</v>
      </c>
      <c r="K1556" s="12" t="s">
        <v>122</v>
      </c>
      <c r="L1556" s="12">
        <v>10024</v>
      </c>
      <c r="M1556" s="12" t="s">
        <v>69</v>
      </c>
      <c r="N1556" s="12" t="s">
        <v>1249</v>
      </c>
      <c r="O1556" s="12" t="s">
        <v>32</v>
      </c>
      <c r="P1556" s="12" t="s">
        <v>47</v>
      </c>
      <c r="Q1556" s="12" t="s">
        <v>1250</v>
      </c>
      <c r="R1556" s="12">
        <v>313.17599999999999</v>
      </c>
      <c r="S1556" s="12">
        <v>2</v>
      </c>
      <c r="T1556" s="12">
        <v>0.4</v>
      </c>
      <c r="U1556" s="12">
        <v>-120.0508</v>
      </c>
    </row>
    <row r="1557" spans="1:21" x14ac:dyDescent="0.3">
      <c r="A1557" s="12">
        <v>7397</v>
      </c>
      <c r="B1557" s="12" t="s">
        <v>3741</v>
      </c>
      <c r="C1557" s="2">
        <v>42729</v>
      </c>
      <c r="D1557" s="2">
        <v>42734</v>
      </c>
      <c r="E1557" s="12" t="s">
        <v>41</v>
      </c>
      <c r="F1557" s="12" t="s">
        <v>3196</v>
      </c>
      <c r="G1557" s="12" t="s">
        <v>3197</v>
      </c>
      <c r="H1557" s="12" t="s">
        <v>92</v>
      </c>
      <c r="I1557" s="12" t="s">
        <v>27</v>
      </c>
      <c r="J1557" s="12" t="s">
        <v>175</v>
      </c>
      <c r="K1557" s="12" t="s">
        <v>122</v>
      </c>
      <c r="L1557" s="12">
        <v>10024</v>
      </c>
      <c r="M1557" s="12" t="s">
        <v>69</v>
      </c>
      <c r="N1557" s="12" t="s">
        <v>797</v>
      </c>
      <c r="O1557" s="12" t="s">
        <v>32</v>
      </c>
      <c r="P1557" s="12" t="s">
        <v>38</v>
      </c>
      <c r="Q1557" s="12" t="s">
        <v>798</v>
      </c>
      <c r="R1557" s="12">
        <v>866.64599999999996</v>
      </c>
      <c r="S1557" s="12">
        <v>3</v>
      </c>
      <c r="T1557" s="12">
        <v>0.1</v>
      </c>
      <c r="U1557" s="12">
        <v>173.32919999999999</v>
      </c>
    </row>
    <row r="1558" spans="1:21" x14ac:dyDescent="0.3">
      <c r="A1558" s="12">
        <v>7401</v>
      </c>
      <c r="B1558" s="12" t="s">
        <v>3742</v>
      </c>
      <c r="C1558" s="2">
        <v>42621</v>
      </c>
      <c r="D1558" s="2">
        <v>42626</v>
      </c>
      <c r="E1558" s="12" t="s">
        <v>41</v>
      </c>
      <c r="F1558" s="12" t="s">
        <v>1680</v>
      </c>
      <c r="G1558" s="12" t="s">
        <v>1681</v>
      </c>
      <c r="H1558" s="12" t="s">
        <v>26</v>
      </c>
      <c r="I1558" s="12" t="s">
        <v>27</v>
      </c>
      <c r="J1558" s="12" t="s">
        <v>193</v>
      </c>
      <c r="K1558" s="12" t="s">
        <v>194</v>
      </c>
      <c r="L1558" s="12">
        <v>98103</v>
      </c>
      <c r="M1558" s="12" t="s">
        <v>56</v>
      </c>
      <c r="N1558" s="12" t="s">
        <v>609</v>
      </c>
      <c r="O1558" s="12" t="s">
        <v>32</v>
      </c>
      <c r="P1558" s="12" t="s">
        <v>58</v>
      </c>
      <c r="Q1558" s="12" t="s">
        <v>610</v>
      </c>
      <c r="R1558" s="12">
        <v>43.13</v>
      </c>
      <c r="S1558" s="12">
        <v>1</v>
      </c>
      <c r="T1558" s="12">
        <v>0</v>
      </c>
      <c r="U1558" s="12">
        <v>14.664199999999999</v>
      </c>
    </row>
    <row r="1559" spans="1:21" x14ac:dyDescent="0.3">
      <c r="A1559" s="12">
        <v>7404</v>
      </c>
      <c r="B1559" s="12" t="s">
        <v>3743</v>
      </c>
      <c r="C1559" s="2">
        <v>42138</v>
      </c>
      <c r="D1559" s="2">
        <v>42143</v>
      </c>
      <c r="E1559" s="12" t="s">
        <v>41</v>
      </c>
      <c r="F1559" s="12" t="s">
        <v>1070</v>
      </c>
      <c r="G1559" s="12" t="s">
        <v>1071</v>
      </c>
      <c r="H1559" s="12" t="s">
        <v>92</v>
      </c>
      <c r="I1559" s="12" t="s">
        <v>27</v>
      </c>
      <c r="J1559" s="12" t="s">
        <v>3744</v>
      </c>
      <c r="K1559" s="12" t="s">
        <v>55</v>
      </c>
      <c r="L1559" s="12">
        <v>93010</v>
      </c>
      <c r="M1559" s="12" t="s">
        <v>56</v>
      </c>
      <c r="N1559" s="12" t="s">
        <v>712</v>
      </c>
      <c r="O1559" s="12" t="s">
        <v>32</v>
      </c>
      <c r="P1559" s="12" t="s">
        <v>33</v>
      </c>
      <c r="Q1559" s="12" t="s">
        <v>713</v>
      </c>
      <c r="R1559" s="12">
        <v>509.95749999999998</v>
      </c>
      <c r="S1559" s="12">
        <v>5</v>
      </c>
      <c r="T1559" s="12">
        <v>0.15</v>
      </c>
      <c r="U1559" s="12">
        <v>41.996499999999997</v>
      </c>
    </row>
    <row r="1560" spans="1:21" x14ac:dyDescent="0.3">
      <c r="A1560" s="12">
        <v>7405</v>
      </c>
      <c r="B1560" s="12" t="s">
        <v>3743</v>
      </c>
      <c r="C1560" s="2">
        <v>42138</v>
      </c>
      <c r="D1560" s="2">
        <v>42143</v>
      </c>
      <c r="E1560" s="12" t="s">
        <v>41</v>
      </c>
      <c r="F1560" s="12" t="s">
        <v>1070</v>
      </c>
      <c r="G1560" s="12" t="s">
        <v>1071</v>
      </c>
      <c r="H1560" s="12" t="s">
        <v>92</v>
      </c>
      <c r="I1560" s="12" t="s">
        <v>27</v>
      </c>
      <c r="J1560" s="12" t="s">
        <v>3744</v>
      </c>
      <c r="K1560" s="12" t="s">
        <v>55</v>
      </c>
      <c r="L1560" s="12">
        <v>93010</v>
      </c>
      <c r="M1560" s="12" t="s">
        <v>56</v>
      </c>
      <c r="N1560" s="12" t="s">
        <v>642</v>
      </c>
      <c r="O1560" s="12" t="s">
        <v>32</v>
      </c>
      <c r="P1560" s="12" t="s">
        <v>58</v>
      </c>
      <c r="Q1560" s="12" t="s">
        <v>643</v>
      </c>
      <c r="R1560" s="12">
        <v>122.91</v>
      </c>
      <c r="S1560" s="12">
        <v>3</v>
      </c>
      <c r="T1560" s="12">
        <v>0</v>
      </c>
      <c r="U1560" s="12">
        <v>34.4148</v>
      </c>
    </row>
    <row r="1561" spans="1:21" x14ac:dyDescent="0.3">
      <c r="A1561" s="12">
        <v>7406</v>
      </c>
      <c r="B1561" s="12" t="s">
        <v>3743</v>
      </c>
      <c r="C1561" s="2">
        <v>42138</v>
      </c>
      <c r="D1561" s="2">
        <v>42143</v>
      </c>
      <c r="E1561" s="12" t="s">
        <v>41</v>
      </c>
      <c r="F1561" s="12" t="s">
        <v>1070</v>
      </c>
      <c r="G1561" s="12" t="s">
        <v>1071</v>
      </c>
      <c r="H1561" s="12" t="s">
        <v>92</v>
      </c>
      <c r="I1561" s="12" t="s">
        <v>27</v>
      </c>
      <c r="J1561" s="12" t="s">
        <v>3744</v>
      </c>
      <c r="K1561" s="12" t="s">
        <v>55</v>
      </c>
      <c r="L1561" s="12">
        <v>93010</v>
      </c>
      <c r="M1561" s="12" t="s">
        <v>56</v>
      </c>
      <c r="N1561" s="12" t="s">
        <v>1658</v>
      </c>
      <c r="O1561" s="12" t="s">
        <v>32</v>
      </c>
      <c r="P1561" s="12" t="s">
        <v>38</v>
      </c>
      <c r="Q1561" s="12" t="s">
        <v>1659</v>
      </c>
      <c r="R1561" s="12">
        <v>97.567999999999998</v>
      </c>
      <c r="S1561" s="12">
        <v>2</v>
      </c>
      <c r="T1561" s="12">
        <v>0.2</v>
      </c>
      <c r="U1561" s="12">
        <v>-6.0979999999999999</v>
      </c>
    </row>
    <row r="1562" spans="1:21" x14ac:dyDescent="0.3">
      <c r="A1562" s="12">
        <v>7407</v>
      </c>
      <c r="B1562" s="12" t="s">
        <v>3743</v>
      </c>
      <c r="C1562" s="2">
        <v>42138</v>
      </c>
      <c r="D1562" s="2">
        <v>42143</v>
      </c>
      <c r="E1562" s="12" t="s">
        <v>41</v>
      </c>
      <c r="F1562" s="12" t="s">
        <v>1070</v>
      </c>
      <c r="G1562" s="12" t="s">
        <v>1071</v>
      </c>
      <c r="H1562" s="12" t="s">
        <v>92</v>
      </c>
      <c r="I1562" s="12" t="s">
        <v>27</v>
      </c>
      <c r="J1562" s="12" t="s">
        <v>3744</v>
      </c>
      <c r="K1562" s="12" t="s">
        <v>55</v>
      </c>
      <c r="L1562" s="12">
        <v>93010</v>
      </c>
      <c r="M1562" s="12" t="s">
        <v>56</v>
      </c>
      <c r="N1562" s="12" t="s">
        <v>2336</v>
      </c>
      <c r="O1562" s="12" t="s">
        <v>32</v>
      </c>
      <c r="P1562" s="12" t="s">
        <v>38</v>
      </c>
      <c r="Q1562" s="12" t="s">
        <v>2337</v>
      </c>
      <c r="R1562" s="12">
        <v>722.35199999999998</v>
      </c>
      <c r="S1562" s="12">
        <v>3</v>
      </c>
      <c r="T1562" s="12">
        <v>0.2</v>
      </c>
      <c r="U1562" s="12">
        <v>81.264600000000002</v>
      </c>
    </row>
    <row r="1563" spans="1:21" x14ac:dyDescent="0.3">
      <c r="A1563" s="12">
        <v>7409</v>
      </c>
      <c r="B1563" s="12" t="s">
        <v>3745</v>
      </c>
      <c r="C1563" s="2">
        <v>42520</v>
      </c>
      <c r="D1563" s="2">
        <v>42527</v>
      </c>
      <c r="E1563" s="12" t="s">
        <v>41</v>
      </c>
      <c r="F1563" s="12" t="s">
        <v>2310</v>
      </c>
      <c r="G1563" s="12" t="s">
        <v>2311</v>
      </c>
      <c r="H1563" s="12" t="s">
        <v>92</v>
      </c>
      <c r="I1563" s="12" t="s">
        <v>27</v>
      </c>
      <c r="J1563" s="12" t="s">
        <v>54</v>
      </c>
      <c r="K1563" s="12" t="s">
        <v>55</v>
      </c>
      <c r="L1563" s="12">
        <v>90032</v>
      </c>
      <c r="M1563" s="12" t="s">
        <v>56</v>
      </c>
      <c r="N1563" s="12" t="s">
        <v>2283</v>
      </c>
      <c r="O1563" s="12" t="s">
        <v>32</v>
      </c>
      <c r="P1563" s="12" t="s">
        <v>58</v>
      </c>
      <c r="Q1563" s="12" t="s">
        <v>2284</v>
      </c>
      <c r="R1563" s="12">
        <v>167.84</v>
      </c>
      <c r="S1563" s="12">
        <v>8</v>
      </c>
      <c r="T1563" s="12">
        <v>0</v>
      </c>
      <c r="U1563" s="12">
        <v>11.748799999999999</v>
      </c>
    </row>
    <row r="1564" spans="1:21" x14ac:dyDescent="0.3">
      <c r="A1564" s="12">
        <v>7410</v>
      </c>
      <c r="B1564" s="12" t="s">
        <v>3746</v>
      </c>
      <c r="C1564" s="2">
        <v>41737</v>
      </c>
      <c r="D1564" s="2">
        <v>41741</v>
      </c>
      <c r="E1564" s="12" t="s">
        <v>41</v>
      </c>
      <c r="F1564" s="12" t="s">
        <v>974</v>
      </c>
      <c r="G1564" s="12" t="s">
        <v>975</v>
      </c>
      <c r="H1564" s="12" t="s">
        <v>26</v>
      </c>
      <c r="I1564" s="12" t="s">
        <v>27</v>
      </c>
      <c r="J1564" s="12" t="s">
        <v>2533</v>
      </c>
      <c r="K1564" s="12" t="s">
        <v>233</v>
      </c>
      <c r="L1564" s="12">
        <v>43615</v>
      </c>
      <c r="M1564" s="12" t="s">
        <v>69</v>
      </c>
      <c r="N1564" s="12" t="s">
        <v>2833</v>
      </c>
      <c r="O1564" s="12" t="s">
        <v>32</v>
      </c>
      <c r="P1564" s="12" t="s">
        <v>47</v>
      </c>
      <c r="Q1564" s="12" t="s">
        <v>2834</v>
      </c>
      <c r="R1564" s="12">
        <v>172.11</v>
      </c>
      <c r="S1564" s="12">
        <v>1</v>
      </c>
      <c r="T1564" s="12">
        <v>0.4</v>
      </c>
      <c r="U1564" s="12">
        <v>-94.660499999999999</v>
      </c>
    </row>
    <row r="1565" spans="1:21" x14ac:dyDescent="0.3">
      <c r="A1565" s="12">
        <v>7414</v>
      </c>
      <c r="B1565" s="12" t="s">
        <v>3747</v>
      </c>
      <c r="C1565" s="2">
        <v>42885</v>
      </c>
      <c r="D1565" s="2">
        <v>42889</v>
      </c>
      <c r="E1565" s="12" t="s">
        <v>41</v>
      </c>
      <c r="F1565" s="12" t="s">
        <v>2897</v>
      </c>
      <c r="G1565" s="12" t="s">
        <v>2898</v>
      </c>
      <c r="H1565" s="12" t="s">
        <v>102</v>
      </c>
      <c r="I1565" s="12" t="s">
        <v>27</v>
      </c>
      <c r="J1565" s="12" t="s">
        <v>3748</v>
      </c>
      <c r="K1565" s="12" t="s">
        <v>1519</v>
      </c>
      <c r="L1565" s="12">
        <v>97224</v>
      </c>
      <c r="M1565" s="12" t="s">
        <v>56</v>
      </c>
      <c r="N1565" s="12" t="s">
        <v>3547</v>
      </c>
      <c r="O1565" s="12" t="s">
        <v>32</v>
      </c>
      <c r="P1565" s="12" t="s">
        <v>58</v>
      </c>
      <c r="Q1565" s="12" t="s">
        <v>3548</v>
      </c>
      <c r="R1565" s="12">
        <v>13.592000000000001</v>
      </c>
      <c r="S1565" s="12">
        <v>1</v>
      </c>
      <c r="T1565" s="12">
        <v>0.2</v>
      </c>
      <c r="U1565" s="12">
        <v>-0.33979999999999999</v>
      </c>
    </row>
    <row r="1566" spans="1:21" x14ac:dyDescent="0.3">
      <c r="A1566" s="12">
        <v>7415</v>
      </c>
      <c r="B1566" s="12" t="s">
        <v>3749</v>
      </c>
      <c r="C1566" s="2">
        <v>42442</v>
      </c>
      <c r="D1566" s="2">
        <v>42444</v>
      </c>
      <c r="E1566" s="12" t="s">
        <v>23</v>
      </c>
      <c r="F1566" s="12" t="s">
        <v>2075</v>
      </c>
      <c r="G1566" s="12" t="s">
        <v>2076</v>
      </c>
      <c r="H1566" s="12" t="s">
        <v>92</v>
      </c>
      <c r="I1566" s="12" t="s">
        <v>27</v>
      </c>
      <c r="J1566" s="12" t="s">
        <v>67</v>
      </c>
      <c r="K1566" s="12" t="s">
        <v>68</v>
      </c>
      <c r="L1566" s="12">
        <v>19134</v>
      </c>
      <c r="M1566" s="12" t="s">
        <v>69</v>
      </c>
      <c r="N1566" s="12" t="s">
        <v>248</v>
      </c>
      <c r="O1566" s="12" t="s">
        <v>32</v>
      </c>
      <c r="P1566" s="12" t="s">
        <v>38</v>
      </c>
      <c r="Q1566" s="12" t="s">
        <v>249</v>
      </c>
      <c r="R1566" s="12">
        <v>386.68</v>
      </c>
      <c r="S1566" s="12">
        <v>2</v>
      </c>
      <c r="T1566" s="12">
        <v>0.3</v>
      </c>
      <c r="U1566" s="12">
        <v>-5.524</v>
      </c>
    </row>
    <row r="1567" spans="1:21" x14ac:dyDescent="0.3">
      <c r="A1567" s="12">
        <v>7425</v>
      </c>
      <c r="B1567" s="12" t="s">
        <v>3750</v>
      </c>
      <c r="C1567" s="2">
        <v>42835</v>
      </c>
      <c r="D1567" s="2">
        <v>42839</v>
      </c>
      <c r="E1567" s="12" t="s">
        <v>41</v>
      </c>
      <c r="F1567" s="12" t="s">
        <v>265</v>
      </c>
      <c r="G1567" s="12" t="s">
        <v>266</v>
      </c>
      <c r="H1567" s="12" t="s">
        <v>26</v>
      </c>
      <c r="I1567" s="12" t="s">
        <v>27</v>
      </c>
      <c r="J1567" s="12" t="s">
        <v>67</v>
      </c>
      <c r="K1567" s="12" t="s">
        <v>68</v>
      </c>
      <c r="L1567" s="12">
        <v>19143</v>
      </c>
      <c r="M1567" s="12" t="s">
        <v>69</v>
      </c>
      <c r="N1567" s="12" t="s">
        <v>872</v>
      </c>
      <c r="O1567" s="12" t="s">
        <v>32</v>
      </c>
      <c r="P1567" s="12" t="s">
        <v>58</v>
      </c>
      <c r="Q1567" s="12" t="s">
        <v>873</v>
      </c>
      <c r="R1567" s="12">
        <v>36.671999999999997</v>
      </c>
      <c r="S1567" s="12">
        <v>3</v>
      </c>
      <c r="T1567" s="12">
        <v>0.2</v>
      </c>
      <c r="U1567" s="12">
        <v>6.4176000000000002</v>
      </c>
    </row>
    <row r="1568" spans="1:21" x14ac:dyDescent="0.3">
      <c r="A1568" s="12">
        <v>7426</v>
      </c>
      <c r="B1568" s="12" t="s">
        <v>3751</v>
      </c>
      <c r="C1568" s="2">
        <v>42546</v>
      </c>
      <c r="D1568" s="2">
        <v>42548</v>
      </c>
      <c r="E1568" s="12" t="s">
        <v>23</v>
      </c>
      <c r="F1568" s="12" t="s">
        <v>1172</v>
      </c>
      <c r="G1568" s="12" t="s">
        <v>1173</v>
      </c>
      <c r="H1568" s="12" t="s">
        <v>26</v>
      </c>
      <c r="I1568" s="12" t="s">
        <v>27</v>
      </c>
      <c r="J1568" s="12" t="s">
        <v>103</v>
      </c>
      <c r="K1568" s="12" t="s">
        <v>94</v>
      </c>
      <c r="L1568" s="12">
        <v>77070</v>
      </c>
      <c r="M1568" s="12" t="s">
        <v>95</v>
      </c>
      <c r="N1568" s="12" t="s">
        <v>137</v>
      </c>
      <c r="O1568" s="12" t="s">
        <v>32</v>
      </c>
      <c r="P1568" s="12" t="s">
        <v>38</v>
      </c>
      <c r="Q1568" s="12" t="s">
        <v>138</v>
      </c>
      <c r="R1568" s="12">
        <v>85.245999999999995</v>
      </c>
      <c r="S1568" s="12">
        <v>2</v>
      </c>
      <c r="T1568" s="12">
        <v>0.3</v>
      </c>
      <c r="U1568" s="12">
        <v>-6.0890000000000004</v>
      </c>
    </row>
    <row r="1569" spans="1:21" x14ac:dyDescent="0.3">
      <c r="A1569" s="12">
        <v>7427</v>
      </c>
      <c r="B1569" s="12" t="s">
        <v>3751</v>
      </c>
      <c r="C1569" s="2">
        <v>42546</v>
      </c>
      <c r="D1569" s="2">
        <v>42548</v>
      </c>
      <c r="E1569" s="12" t="s">
        <v>23</v>
      </c>
      <c r="F1569" s="12" t="s">
        <v>1172</v>
      </c>
      <c r="G1569" s="12" t="s">
        <v>1173</v>
      </c>
      <c r="H1569" s="12" t="s">
        <v>26</v>
      </c>
      <c r="I1569" s="12" t="s">
        <v>27</v>
      </c>
      <c r="J1569" s="12" t="s">
        <v>103</v>
      </c>
      <c r="K1569" s="12" t="s">
        <v>94</v>
      </c>
      <c r="L1569" s="12">
        <v>77070</v>
      </c>
      <c r="M1569" s="12" t="s">
        <v>95</v>
      </c>
      <c r="N1569" s="12" t="s">
        <v>2438</v>
      </c>
      <c r="O1569" s="12" t="s">
        <v>32</v>
      </c>
      <c r="P1569" s="12" t="s">
        <v>58</v>
      </c>
      <c r="Q1569" s="12" t="s">
        <v>2439</v>
      </c>
      <c r="R1569" s="12">
        <v>32.712000000000003</v>
      </c>
      <c r="S1569" s="12">
        <v>2</v>
      </c>
      <c r="T1569" s="12">
        <v>0.6</v>
      </c>
      <c r="U1569" s="12">
        <v>-26.169599999999999</v>
      </c>
    </row>
    <row r="1570" spans="1:21" x14ac:dyDescent="0.3">
      <c r="A1570" s="12">
        <v>7439</v>
      </c>
      <c r="B1570" s="12" t="s">
        <v>3752</v>
      </c>
      <c r="C1570" s="2">
        <v>42087</v>
      </c>
      <c r="D1570" s="2">
        <v>42090</v>
      </c>
      <c r="E1570" s="12" t="s">
        <v>23</v>
      </c>
      <c r="F1570" s="12" t="s">
        <v>2060</v>
      </c>
      <c r="G1570" s="12" t="s">
        <v>2061</v>
      </c>
      <c r="H1570" s="12" t="s">
        <v>92</v>
      </c>
      <c r="I1570" s="12" t="s">
        <v>27</v>
      </c>
      <c r="J1570" s="12" t="s">
        <v>3753</v>
      </c>
      <c r="K1570" s="12" t="s">
        <v>194</v>
      </c>
      <c r="L1570" s="12">
        <v>98042</v>
      </c>
      <c r="M1570" s="12" t="s">
        <v>56</v>
      </c>
      <c r="N1570" s="12" t="s">
        <v>2128</v>
      </c>
      <c r="O1570" s="12" t="s">
        <v>32</v>
      </c>
      <c r="P1570" s="12" t="s">
        <v>58</v>
      </c>
      <c r="Q1570" s="12" t="s">
        <v>2129</v>
      </c>
      <c r="R1570" s="12">
        <v>46.9</v>
      </c>
      <c r="S1570" s="12">
        <v>5</v>
      </c>
      <c r="T1570" s="12">
        <v>0</v>
      </c>
      <c r="U1570" s="12">
        <v>13.132</v>
      </c>
    </row>
    <row r="1571" spans="1:21" x14ac:dyDescent="0.3">
      <c r="A1571" s="12">
        <v>7441</v>
      </c>
      <c r="B1571" s="12" t="s">
        <v>3754</v>
      </c>
      <c r="C1571" s="2">
        <v>42980</v>
      </c>
      <c r="D1571" s="2">
        <v>42984</v>
      </c>
      <c r="E1571" s="12" t="s">
        <v>41</v>
      </c>
      <c r="F1571" s="12" t="s">
        <v>1508</v>
      </c>
      <c r="G1571" s="12" t="s">
        <v>1509</v>
      </c>
      <c r="H1571" s="12" t="s">
        <v>26</v>
      </c>
      <c r="I1571" s="12" t="s">
        <v>27</v>
      </c>
      <c r="J1571" s="12" t="s">
        <v>54</v>
      </c>
      <c r="K1571" s="12" t="s">
        <v>55</v>
      </c>
      <c r="L1571" s="12">
        <v>90049</v>
      </c>
      <c r="M1571" s="12" t="s">
        <v>56</v>
      </c>
      <c r="N1571" s="12" t="s">
        <v>1467</v>
      </c>
      <c r="O1571" s="12" t="s">
        <v>32</v>
      </c>
      <c r="P1571" s="12" t="s">
        <v>47</v>
      </c>
      <c r="Q1571" s="12" t="s">
        <v>1468</v>
      </c>
      <c r="R1571" s="12">
        <v>236.52799999999999</v>
      </c>
      <c r="S1571" s="12">
        <v>2</v>
      </c>
      <c r="T1571" s="12">
        <v>0.2</v>
      </c>
      <c r="U1571" s="12">
        <v>-2.9565999999999999</v>
      </c>
    </row>
    <row r="1572" spans="1:21" x14ac:dyDescent="0.3">
      <c r="A1572" s="12">
        <v>7447</v>
      </c>
      <c r="B1572" s="12" t="s">
        <v>3755</v>
      </c>
      <c r="C1572" s="2">
        <v>42769</v>
      </c>
      <c r="D1572" s="2">
        <v>42773</v>
      </c>
      <c r="E1572" s="12" t="s">
        <v>23</v>
      </c>
      <c r="F1572" s="12" t="s">
        <v>2491</v>
      </c>
      <c r="G1572" s="12" t="s">
        <v>2492</v>
      </c>
      <c r="H1572" s="12" t="s">
        <v>102</v>
      </c>
      <c r="I1572" s="12" t="s">
        <v>27</v>
      </c>
      <c r="J1572" s="12" t="s">
        <v>135</v>
      </c>
      <c r="K1572" s="12" t="s">
        <v>136</v>
      </c>
      <c r="L1572" s="12">
        <v>60610</v>
      </c>
      <c r="M1572" s="12" t="s">
        <v>95</v>
      </c>
      <c r="N1572" s="12" t="s">
        <v>1786</v>
      </c>
      <c r="O1572" s="12" t="s">
        <v>32</v>
      </c>
      <c r="P1572" s="12" t="s">
        <v>58</v>
      </c>
      <c r="Q1572" s="12" t="s">
        <v>1787</v>
      </c>
      <c r="R1572" s="12">
        <v>22.2</v>
      </c>
      <c r="S1572" s="12">
        <v>1</v>
      </c>
      <c r="T1572" s="12">
        <v>0.6</v>
      </c>
      <c r="U1572" s="12">
        <v>-26.085000000000001</v>
      </c>
    </row>
    <row r="1573" spans="1:21" x14ac:dyDescent="0.3">
      <c r="A1573" s="12">
        <v>7449</v>
      </c>
      <c r="B1573" s="12" t="s">
        <v>3756</v>
      </c>
      <c r="C1573" s="2">
        <v>43050</v>
      </c>
      <c r="D1573" s="2">
        <v>43053</v>
      </c>
      <c r="E1573" s="12" t="s">
        <v>89</v>
      </c>
      <c r="F1573" s="12" t="s">
        <v>2109</v>
      </c>
      <c r="G1573" s="12" t="s">
        <v>2110</v>
      </c>
      <c r="H1573" s="12" t="s">
        <v>26</v>
      </c>
      <c r="I1573" s="12" t="s">
        <v>27</v>
      </c>
      <c r="J1573" s="12" t="s">
        <v>3126</v>
      </c>
      <c r="K1573" s="12" t="s">
        <v>143</v>
      </c>
      <c r="L1573" s="12">
        <v>37918</v>
      </c>
      <c r="M1573" s="12" t="s">
        <v>30</v>
      </c>
      <c r="N1573" s="12" t="s">
        <v>832</v>
      </c>
      <c r="O1573" s="12" t="s">
        <v>32</v>
      </c>
      <c r="P1573" s="12" t="s">
        <v>58</v>
      </c>
      <c r="Q1573" s="12" t="s">
        <v>833</v>
      </c>
      <c r="R1573" s="12">
        <v>88.92</v>
      </c>
      <c r="S1573" s="12">
        <v>5</v>
      </c>
      <c r="T1573" s="12">
        <v>0.2</v>
      </c>
      <c r="U1573" s="12">
        <v>14.4495</v>
      </c>
    </row>
    <row r="1574" spans="1:21" x14ac:dyDescent="0.3">
      <c r="A1574" s="12">
        <v>7451</v>
      </c>
      <c r="B1574" s="12" t="s">
        <v>3757</v>
      </c>
      <c r="C1574" s="2">
        <v>42995</v>
      </c>
      <c r="D1574" s="2">
        <v>43000</v>
      </c>
      <c r="E1574" s="12" t="s">
        <v>23</v>
      </c>
      <c r="F1574" s="12" t="s">
        <v>1784</v>
      </c>
      <c r="G1574" s="12" t="s">
        <v>1785</v>
      </c>
      <c r="H1574" s="12" t="s">
        <v>102</v>
      </c>
      <c r="I1574" s="12" t="s">
        <v>27</v>
      </c>
      <c r="J1574" s="12" t="s">
        <v>103</v>
      </c>
      <c r="K1574" s="12" t="s">
        <v>94</v>
      </c>
      <c r="L1574" s="12">
        <v>77036</v>
      </c>
      <c r="M1574" s="12" t="s">
        <v>95</v>
      </c>
      <c r="N1574" s="12" t="s">
        <v>1619</v>
      </c>
      <c r="O1574" s="12" t="s">
        <v>32</v>
      </c>
      <c r="P1574" s="12" t="s">
        <v>38</v>
      </c>
      <c r="Q1574" s="12" t="s">
        <v>1620</v>
      </c>
      <c r="R1574" s="12">
        <v>318.43</v>
      </c>
      <c r="S1574" s="12">
        <v>5</v>
      </c>
      <c r="T1574" s="12">
        <v>0.3</v>
      </c>
      <c r="U1574" s="12">
        <v>-77.332999999999998</v>
      </c>
    </row>
    <row r="1575" spans="1:21" x14ac:dyDescent="0.3">
      <c r="A1575" s="12">
        <v>7459</v>
      </c>
      <c r="B1575" s="12" t="s">
        <v>3758</v>
      </c>
      <c r="C1575" s="2">
        <v>42110</v>
      </c>
      <c r="D1575" s="2">
        <v>42112</v>
      </c>
      <c r="E1575" s="12" t="s">
        <v>89</v>
      </c>
      <c r="F1575" s="12" t="s">
        <v>894</v>
      </c>
      <c r="G1575" s="12" t="s">
        <v>895</v>
      </c>
      <c r="H1575" s="12" t="s">
        <v>26</v>
      </c>
      <c r="I1575" s="12" t="s">
        <v>27</v>
      </c>
      <c r="J1575" s="12" t="s">
        <v>717</v>
      </c>
      <c r="K1575" s="12" t="s">
        <v>718</v>
      </c>
      <c r="L1575" s="12">
        <v>22980</v>
      </c>
      <c r="M1575" s="12" t="s">
        <v>30</v>
      </c>
      <c r="N1575" s="12" t="s">
        <v>1833</v>
      </c>
      <c r="O1575" s="12" t="s">
        <v>32</v>
      </c>
      <c r="P1575" s="12" t="s">
        <v>58</v>
      </c>
      <c r="Q1575" s="12" t="s">
        <v>1834</v>
      </c>
      <c r="R1575" s="12">
        <v>1196.8599999999999</v>
      </c>
      <c r="S1575" s="12">
        <v>7</v>
      </c>
      <c r="T1575" s="12">
        <v>0</v>
      </c>
      <c r="U1575" s="12">
        <v>119.68600000000001</v>
      </c>
    </row>
    <row r="1576" spans="1:21" x14ac:dyDescent="0.3">
      <c r="A1576" s="12">
        <v>7460</v>
      </c>
      <c r="B1576" s="12" t="s">
        <v>3758</v>
      </c>
      <c r="C1576" s="2">
        <v>42110</v>
      </c>
      <c r="D1576" s="2">
        <v>42112</v>
      </c>
      <c r="E1576" s="12" t="s">
        <v>89</v>
      </c>
      <c r="F1576" s="12" t="s">
        <v>894</v>
      </c>
      <c r="G1576" s="12" t="s">
        <v>895</v>
      </c>
      <c r="H1576" s="12" t="s">
        <v>26</v>
      </c>
      <c r="I1576" s="12" t="s">
        <v>27</v>
      </c>
      <c r="J1576" s="12" t="s">
        <v>717</v>
      </c>
      <c r="K1576" s="12" t="s">
        <v>718</v>
      </c>
      <c r="L1576" s="12">
        <v>22980</v>
      </c>
      <c r="M1576" s="12" t="s">
        <v>30</v>
      </c>
      <c r="N1576" s="12" t="s">
        <v>862</v>
      </c>
      <c r="O1576" s="12" t="s">
        <v>32</v>
      </c>
      <c r="P1576" s="12" t="s">
        <v>33</v>
      </c>
      <c r="Q1576" s="12" t="s">
        <v>863</v>
      </c>
      <c r="R1576" s="12">
        <v>523.26</v>
      </c>
      <c r="S1576" s="12">
        <v>9</v>
      </c>
      <c r="T1576" s="12">
        <v>0</v>
      </c>
      <c r="U1576" s="12">
        <v>125.58240000000001</v>
      </c>
    </row>
    <row r="1577" spans="1:21" x14ac:dyDescent="0.3">
      <c r="A1577" s="12">
        <v>7468</v>
      </c>
      <c r="B1577" s="12" t="s">
        <v>3759</v>
      </c>
      <c r="C1577" s="2">
        <v>43050</v>
      </c>
      <c r="D1577" s="2">
        <v>43054</v>
      </c>
      <c r="E1577" s="12" t="s">
        <v>23</v>
      </c>
      <c r="F1577" s="12" t="s">
        <v>3383</v>
      </c>
      <c r="G1577" s="12" t="s">
        <v>3384</v>
      </c>
      <c r="H1577" s="12" t="s">
        <v>102</v>
      </c>
      <c r="I1577" s="12" t="s">
        <v>27</v>
      </c>
      <c r="J1577" s="12" t="s">
        <v>54</v>
      </c>
      <c r="K1577" s="12" t="s">
        <v>55</v>
      </c>
      <c r="L1577" s="12">
        <v>90045</v>
      </c>
      <c r="M1577" s="12" t="s">
        <v>56</v>
      </c>
      <c r="N1577" s="12" t="s">
        <v>897</v>
      </c>
      <c r="O1577" s="12" t="s">
        <v>32</v>
      </c>
      <c r="P1577" s="12" t="s">
        <v>58</v>
      </c>
      <c r="Q1577" s="12" t="s">
        <v>898</v>
      </c>
      <c r="R1577" s="12">
        <v>34.92</v>
      </c>
      <c r="S1577" s="12">
        <v>4</v>
      </c>
      <c r="T1577" s="12">
        <v>0</v>
      </c>
      <c r="U1577" s="12">
        <v>11.8728</v>
      </c>
    </row>
    <row r="1578" spans="1:21" x14ac:dyDescent="0.3">
      <c r="A1578" s="12">
        <v>7470</v>
      </c>
      <c r="B1578" s="12" t="s">
        <v>3760</v>
      </c>
      <c r="C1578" s="2">
        <v>41897</v>
      </c>
      <c r="D1578" s="2">
        <v>41902</v>
      </c>
      <c r="E1578" s="12" t="s">
        <v>41</v>
      </c>
      <c r="F1578" s="12" t="s">
        <v>3761</v>
      </c>
      <c r="G1578" s="12" t="s">
        <v>3762</v>
      </c>
      <c r="H1578" s="12" t="s">
        <v>26</v>
      </c>
      <c r="I1578" s="12" t="s">
        <v>27</v>
      </c>
      <c r="J1578" s="12" t="s">
        <v>175</v>
      </c>
      <c r="K1578" s="12" t="s">
        <v>122</v>
      </c>
      <c r="L1578" s="12">
        <v>10011</v>
      </c>
      <c r="M1578" s="12" t="s">
        <v>69</v>
      </c>
      <c r="N1578" s="12" t="s">
        <v>1350</v>
      </c>
      <c r="O1578" s="12" t="s">
        <v>32</v>
      </c>
      <c r="P1578" s="12" t="s">
        <v>58</v>
      </c>
      <c r="Q1578" s="12" t="s">
        <v>1351</v>
      </c>
      <c r="R1578" s="12">
        <v>14.56</v>
      </c>
      <c r="S1578" s="12">
        <v>2</v>
      </c>
      <c r="T1578" s="12">
        <v>0</v>
      </c>
      <c r="U1578" s="12">
        <v>6.2607999999999997</v>
      </c>
    </row>
    <row r="1579" spans="1:21" x14ac:dyDescent="0.3">
      <c r="A1579" s="12">
        <v>7475</v>
      </c>
      <c r="B1579" s="12" t="s">
        <v>3763</v>
      </c>
      <c r="C1579" s="2">
        <v>41645</v>
      </c>
      <c r="D1579" s="2">
        <v>41649</v>
      </c>
      <c r="E1579" s="12" t="s">
        <v>41</v>
      </c>
      <c r="F1579" s="12" t="s">
        <v>1284</v>
      </c>
      <c r="G1579" s="12" t="s">
        <v>1285</v>
      </c>
      <c r="H1579" s="12" t="s">
        <v>102</v>
      </c>
      <c r="I1579" s="12" t="s">
        <v>27</v>
      </c>
      <c r="J1579" s="12" t="s">
        <v>28</v>
      </c>
      <c r="K1579" s="12" t="s">
        <v>29</v>
      </c>
      <c r="L1579" s="12">
        <v>42420</v>
      </c>
      <c r="M1579" s="12" t="s">
        <v>30</v>
      </c>
      <c r="N1579" s="12" t="s">
        <v>208</v>
      </c>
      <c r="O1579" s="12" t="s">
        <v>32</v>
      </c>
      <c r="P1579" s="12" t="s">
        <v>38</v>
      </c>
      <c r="Q1579" s="12" t="s">
        <v>209</v>
      </c>
      <c r="R1579" s="12">
        <v>2573.8200000000002</v>
      </c>
      <c r="S1579" s="12">
        <v>9</v>
      </c>
      <c r="T1579" s="12">
        <v>0</v>
      </c>
      <c r="U1579" s="12">
        <v>746.40779999999995</v>
      </c>
    </row>
    <row r="1580" spans="1:21" x14ac:dyDescent="0.3">
      <c r="A1580" s="12">
        <v>7484</v>
      </c>
      <c r="B1580" s="12" t="s">
        <v>3764</v>
      </c>
      <c r="C1580" s="2">
        <v>41988</v>
      </c>
      <c r="D1580" s="2">
        <v>41990</v>
      </c>
      <c r="E1580" s="12" t="s">
        <v>23</v>
      </c>
      <c r="F1580" s="12" t="s">
        <v>505</v>
      </c>
      <c r="G1580" s="12" t="s">
        <v>506</v>
      </c>
      <c r="H1580" s="12" t="s">
        <v>92</v>
      </c>
      <c r="I1580" s="12" t="s">
        <v>27</v>
      </c>
      <c r="J1580" s="12" t="s">
        <v>67</v>
      </c>
      <c r="K1580" s="12" t="s">
        <v>68</v>
      </c>
      <c r="L1580" s="12">
        <v>19140</v>
      </c>
      <c r="M1580" s="12" t="s">
        <v>69</v>
      </c>
      <c r="N1580" s="12" t="s">
        <v>1619</v>
      </c>
      <c r="O1580" s="12" t="s">
        <v>32</v>
      </c>
      <c r="P1580" s="12" t="s">
        <v>38</v>
      </c>
      <c r="Q1580" s="12" t="s">
        <v>1620</v>
      </c>
      <c r="R1580" s="12">
        <v>445.80200000000002</v>
      </c>
      <c r="S1580" s="12">
        <v>7</v>
      </c>
      <c r="T1580" s="12">
        <v>0.3</v>
      </c>
      <c r="U1580" s="12">
        <v>-108.2662</v>
      </c>
    </row>
    <row r="1581" spans="1:21" x14ac:dyDescent="0.3">
      <c r="A1581" s="12">
        <v>7489</v>
      </c>
      <c r="B1581" s="12" t="s">
        <v>3765</v>
      </c>
      <c r="C1581" s="2">
        <v>42357</v>
      </c>
      <c r="D1581" s="2">
        <v>42362</v>
      </c>
      <c r="E1581" s="12" t="s">
        <v>23</v>
      </c>
      <c r="F1581" s="12" t="s">
        <v>891</v>
      </c>
      <c r="G1581" s="12" t="s">
        <v>892</v>
      </c>
      <c r="H1581" s="12" t="s">
        <v>102</v>
      </c>
      <c r="I1581" s="12" t="s">
        <v>27</v>
      </c>
      <c r="J1581" s="12" t="s">
        <v>743</v>
      </c>
      <c r="K1581" s="12" t="s">
        <v>886</v>
      </c>
      <c r="L1581" s="12">
        <v>3820</v>
      </c>
      <c r="M1581" s="12" t="s">
        <v>69</v>
      </c>
      <c r="N1581" s="12" t="s">
        <v>308</v>
      </c>
      <c r="O1581" s="12" t="s">
        <v>32</v>
      </c>
      <c r="P1581" s="12" t="s">
        <v>47</v>
      </c>
      <c r="Q1581" s="12" t="s">
        <v>309</v>
      </c>
      <c r="R1581" s="12">
        <v>1053.164</v>
      </c>
      <c r="S1581" s="12">
        <v>4</v>
      </c>
      <c r="T1581" s="12">
        <v>0.3</v>
      </c>
      <c r="U1581" s="12">
        <v>-105.3164</v>
      </c>
    </row>
    <row r="1582" spans="1:21" x14ac:dyDescent="0.3">
      <c r="A1582" s="12">
        <v>7491</v>
      </c>
      <c r="B1582" s="12" t="s">
        <v>3766</v>
      </c>
      <c r="C1582" s="2">
        <v>42257</v>
      </c>
      <c r="D1582" s="2">
        <v>42263</v>
      </c>
      <c r="E1582" s="12" t="s">
        <v>41</v>
      </c>
      <c r="F1582" s="12" t="s">
        <v>1537</v>
      </c>
      <c r="G1582" s="12" t="s">
        <v>1538</v>
      </c>
      <c r="H1582" s="12" t="s">
        <v>92</v>
      </c>
      <c r="I1582" s="12" t="s">
        <v>27</v>
      </c>
      <c r="J1582" s="12" t="s">
        <v>54</v>
      </c>
      <c r="K1582" s="12" t="s">
        <v>55</v>
      </c>
      <c r="L1582" s="12">
        <v>90032</v>
      </c>
      <c r="M1582" s="12" t="s">
        <v>56</v>
      </c>
      <c r="N1582" s="12" t="s">
        <v>169</v>
      </c>
      <c r="O1582" s="12" t="s">
        <v>32</v>
      </c>
      <c r="P1582" s="12" t="s">
        <v>58</v>
      </c>
      <c r="Q1582" s="12" t="s">
        <v>170</v>
      </c>
      <c r="R1582" s="12">
        <v>106.68</v>
      </c>
      <c r="S1582" s="12">
        <v>6</v>
      </c>
      <c r="T1582" s="12">
        <v>0</v>
      </c>
      <c r="U1582" s="12">
        <v>33.070799999999998</v>
      </c>
    </row>
    <row r="1583" spans="1:21" x14ac:dyDescent="0.3">
      <c r="A1583" s="12">
        <v>7494</v>
      </c>
      <c r="B1583" s="12" t="s">
        <v>3767</v>
      </c>
      <c r="C1583" s="2">
        <v>42989</v>
      </c>
      <c r="D1583" s="2">
        <v>42994</v>
      </c>
      <c r="E1583" s="12" t="s">
        <v>41</v>
      </c>
      <c r="F1583" s="12" t="s">
        <v>3768</v>
      </c>
      <c r="G1583" s="12" t="s">
        <v>3769</v>
      </c>
      <c r="H1583" s="12" t="s">
        <v>26</v>
      </c>
      <c r="I1583" s="12" t="s">
        <v>27</v>
      </c>
      <c r="J1583" s="12" t="s">
        <v>103</v>
      </c>
      <c r="K1583" s="12" t="s">
        <v>94</v>
      </c>
      <c r="L1583" s="12">
        <v>77070</v>
      </c>
      <c r="M1583" s="12" t="s">
        <v>95</v>
      </c>
      <c r="N1583" s="12" t="s">
        <v>1629</v>
      </c>
      <c r="O1583" s="12" t="s">
        <v>32</v>
      </c>
      <c r="P1583" s="12" t="s">
        <v>47</v>
      </c>
      <c r="Q1583" s="12" t="s">
        <v>1630</v>
      </c>
      <c r="R1583" s="12">
        <v>512.19000000000005</v>
      </c>
      <c r="S1583" s="12">
        <v>5</v>
      </c>
      <c r="T1583" s="12">
        <v>0.3</v>
      </c>
      <c r="U1583" s="12">
        <v>-65.852999999999994</v>
      </c>
    </row>
    <row r="1584" spans="1:21" x14ac:dyDescent="0.3">
      <c r="A1584" s="12">
        <v>7497</v>
      </c>
      <c r="B1584" s="12" t="s">
        <v>3770</v>
      </c>
      <c r="C1584" s="2">
        <v>42930</v>
      </c>
      <c r="D1584" s="2">
        <v>42934</v>
      </c>
      <c r="E1584" s="12" t="s">
        <v>41</v>
      </c>
      <c r="F1584" s="12" t="s">
        <v>3771</v>
      </c>
      <c r="G1584" s="12" t="s">
        <v>3772</v>
      </c>
      <c r="H1584" s="12" t="s">
        <v>26</v>
      </c>
      <c r="I1584" s="12" t="s">
        <v>27</v>
      </c>
      <c r="J1584" s="12" t="s">
        <v>3773</v>
      </c>
      <c r="K1584" s="12" t="s">
        <v>55</v>
      </c>
      <c r="L1584" s="12">
        <v>92683</v>
      </c>
      <c r="M1584" s="12" t="s">
        <v>56</v>
      </c>
      <c r="N1584" s="12" t="s">
        <v>922</v>
      </c>
      <c r="O1584" s="12" t="s">
        <v>32</v>
      </c>
      <c r="P1584" s="12" t="s">
        <v>58</v>
      </c>
      <c r="Q1584" s="12" t="s">
        <v>923</v>
      </c>
      <c r="R1584" s="12">
        <v>276.69</v>
      </c>
      <c r="S1584" s="12">
        <v>3</v>
      </c>
      <c r="T1584" s="12">
        <v>0</v>
      </c>
      <c r="U1584" s="12">
        <v>49.804200000000002</v>
      </c>
    </row>
    <row r="1585" spans="1:21" x14ac:dyDescent="0.3">
      <c r="A1585" s="12">
        <v>7500</v>
      </c>
      <c r="B1585" s="12" t="s">
        <v>3770</v>
      </c>
      <c r="C1585" s="2">
        <v>42930</v>
      </c>
      <c r="D1585" s="2">
        <v>42934</v>
      </c>
      <c r="E1585" s="12" t="s">
        <v>41</v>
      </c>
      <c r="F1585" s="12" t="s">
        <v>3771</v>
      </c>
      <c r="G1585" s="12" t="s">
        <v>3772</v>
      </c>
      <c r="H1585" s="12" t="s">
        <v>26</v>
      </c>
      <c r="I1585" s="12" t="s">
        <v>27</v>
      </c>
      <c r="J1585" s="12" t="s">
        <v>3773</v>
      </c>
      <c r="K1585" s="12" t="s">
        <v>55</v>
      </c>
      <c r="L1585" s="12">
        <v>92683</v>
      </c>
      <c r="M1585" s="12" t="s">
        <v>56</v>
      </c>
      <c r="N1585" s="12" t="s">
        <v>273</v>
      </c>
      <c r="O1585" s="12" t="s">
        <v>32</v>
      </c>
      <c r="P1585" s="12" t="s">
        <v>58</v>
      </c>
      <c r="Q1585" s="12" t="s">
        <v>274</v>
      </c>
      <c r="R1585" s="12">
        <v>18.84</v>
      </c>
      <c r="S1585" s="12">
        <v>3</v>
      </c>
      <c r="T1585" s="12">
        <v>0</v>
      </c>
      <c r="U1585" s="12">
        <v>7.9127999999999998</v>
      </c>
    </row>
    <row r="1586" spans="1:21" x14ac:dyDescent="0.3">
      <c r="A1586" s="12">
        <v>7512</v>
      </c>
      <c r="B1586" s="12" t="s">
        <v>3774</v>
      </c>
      <c r="C1586" s="2">
        <v>42930</v>
      </c>
      <c r="D1586" s="2">
        <v>42934</v>
      </c>
      <c r="E1586" s="12" t="s">
        <v>41</v>
      </c>
      <c r="F1586" s="12" t="s">
        <v>2810</v>
      </c>
      <c r="G1586" s="12" t="s">
        <v>2811</v>
      </c>
      <c r="H1586" s="12" t="s">
        <v>26</v>
      </c>
      <c r="I1586" s="12" t="s">
        <v>27</v>
      </c>
      <c r="J1586" s="12" t="s">
        <v>349</v>
      </c>
      <c r="K1586" s="12" t="s">
        <v>233</v>
      </c>
      <c r="L1586" s="12">
        <v>43229</v>
      </c>
      <c r="M1586" s="12" t="s">
        <v>69</v>
      </c>
      <c r="N1586" s="12" t="s">
        <v>1402</v>
      </c>
      <c r="O1586" s="12" t="s">
        <v>32</v>
      </c>
      <c r="P1586" s="12" t="s">
        <v>58</v>
      </c>
      <c r="Q1586" s="12" t="s">
        <v>1403</v>
      </c>
      <c r="R1586" s="12">
        <v>396.92</v>
      </c>
      <c r="S1586" s="12">
        <v>5</v>
      </c>
      <c r="T1586" s="12">
        <v>0.2</v>
      </c>
      <c r="U1586" s="12">
        <v>148.845</v>
      </c>
    </row>
    <row r="1587" spans="1:21" x14ac:dyDescent="0.3">
      <c r="A1587" s="12">
        <v>7524</v>
      </c>
      <c r="B1587" s="12" t="s">
        <v>3775</v>
      </c>
      <c r="C1587" s="2">
        <v>42618</v>
      </c>
      <c r="D1587" s="2">
        <v>42624</v>
      </c>
      <c r="E1587" s="12" t="s">
        <v>41</v>
      </c>
      <c r="F1587" s="12" t="s">
        <v>1385</v>
      </c>
      <c r="G1587" s="12" t="s">
        <v>1386</v>
      </c>
      <c r="H1587" s="12" t="s">
        <v>26</v>
      </c>
      <c r="I1587" s="12" t="s">
        <v>27</v>
      </c>
      <c r="J1587" s="12" t="s">
        <v>817</v>
      </c>
      <c r="K1587" s="12" t="s">
        <v>233</v>
      </c>
      <c r="L1587" s="12">
        <v>43130</v>
      </c>
      <c r="M1587" s="12" t="s">
        <v>69</v>
      </c>
      <c r="N1587" s="12" t="s">
        <v>300</v>
      </c>
      <c r="O1587" s="12" t="s">
        <v>32</v>
      </c>
      <c r="P1587" s="12" t="s">
        <v>38</v>
      </c>
      <c r="Q1587" s="12" t="s">
        <v>301</v>
      </c>
      <c r="R1587" s="12">
        <v>85.245999999999995</v>
      </c>
      <c r="S1587" s="12">
        <v>2</v>
      </c>
      <c r="T1587" s="12">
        <v>0.3</v>
      </c>
      <c r="U1587" s="12">
        <v>-1.2178</v>
      </c>
    </row>
    <row r="1588" spans="1:21" x14ac:dyDescent="0.3">
      <c r="A1588" s="12">
        <v>7526</v>
      </c>
      <c r="B1588" s="12" t="s">
        <v>3776</v>
      </c>
      <c r="C1588" s="2">
        <v>41892</v>
      </c>
      <c r="D1588" s="2">
        <v>41898</v>
      </c>
      <c r="E1588" s="12" t="s">
        <v>41</v>
      </c>
      <c r="F1588" s="12" t="s">
        <v>2228</v>
      </c>
      <c r="G1588" s="12" t="s">
        <v>2229</v>
      </c>
      <c r="H1588" s="12" t="s">
        <v>26</v>
      </c>
      <c r="I1588" s="12" t="s">
        <v>27</v>
      </c>
      <c r="J1588" s="12" t="s">
        <v>2261</v>
      </c>
      <c r="K1588" s="12" t="s">
        <v>1519</v>
      </c>
      <c r="L1588" s="12">
        <v>97030</v>
      </c>
      <c r="M1588" s="12" t="s">
        <v>56</v>
      </c>
      <c r="N1588" s="12" t="s">
        <v>1097</v>
      </c>
      <c r="O1588" s="12" t="s">
        <v>32</v>
      </c>
      <c r="P1588" s="12" t="s">
        <v>38</v>
      </c>
      <c r="Q1588" s="12" t="s">
        <v>1098</v>
      </c>
      <c r="R1588" s="12">
        <v>1487.04</v>
      </c>
      <c r="S1588" s="12">
        <v>5</v>
      </c>
      <c r="T1588" s="12">
        <v>0.2</v>
      </c>
      <c r="U1588" s="12">
        <v>148.70400000000001</v>
      </c>
    </row>
    <row r="1589" spans="1:21" x14ac:dyDescent="0.3">
      <c r="A1589" s="12">
        <v>7528</v>
      </c>
      <c r="B1589" s="12" t="s">
        <v>3777</v>
      </c>
      <c r="C1589" s="2">
        <v>43004</v>
      </c>
      <c r="D1589" s="2">
        <v>43004</v>
      </c>
      <c r="E1589" s="12" t="s">
        <v>427</v>
      </c>
      <c r="F1589" s="12" t="s">
        <v>3324</v>
      </c>
      <c r="G1589" s="12" t="s">
        <v>3325</v>
      </c>
      <c r="H1589" s="12" t="s">
        <v>92</v>
      </c>
      <c r="I1589" s="12" t="s">
        <v>27</v>
      </c>
      <c r="J1589" s="12" t="s">
        <v>330</v>
      </c>
      <c r="K1589" s="12" t="s">
        <v>55</v>
      </c>
      <c r="L1589" s="12">
        <v>94109</v>
      </c>
      <c r="M1589" s="12" t="s">
        <v>56</v>
      </c>
      <c r="N1589" s="12" t="s">
        <v>2013</v>
      </c>
      <c r="O1589" s="12" t="s">
        <v>32</v>
      </c>
      <c r="P1589" s="12" t="s">
        <v>58</v>
      </c>
      <c r="Q1589" s="12" t="s">
        <v>2014</v>
      </c>
      <c r="R1589" s="12">
        <v>9.24</v>
      </c>
      <c r="S1589" s="12">
        <v>3</v>
      </c>
      <c r="T1589" s="12">
        <v>0</v>
      </c>
      <c r="U1589" s="12">
        <v>2.9567999999999999</v>
      </c>
    </row>
    <row r="1590" spans="1:21" x14ac:dyDescent="0.3">
      <c r="A1590" s="12">
        <v>7532</v>
      </c>
      <c r="B1590" s="12" t="s">
        <v>3778</v>
      </c>
      <c r="C1590" s="2">
        <v>42538</v>
      </c>
      <c r="D1590" s="2">
        <v>42540</v>
      </c>
      <c r="E1590" s="12" t="s">
        <v>89</v>
      </c>
      <c r="F1590" s="12" t="s">
        <v>223</v>
      </c>
      <c r="G1590" s="12" t="s">
        <v>224</v>
      </c>
      <c r="H1590" s="12" t="s">
        <v>26</v>
      </c>
      <c r="I1590" s="12" t="s">
        <v>27</v>
      </c>
      <c r="J1590" s="12" t="s">
        <v>3779</v>
      </c>
      <c r="K1590" s="12" t="s">
        <v>182</v>
      </c>
      <c r="L1590" s="12">
        <v>80501</v>
      </c>
      <c r="M1590" s="12" t="s">
        <v>56</v>
      </c>
      <c r="N1590" s="12" t="s">
        <v>1855</v>
      </c>
      <c r="O1590" s="12" t="s">
        <v>32</v>
      </c>
      <c r="P1590" s="12" t="s">
        <v>58</v>
      </c>
      <c r="Q1590" s="12" t="s">
        <v>1856</v>
      </c>
      <c r="R1590" s="12">
        <v>266.35199999999998</v>
      </c>
      <c r="S1590" s="12">
        <v>3</v>
      </c>
      <c r="T1590" s="12">
        <v>0.2</v>
      </c>
      <c r="U1590" s="12">
        <v>-13.317600000000001</v>
      </c>
    </row>
    <row r="1591" spans="1:21" x14ac:dyDescent="0.3">
      <c r="A1591" s="12">
        <v>7533</v>
      </c>
      <c r="B1591" s="12" t="s">
        <v>3778</v>
      </c>
      <c r="C1591" s="2">
        <v>42538</v>
      </c>
      <c r="D1591" s="2">
        <v>42540</v>
      </c>
      <c r="E1591" s="12" t="s">
        <v>89</v>
      </c>
      <c r="F1591" s="12" t="s">
        <v>223</v>
      </c>
      <c r="G1591" s="12" t="s">
        <v>224</v>
      </c>
      <c r="H1591" s="12" t="s">
        <v>26</v>
      </c>
      <c r="I1591" s="12" t="s">
        <v>27</v>
      </c>
      <c r="J1591" s="12" t="s">
        <v>3779</v>
      </c>
      <c r="K1591" s="12" t="s">
        <v>182</v>
      </c>
      <c r="L1591" s="12">
        <v>80501</v>
      </c>
      <c r="M1591" s="12" t="s">
        <v>56</v>
      </c>
      <c r="N1591" s="12" t="s">
        <v>658</v>
      </c>
      <c r="O1591" s="12" t="s">
        <v>32</v>
      </c>
      <c r="P1591" s="12" t="s">
        <v>38</v>
      </c>
      <c r="Q1591" s="12" t="s">
        <v>659</v>
      </c>
      <c r="R1591" s="12">
        <v>483.13600000000002</v>
      </c>
      <c r="S1591" s="12">
        <v>4</v>
      </c>
      <c r="T1591" s="12">
        <v>0.2</v>
      </c>
      <c r="U1591" s="12">
        <v>54.352800000000002</v>
      </c>
    </row>
    <row r="1592" spans="1:21" x14ac:dyDescent="0.3">
      <c r="A1592" s="12">
        <v>7534</v>
      </c>
      <c r="B1592" s="12" t="s">
        <v>3780</v>
      </c>
      <c r="C1592" s="2">
        <v>42791</v>
      </c>
      <c r="D1592" s="2">
        <v>42795</v>
      </c>
      <c r="E1592" s="12" t="s">
        <v>41</v>
      </c>
      <c r="F1592" s="12" t="s">
        <v>3350</v>
      </c>
      <c r="G1592" s="12" t="s">
        <v>3351</v>
      </c>
      <c r="H1592" s="12" t="s">
        <v>26</v>
      </c>
      <c r="I1592" s="12" t="s">
        <v>27</v>
      </c>
      <c r="J1592" s="12" t="s">
        <v>3781</v>
      </c>
      <c r="K1592" s="12" t="s">
        <v>1038</v>
      </c>
      <c r="L1592" s="12">
        <v>27834</v>
      </c>
      <c r="M1592" s="12" t="s">
        <v>30</v>
      </c>
      <c r="N1592" s="12" t="s">
        <v>1030</v>
      </c>
      <c r="O1592" s="12" t="s">
        <v>32</v>
      </c>
      <c r="P1592" s="12" t="s">
        <v>38</v>
      </c>
      <c r="Q1592" s="12" t="s">
        <v>1031</v>
      </c>
      <c r="R1592" s="12">
        <v>196.78399999999999</v>
      </c>
      <c r="S1592" s="12">
        <v>2</v>
      </c>
      <c r="T1592" s="12">
        <v>0.2</v>
      </c>
      <c r="U1592" s="12">
        <v>-22.138200000000001</v>
      </c>
    </row>
    <row r="1593" spans="1:21" x14ac:dyDescent="0.3">
      <c r="A1593" s="12">
        <v>7535</v>
      </c>
      <c r="B1593" s="12" t="s">
        <v>3780</v>
      </c>
      <c r="C1593" s="2">
        <v>42791</v>
      </c>
      <c r="D1593" s="2">
        <v>42795</v>
      </c>
      <c r="E1593" s="12" t="s">
        <v>41</v>
      </c>
      <c r="F1593" s="12" t="s">
        <v>3350</v>
      </c>
      <c r="G1593" s="12" t="s">
        <v>3351</v>
      </c>
      <c r="H1593" s="12" t="s">
        <v>26</v>
      </c>
      <c r="I1593" s="12" t="s">
        <v>27</v>
      </c>
      <c r="J1593" s="12" t="s">
        <v>3781</v>
      </c>
      <c r="K1593" s="12" t="s">
        <v>1038</v>
      </c>
      <c r="L1593" s="12">
        <v>27834</v>
      </c>
      <c r="M1593" s="12" t="s">
        <v>30</v>
      </c>
      <c r="N1593" s="12" t="s">
        <v>350</v>
      </c>
      <c r="O1593" s="12" t="s">
        <v>32</v>
      </c>
      <c r="P1593" s="12" t="s">
        <v>33</v>
      </c>
      <c r="Q1593" s="12" t="s">
        <v>351</v>
      </c>
      <c r="R1593" s="12">
        <v>231.92</v>
      </c>
      <c r="S1593" s="12">
        <v>5</v>
      </c>
      <c r="T1593" s="12">
        <v>0.2</v>
      </c>
      <c r="U1593" s="12">
        <v>5.798</v>
      </c>
    </row>
    <row r="1594" spans="1:21" x14ac:dyDescent="0.3">
      <c r="A1594" s="12">
        <v>7537</v>
      </c>
      <c r="B1594" s="12" t="s">
        <v>3782</v>
      </c>
      <c r="C1594" s="2">
        <v>43072</v>
      </c>
      <c r="D1594" s="2">
        <v>43077</v>
      </c>
      <c r="E1594" s="12" t="s">
        <v>41</v>
      </c>
      <c r="F1594" s="12" t="s">
        <v>1793</v>
      </c>
      <c r="G1594" s="12" t="s">
        <v>1794</v>
      </c>
      <c r="H1594" s="12" t="s">
        <v>26</v>
      </c>
      <c r="I1594" s="12" t="s">
        <v>27</v>
      </c>
      <c r="J1594" s="12" t="s">
        <v>103</v>
      </c>
      <c r="K1594" s="12" t="s">
        <v>94</v>
      </c>
      <c r="L1594" s="12">
        <v>77041</v>
      </c>
      <c r="M1594" s="12" t="s">
        <v>95</v>
      </c>
      <c r="N1594" s="12" t="s">
        <v>3547</v>
      </c>
      <c r="O1594" s="12" t="s">
        <v>32</v>
      </c>
      <c r="P1594" s="12" t="s">
        <v>58</v>
      </c>
      <c r="Q1594" s="12" t="s">
        <v>3548</v>
      </c>
      <c r="R1594" s="12">
        <v>13.592000000000001</v>
      </c>
      <c r="S1594" s="12">
        <v>2</v>
      </c>
      <c r="T1594" s="12">
        <v>0.6</v>
      </c>
      <c r="U1594" s="12">
        <v>-14.271599999999999</v>
      </c>
    </row>
    <row r="1595" spans="1:21" x14ac:dyDescent="0.3">
      <c r="A1595" s="12">
        <v>7541</v>
      </c>
      <c r="B1595" s="12" t="s">
        <v>3783</v>
      </c>
      <c r="C1595" s="2">
        <v>43071</v>
      </c>
      <c r="D1595" s="2">
        <v>43075</v>
      </c>
      <c r="E1595" s="12" t="s">
        <v>41</v>
      </c>
      <c r="F1595" s="12" t="s">
        <v>3784</v>
      </c>
      <c r="G1595" s="12" t="s">
        <v>3785</v>
      </c>
      <c r="H1595" s="12" t="s">
        <v>92</v>
      </c>
      <c r="I1595" s="12" t="s">
        <v>27</v>
      </c>
      <c r="J1595" s="12" t="s">
        <v>267</v>
      </c>
      <c r="K1595" s="12" t="s">
        <v>182</v>
      </c>
      <c r="L1595" s="12">
        <v>80219</v>
      </c>
      <c r="M1595" s="12" t="s">
        <v>56</v>
      </c>
      <c r="N1595" s="12" t="s">
        <v>2817</v>
      </c>
      <c r="O1595" s="12" t="s">
        <v>32</v>
      </c>
      <c r="P1595" s="12" t="s">
        <v>33</v>
      </c>
      <c r="Q1595" s="12" t="s">
        <v>2818</v>
      </c>
      <c r="R1595" s="12">
        <v>242.352</v>
      </c>
      <c r="S1595" s="12">
        <v>8</v>
      </c>
      <c r="T1595" s="12">
        <v>0.7</v>
      </c>
      <c r="U1595" s="12">
        <v>-363.52800000000002</v>
      </c>
    </row>
    <row r="1596" spans="1:21" x14ac:dyDescent="0.3">
      <c r="A1596" s="12">
        <v>7543</v>
      </c>
      <c r="B1596" s="12" t="s">
        <v>3783</v>
      </c>
      <c r="C1596" s="2">
        <v>43071</v>
      </c>
      <c r="D1596" s="2">
        <v>43075</v>
      </c>
      <c r="E1596" s="12" t="s">
        <v>41</v>
      </c>
      <c r="F1596" s="12" t="s">
        <v>3784</v>
      </c>
      <c r="G1596" s="12" t="s">
        <v>3785</v>
      </c>
      <c r="H1596" s="12" t="s">
        <v>92</v>
      </c>
      <c r="I1596" s="12" t="s">
        <v>27</v>
      </c>
      <c r="J1596" s="12" t="s">
        <v>267</v>
      </c>
      <c r="K1596" s="12" t="s">
        <v>182</v>
      </c>
      <c r="L1596" s="12">
        <v>80219</v>
      </c>
      <c r="M1596" s="12" t="s">
        <v>56</v>
      </c>
      <c r="N1596" s="12" t="s">
        <v>1393</v>
      </c>
      <c r="O1596" s="12" t="s">
        <v>32</v>
      </c>
      <c r="P1596" s="12" t="s">
        <v>58</v>
      </c>
      <c r="Q1596" s="12" t="s">
        <v>1394</v>
      </c>
      <c r="R1596" s="12">
        <v>508.70400000000001</v>
      </c>
      <c r="S1596" s="12">
        <v>6</v>
      </c>
      <c r="T1596" s="12">
        <v>0.2</v>
      </c>
      <c r="U1596" s="12">
        <v>0</v>
      </c>
    </row>
    <row r="1597" spans="1:21" x14ac:dyDescent="0.3">
      <c r="A1597" s="12">
        <v>7545</v>
      </c>
      <c r="B1597" s="12" t="s">
        <v>3783</v>
      </c>
      <c r="C1597" s="2">
        <v>43071</v>
      </c>
      <c r="D1597" s="2">
        <v>43075</v>
      </c>
      <c r="E1597" s="12" t="s">
        <v>41</v>
      </c>
      <c r="F1597" s="12" t="s">
        <v>3784</v>
      </c>
      <c r="G1597" s="12" t="s">
        <v>3785</v>
      </c>
      <c r="H1597" s="12" t="s">
        <v>92</v>
      </c>
      <c r="I1597" s="12" t="s">
        <v>27</v>
      </c>
      <c r="J1597" s="12" t="s">
        <v>267</v>
      </c>
      <c r="K1597" s="12" t="s">
        <v>182</v>
      </c>
      <c r="L1597" s="12">
        <v>80219</v>
      </c>
      <c r="M1597" s="12" t="s">
        <v>56</v>
      </c>
      <c r="N1597" s="12" t="s">
        <v>807</v>
      </c>
      <c r="O1597" s="12" t="s">
        <v>32</v>
      </c>
      <c r="P1597" s="12" t="s">
        <v>38</v>
      </c>
      <c r="Q1597" s="12" t="s">
        <v>808</v>
      </c>
      <c r="R1597" s="12">
        <v>906.68</v>
      </c>
      <c r="S1597" s="12">
        <v>5</v>
      </c>
      <c r="T1597" s="12">
        <v>0.2</v>
      </c>
      <c r="U1597" s="12">
        <v>68.001000000000005</v>
      </c>
    </row>
    <row r="1598" spans="1:21" x14ac:dyDescent="0.3">
      <c r="A1598" s="12">
        <v>7550</v>
      </c>
      <c r="B1598" s="12" t="s">
        <v>3786</v>
      </c>
      <c r="C1598" s="2">
        <v>42618</v>
      </c>
      <c r="D1598" s="2">
        <v>42620</v>
      </c>
      <c r="E1598" s="12" t="s">
        <v>89</v>
      </c>
      <c r="F1598" s="12" t="s">
        <v>1825</v>
      </c>
      <c r="G1598" s="12" t="s">
        <v>1826</v>
      </c>
      <c r="H1598" s="12" t="s">
        <v>92</v>
      </c>
      <c r="I1598" s="12" t="s">
        <v>27</v>
      </c>
      <c r="J1598" s="12" t="s">
        <v>103</v>
      </c>
      <c r="K1598" s="12" t="s">
        <v>94</v>
      </c>
      <c r="L1598" s="12">
        <v>77036</v>
      </c>
      <c r="M1598" s="12" t="s">
        <v>95</v>
      </c>
      <c r="N1598" s="12" t="s">
        <v>1991</v>
      </c>
      <c r="O1598" s="12" t="s">
        <v>32</v>
      </c>
      <c r="P1598" s="12" t="s">
        <v>58</v>
      </c>
      <c r="Q1598" s="12" t="s">
        <v>1992</v>
      </c>
      <c r="R1598" s="12">
        <v>21.204000000000001</v>
      </c>
      <c r="S1598" s="12">
        <v>3</v>
      </c>
      <c r="T1598" s="12">
        <v>0.6</v>
      </c>
      <c r="U1598" s="12">
        <v>-11.6622</v>
      </c>
    </row>
    <row r="1599" spans="1:21" x14ac:dyDescent="0.3">
      <c r="A1599" s="12">
        <v>7555</v>
      </c>
      <c r="B1599" s="12" t="s">
        <v>3787</v>
      </c>
      <c r="C1599" s="2">
        <v>41769</v>
      </c>
      <c r="D1599" s="2">
        <v>41773</v>
      </c>
      <c r="E1599" s="12" t="s">
        <v>23</v>
      </c>
      <c r="F1599" s="12" t="s">
        <v>865</v>
      </c>
      <c r="G1599" s="12" t="s">
        <v>866</v>
      </c>
      <c r="H1599" s="12" t="s">
        <v>26</v>
      </c>
      <c r="I1599" s="12" t="s">
        <v>27</v>
      </c>
      <c r="J1599" s="12" t="s">
        <v>67</v>
      </c>
      <c r="K1599" s="12" t="s">
        <v>68</v>
      </c>
      <c r="L1599" s="12">
        <v>19134</v>
      </c>
      <c r="M1599" s="12" t="s">
        <v>69</v>
      </c>
      <c r="N1599" s="12" t="s">
        <v>1138</v>
      </c>
      <c r="O1599" s="12" t="s">
        <v>32</v>
      </c>
      <c r="P1599" s="12" t="s">
        <v>33</v>
      </c>
      <c r="Q1599" s="12" t="s">
        <v>1139</v>
      </c>
      <c r="R1599" s="12">
        <v>349.96499999999997</v>
      </c>
      <c r="S1599" s="12">
        <v>7</v>
      </c>
      <c r="T1599" s="12">
        <v>0.5</v>
      </c>
      <c r="U1599" s="12">
        <v>-216.97829999999999</v>
      </c>
    </row>
    <row r="1600" spans="1:21" x14ac:dyDescent="0.3">
      <c r="A1600" s="12">
        <v>7561</v>
      </c>
      <c r="B1600" s="12" t="s">
        <v>3788</v>
      </c>
      <c r="C1600" s="2">
        <v>41944</v>
      </c>
      <c r="D1600" s="2">
        <v>41948</v>
      </c>
      <c r="E1600" s="12" t="s">
        <v>41</v>
      </c>
      <c r="F1600" s="12" t="s">
        <v>935</v>
      </c>
      <c r="G1600" s="12" t="s">
        <v>936</v>
      </c>
      <c r="H1600" s="12" t="s">
        <v>26</v>
      </c>
      <c r="I1600" s="12" t="s">
        <v>27</v>
      </c>
      <c r="J1600" s="12" t="s">
        <v>732</v>
      </c>
      <c r="K1600" s="12" t="s">
        <v>122</v>
      </c>
      <c r="L1600" s="12">
        <v>11561</v>
      </c>
      <c r="M1600" s="12" t="s">
        <v>69</v>
      </c>
      <c r="N1600" s="12" t="s">
        <v>1660</v>
      </c>
      <c r="O1600" s="12" t="s">
        <v>32</v>
      </c>
      <c r="P1600" s="12" t="s">
        <v>58</v>
      </c>
      <c r="Q1600" s="12" t="s">
        <v>1661</v>
      </c>
      <c r="R1600" s="12">
        <v>31.68</v>
      </c>
      <c r="S1600" s="12">
        <v>6</v>
      </c>
      <c r="T1600" s="12">
        <v>0</v>
      </c>
      <c r="U1600" s="12">
        <v>9.8208000000000002</v>
      </c>
    </row>
    <row r="1601" spans="1:21" x14ac:dyDescent="0.3">
      <c r="A1601" s="12">
        <v>7562</v>
      </c>
      <c r="B1601" s="12" t="s">
        <v>3789</v>
      </c>
      <c r="C1601" s="2">
        <v>42734</v>
      </c>
      <c r="D1601" s="2">
        <v>42736</v>
      </c>
      <c r="E1601" s="12" t="s">
        <v>89</v>
      </c>
      <c r="F1601" s="12" t="s">
        <v>1062</v>
      </c>
      <c r="G1601" s="12" t="s">
        <v>1063</v>
      </c>
      <c r="H1601" s="12" t="s">
        <v>26</v>
      </c>
      <c r="I1601" s="12" t="s">
        <v>27</v>
      </c>
      <c r="J1601" s="12" t="s">
        <v>817</v>
      </c>
      <c r="K1601" s="12" t="s">
        <v>68</v>
      </c>
      <c r="L1601" s="12">
        <v>17602</v>
      </c>
      <c r="M1601" s="12" t="s">
        <v>69</v>
      </c>
      <c r="N1601" s="12" t="s">
        <v>37</v>
      </c>
      <c r="O1601" s="12" t="s">
        <v>32</v>
      </c>
      <c r="P1601" s="12" t="s">
        <v>38</v>
      </c>
      <c r="Q1601" s="12" t="s">
        <v>39</v>
      </c>
      <c r="R1601" s="12">
        <v>170.786</v>
      </c>
      <c r="S1601" s="12">
        <v>1</v>
      </c>
      <c r="T1601" s="12">
        <v>0.3</v>
      </c>
      <c r="U1601" s="12">
        <v>0</v>
      </c>
    </row>
    <row r="1602" spans="1:21" x14ac:dyDescent="0.3">
      <c r="A1602" s="12">
        <v>7563</v>
      </c>
      <c r="B1602" s="12" t="s">
        <v>3790</v>
      </c>
      <c r="C1602" s="2">
        <v>42616</v>
      </c>
      <c r="D1602" s="2">
        <v>42620</v>
      </c>
      <c r="E1602" s="12" t="s">
        <v>41</v>
      </c>
      <c r="F1602" s="12" t="s">
        <v>3791</v>
      </c>
      <c r="G1602" s="12" t="s">
        <v>3792</v>
      </c>
      <c r="H1602" s="12" t="s">
        <v>26</v>
      </c>
      <c r="I1602" s="12" t="s">
        <v>27</v>
      </c>
      <c r="J1602" s="12" t="s">
        <v>135</v>
      </c>
      <c r="K1602" s="12" t="s">
        <v>136</v>
      </c>
      <c r="L1602" s="12">
        <v>60610</v>
      </c>
      <c r="M1602" s="12" t="s">
        <v>95</v>
      </c>
      <c r="N1602" s="12" t="s">
        <v>2745</v>
      </c>
      <c r="O1602" s="12" t="s">
        <v>32</v>
      </c>
      <c r="P1602" s="12" t="s">
        <v>33</v>
      </c>
      <c r="Q1602" s="12" t="s">
        <v>2746</v>
      </c>
      <c r="R1602" s="12">
        <v>198.744</v>
      </c>
      <c r="S1602" s="12">
        <v>4</v>
      </c>
      <c r="T1602" s="12">
        <v>0.3</v>
      </c>
      <c r="U1602" s="12">
        <v>0</v>
      </c>
    </row>
    <row r="1603" spans="1:21" x14ac:dyDescent="0.3">
      <c r="A1603" s="12">
        <v>7565</v>
      </c>
      <c r="B1603" s="12" t="s">
        <v>3793</v>
      </c>
      <c r="C1603" s="2">
        <v>42399</v>
      </c>
      <c r="D1603" s="2">
        <v>42401</v>
      </c>
      <c r="E1603" s="12" t="s">
        <v>23</v>
      </c>
      <c r="F1603" s="12" t="s">
        <v>3794</v>
      </c>
      <c r="G1603" s="12" t="s">
        <v>3795</v>
      </c>
      <c r="H1603" s="12" t="s">
        <v>26</v>
      </c>
      <c r="I1603" s="12" t="s">
        <v>27</v>
      </c>
      <c r="J1603" s="12" t="s">
        <v>193</v>
      </c>
      <c r="K1603" s="12" t="s">
        <v>194</v>
      </c>
      <c r="L1603" s="12">
        <v>98103</v>
      </c>
      <c r="M1603" s="12" t="s">
        <v>56</v>
      </c>
      <c r="N1603" s="12" t="s">
        <v>1920</v>
      </c>
      <c r="O1603" s="12" t="s">
        <v>32</v>
      </c>
      <c r="P1603" s="12" t="s">
        <v>38</v>
      </c>
      <c r="Q1603" s="12" t="s">
        <v>1921</v>
      </c>
      <c r="R1603" s="12">
        <v>435.16800000000001</v>
      </c>
      <c r="S1603" s="12">
        <v>4</v>
      </c>
      <c r="T1603" s="12">
        <v>0.2</v>
      </c>
      <c r="U1603" s="12">
        <v>-59.835599999999999</v>
      </c>
    </row>
    <row r="1604" spans="1:21" x14ac:dyDescent="0.3">
      <c r="A1604" s="12">
        <v>7566</v>
      </c>
      <c r="B1604" s="12" t="s">
        <v>3793</v>
      </c>
      <c r="C1604" s="2">
        <v>42399</v>
      </c>
      <c r="D1604" s="2">
        <v>42401</v>
      </c>
      <c r="E1604" s="12" t="s">
        <v>23</v>
      </c>
      <c r="F1604" s="12" t="s">
        <v>3794</v>
      </c>
      <c r="G1604" s="12" t="s">
        <v>3795</v>
      </c>
      <c r="H1604" s="12" t="s">
        <v>26</v>
      </c>
      <c r="I1604" s="12" t="s">
        <v>27</v>
      </c>
      <c r="J1604" s="12" t="s">
        <v>193</v>
      </c>
      <c r="K1604" s="12" t="s">
        <v>194</v>
      </c>
      <c r="L1604" s="12">
        <v>98103</v>
      </c>
      <c r="M1604" s="12" t="s">
        <v>56</v>
      </c>
      <c r="N1604" s="12" t="s">
        <v>1605</v>
      </c>
      <c r="O1604" s="12" t="s">
        <v>32</v>
      </c>
      <c r="P1604" s="12" t="s">
        <v>33</v>
      </c>
      <c r="Q1604" s="12" t="s">
        <v>1606</v>
      </c>
      <c r="R1604" s="12">
        <v>48.58</v>
      </c>
      <c r="S1604" s="12">
        <v>1</v>
      </c>
      <c r="T1604" s="12">
        <v>0</v>
      </c>
      <c r="U1604" s="12">
        <v>7.7728000000000002</v>
      </c>
    </row>
    <row r="1605" spans="1:21" x14ac:dyDescent="0.3">
      <c r="A1605" s="12">
        <v>7573</v>
      </c>
      <c r="B1605" s="12" t="s">
        <v>3796</v>
      </c>
      <c r="C1605" s="2">
        <v>41933</v>
      </c>
      <c r="D1605" s="2">
        <v>41938</v>
      </c>
      <c r="E1605" s="12" t="s">
        <v>41</v>
      </c>
      <c r="F1605" s="12" t="s">
        <v>1547</v>
      </c>
      <c r="G1605" s="12" t="s">
        <v>1548</v>
      </c>
      <c r="H1605" s="12" t="s">
        <v>92</v>
      </c>
      <c r="I1605" s="12" t="s">
        <v>27</v>
      </c>
      <c r="J1605" s="12" t="s">
        <v>3797</v>
      </c>
      <c r="K1605" s="12" t="s">
        <v>718</v>
      </c>
      <c r="L1605" s="12">
        <v>23602</v>
      </c>
      <c r="M1605" s="12" t="s">
        <v>30</v>
      </c>
      <c r="N1605" s="12" t="s">
        <v>1467</v>
      </c>
      <c r="O1605" s="12" t="s">
        <v>32</v>
      </c>
      <c r="P1605" s="12" t="s">
        <v>47</v>
      </c>
      <c r="Q1605" s="12" t="s">
        <v>1468</v>
      </c>
      <c r="R1605" s="12">
        <v>591.32000000000005</v>
      </c>
      <c r="S1605" s="12">
        <v>4</v>
      </c>
      <c r="T1605" s="12">
        <v>0</v>
      </c>
      <c r="U1605" s="12">
        <v>112.35080000000001</v>
      </c>
    </row>
    <row r="1606" spans="1:21" x14ac:dyDescent="0.3">
      <c r="A1606" s="12">
        <v>7579</v>
      </c>
      <c r="B1606" s="12" t="s">
        <v>3798</v>
      </c>
      <c r="C1606" s="2">
        <v>42722</v>
      </c>
      <c r="D1606" s="2">
        <v>42725</v>
      </c>
      <c r="E1606" s="12" t="s">
        <v>89</v>
      </c>
      <c r="F1606" s="12" t="s">
        <v>173</v>
      </c>
      <c r="G1606" s="12" t="s">
        <v>174</v>
      </c>
      <c r="H1606" s="12" t="s">
        <v>102</v>
      </c>
      <c r="I1606" s="12" t="s">
        <v>27</v>
      </c>
      <c r="J1606" s="12" t="s">
        <v>842</v>
      </c>
      <c r="K1606" s="12" t="s">
        <v>843</v>
      </c>
      <c r="L1606" s="12">
        <v>68104</v>
      </c>
      <c r="M1606" s="12" t="s">
        <v>95</v>
      </c>
      <c r="N1606" s="12" t="s">
        <v>627</v>
      </c>
      <c r="O1606" s="12" t="s">
        <v>32</v>
      </c>
      <c r="P1606" s="12" t="s">
        <v>38</v>
      </c>
      <c r="Q1606" s="12" t="s">
        <v>628</v>
      </c>
      <c r="R1606" s="12">
        <v>563.94000000000005</v>
      </c>
      <c r="S1606" s="12">
        <v>3</v>
      </c>
      <c r="T1606" s="12">
        <v>0</v>
      </c>
      <c r="U1606" s="12">
        <v>112.788</v>
      </c>
    </row>
    <row r="1607" spans="1:21" x14ac:dyDescent="0.3">
      <c r="A1607" s="12">
        <v>7583</v>
      </c>
      <c r="B1607" s="12" t="s">
        <v>3799</v>
      </c>
      <c r="C1607" s="2">
        <v>42110</v>
      </c>
      <c r="D1607" s="2">
        <v>42115</v>
      </c>
      <c r="E1607" s="12" t="s">
        <v>41</v>
      </c>
      <c r="F1607" s="12" t="s">
        <v>2126</v>
      </c>
      <c r="G1607" s="12" t="s">
        <v>2127</v>
      </c>
      <c r="H1607" s="12" t="s">
        <v>92</v>
      </c>
      <c r="I1607" s="12" t="s">
        <v>27</v>
      </c>
      <c r="J1607" s="12" t="s">
        <v>175</v>
      </c>
      <c r="K1607" s="12" t="s">
        <v>122</v>
      </c>
      <c r="L1607" s="12">
        <v>10024</v>
      </c>
      <c r="M1607" s="12" t="s">
        <v>69</v>
      </c>
      <c r="N1607" s="12" t="s">
        <v>123</v>
      </c>
      <c r="O1607" s="12" t="s">
        <v>32</v>
      </c>
      <c r="P1607" s="12" t="s">
        <v>38</v>
      </c>
      <c r="Q1607" s="12" t="s">
        <v>124</v>
      </c>
      <c r="R1607" s="12">
        <v>127.764</v>
      </c>
      <c r="S1607" s="12">
        <v>2</v>
      </c>
      <c r="T1607" s="12">
        <v>0.1</v>
      </c>
      <c r="U1607" s="12">
        <v>2.8391999999999999</v>
      </c>
    </row>
    <row r="1608" spans="1:21" x14ac:dyDescent="0.3">
      <c r="A1608" s="12">
        <v>7589</v>
      </c>
      <c r="B1608" s="12" t="s">
        <v>3800</v>
      </c>
      <c r="C1608" s="2">
        <v>43055</v>
      </c>
      <c r="D1608" s="2">
        <v>43061</v>
      </c>
      <c r="E1608" s="12" t="s">
        <v>41</v>
      </c>
      <c r="F1608" s="12" t="s">
        <v>1295</v>
      </c>
      <c r="G1608" s="12" t="s">
        <v>1296</v>
      </c>
      <c r="H1608" s="12" t="s">
        <v>26</v>
      </c>
      <c r="I1608" s="12" t="s">
        <v>27</v>
      </c>
      <c r="J1608" s="12" t="s">
        <v>225</v>
      </c>
      <c r="K1608" s="12" t="s">
        <v>55</v>
      </c>
      <c r="L1608" s="12">
        <v>95661</v>
      </c>
      <c r="M1608" s="12" t="s">
        <v>56</v>
      </c>
      <c r="N1608" s="12" t="s">
        <v>1498</v>
      </c>
      <c r="O1608" s="12" t="s">
        <v>32</v>
      </c>
      <c r="P1608" s="12" t="s">
        <v>58</v>
      </c>
      <c r="Q1608" s="12" t="s">
        <v>1499</v>
      </c>
      <c r="R1608" s="12">
        <v>17.309999999999999</v>
      </c>
      <c r="S1608" s="12">
        <v>3</v>
      </c>
      <c r="T1608" s="12">
        <v>0</v>
      </c>
      <c r="U1608" s="12">
        <v>5.1929999999999996</v>
      </c>
    </row>
    <row r="1609" spans="1:21" x14ac:dyDescent="0.3">
      <c r="A1609" s="12">
        <v>7591</v>
      </c>
      <c r="B1609" s="12" t="s">
        <v>3801</v>
      </c>
      <c r="C1609" s="2">
        <v>42618</v>
      </c>
      <c r="D1609" s="2">
        <v>42622</v>
      </c>
      <c r="E1609" s="12" t="s">
        <v>41</v>
      </c>
      <c r="F1609" s="12" t="s">
        <v>3172</v>
      </c>
      <c r="G1609" s="12" t="s">
        <v>3173</v>
      </c>
      <c r="H1609" s="12" t="s">
        <v>26</v>
      </c>
      <c r="I1609" s="12" t="s">
        <v>27</v>
      </c>
      <c r="J1609" s="12" t="s">
        <v>67</v>
      </c>
      <c r="K1609" s="12" t="s">
        <v>68</v>
      </c>
      <c r="L1609" s="12">
        <v>19134</v>
      </c>
      <c r="M1609" s="12" t="s">
        <v>69</v>
      </c>
      <c r="N1609" s="12" t="s">
        <v>151</v>
      </c>
      <c r="O1609" s="12" t="s">
        <v>32</v>
      </c>
      <c r="P1609" s="12" t="s">
        <v>58</v>
      </c>
      <c r="Q1609" s="12" t="s">
        <v>152</v>
      </c>
      <c r="R1609" s="12">
        <v>58.247999999999998</v>
      </c>
      <c r="S1609" s="12">
        <v>9</v>
      </c>
      <c r="T1609" s="12">
        <v>0.2</v>
      </c>
      <c r="U1609" s="12">
        <v>11.6496</v>
      </c>
    </row>
    <row r="1610" spans="1:21" x14ac:dyDescent="0.3">
      <c r="A1610" s="12">
        <v>7592</v>
      </c>
      <c r="B1610" s="12" t="s">
        <v>3801</v>
      </c>
      <c r="C1610" s="2">
        <v>42618</v>
      </c>
      <c r="D1610" s="2">
        <v>42622</v>
      </c>
      <c r="E1610" s="12" t="s">
        <v>41</v>
      </c>
      <c r="F1610" s="12" t="s">
        <v>3172</v>
      </c>
      <c r="G1610" s="12" t="s">
        <v>3173</v>
      </c>
      <c r="H1610" s="12" t="s">
        <v>26</v>
      </c>
      <c r="I1610" s="12" t="s">
        <v>27</v>
      </c>
      <c r="J1610" s="12" t="s">
        <v>67</v>
      </c>
      <c r="K1610" s="12" t="s">
        <v>68</v>
      </c>
      <c r="L1610" s="12">
        <v>19134</v>
      </c>
      <c r="M1610" s="12" t="s">
        <v>69</v>
      </c>
      <c r="N1610" s="12" t="s">
        <v>137</v>
      </c>
      <c r="O1610" s="12" t="s">
        <v>32</v>
      </c>
      <c r="P1610" s="12" t="s">
        <v>38</v>
      </c>
      <c r="Q1610" s="12" t="s">
        <v>219</v>
      </c>
      <c r="R1610" s="12">
        <v>71.245999999999995</v>
      </c>
      <c r="S1610" s="12">
        <v>2</v>
      </c>
      <c r="T1610" s="12">
        <v>0.3</v>
      </c>
      <c r="U1610" s="12">
        <v>-19.338200000000001</v>
      </c>
    </row>
    <row r="1611" spans="1:21" x14ac:dyDescent="0.3">
      <c r="A1611" s="12">
        <v>7594</v>
      </c>
      <c r="B1611" s="12" t="s">
        <v>3801</v>
      </c>
      <c r="C1611" s="2">
        <v>42618</v>
      </c>
      <c r="D1611" s="2">
        <v>42622</v>
      </c>
      <c r="E1611" s="12" t="s">
        <v>41</v>
      </c>
      <c r="F1611" s="12" t="s">
        <v>3172</v>
      </c>
      <c r="G1611" s="12" t="s">
        <v>3173</v>
      </c>
      <c r="H1611" s="12" t="s">
        <v>26</v>
      </c>
      <c r="I1611" s="12" t="s">
        <v>27</v>
      </c>
      <c r="J1611" s="12" t="s">
        <v>67</v>
      </c>
      <c r="K1611" s="12" t="s">
        <v>68</v>
      </c>
      <c r="L1611" s="12">
        <v>19134</v>
      </c>
      <c r="M1611" s="12" t="s">
        <v>69</v>
      </c>
      <c r="N1611" s="12" t="s">
        <v>983</v>
      </c>
      <c r="O1611" s="12" t="s">
        <v>32</v>
      </c>
      <c r="P1611" s="12" t="s">
        <v>38</v>
      </c>
      <c r="Q1611" s="12" t="s">
        <v>984</v>
      </c>
      <c r="R1611" s="12">
        <v>887.27099999999996</v>
      </c>
      <c r="S1611" s="12">
        <v>3</v>
      </c>
      <c r="T1611" s="12">
        <v>0.3</v>
      </c>
      <c r="U1611" s="12">
        <v>-63.3765</v>
      </c>
    </row>
    <row r="1612" spans="1:21" x14ac:dyDescent="0.3">
      <c r="A1612" s="12">
        <v>7605</v>
      </c>
      <c r="B1612" s="12" t="s">
        <v>3802</v>
      </c>
      <c r="C1612" s="2">
        <v>42517</v>
      </c>
      <c r="D1612" s="2">
        <v>42521</v>
      </c>
      <c r="E1612" s="12" t="s">
        <v>41</v>
      </c>
      <c r="F1612" s="12" t="s">
        <v>3300</v>
      </c>
      <c r="G1612" s="12" t="s">
        <v>3301</v>
      </c>
      <c r="H1612" s="12" t="s">
        <v>26</v>
      </c>
      <c r="I1612" s="12" t="s">
        <v>27</v>
      </c>
      <c r="J1612" s="12" t="s">
        <v>135</v>
      </c>
      <c r="K1612" s="12" t="s">
        <v>136</v>
      </c>
      <c r="L1612" s="12">
        <v>60623</v>
      </c>
      <c r="M1612" s="12" t="s">
        <v>95</v>
      </c>
      <c r="N1612" s="12" t="s">
        <v>2283</v>
      </c>
      <c r="O1612" s="12" t="s">
        <v>32</v>
      </c>
      <c r="P1612" s="12" t="s">
        <v>58</v>
      </c>
      <c r="Q1612" s="12" t="s">
        <v>2284</v>
      </c>
      <c r="R1612" s="12">
        <v>25.175999999999998</v>
      </c>
      <c r="S1612" s="12">
        <v>3</v>
      </c>
      <c r="T1612" s="12">
        <v>0.6</v>
      </c>
      <c r="U1612" s="12">
        <v>-33.358199999999997</v>
      </c>
    </row>
    <row r="1613" spans="1:21" x14ac:dyDescent="0.3">
      <c r="A1613" s="12">
        <v>7606</v>
      </c>
      <c r="B1613" s="12" t="s">
        <v>3802</v>
      </c>
      <c r="C1613" s="2">
        <v>42517</v>
      </c>
      <c r="D1613" s="2">
        <v>42521</v>
      </c>
      <c r="E1613" s="12" t="s">
        <v>41</v>
      </c>
      <c r="F1613" s="12" t="s">
        <v>3300</v>
      </c>
      <c r="G1613" s="12" t="s">
        <v>3301</v>
      </c>
      <c r="H1613" s="12" t="s">
        <v>26</v>
      </c>
      <c r="I1613" s="12" t="s">
        <v>27</v>
      </c>
      <c r="J1613" s="12" t="s">
        <v>135</v>
      </c>
      <c r="K1613" s="12" t="s">
        <v>136</v>
      </c>
      <c r="L1613" s="12">
        <v>60623</v>
      </c>
      <c r="M1613" s="12" t="s">
        <v>95</v>
      </c>
      <c r="N1613" s="12" t="s">
        <v>979</v>
      </c>
      <c r="O1613" s="12" t="s">
        <v>32</v>
      </c>
      <c r="P1613" s="12" t="s">
        <v>58</v>
      </c>
      <c r="Q1613" s="12" t="s">
        <v>980</v>
      </c>
      <c r="R1613" s="12">
        <v>5.5839999999999996</v>
      </c>
      <c r="S1613" s="12">
        <v>2</v>
      </c>
      <c r="T1613" s="12">
        <v>0.6</v>
      </c>
      <c r="U1613" s="12">
        <v>-1.6752</v>
      </c>
    </row>
    <row r="1614" spans="1:21" x14ac:dyDescent="0.3">
      <c r="A1614" s="12">
        <v>7615</v>
      </c>
      <c r="B1614" s="12" t="s">
        <v>3803</v>
      </c>
      <c r="C1614" s="2">
        <v>42240</v>
      </c>
      <c r="D1614" s="2">
        <v>42244</v>
      </c>
      <c r="E1614" s="12" t="s">
        <v>23</v>
      </c>
      <c r="F1614" s="12" t="s">
        <v>2138</v>
      </c>
      <c r="G1614" s="12" t="s">
        <v>2139</v>
      </c>
      <c r="H1614" s="12" t="s">
        <v>26</v>
      </c>
      <c r="I1614" s="12" t="s">
        <v>27</v>
      </c>
      <c r="J1614" s="12" t="s">
        <v>175</v>
      </c>
      <c r="K1614" s="12" t="s">
        <v>122</v>
      </c>
      <c r="L1614" s="12">
        <v>10035</v>
      </c>
      <c r="M1614" s="12" t="s">
        <v>69</v>
      </c>
      <c r="N1614" s="12" t="s">
        <v>652</v>
      </c>
      <c r="O1614" s="12" t="s">
        <v>32</v>
      </c>
      <c r="P1614" s="12" t="s">
        <v>58</v>
      </c>
      <c r="Q1614" s="12" t="s">
        <v>653</v>
      </c>
      <c r="R1614" s="12">
        <v>14.91</v>
      </c>
      <c r="S1614" s="12">
        <v>3</v>
      </c>
      <c r="T1614" s="12">
        <v>0</v>
      </c>
      <c r="U1614" s="12">
        <v>4.6220999999999997</v>
      </c>
    </row>
    <row r="1615" spans="1:21" x14ac:dyDescent="0.3">
      <c r="A1615" s="12">
        <v>7619</v>
      </c>
      <c r="B1615" s="12" t="s">
        <v>3804</v>
      </c>
      <c r="C1615" s="2">
        <v>43035</v>
      </c>
      <c r="D1615" s="2">
        <v>43037</v>
      </c>
      <c r="E1615" s="12" t="s">
        <v>89</v>
      </c>
      <c r="F1615" s="12" t="s">
        <v>3805</v>
      </c>
      <c r="G1615" s="12" t="s">
        <v>3806</v>
      </c>
      <c r="H1615" s="12" t="s">
        <v>92</v>
      </c>
      <c r="I1615" s="12" t="s">
        <v>27</v>
      </c>
      <c r="J1615" s="12" t="s">
        <v>54</v>
      </c>
      <c r="K1615" s="12" t="s">
        <v>55</v>
      </c>
      <c r="L1615" s="12">
        <v>90032</v>
      </c>
      <c r="M1615" s="12" t="s">
        <v>56</v>
      </c>
      <c r="N1615" s="12" t="s">
        <v>62</v>
      </c>
      <c r="O1615" s="12" t="s">
        <v>32</v>
      </c>
      <c r="P1615" s="12" t="s">
        <v>47</v>
      </c>
      <c r="Q1615" s="12" t="s">
        <v>63</v>
      </c>
      <c r="R1615" s="12">
        <v>189.57599999999999</v>
      </c>
      <c r="S1615" s="12">
        <v>1</v>
      </c>
      <c r="T1615" s="12">
        <v>0.2</v>
      </c>
      <c r="U1615" s="12">
        <v>9.4787999999999997</v>
      </c>
    </row>
    <row r="1616" spans="1:21" x14ac:dyDescent="0.3">
      <c r="A1616" s="12">
        <v>7622</v>
      </c>
      <c r="B1616" s="12" t="s">
        <v>3807</v>
      </c>
      <c r="C1616" s="2">
        <v>41968</v>
      </c>
      <c r="D1616" s="2">
        <v>41972</v>
      </c>
      <c r="E1616" s="12" t="s">
        <v>41</v>
      </c>
      <c r="F1616" s="12" t="s">
        <v>2942</v>
      </c>
      <c r="G1616" s="12" t="s">
        <v>2943</v>
      </c>
      <c r="H1616" s="12" t="s">
        <v>26</v>
      </c>
      <c r="I1616" s="12" t="s">
        <v>27</v>
      </c>
      <c r="J1616" s="12" t="s">
        <v>54</v>
      </c>
      <c r="K1616" s="12" t="s">
        <v>55</v>
      </c>
      <c r="L1616" s="12">
        <v>90004</v>
      </c>
      <c r="M1616" s="12" t="s">
        <v>56</v>
      </c>
      <c r="N1616" s="12" t="s">
        <v>807</v>
      </c>
      <c r="O1616" s="12" t="s">
        <v>32</v>
      </c>
      <c r="P1616" s="12" t="s">
        <v>38</v>
      </c>
      <c r="Q1616" s="12" t="s">
        <v>808</v>
      </c>
      <c r="R1616" s="12">
        <v>725.34400000000005</v>
      </c>
      <c r="S1616" s="12">
        <v>4</v>
      </c>
      <c r="T1616" s="12">
        <v>0.2</v>
      </c>
      <c r="U1616" s="12">
        <v>54.400799999999997</v>
      </c>
    </row>
    <row r="1617" spans="1:21" x14ac:dyDescent="0.3">
      <c r="A1617" s="12">
        <v>7626</v>
      </c>
      <c r="B1617" s="12" t="s">
        <v>3808</v>
      </c>
      <c r="C1617" s="2">
        <v>42147</v>
      </c>
      <c r="D1617" s="2">
        <v>42151</v>
      </c>
      <c r="E1617" s="12" t="s">
        <v>23</v>
      </c>
      <c r="F1617" s="12" t="s">
        <v>394</v>
      </c>
      <c r="G1617" s="12" t="s">
        <v>395</v>
      </c>
      <c r="H1617" s="12" t="s">
        <v>102</v>
      </c>
      <c r="I1617" s="12" t="s">
        <v>27</v>
      </c>
      <c r="J1617" s="12" t="s">
        <v>290</v>
      </c>
      <c r="K1617" s="12" t="s">
        <v>291</v>
      </c>
      <c r="L1617" s="12">
        <v>48234</v>
      </c>
      <c r="M1617" s="12" t="s">
        <v>95</v>
      </c>
      <c r="N1617" s="12" t="s">
        <v>1149</v>
      </c>
      <c r="O1617" s="12" t="s">
        <v>32</v>
      </c>
      <c r="P1617" s="12" t="s">
        <v>58</v>
      </c>
      <c r="Q1617" s="12" t="s">
        <v>1150</v>
      </c>
      <c r="R1617" s="12">
        <v>75.33</v>
      </c>
      <c r="S1617" s="12">
        <v>9</v>
      </c>
      <c r="T1617" s="12">
        <v>0</v>
      </c>
      <c r="U1617" s="12">
        <v>19.585799999999999</v>
      </c>
    </row>
    <row r="1618" spans="1:21" x14ac:dyDescent="0.3">
      <c r="A1618" s="12">
        <v>7632</v>
      </c>
      <c r="B1618" s="12" t="s">
        <v>3809</v>
      </c>
      <c r="C1618" s="2">
        <v>41728</v>
      </c>
      <c r="D1618" s="2">
        <v>41730</v>
      </c>
      <c r="E1618" s="12" t="s">
        <v>89</v>
      </c>
      <c r="F1618" s="12" t="s">
        <v>260</v>
      </c>
      <c r="G1618" s="12" t="s">
        <v>261</v>
      </c>
      <c r="H1618" s="12" t="s">
        <v>102</v>
      </c>
      <c r="I1618" s="12" t="s">
        <v>27</v>
      </c>
      <c r="J1618" s="12" t="s">
        <v>2251</v>
      </c>
      <c r="K1618" s="12" t="s">
        <v>94</v>
      </c>
      <c r="L1618" s="12">
        <v>78521</v>
      </c>
      <c r="M1618" s="12" t="s">
        <v>95</v>
      </c>
      <c r="N1618" s="12" t="s">
        <v>1005</v>
      </c>
      <c r="O1618" s="12" t="s">
        <v>32</v>
      </c>
      <c r="P1618" s="12" t="s">
        <v>38</v>
      </c>
      <c r="Q1618" s="12" t="s">
        <v>1006</v>
      </c>
      <c r="R1618" s="12">
        <v>127.30200000000001</v>
      </c>
      <c r="S1618" s="12">
        <v>7</v>
      </c>
      <c r="T1618" s="12">
        <v>0.3</v>
      </c>
      <c r="U1618" s="12">
        <v>-9.093</v>
      </c>
    </row>
    <row r="1619" spans="1:21" x14ac:dyDescent="0.3">
      <c r="A1619" s="12">
        <v>7633</v>
      </c>
      <c r="B1619" s="12" t="s">
        <v>3810</v>
      </c>
      <c r="C1619" s="2">
        <v>43098</v>
      </c>
      <c r="D1619" s="2">
        <v>43101</v>
      </c>
      <c r="E1619" s="12" t="s">
        <v>23</v>
      </c>
      <c r="F1619" s="12" t="s">
        <v>927</v>
      </c>
      <c r="G1619" s="12" t="s">
        <v>928</v>
      </c>
      <c r="H1619" s="12" t="s">
        <v>26</v>
      </c>
      <c r="I1619" s="12" t="s">
        <v>27</v>
      </c>
      <c r="J1619" s="12" t="s">
        <v>867</v>
      </c>
      <c r="K1619" s="12" t="s">
        <v>29</v>
      </c>
      <c r="L1619" s="12">
        <v>40214</v>
      </c>
      <c r="M1619" s="12" t="s">
        <v>30</v>
      </c>
      <c r="N1619" s="12" t="s">
        <v>396</v>
      </c>
      <c r="O1619" s="12" t="s">
        <v>32</v>
      </c>
      <c r="P1619" s="12" t="s">
        <v>38</v>
      </c>
      <c r="Q1619" s="12" t="s">
        <v>397</v>
      </c>
      <c r="R1619" s="12">
        <v>1207.8399999999999</v>
      </c>
      <c r="S1619" s="12">
        <v>8</v>
      </c>
      <c r="T1619" s="12">
        <v>0</v>
      </c>
      <c r="U1619" s="12">
        <v>314.03840000000002</v>
      </c>
    </row>
    <row r="1620" spans="1:21" x14ac:dyDescent="0.3">
      <c r="A1620" s="12">
        <v>7636</v>
      </c>
      <c r="B1620" s="12" t="s">
        <v>3810</v>
      </c>
      <c r="C1620" s="2">
        <v>43098</v>
      </c>
      <c r="D1620" s="2">
        <v>43101</v>
      </c>
      <c r="E1620" s="12" t="s">
        <v>23</v>
      </c>
      <c r="F1620" s="12" t="s">
        <v>927</v>
      </c>
      <c r="G1620" s="12" t="s">
        <v>928</v>
      </c>
      <c r="H1620" s="12" t="s">
        <v>26</v>
      </c>
      <c r="I1620" s="12" t="s">
        <v>27</v>
      </c>
      <c r="J1620" s="12" t="s">
        <v>867</v>
      </c>
      <c r="K1620" s="12" t="s">
        <v>29</v>
      </c>
      <c r="L1620" s="12">
        <v>40214</v>
      </c>
      <c r="M1620" s="12" t="s">
        <v>30</v>
      </c>
      <c r="N1620" s="12" t="s">
        <v>2336</v>
      </c>
      <c r="O1620" s="12" t="s">
        <v>32</v>
      </c>
      <c r="P1620" s="12" t="s">
        <v>38</v>
      </c>
      <c r="Q1620" s="12" t="s">
        <v>2337</v>
      </c>
      <c r="R1620" s="12">
        <v>300.98</v>
      </c>
      <c r="S1620" s="12">
        <v>1</v>
      </c>
      <c r="T1620" s="12">
        <v>0</v>
      </c>
      <c r="U1620" s="12">
        <v>87.284199999999998</v>
      </c>
    </row>
    <row r="1621" spans="1:21" x14ac:dyDescent="0.3">
      <c r="A1621" s="12">
        <v>7637</v>
      </c>
      <c r="B1621" s="12" t="s">
        <v>3810</v>
      </c>
      <c r="C1621" s="2">
        <v>43098</v>
      </c>
      <c r="D1621" s="2">
        <v>43101</v>
      </c>
      <c r="E1621" s="12" t="s">
        <v>23</v>
      </c>
      <c r="F1621" s="12" t="s">
        <v>927</v>
      </c>
      <c r="G1621" s="12" t="s">
        <v>928</v>
      </c>
      <c r="H1621" s="12" t="s">
        <v>26</v>
      </c>
      <c r="I1621" s="12" t="s">
        <v>27</v>
      </c>
      <c r="J1621" s="12" t="s">
        <v>867</v>
      </c>
      <c r="K1621" s="12" t="s">
        <v>29</v>
      </c>
      <c r="L1621" s="12">
        <v>40214</v>
      </c>
      <c r="M1621" s="12" t="s">
        <v>30</v>
      </c>
      <c r="N1621" s="12" t="s">
        <v>1092</v>
      </c>
      <c r="O1621" s="12" t="s">
        <v>32</v>
      </c>
      <c r="P1621" s="12" t="s">
        <v>38</v>
      </c>
      <c r="Q1621" s="12" t="s">
        <v>1093</v>
      </c>
      <c r="R1621" s="12">
        <v>258.75</v>
      </c>
      <c r="S1621" s="12">
        <v>3</v>
      </c>
      <c r="T1621" s="12">
        <v>0</v>
      </c>
      <c r="U1621" s="12">
        <v>77.625</v>
      </c>
    </row>
    <row r="1622" spans="1:21" x14ac:dyDescent="0.3">
      <c r="A1622" s="12">
        <v>7640</v>
      </c>
      <c r="B1622" s="12" t="s">
        <v>3811</v>
      </c>
      <c r="C1622" s="2">
        <v>42796</v>
      </c>
      <c r="D1622" s="2">
        <v>42802</v>
      </c>
      <c r="E1622" s="12" t="s">
        <v>41</v>
      </c>
      <c r="F1622" s="12" t="s">
        <v>2923</v>
      </c>
      <c r="G1622" s="12" t="s">
        <v>2924</v>
      </c>
      <c r="H1622" s="12" t="s">
        <v>92</v>
      </c>
      <c r="I1622" s="12" t="s">
        <v>27</v>
      </c>
      <c r="J1622" s="12" t="s">
        <v>232</v>
      </c>
      <c r="K1622" s="12" t="s">
        <v>202</v>
      </c>
      <c r="L1622" s="12">
        <v>19711</v>
      </c>
      <c r="M1622" s="12" t="s">
        <v>69</v>
      </c>
      <c r="N1622" s="12" t="s">
        <v>2312</v>
      </c>
      <c r="O1622" s="12" t="s">
        <v>32</v>
      </c>
      <c r="P1622" s="12" t="s">
        <v>33</v>
      </c>
      <c r="Q1622" s="12" t="s">
        <v>2313</v>
      </c>
      <c r="R1622" s="12">
        <v>441.96</v>
      </c>
      <c r="S1622" s="12">
        <v>2</v>
      </c>
      <c r="T1622" s="12">
        <v>0</v>
      </c>
      <c r="U1622" s="12">
        <v>101.6508</v>
      </c>
    </row>
    <row r="1623" spans="1:21" x14ac:dyDescent="0.3">
      <c r="A1623" s="12">
        <v>7646</v>
      </c>
      <c r="B1623" s="12" t="s">
        <v>3812</v>
      </c>
      <c r="C1623" s="2">
        <v>42099</v>
      </c>
      <c r="D1623" s="2">
        <v>42105</v>
      </c>
      <c r="E1623" s="12" t="s">
        <v>41</v>
      </c>
      <c r="F1623" s="12" t="s">
        <v>2776</v>
      </c>
      <c r="G1623" s="12" t="s">
        <v>2777</v>
      </c>
      <c r="H1623" s="12" t="s">
        <v>92</v>
      </c>
      <c r="I1623" s="12" t="s">
        <v>27</v>
      </c>
      <c r="J1623" s="12" t="s">
        <v>54</v>
      </c>
      <c r="K1623" s="12" t="s">
        <v>55</v>
      </c>
      <c r="L1623" s="12">
        <v>90036</v>
      </c>
      <c r="M1623" s="12" t="s">
        <v>56</v>
      </c>
      <c r="N1623" s="12" t="s">
        <v>1097</v>
      </c>
      <c r="O1623" s="12" t="s">
        <v>32</v>
      </c>
      <c r="P1623" s="12" t="s">
        <v>38</v>
      </c>
      <c r="Q1623" s="12" t="s">
        <v>1098</v>
      </c>
      <c r="R1623" s="12">
        <v>892.22400000000005</v>
      </c>
      <c r="S1623" s="12">
        <v>3</v>
      </c>
      <c r="T1623" s="12">
        <v>0.2</v>
      </c>
      <c r="U1623" s="12">
        <v>89.222399999999993</v>
      </c>
    </row>
    <row r="1624" spans="1:21" x14ac:dyDescent="0.3">
      <c r="A1624" s="12">
        <v>7649</v>
      </c>
      <c r="B1624" s="12" t="s">
        <v>3813</v>
      </c>
      <c r="C1624" s="2">
        <v>42444</v>
      </c>
      <c r="D1624" s="2">
        <v>42445</v>
      </c>
      <c r="E1624" s="12" t="s">
        <v>89</v>
      </c>
      <c r="F1624" s="12" t="s">
        <v>3814</v>
      </c>
      <c r="G1624" s="12" t="s">
        <v>3815</v>
      </c>
      <c r="H1624" s="12" t="s">
        <v>92</v>
      </c>
      <c r="I1624" s="12" t="s">
        <v>27</v>
      </c>
      <c r="J1624" s="12" t="s">
        <v>330</v>
      </c>
      <c r="K1624" s="12" t="s">
        <v>55</v>
      </c>
      <c r="L1624" s="12">
        <v>94110</v>
      </c>
      <c r="M1624" s="12" t="s">
        <v>56</v>
      </c>
      <c r="N1624" s="12" t="s">
        <v>983</v>
      </c>
      <c r="O1624" s="12" t="s">
        <v>32</v>
      </c>
      <c r="P1624" s="12" t="s">
        <v>38</v>
      </c>
      <c r="Q1624" s="12" t="s">
        <v>984</v>
      </c>
      <c r="R1624" s="12">
        <v>1352.0319999999999</v>
      </c>
      <c r="S1624" s="12">
        <v>4</v>
      </c>
      <c r="T1624" s="12">
        <v>0.2</v>
      </c>
      <c r="U1624" s="12">
        <v>84.501999999999995</v>
      </c>
    </row>
    <row r="1625" spans="1:21" x14ac:dyDescent="0.3">
      <c r="A1625" s="12">
        <v>7650</v>
      </c>
      <c r="B1625" s="12" t="s">
        <v>3816</v>
      </c>
      <c r="C1625" s="2">
        <v>42365</v>
      </c>
      <c r="D1625" s="2">
        <v>42369</v>
      </c>
      <c r="E1625" s="12" t="s">
        <v>41</v>
      </c>
      <c r="F1625" s="12" t="s">
        <v>2681</v>
      </c>
      <c r="G1625" s="12" t="s">
        <v>2682</v>
      </c>
      <c r="H1625" s="12" t="s">
        <v>92</v>
      </c>
      <c r="I1625" s="12" t="s">
        <v>27</v>
      </c>
      <c r="J1625" s="12" t="s">
        <v>1772</v>
      </c>
      <c r="K1625" s="12" t="s">
        <v>233</v>
      </c>
      <c r="L1625" s="12">
        <v>43302</v>
      </c>
      <c r="M1625" s="12" t="s">
        <v>69</v>
      </c>
      <c r="N1625" s="12" t="s">
        <v>924</v>
      </c>
      <c r="O1625" s="12" t="s">
        <v>32</v>
      </c>
      <c r="P1625" s="12" t="s">
        <v>47</v>
      </c>
      <c r="Q1625" s="12" t="s">
        <v>925</v>
      </c>
      <c r="R1625" s="12">
        <v>1548.99</v>
      </c>
      <c r="S1625" s="12">
        <v>9</v>
      </c>
      <c r="T1625" s="12">
        <v>0.4</v>
      </c>
      <c r="U1625" s="12">
        <v>-464.697</v>
      </c>
    </row>
    <row r="1626" spans="1:21" x14ac:dyDescent="0.3">
      <c r="A1626" s="12">
        <v>7655</v>
      </c>
      <c r="B1626" s="12" t="s">
        <v>3817</v>
      </c>
      <c r="C1626" s="2">
        <v>42338</v>
      </c>
      <c r="D1626" s="2">
        <v>42340</v>
      </c>
      <c r="E1626" s="12" t="s">
        <v>23</v>
      </c>
      <c r="F1626" s="12" t="s">
        <v>3818</v>
      </c>
      <c r="G1626" s="12" t="s">
        <v>3819</v>
      </c>
      <c r="H1626" s="12" t="s">
        <v>26</v>
      </c>
      <c r="I1626" s="12" t="s">
        <v>27</v>
      </c>
      <c r="J1626" s="12" t="s">
        <v>2421</v>
      </c>
      <c r="K1626" s="12" t="s">
        <v>1342</v>
      </c>
      <c r="L1626" s="12">
        <v>89115</v>
      </c>
      <c r="M1626" s="12" t="s">
        <v>56</v>
      </c>
      <c r="N1626" s="12" t="s">
        <v>2967</v>
      </c>
      <c r="O1626" s="12" t="s">
        <v>32</v>
      </c>
      <c r="P1626" s="12" t="s">
        <v>58</v>
      </c>
      <c r="Q1626" s="12" t="s">
        <v>2968</v>
      </c>
      <c r="R1626" s="12">
        <v>80.959999999999994</v>
      </c>
      <c r="S1626" s="12">
        <v>4</v>
      </c>
      <c r="T1626" s="12">
        <v>0</v>
      </c>
      <c r="U1626" s="12">
        <v>29.145600000000002</v>
      </c>
    </row>
    <row r="1627" spans="1:21" x14ac:dyDescent="0.3">
      <c r="A1627" s="12">
        <v>7658</v>
      </c>
      <c r="B1627" s="12" t="s">
        <v>3820</v>
      </c>
      <c r="C1627" s="2">
        <v>41744</v>
      </c>
      <c r="D1627" s="2">
        <v>41744</v>
      </c>
      <c r="E1627" s="12" t="s">
        <v>427</v>
      </c>
      <c r="F1627" s="12" t="s">
        <v>133</v>
      </c>
      <c r="G1627" s="12" t="s">
        <v>134</v>
      </c>
      <c r="H1627" s="12" t="s">
        <v>102</v>
      </c>
      <c r="I1627" s="12" t="s">
        <v>27</v>
      </c>
      <c r="J1627" s="12" t="s">
        <v>54</v>
      </c>
      <c r="K1627" s="12" t="s">
        <v>55</v>
      </c>
      <c r="L1627" s="12">
        <v>90049</v>
      </c>
      <c r="M1627" s="12" t="s">
        <v>56</v>
      </c>
      <c r="N1627" s="12" t="s">
        <v>356</v>
      </c>
      <c r="O1627" s="12" t="s">
        <v>32</v>
      </c>
      <c r="P1627" s="12" t="s">
        <v>58</v>
      </c>
      <c r="Q1627" s="12" t="s">
        <v>357</v>
      </c>
      <c r="R1627" s="12">
        <v>187.76</v>
      </c>
      <c r="S1627" s="12">
        <v>4</v>
      </c>
      <c r="T1627" s="12">
        <v>0</v>
      </c>
      <c r="U1627" s="12">
        <v>76.9816</v>
      </c>
    </row>
    <row r="1628" spans="1:21" x14ac:dyDescent="0.3">
      <c r="A1628" s="12">
        <v>7661</v>
      </c>
      <c r="B1628" s="12" t="s">
        <v>3821</v>
      </c>
      <c r="C1628" s="2">
        <v>41646</v>
      </c>
      <c r="D1628" s="2">
        <v>41651</v>
      </c>
      <c r="E1628" s="12" t="s">
        <v>41</v>
      </c>
      <c r="F1628" s="12" t="s">
        <v>2846</v>
      </c>
      <c r="G1628" s="12" t="s">
        <v>2847</v>
      </c>
      <c r="H1628" s="12" t="s">
        <v>26</v>
      </c>
      <c r="I1628" s="12" t="s">
        <v>27</v>
      </c>
      <c r="J1628" s="12" t="s">
        <v>1870</v>
      </c>
      <c r="K1628" s="12" t="s">
        <v>94</v>
      </c>
      <c r="L1628" s="12">
        <v>77340</v>
      </c>
      <c r="M1628" s="12" t="s">
        <v>95</v>
      </c>
      <c r="N1628" s="12" t="s">
        <v>553</v>
      </c>
      <c r="O1628" s="12" t="s">
        <v>32</v>
      </c>
      <c r="P1628" s="12" t="s">
        <v>58</v>
      </c>
      <c r="Q1628" s="12" t="s">
        <v>554</v>
      </c>
      <c r="R1628" s="12">
        <v>76.727999999999994</v>
      </c>
      <c r="S1628" s="12">
        <v>3</v>
      </c>
      <c r="T1628" s="12">
        <v>0.6</v>
      </c>
      <c r="U1628" s="12">
        <v>-53.709600000000002</v>
      </c>
    </row>
    <row r="1629" spans="1:21" x14ac:dyDescent="0.3">
      <c r="A1629" s="12">
        <v>7665</v>
      </c>
      <c r="B1629" s="12" t="s">
        <v>3822</v>
      </c>
      <c r="C1629" s="2">
        <v>41934</v>
      </c>
      <c r="D1629" s="2">
        <v>41938</v>
      </c>
      <c r="E1629" s="12" t="s">
        <v>41</v>
      </c>
      <c r="F1629" s="12" t="s">
        <v>3823</v>
      </c>
      <c r="G1629" s="12" t="s">
        <v>3824</v>
      </c>
      <c r="H1629" s="12" t="s">
        <v>92</v>
      </c>
      <c r="I1629" s="12" t="s">
        <v>27</v>
      </c>
      <c r="J1629" s="12" t="s">
        <v>3825</v>
      </c>
      <c r="K1629" s="12" t="s">
        <v>1408</v>
      </c>
      <c r="L1629" s="12">
        <v>71111</v>
      </c>
      <c r="M1629" s="12" t="s">
        <v>30</v>
      </c>
      <c r="N1629" s="12" t="s">
        <v>2397</v>
      </c>
      <c r="O1629" s="12" t="s">
        <v>32</v>
      </c>
      <c r="P1629" s="12" t="s">
        <v>58</v>
      </c>
      <c r="Q1629" s="12" t="s">
        <v>2398</v>
      </c>
      <c r="R1629" s="12">
        <v>129.91999999999999</v>
      </c>
      <c r="S1629" s="12">
        <v>4</v>
      </c>
      <c r="T1629" s="12">
        <v>0</v>
      </c>
      <c r="U1629" s="12">
        <v>10.393599999999999</v>
      </c>
    </row>
    <row r="1630" spans="1:21" x14ac:dyDescent="0.3">
      <c r="A1630" s="12">
        <v>7672</v>
      </c>
      <c r="B1630" s="12" t="s">
        <v>3826</v>
      </c>
      <c r="C1630" s="2">
        <v>42335</v>
      </c>
      <c r="D1630" s="2">
        <v>42337</v>
      </c>
      <c r="E1630" s="12" t="s">
        <v>23</v>
      </c>
      <c r="F1630" s="12" t="s">
        <v>3035</v>
      </c>
      <c r="G1630" s="12" t="s">
        <v>3036</v>
      </c>
      <c r="H1630" s="12" t="s">
        <v>102</v>
      </c>
      <c r="I1630" s="12" t="s">
        <v>27</v>
      </c>
      <c r="J1630" s="12" t="s">
        <v>1359</v>
      </c>
      <c r="K1630" s="12" t="s">
        <v>436</v>
      </c>
      <c r="L1630" s="12">
        <v>2149</v>
      </c>
      <c r="M1630" s="12" t="s">
        <v>69</v>
      </c>
      <c r="N1630" s="12" t="s">
        <v>2402</v>
      </c>
      <c r="O1630" s="12" t="s">
        <v>32</v>
      </c>
      <c r="P1630" s="12" t="s">
        <v>33</v>
      </c>
      <c r="Q1630" s="12" t="s">
        <v>2403</v>
      </c>
      <c r="R1630" s="12">
        <v>170.98</v>
      </c>
      <c r="S1630" s="12">
        <v>1</v>
      </c>
      <c r="T1630" s="12">
        <v>0</v>
      </c>
      <c r="U1630" s="12">
        <v>32.486199999999997</v>
      </c>
    </row>
    <row r="1631" spans="1:21" x14ac:dyDescent="0.3">
      <c r="A1631" s="12">
        <v>7673</v>
      </c>
      <c r="B1631" s="12" t="s">
        <v>3826</v>
      </c>
      <c r="C1631" s="2">
        <v>42335</v>
      </c>
      <c r="D1631" s="2">
        <v>42337</v>
      </c>
      <c r="E1631" s="12" t="s">
        <v>23</v>
      </c>
      <c r="F1631" s="12" t="s">
        <v>3035</v>
      </c>
      <c r="G1631" s="12" t="s">
        <v>3036</v>
      </c>
      <c r="H1631" s="12" t="s">
        <v>102</v>
      </c>
      <c r="I1631" s="12" t="s">
        <v>27</v>
      </c>
      <c r="J1631" s="12" t="s">
        <v>1359</v>
      </c>
      <c r="K1631" s="12" t="s">
        <v>436</v>
      </c>
      <c r="L1631" s="12">
        <v>2149</v>
      </c>
      <c r="M1631" s="12" t="s">
        <v>69</v>
      </c>
      <c r="N1631" s="12" t="s">
        <v>3827</v>
      </c>
      <c r="O1631" s="12" t="s">
        <v>32</v>
      </c>
      <c r="P1631" s="12" t="s">
        <v>58</v>
      </c>
      <c r="Q1631" s="12" t="s">
        <v>3828</v>
      </c>
      <c r="R1631" s="12">
        <v>38.97</v>
      </c>
      <c r="S1631" s="12">
        <v>3</v>
      </c>
      <c r="T1631" s="12">
        <v>0</v>
      </c>
      <c r="U1631" s="12">
        <v>4.6764000000000001</v>
      </c>
    </row>
    <row r="1632" spans="1:21" x14ac:dyDescent="0.3">
      <c r="A1632" s="12">
        <v>7675</v>
      </c>
      <c r="B1632" s="12" t="s">
        <v>3826</v>
      </c>
      <c r="C1632" s="2">
        <v>42335</v>
      </c>
      <c r="D1632" s="2">
        <v>42337</v>
      </c>
      <c r="E1632" s="12" t="s">
        <v>23</v>
      </c>
      <c r="F1632" s="12" t="s">
        <v>3035</v>
      </c>
      <c r="G1632" s="12" t="s">
        <v>3036</v>
      </c>
      <c r="H1632" s="12" t="s">
        <v>102</v>
      </c>
      <c r="I1632" s="12" t="s">
        <v>27</v>
      </c>
      <c r="J1632" s="12" t="s">
        <v>1359</v>
      </c>
      <c r="K1632" s="12" t="s">
        <v>436</v>
      </c>
      <c r="L1632" s="12">
        <v>2149</v>
      </c>
      <c r="M1632" s="12" t="s">
        <v>69</v>
      </c>
      <c r="N1632" s="12" t="s">
        <v>1136</v>
      </c>
      <c r="O1632" s="12" t="s">
        <v>32</v>
      </c>
      <c r="P1632" s="12" t="s">
        <v>47</v>
      </c>
      <c r="Q1632" s="12" t="s">
        <v>1137</v>
      </c>
      <c r="R1632" s="12">
        <v>446.06799999999998</v>
      </c>
      <c r="S1632" s="12">
        <v>4</v>
      </c>
      <c r="T1632" s="12">
        <v>0.3</v>
      </c>
      <c r="U1632" s="12">
        <v>0</v>
      </c>
    </row>
    <row r="1633" spans="1:21" x14ac:dyDescent="0.3">
      <c r="A1633" s="12">
        <v>7681</v>
      </c>
      <c r="B1633" s="12" t="s">
        <v>3829</v>
      </c>
      <c r="C1633" s="2">
        <v>42004</v>
      </c>
      <c r="D1633" s="2">
        <v>42011</v>
      </c>
      <c r="E1633" s="12" t="s">
        <v>41</v>
      </c>
      <c r="F1633" s="12" t="s">
        <v>2297</v>
      </c>
      <c r="G1633" s="12" t="s">
        <v>2298</v>
      </c>
      <c r="H1633" s="12" t="s">
        <v>102</v>
      </c>
      <c r="I1633" s="12" t="s">
        <v>27</v>
      </c>
      <c r="J1633" s="12" t="s">
        <v>1646</v>
      </c>
      <c r="K1633" s="12" t="s">
        <v>1647</v>
      </c>
      <c r="L1633" s="12">
        <v>2908</v>
      </c>
      <c r="M1633" s="12" t="s">
        <v>69</v>
      </c>
      <c r="N1633" s="12" t="s">
        <v>1382</v>
      </c>
      <c r="O1633" s="12" t="s">
        <v>32</v>
      </c>
      <c r="P1633" s="12" t="s">
        <v>33</v>
      </c>
      <c r="Q1633" s="12" t="s">
        <v>1383</v>
      </c>
      <c r="R1633" s="12">
        <v>341.96</v>
      </c>
      <c r="S1633" s="12">
        <v>2</v>
      </c>
      <c r="T1633" s="12">
        <v>0</v>
      </c>
      <c r="U1633" s="12">
        <v>78.650800000000004</v>
      </c>
    </row>
    <row r="1634" spans="1:21" x14ac:dyDescent="0.3">
      <c r="A1634" s="12">
        <v>7682</v>
      </c>
      <c r="B1634" s="12" t="s">
        <v>3829</v>
      </c>
      <c r="C1634" s="2">
        <v>42004</v>
      </c>
      <c r="D1634" s="2">
        <v>42011</v>
      </c>
      <c r="E1634" s="12" t="s">
        <v>41</v>
      </c>
      <c r="F1634" s="12" t="s">
        <v>2297</v>
      </c>
      <c r="G1634" s="12" t="s">
        <v>2298</v>
      </c>
      <c r="H1634" s="12" t="s">
        <v>102</v>
      </c>
      <c r="I1634" s="12" t="s">
        <v>27</v>
      </c>
      <c r="J1634" s="12" t="s">
        <v>1646</v>
      </c>
      <c r="K1634" s="12" t="s">
        <v>1647</v>
      </c>
      <c r="L1634" s="12">
        <v>2908</v>
      </c>
      <c r="M1634" s="12" t="s">
        <v>69</v>
      </c>
      <c r="N1634" s="12" t="s">
        <v>106</v>
      </c>
      <c r="O1634" s="12" t="s">
        <v>32</v>
      </c>
      <c r="P1634" s="12" t="s">
        <v>38</v>
      </c>
      <c r="Q1634" s="12" t="s">
        <v>107</v>
      </c>
      <c r="R1634" s="12">
        <v>605.88</v>
      </c>
      <c r="S1634" s="12">
        <v>6</v>
      </c>
      <c r="T1634" s="12">
        <v>0</v>
      </c>
      <c r="U1634" s="12">
        <v>151.47</v>
      </c>
    </row>
    <row r="1635" spans="1:21" x14ac:dyDescent="0.3">
      <c r="A1635" s="12">
        <v>7687</v>
      </c>
      <c r="B1635" s="12" t="s">
        <v>3830</v>
      </c>
      <c r="C1635" s="2">
        <v>42699</v>
      </c>
      <c r="D1635" s="2">
        <v>42703</v>
      </c>
      <c r="E1635" s="12" t="s">
        <v>41</v>
      </c>
      <c r="F1635" s="12" t="s">
        <v>1937</v>
      </c>
      <c r="G1635" s="12" t="s">
        <v>1938</v>
      </c>
      <c r="H1635" s="12" t="s">
        <v>92</v>
      </c>
      <c r="I1635" s="12" t="s">
        <v>27</v>
      </c>
      <c r="J1635" s="12" t="s">
        <v>479</v>
      </c>
      <c r="K1635" s="12" t="s">
        <v>291</v>
      </c>
      <c r="L1635" s="12">
        <v>49201</v>
      </c>
      <c r="M1635" s="12" t="s">
        <v>95</v>
      </c>
      <c r="N1635" s="12" t="s">
        <v>786</v>
      </c>
      <c r="O1635" s="12" t="s">
        <v>32</v>
      </c>
      <c r="P1635" s="12" t="s">
        <v>47</v>
      </c>
      <c r="Q1635" s="12" t="s">
        <v>787</v>
      </c>
      <c r="R1635" s="12">
        <v>1568.61</v>
      </c>
      <c r="S1635" s="12">
        <v>9</v>
      </c>
      <c r="T1635" s="12">
        <v>0</v>
      </c>
      <c r="U1635" s="12">
        <v>329.40809999999999</v>
      </c>
    </row>
    <row r="1636" spans="1:21" x14ac:dyDescent="0.3">
      <c r="A1636" s="12">
        <v>7691</v>
      </c>
      <c r="B1636" s="12" t="s">
        <v>3831</v>
      </c>
      <c r="C1636" s="2">
        <v>42931</v>
      </c>
      <c r="D1636" s="2">
        <v>42933</v>
      </c>
      <c r="E1636" s="12" t="s">
        <v>89</v>
      </c>
      <c r="F1636" s="12" t="s">
        <v>1811</v>
      </c>
      <c r="G1636" s="12" t="s">
        <v>1812</v>
      </c>
      <c r="H1636" s="12" t="s">
        <v>92</v>
      </c>
      <c r="I1636" s="12" t="s">
        <v>27</v>
      </c>
      <c r="J1636" s="12" t="s">
        <v>1483</v>
      </c>
      <c r="K1636" s="12" t="s">
        <v>718</v>
      </c>
      <c r="L1636" s="12">
        <v>23434</v>
      </c>
      <c r="M1636" s="12" t="s">
        <v>30</v>
      </c>
      <c r="N1636" s="12" t="s">
        <v>412</v>
      </c>
      <c r="O1636" s="12" t="s">
        <v>32</v>
      </c>
      <c r="P1636" s="12" t="s">
        <v>47</v>
      </c>
      <c r="Q1636" s="12" t="s">
        <v>413</v>
      </c>
      <c r="R1636" s="12">
        <v>872.94</v>
      </c>
      <c r="S1636" s="12">
        <v>3</v>
      </c>
      <c r="T1636" s="12">
        <v>0</v>
      </c>
      <c r="U1636" s="12">
        <v>157.1292</v>
      </c>
    </row>
    <row r="1637" spans="1:21" x14ac:dyDescent="0.3">
      <c r="A1637" s="12">
        <v>7695</v>
      </c>
      <c r="B1637" s="12" t="s">
        <v>3832</v>
      </c>
      <c r="C1637" s="2">
        <v>42451</v>
      </c>
      <c r="D1637" s="2">
        <v>42451</v>
      </c>
      <c r="E1637" s="12" t="s">
        <v>427</v>
      </c>
      <c r="F1637" s="12" t="s">
        <v>1405</v>
      </c>
      <c r="G1637" s="12" t="s">
        <v>1406</v>
      </c>
      <c r="H1637" s="12" t="s">
        <v>26</v>
      </c>
      <c r="I1637" s="12" t="s">
        <v>27</v>
      </c>
      <c r="J1637" s="12" t="s">
        <v>193</v>
      </c>
      <c r="K1637" s="12" t="s">
        <v>194</v>
      </c>
      <c r="L1637" s="12">
        <v>98103</v>
      </c>
      <c r="M1637" s="12" t="s">
        <v>56</v>
      </c>
      <c r="N1637" s="12" t="s">
        <v>1515</v>
      </c>
      <c r="O1637" s="12" t="s">
        <v>32</v>
      </c>
      <c r="P1637" s="12" t="s">
        <v>38</v>
      </c>
      <c r="Q1637" s="12" t="s">
        <v>1516</v>
      </c>
      <c r="R1637" s="12">
        <v>167.88800000000001</v>
      </c>
      <c r="S1637" s="12">
        <v>7</v>
      </c>
      <c r="T1637" s="12">
        <v>0.2</v>
      </c>
      <c r="U1637" s="12">
        <v>14.690200000000001</v>
      </c>
    </row>
    <row r="1638" spans="1:21" x14ac:dyDescent="0.3">
      <c r="A1638" s="12">
        <v>7702</v>
      </c>
      <c r="B1638" s="12" t="s">
        <v>3833</v>
      </c>
      <c r="C1638" s="2">
        <v>43083</v>
      </c>
      <c r="D1638" s="2">
        <v>43087</v>
      </c>
      <c r="E1638" s="12" t="s">
        <v>41</v>
      </c>
      <c r="F1638" s="12" t="s">
        <v>1739</v>
      </c>
      <c r="G1638" s="12" t="s">
        <v>1740</v>
      </c>
      <c r="H1638" s="12" t="s">
        <v>102</v>
      </c>
      <c r="I1638" s="12" t="s">
        <v>27</v>
      </c>
      <c r="J1638" s="12" t="s">
        <v>473</v>
      </c>
      <c r="K1638" s="12" t="s">
        <v>436</v>
      </c>
      <c r="L1638" s="12">
        <v>1841</v>
      </c>
      <c r="M1638" s="12" t="s">
        <v>69</v>
      </c>
      <c r="N1638" s="12" t="s">
        <v>308</v>
      </c>
      <c r="O1638" s="12" t="s">
        <v>32</v>
      </c>
      <c r="P1638" s="12" t="s">
        <v>47</v>
      </c>
      <c r="Q1638" s="12" t="s">
        <v>309</v>
      </c>
      <c r="R1638" s="12">
        <v>526.58199999999999</v>
      </c>
      <c r="S1638" s="12">
        <v>2</v>
      </c>
      <c r="T1638" s="12">
        <v>0.3</v>
      </c>
      <c r="U1638" s="12">
        <v>-52.658200000000001</v>
      </c>
    </row>
    <row r="1639" spans="1:21" x14ac:dyDescent="0.3">
      <c r="A1639" s="12">
        <v>7705</v>
      </c>
      <c r="B1639" s="12" t="s">
        <v>3834</v>
      </c>
      <c r="C1639" s="2">
        <v>42608</v>
      </c>
      <c r="D1639" s="2">
        <v>42615</v>
      </c>
      <c r="E1639" s="12" t="s">
        <v>41</v>
      </c>
      <c r="F1639" s="12" t="s">
        <v>1289</v>
      </c>
      <c r="G1639" s="12" t="s">
        <v>1290</v>
      </c>
      <c r="H1639" s="12" t="s">
        <v>26</v>
      </c>
      <c r="I1639" s="12" t="s">
        <v>27</v>
      </c>
      <c r="J1639" s="12" t="s">
        <v>290</v>
      </c>
      <c r="K1639" s="12" t="s">
        <v>291</v>
      </c>
      <c r="L1639" s="12">
        <v>48234</v>
      </c>
      <c r="M1639" s="12" t="s">
        <v>95</v>
      </c>
      <c r="N1639" s="12" t="s">
        <v>1042</v>
      </c>
      <c r="O1639" s="12" t="s">
        <v>32</v>
      </c>
      <c r="P1639" s="12" t="s">
        <v>47</v>
      </c>
      <c r="Q1639" s="12" t="s">
        <v>1043</v>
      </c>
      <c r="R1639" s="12">
        <v>447.84</v>
      </c>
      <c r="S1639" s="12">
        <v>4</v>
      </c>
      <c r="T1639" s="12">
        <v>0</v>
      </c>
      <c r="U1639" s="12">
        <v>98.524799999999999</v>
      </c>
    </row>
    <row r="1640" spans="1:21" x14ac:dyDescent="0.3">
      <c r="A1640" s="12">
        <v>7712</v>
      </c>
      <c r="B1640" s="12" t="s">
        <v>3835</v>
      </c>
      <c r="C1640" s="2">
        <v>43036</v>
      </c>
      <c r="D1640" s="2">
        <v>43038</v>
      </c>
      <c r="E1640" s="12" t="s">
        <v>23</v>
      </c>
      <c r="F1640" s="12" t="s">
        <v>2656</v>
      </c>
      <c r="G1640" s="12" t="s">
        <v>2657</v>
      </c>
      <c r="H1640" s="12" t="s">
        <v>26</v>
      </c>
      <c r="I1640" s="12" t="s">
        <v>27</v>
      </c>
      <c r="J1640" s="12" t="s">
        <v>1913</v>
      </c>
      <c r="K1640" s="12" t="s">
        <v>1038</v>
      </c>
      <c r="L1640" s="12">
        <v>28314</v>
      </c>
      <c r="M1640" s="12" t="s">
        <v>30</v>
      </c>
      <c r="N1640" s="12" t="s">
        <v>2057</v>
      </c>
      <c r="O1640" s="12" t="s">
        <v>32</v>
      </c>
      <c r="P1640" s="12" t="s">
        <v>58</v>
      </c>
      <c r="Q1640" s="12" t="s">
        <v>2058</v>
      </c>
      <c r="R1640" s="12">
        <v>77.951999999999998</v>
      </c>
      <c r="S1640" s="12">
        <v>3</v>
      </c>
      <c r="T1640" s="12">
        <v>0.2</v>
      </c>
      <c r="U1640" s="12">
        <v>15.590400000000001</v>
      </c>
    </row>
    <row r="1641" spans="1:21" x14ac:dyDescent="0.3">
      <c r="A1641" s="12">
        <v>7724</v>
      </c>
      <c r="B1641" s="12" t="s">
        <v>3836</v>
      </c>
      <c r="C1641" s="2">
        <v>42257</v>
      </c>
      <c r="D1641" s="2">
        <v>42261</v>
      </c>
      <c r="E1641" s="12" t="s">
        <v>41</v>
      </c>
      <c r="F1641" s="12" t="s">
        <v>3735</v>
      </c>
      <c r="G1641" s="12" t="s">
        <v>3736</v>
      </c>
      <c r="H1641" s="12" t="s">
        <v>92</v>
      </c>
      <c r="I1641" s="12" t="s">
        <v>27</v>
      </c>
      <c r="J1641" s="12" t="s">
        <v>2332</v>
      </c>
      <c r="K1641" s="12" t="s">
        <v>94</v>
      </c>
      <c r="L1641" s="12">
        <v>78745</v>
      </c>
      <c r="M1641" s="12" t="s">
        <v>95</v>
      </c>
      <c r="N1641" s="12" t="s">
        <v>1602</v>
      </c>
      <c r="O1641" s="12" t="s">
        <v>32</v>
      </c>
      <c r="P1641" s="12" t="s">
        <v>38</v>
      </c>
      <c r="Q1641" s="12" t="s">
        <v>1603</v>
      </c>
      <c r="R1641" s="12">
        <v>179.886</v>
      </c>
      <c r="S1641" s="12">
        <v>1</v>
      </c>
      <c r="T1641" s="12">
        <v>0.3</v>
      </c>
      <c r="U1641" s="12">
        <v>-2.5697999999999999</v>
      </c>
    </row>
    <row r="1642" spans="1:21" x14ac:dyDescent="0.3">
      <c r="A1642" s="12">
        <v>7731</v>
      </c>
      <c r="B1642" s="12" t="s">
        <v>3837</v>
      </c>
      <c r="C1642" s="2">
        <v>42899</v>
      </c>
      <c r="D1642" s="2">
        <v>42905</v>
      </c>
      <c r="E1642" s="12" t="s">
        <v>41</v>
      </c>
      <c r="F1642" s="12" t="s">
        <v>3544</v>
      </c>
      <c r="G1642" s="12" t="s">
        <v>3545</v>
      </c>
      <c r="H1642" s="12" t="s">
        <v>102</v>
      </c>
      <c r="I1642" s="12" t="s">
        <v>27</v>
      </c>
      <c r="J1642" s="12" t="s">
        <v>193</v>
      </c>
      <c r="K1642" s="12" t="s">
        <v>194</v>
      </c>
      <c r="L1642" s="12">
        <v>98103</v>
      </c>
      <c r="M1642" s="12" t="s">
        <v>56</v>
      </c>
      <c r="N1642" s="12" t="s">
        <v>1619</v>
      </c>
      <c r="O1642" s="12" t="s">
        <v>32</v>
      </c>
      <c r="P1642" s="12" t="s">
        <v>38</v>
      </c>
      <c r="Q1642" s="12" t="s">
        <v>1620</v>
      </c>
      <c r="R1642" s="12">
        <v>291.13600000000002</v>
      </c>
      <c r="S1642" s="12">
        <v>4</v>
      </c>
      <c r="T1642" s="12">
        <v>0.2</v>
      </c>
      <c r="U1642" s="12">
        <v>-25.474399999999999</v>
      </c>
    </row>
    <row r="1643" spans="1:21" x14ac:dyDescent="0.3">
      <c r="A1643" s="12">
        <v>7749</v>
      </c>
      <c r="B1643" s="12" t="s">
        <v>3838</v>
      </c>
      <c r="C1643" s="2">
        <v>42173</v>
      </c>
      <c r="D1643" s="2">
        <v>42179</v>
      </c>
      <c r="E1643" s="12" t="s">
        <v>41</v>
      </c>
      <c r="F1643" s="12" t="s">
        <v>454</v>
      </c>
      <c r="G1643" s="12" t="s">
        <v>455</v>
      </c>
      <c r="H1643" s="12" t="s">
        <v>26</v>
      </c>
      <c r="I1643" s="12" t="s">
        <v>27</v>
      </c>
      <c r="J1643" s="12" t="s">
        <v>691</v>
      </c>
      <c r="K1643" s="12" t="s">
        <v>718</v>
      </c>
      <c r="L1643" s="12">
        <v>22204</v>
      </c>
      <c r="M1643" s="12" t="s">
        <v>30</v>
      </c>
      <c r="N1643" s="12" t="s">
        <v>2320</v>
      </c>
      <c r="O1643" s="12" t="s">
        <v>32</v>
      </c>
      <c r="P1643" s="12" t="s">
        <v>58</v>
      </c>
      <c r="Q1643" s="12" t="s">
        <v>2321</v>
      </c>
      <c r="R1643" s="12">
        <v>60.84</v>
      </c>
      <c r="S1643" s="12">
        <v>3</v>
      </c>
      <c r="T1643" s="12">
        <v>0</v>
      </c>
      <c r="U1643" s="12">
        <v>19.468800000000002</v>
      </c>
    </row>
    <row r="1644" spans="1:21" x14ac:dyDescent="0.3">
      <c r="A1644" s="12">
        <v>7754</v>
      </c>
      <c r="B1644" s="12" t="s">
        <v>3839</v>
      </c>
      <c r="C1644" s="2">
        <v>42338</v>
      </c>
      <c r="D1644" s="2">
        <v>42341</v>
      </c>
      <c r="E1644" s="12" t="s">
        <v>89</v>
      </c>
      <c r="F1644" s="12" t="s">
        <v>1222</v>
      </c>
      <c r="G1644" s="12" t="s">
        <v>1223</v>
      </c>
      <c r="H1644" s="12" t="s">
        <v>92</v>
      </c>
      <c r="I1644" s="12" t="s">
        <v>27</v>
      </c>
      <c r="J1644" s="12" t="s">
        <v>608</v>
      </c>
      <c r="K1644" s="12" t="s">
        <v>1038</v>
      </c>
      <c r="L1644" s="12">
        <v>28540</v>
      </c>
      <c r="M1644" s="12" t="s">
        <v>30</v>
      </c>
      <c r="N1644" s="12" t="s">
        <v>2142</v>
      </c>
      <c r="O1644" s="12" t="s">
        <v>32</v>
      </c>
      <c r="P1644" s="12" t="s">
        <v>58</v>
      </c>
      <c r="Q1644" s="12" t="s">
        <v>2143</v>
      </c>
      <c r="R1644" s="12">
        <v>17.088000000000001</v>
      </c>
      <c r="S1644" s="12">
        <v>2</v>
      </c>
      <c r="T1644" s="12">
        <v>0.2</v>
      </c>
      <c r="U1644" s="12">
        <v>1.0680000000000001</v>
      </c>
    </row>
    <row r="1645" spans="1:21" x14ac:dyDescent="0.3">
      <c r="A1645" s="12">
        <v>7759</v>
      </c>
      <c r="B1645" s="12" t="s">
        <v>3840</v>
      </c>
      <c r="C1645" s="2">
        <v>43052</v>
      </c>
      <c r="D1645" s="2">
        <v>43055</v>
      </c>
      <c r="E1645" s="12" t="s">
        <v>23</v>
      </c>
      <c r="F1645" s="12" t="s">
        <v>1113</v>
      </c>
      <c r="G1645" s="12" t="s">
        <v>1114</v>
      </c>
      <c r="H1645" s="12" t="s">
        <v>92</v>
      </c>
      <c r="I1645" s="12" t="s">
        <v>27</v>
      </c>
      <c r="J1645" s="12" t="s">
        <v>2956</v>
      </c>
      <c r="K1645" s="12" t="s">
        <v>122</v>
      </c>
      <c r="L1645" s="12">
        <v>14215</v>
      </c>
      <c r="M1645" s="12" t="s">
        <v>69</v>
      </c>
      <c r="N1645" s="12" t="s">
        <v>2975</v>
      </c>
      <c r="O1645" s="12" t="s">
        <v>32</v>
      </c>
      <c r="P1645" s="12" t="s">
        <v>58</v>
      </c>
      <c r="Q1645" s="12" t="s">
        <v>2976</v>
      </c>
      <c r="R1645" s="12">
        <v>154.94999999999999</v>
      </c>
      <c r="S1645" s="12">
        <v>3</v>
      </c>
      <c r="T1645" s="12">
        <v>0</v>
      </c>
      <c r="U1645" s="12">
        <v>30.99</v>
      </c>
    </row>
    <row r="1646" spans="1:21" x14ac:dyDescent="0.3">
      <c r="A1646" s="12">
        <v>7766</v>
      </c>
      <c r="B1646" s="12" t="s">
        <v>3841</v>
      </c>
      <c r="C1646" s="2">
        <v>42959</v>
      </c>
      <c r="D1646" s="2">
        <v>42959</v>
      </c>
      <c r="E1646" s="12" t="s">
        <v>427</v>
      </c>
      <c r="F1646" s="12" t="s">
        <v>1937</v>
      </c>
      <c r="G1646" s="12" t="s">
        <v>1938</v>
      </c>
      <c r="H1646" s="12" t="s">
        <v>92</v>
      </c>
      <c r="I1646" s="12" t="s">
        <v>27</v>
      </c>
      <c r="J1646" s="12" t="s">
        <v>159</v>
      </c>
      <c r="K1646" s="12" t="s">
        <v>1091</v>
      </c>
      <c r="L1646" s="12">
        <v>21044</v>
      </c>
      <c r="M1646" s="12" t="s">
        <v>69</v>
      </c>
      <c r="N1646" s="12" t="s">
        <v>516</v>
      </c>
      <c r="O1646" s="12" t="s">
        <v>32</v>
      </c>
      <c r="P1646" s="12" t="s">
        <v>38</v>
      </c>
      <c r="Q1646" s="12" t="s">
        <v>517</v>
      </c>
      <c r="R1646" s="12">
        <v>1779.9</v>
      </c>
      <c r="S1646" s="12">
        <v>5</v>
      </c>
      <c r="T1646" s="12">
        <v>0</v>
      </c>
      <c r="U1646" s="12">
        <v>373.779</v>
      </c>
    </row>
    <row r="1647" spans="1:21" x14ac:dyDescent="0.3">
      <c r="A1647" s="12">
        <v>7784</v>
      </c>
      <c r="B1647" s="12" t="s">
        <v>3842</v>
      </c>
      <c r="C1647" s="2">
        <v>42678</v>
      </c>
      <c r="D1647" s="2">
        <v>42680</v>
      </c>
      <c r="E1647" s="12" t="s">
        <v>23</v>
      </c>
      <c r="F1647" s="12" t="s">
        <v>3843</v>
      </c>
      <c r="G1647" s="12" t="s">
        <v>3844</v>
      </c>
      <c r="H1647" s="12" t="s">
        <v>92</v>
      </c>
      <c r="I1647" s="12" t="s">
        <v>27</v>
      </c>
      <c r="J1647" s="12" t="s">
        <v>1529</v>
      </c>
      <c r="K1647" s="12" t="s">
        <v>1038</v>
      </c>
      <c r="L1647" s="12">
        <v>28205</v>
      </c>
      <c r="M1647" s="12" t="s">
        <v>30</v>
      </c>
      <c r="N1647" s="12" t="s">
        <v>370</v>
      </c>
      <c r="O1647" s="12" t="s">
        <v>32</v>
      </c>
      <c r="P1647" s="12" t="s">
        <v>47</v>
      </c>
      <c r="Q1647" s="12" t="s">
        <v>371</v>
      </c>
      <c r="R1647" s="12">
        <v>876.3</v>
      </c>
      <c r="S1647" s="12">
        <v>10</v>
      </c>
      <c r="T1647" s="12">
        <v>0.4</v>
      </c>
      <c r="U1647" s="12">
        <v>-292.10000000000002</v>
      </c>
    </row>
    <row r="1648" spans="1:21" x14ac:dyDescent="0.3">
      <c r="A1648" s="12">
        <v>7789</v>
      </c>
      <c r="B1648" s="12" t="s">
        <v>3845</v>
      </c>
      <c r="C1648" s="2">
        <v>42507</v>
      </c>
      <c r="D1648" s="2">
        <v>42510</v>
      </c>
      <c r="E1648" s="12" t="s">
        <v>89</v>
      </c>
      <c r="F1648" s="12" t="s">
        <v>3846</v>
      </c>
      <c r="G1648" s="12" t="s">
        <v>3847</v>
      </c>
      <c r="H1648" s="12" t="s">
        <v>26</v>
      </c>
      <c r="I1648" s="12" t="s">
        <v>27</v>
      </c>
      <c r="J1648" s="12" t="s">
        <v>135</v>
      </c>
      <c r="K1648" s="12" t="s">
        <v>136</v>
      </c>
      <c r="L1648" s="12">
        <v>60653</v>
      </c>
      <c r="M1648" s="12" t="s">
        <v>95</v>
      </c>
      <c r="N1648" s="12" t="s">
        <v>1544</v>
      </c>
      <c r="O1648" s="12" t="s">
        <v>32</v>
      </c>
      <c r="P1648" s="12" t="s">
        <v>58</v>
      </c>
      <c r="Q1648" s="12" t="s">
        <v>1545</v>
      </c>
      <c r="R1648" s="12">
        <v>22.608000000000001</v>
      </c>
      <c r="S1648" s="12">
        <v>3</v>
      </c>
      <c r="T1648" s="12">
        <v>0.6</v>
      </c>
      <c r="U1648" s="12">
        <v>-10.1736</v>
      </c>
    </row>
    <row r="1649" spans="1:21" x14ac:dyDescent="0.3">
      <c r="A1649" s="12">
        <v>7800</v>
      </c>
      <c r="B1649" s="12" t="s">
        <v>3848</v>
      </c>
      <c r="C1649" s="2">
        <v>42818</v>
      </c>
      <c r="D1649" s="2">
        <v>42821</v>
      </c>
      <c r="E1649" s="12" t="s">
        <v>89</v>
      </c>
      <c r="F1649" s="12" t="s">
        <v>2033</v>
      </c>
      <c r="G1649" s="12" t="s">
        <v>2034</v>
      </c>
      <c r="H1649" s="12" t="s">
        <v>92</v>
      </c>
      <c r="I1649" s="12" t="s">
        <v>27</v>
      </c>
      <c r="J1649" s="12" t="s">
        <v>175</v>
      </c>
      <c r="K1649" s="12" t="s">
        <v>122</v>
      </c>
      <c r="L1649" s="12">
        <v>10035</v>
      </c>
      <c r="M1649" s="12" t="s">
        <v>69</v>
      </c>
      <c r="N1649" s="12" t="s">
        <v>490</v>
      </c>
      <c r="O1649" s="12" t="s">
        <v>32</v>
      </c>
      <c r="P1649" s="12" t="s">
        <v>38</v>
      </c>
      <c r="Q1649" s="12" t="s">
        <v>491</v>
      </c>
      <c r="R1649" s="12">
        <v>207.846</v>
      </c>
      <c r="S1649" s="12">
        <v>3</v>
      </c>
      <c r="T1649" s="12">
        <v>0.1</v>
      </c>
      <c r="U1649" s="12">
        <v>2.3094000000000001</v>
      </c>
    </row>
    <row r="1650" spans="1:21" x14ac:dyDescent="0.3">
      <c r="A1650" s="12">
        <v>7802</v>
      </c>
      <c r="B1650" s="12" t="s">
        <v>3849</v>
      </c>
      <c r="C1650" s="2">
        <v>41722</v>
      </c>
      <c r="D1650" s="2">
        <v>41727</v>
      </c>
      <c r="E1650" s="12" t="s">
        <v>23</v>
      </c>
      <c r="F1650" s="12" t="s">
        <v>1164</v>
      </c>
      <c r="G1650" s="12" t="s">
        <v>1165</v>
      </c>
      <c r="H1650" s="12" t="s">
        <v>26</v>
      </c>
      <c r="I1650" s="12" t="s">
        <v>27</v>
      </c>
      <c r="J1650" s="12" t="s">
        <v>1135</v>
      </c>
      <c r="K1650" s="12" t="s">
        <v>55</v>
      </c>
      <c r="L1650" s="12">
        <v>93727</v>
      </c>
      <c r="M1650" s="12" t="s">
        <v>56</v>
      </c>
      <c r="N1650" s="12" t="s">
        <v>2967</v>
      </c>
      <c r="O1650" s="12" t="s">
        <v>32</v>
      </c>
      <c r="P1650" s="12" t="s">
        <v>58</v>
      </c>
      <c r="Q1650" s="12" t="s">
        <v>2968</v>
      </c>
      <c r="R1650" s="12">
        <v>40.479999999999997</v>
      </c>
      <c r="S1650" s="12">
        <v>2</v>
      </c>
      <c r="T1650" s="12">
        <v>0</v>
      </c>
      <c r="U1650" s="12">
        <v>14.572800000000001</v>
      </c>
    </row>
    <row r="1651" spans="1:21" x14ac:dyDescent="0.3">
      <c r="A1651" s="12">
        <v>7813</v>
      </c>
      <c r="B1651" s="12" t="s">
        <v>3850</v>
      </c>
      <c r="C1651" s="2">
        <v>42414</v>
      </c>
      <c r="D1651" s="2">
        <v>42415</v>
      </c>
      <c r="E1651" s="12" t="s">
        <v>89</v>
      </c>
      <c r="F1651" s="12" t="s">
        <v>191</v>
      </c>
      <c r="G1651" s="12" t="s">
        <v>192</v>
      </c>
      <c r="H1651" s="12" t="s">
        <v>26</v>
      </c>
      <c r="I1651" s="12" t="s">
        <v>27</v>
      </c>
      <c r="J1651" s="12" t="s">
        <v>2524</v>
      </c>
      <c r="K1651" s="12" t="s">
        <v>1091</v>
      </c>
      <c r="L1651" s="12">
        <v>20735</v>
      </c>
      <c r="M1651" s="12" t="s">
        <v>69</v>
      </c>
      <c r="N1651" s="12" t="s">
        <v>917</v>
      </c>
      <c r="O1651" s="12" t="s">
        <v>32</v>
      </c>
      <c r="P1651" s="12" t="s">
        <v>47</v>
      </c>
      <c r="Q1651" s="12" t="s">
        <v>918</v>
      </c>
      <c r="R1651" s="12">
        <v>550.43100000000004</v>
      </c>
      <c r="S1651" s="12">
        <v>3</v>
      </c>
      <c r="T1651" s="12">
        <v>0.3</v>
      </c>
      <c r="U1651" s="12">
        <v>-47.1798</v>
      </c>
    </row>
    <row r="1652" spans="1:21" x14ac:dyDescent="0.3">
      <c r="A1652" s="12">
        <v>7814</v>
      </c>
      <c r="B1652" s="12" t="s">
        <v>3850</v>
      </c>
      <c r="C1652" s="2">
        <v>42414</v>
      </c>
      <c r="D1652" s="2">
        <v>42415</v>
      </c>
      <c r="E1652" s="12" t="s">
        <v>89</v>
      </c>
      <c r="F1652" s="12" t="s">
        <v>191</v>
      </c>
      <c r="G1652" s="12" t="s">
        <v>192</v>
      </c>
      <c r="H1652" s="12" t="s">
        <v>26</v>
      </c>
      <c r="I1652" s="12" t="s">
        <v>27</v>
      </c>
      <c r="J1652" s="12" t="s">
        <v>2524</v>
      </c>
      <c r="K1652" s="12" t="s">
        <v>1091</v>
      </c>
      <c r="L1652" s="12">
        <v>20735</v>
      </c>
      <c r="M1652" s="12" t="s">
        <v>69</v>
      </c>
      <c r="N1652" s="12" t="s">
        <v>339</v>
      </c>
      <c r="O1652" s="12" t="s">
        <v>32</v>
      </c>
      <c r="P1652" s="12" t="s">
        <v>58</v>
      </c>
      <c r="Q1652" s="12" t="s">
        <v>340</v>
      </c>
      <c r="R1652" s="12">
        <v>10.56</v>
      </c>
      <c r="S1652" s="12">
        <v>6</v>
      </c>
      <c r="T1652" s="12">
        <v>0</v>
      </c>
      <c r="U1652" s="12">
        <v>4.6463999999999999</v>
      </c>
    </row>
    <row r="1653" spans="1:21" x14ac:dyDescent="0.3">
      <c r="A1653" s="12">
        <v>7815</v>
      </c>
      <c r="B1653" s="12" t="s">
        <v>3851</v>
      </c>
      <c r="C1653" s="2">
        <v>42894</v>
      </c>
      <c r="D1653" s="2">
        <v>42896</v>
      </c>
      <c r="E1653" s="12" t="s">
        <v>89</v>
      </c>
      <c r="F1653" s="12" t="s">
        <v>230</v>
      </c>
      <c r="G1653" s="12" t="s">
        <v>231</v>
      </c>
      <c r="H1653" s="12" t="s">
        <v>102</v>
      </c>
      <c r="I1653" s="12" t="s">
        <v>27</v>
      </c>
      <c r="J1653" s="12" t="s">
        <v>54</v>
      </c>
      <c r="K1653" s="12" t="s">
        <v>55</v>
      </c>
      <c r="L1653" s="12">
        <v>90049</v>
      </c>
      <c r="M1653" s="12" t="s">
        <v>56</v>
      </c>
      <c r="N1653" s="12" t="s">
        <v>83</v>
      </c>
      <c r="O1653" s="12" t="s">
        <v>32</v>
      </c>
      <c r="P1653" s="12" t="s">
        <v>33</v>
      </c>
      <c r="Q1653" s="12" t="s">
        <v>84</v>
      </c>
      <c r="R1653" s="12">
        <v>1497.6659999999999</v>
      </c>
      <c r="S1653" s="12">
        <v>2</v>
      </c>
      <c r="T1653" s="12">
        <v>0.15</v>
      </c>
      <c r="U1653" s="12">
        <v>140.95679999999999</v>
      </c>
    </row>
    <row r="1654" spans="1:21" x14ac:dyDescent="0.3">
      <c r="A1654" s="12">
        <v>7825</v>
      </c>
      <c r="B1654" s="12" t="s">
        <v>3852</v>
      </c>
      <c r="C1654" s="2">
        <v>41775</v>
      </c>
      <c r="D1654" s="2">
        <v>41782</v>
      </c>
      <c r="E1654" s="12" t="s">
        <v>41</v>
      </c>
      <c r="F1654" s="12" t="s">
        <v>3853</v>
      </c>
      <c r="G1654" s="12" t="s">
        <v>3854</v>
      </c>
      <c r="H1654" s="12" t="s">
        <v>92</v>
      </c>
      <c r="I1654" s="12" t="s">
        <v>27</v>
      </c>
      <c r="J1654" s="12" t="s">
        <v>54</v>
      </c>
      <c r="K1654" s="12" t="s">
        <v>55</v>
      </c>
      <c r="L1654" s="12">
        <v>90036</v>
      </c>
      <c r="M1654" s="12" t="s">
        <v>56</v>
      </c>
      <c r="N1654" s="12" t="s">
        <v>1894</v>
      </c>
      <c r="O1654" s="12" t="s">
        <v>32</v>
      </c>
      <c r="P1654" s="12" t="s">
        <v>38</v>
      </c>
      <c r="Q1654" s="12" t="s">
        <v>1895</v>
      </c>
      <c r="R1654" s="12">
        <v>232.88</v>
      </c>
      <c r="S1654" s="12">
        <v>5</v>
      </c>
      <c r="T1654" s="12">
        <v>0.2</v>
      </c>
      <c r="U1654" s="12">
        <v>17.466000000000001</v>
      </c>
    </row>
    <row r="1655" spans="1:21" x14ac:dyDescent="0.3">
      <c r="A1655" s="12">
        <v>7826</v>
      </c>
      <c r="B1655" s="12" t="s">
        <v>3855</v>
      </c>
      <c r="C1655" s="2">
        <v>42038</v>
      </c>
      <c r="D1655" s="2">
        <v>42042</v>
      </c>
      <c r="E1655" s="12" t="s">
        <v>41</v>
      </c>
      <c r="F1655" s="12" t="s">
        <v>3853</v>
      </c>
      <c r="G1655" s="12" t="s">
        <v>3854</v>
      </c>
      <c r="H1655" s="12" t="s">
        <v>92</v>
      </c>
      <c r="I1655" s="12" t="s">
        <v>27</v>
      </c>
      <c r="J1655" s="12" t="s">
        <v>2858</v>
      </c>
      <c r="K1655" s="12" t="s">
        <v>122</v>
      </c>
      <c r="L1655" s="12">
        <v>13440</v>
      </c>
      <c r="M1655" s="12" t="s">
        <v>69</v>
      </c>
      <c r="N1655" s="12" t="s">
        <v>106</v>
      </c>
      <c r="O1655" s="12" t="s">
        <v>32</v>
      </c>
      <c r="P1655" s="12" t="s">
        <v>38</v>
      </c>
      <c r="Q1655" s="12" t="s">
        <v>107</v>
      </c>
      <c r="R1655" s="12">
        <v>90.882000000000005</v>
      </c>
      <c r="S1655" s="12">
        <v>1</v>
      </c>
      <c r="T1655" s="12">
        <v>0.1</v>
      </c>
      <c r="U1655" s="12">
        <v>15.147</v>
      </c>
    </row>
    <row r="1656" spans="1:21" x14ac:dyDescent="0.3">
      <c r="A1656" s="12">
        <v>7829</v>
      </c>
      <c r="B1656" s="12" t="s">
        <v>3856</v>
      </c>
      <c r="C1656" s="2">
        <v>42120</v>
      </c>
      <c r="D1656" s="2">
        <v>42125</v>
      </c>
      <c r="E1656" s="12" t="s">
        <v>41</v>
      </c>
      <c r="F1656" s="12" t="s">
        <v>1962</v>
      </c>
      <c r="G1656" s="12" t="s">
        <v>1963</v>
      </c>
      <c r="H1656" s="12" t="s">
        <v>92</v>
      </c>
      <c r="I1656" s="12" t="s">
        <v>27</v>
      </c>
      <c r="J1656" s="12" t="s">
        <v>641</v>
      </c>
      <c r="K1656" s="12" t="s">
        <v>55</v>
      </c>
      <c r="L1656" s="12">
        <v>92105</v>
      </c>
      <c r="M1656" s="12" t="s">
        <v>56</v>
      </c>
      <c r="N1656" s="12" t="s">
        <v>2010</v>
      </c>
      <c r="O1656" s="12" t="s">
        <v>32</v>
      </c>
      <c r="P1656" s="12" t="s">
        <v>38</v>
      </c>
      <c r="Q1656" s="12" t="s">
        <v>2011</v>
      </c>
      <c r="R1656" s="12">
        <v>63.936</v>
      </c>
      <c r="S1656" s="12">
        <v>3</v>
      </c>
      <c r="T1656" s="12">
        <v>0.2</v>
      </c>
      <c r="U1656" s="12">
        <v>6.3936000000000002</v>
      </c>
    </row>
    <row r="1657" spans="1:21" x14ac:dyDescent="0.3">
      <c r="A1657" s="12">
        <v>7835</v>
      </c>
      <c r="B1657" s="12" t="s">
        <v>3857</v>
      </c>
      <c r="C1657" s="2">
        <v>42107</v>
      </c>
      <c r="D1657" s="2">
        <v>42111</v>
      </c>
      <c r="E1657" s="12" t="s">
        <v>23</v>
      </c>
      <c r="F1657" s="12" t="s">
        <v>2965</v>
      </c>
      <c r="G1657" s="12" t="s">
        <v>2966</v>
      </c>
      <c r="H1657" s="12" t="s">
        <v>26</v>
      </c>
      <c r="I1657" s="12" t="s">
        <v>27</v>
      </c>
      <c r="J1657" s="12" t="s">
        <v>54</v>
      </c>
      <c r="K1657" s="12" t="s">
        <v>55</v>
      </c>
      <c r="L1657" s="12">
        <v>90045</v>
      </c>
      <c r="M1657" s="12" t="s">
        <v>56</v>
      </c>
      <c r="N1657" s="12" t="s">
        <v>1286</v>
      </c>
      <c r="O1657" s="12" t="s">
        <v>32</v>
      </c>
      <c r="P1657" s="12" t="s">
        <v>47</v>
      </c>
      <c r="Q1657" s="12" t="s">
        <v>1287</v>
      </c>
      <c r="R1657" s="12">
        <v>241.56800000000001</v>
      </c>
      <c r="S1657" s="12">
        <v>2</v>
      </c>
      <c r="T1657" s="12">
        <v>0.2</v>
      </c>
      <c r="U1657" s="12">
        <v>-15.098000000000001</v>
      </c>
    </row>
    <row r="1658" spans="1:21" x14ac:dyDescent="0.3">
      <c r="A1658" s="12">
        <v>7837</v>
      </c>
      <c r="B1658" s="12" t="s">
        <v>3858</v>
      </c>
      <c r="C1658" s="2">
        <v>42272</v>
      </c>
      <c r="D1658" s="2">
        <v>42277</v>
      </c>
      <c r="E1658" s="12" t="s">
        <v>41</v>
      </c>
      <c r="F1658" s="12" t="s">
        <v>2026</v>
      </c>
      <c r="G1658" s="12" t="s">
        <v>2027</v>
      </c>
      <c r="H1658" s="12" t="s">
        <v>92</v>
      </c>
      <c r="I1658" s="12" t="s">
        <v>27</v>
      </c>
      <c r="J1658" s="12" t="s">
        <v>193</v>
      </c>
      <c r="K1658" s="12" t="s">
        <v>194</v>
      </c>
      <c r="L1658" s="12">
        <v>98103</v>
      </c>
      <c r="M1658" s="12" t="s">
        <v>56</v>
      </c>
      <c r="N1658" s="12" t="s">
        <v>1281</v>
      </c>
      <c r="O1658" s="12" t="s">
        <v>32</v>
      </c>
      <c r="P1658" s="12" t="s">
        <v>38</v>
      </c>
      <c r="Q1658" s="12" t="s">
        <v>1282</v>
      </c>
      <c r="R1658" s="12">
        <v>307.13600000000002</v>
      </c>
      <c r="S1658" s="12">
        <v>4</v>
      </c>
      <c r="T1658" s="12">
        <v>0.2</v>
      </c>
      <c r="U1658" s="12">
        <v>-11.5176</v>
      </c>
    </row>
    <row r="1659" spans="1:21" x14ac:dyDescent="0.3">
      <c r="A1659" s="12">
        <v>7841</v>
      </c>
      <c r="B1659" s="12" t="s">
        <v>3859</v>
      </c>
      <c r="C1659" s="2">
        <v>41726</v>
      </c>
      <c r="D1659" s="2">
        <v>41731</v>
      </c>
      <c r="E1659" s="12" t="s">
        <v>41</v>
      </c>
      <c r="F1659" s="12" t="s">
        <v>3130</v>
      </c>
      <c r="G1659" s="12" t="s">
        <v>3131</v>
      </c>
      <c r="H1659" s="12" t="s">
        <v>26</v>
      </c>
      <c r="I1659" s="12" t="s">
        <v>27</v>
      </c>
      <c r="J1659" s="12" t="s">
        <v>802</v>
      </c>
      <c r="K1659" s="12" t="s">
        <v>803</v>
      </c>
      <c r="L1659" s="12">
        <v>50315</v>
      </c>
      <c r="M1659" s="12" t="s">
        <v>95</v>
      </c>
      <c r="N1659" s="12" t="s">
        <v>1673</v>
      </c>
      <c r="O1659" s="12" t="s">
        <v>32</v>
      </c>
      <c r="P1659" s="12" t="s">
        <v>47</v>
      </c>
      <c r="Q1659" s="12" t="s">
        <v>1674</v>
      </c>
      <c r="R1659" s="12">
        <v>1184.72</v>
      </c>
      <c r="S1659" s="12">
        <v>4</v>
      </c>
      <c r="T1659" s="12">
        <v>0</v>
      </c>
      <c r="U1659" s="12">
        <v>106.62479999999999</v>
      </c>
    </row>
    <row r="1660" spans="1:21" x14ac:dyDescent="0.3">
      <c r="A1660" s="12">
        <v>7845</v>
      </c>
      <c r="B1660" s="12" t="s">
        <v>3860</v>
      </c>
      <c r="C1660" s="2">
        <v>42937</v>
      </c>
      <c r="D1660" s="2">
        <v>42941</v>
      </c>
      <c r="E1660" s="12" t="s">
        <v>41</v>
      </c>
      <c r="F1660" s="12" t="s">
        <v>3861</v>
      </c>
      <c r="G1660" s="12" t="s">
        <v>3862</v>
      </c>
      <c r="H1660" s="12" t="s">
        <v>26</v>
      </c>
      <c r="I1660" s="12" t="s">
        <v>27</v>
      </c>
      <c r="J1660" s="12" t="s">
        <v>2245</v>
      </c>
      <c r="K1660" s="12" t="s">
        <v>94</v>
      </c>
      <c r="L1660" s="12">
        <v>78577</v>
      </c>
      <c r="M1660" s="12" t="s">
        <v>95</v>
      </c>
      <c r="N1660" s="12" t="s">
        <v>1251</v>
      </c>
      <c r="O1660" s="12" t="s">
        <v>32</v>
      </c>
      <c r="P1660" s="12" t="s">
        <v>47</v>
      </c>
      <c r="Q1660" s="12" t="s">
        <v>1252</v>
      </c>
      <c r="R1660" s="12">
        <v>124.404</v>
      </c>
      <c r="S1660" s="12">
        <v>4</v>
      </c>
      <c r="T1660" s="12">
        <v>0.3</v>
      </c>
      <c r="U1660" s="12">
        <v>-21.3264</v>
      </c>
    </row>
    <row r="1661" spans="1:21" x14ac:dyDescent="0.3">
      <c r="A1661" s="12">
        <v>7848</v>
      </c>
      <c r="B1661" s="12" t="s">
        <v>3863</v>
      </c>
      <c r="C1661" s="2">
        <v>42427</v>
      </c>
      <c r="D1661" s="2">
        <v>42431</v>
      </c>
      <c r="E1661" s="12" t="s">
        <v>41</v>
      </c>
      <c r="F1661" s="12" t="s">
        <v>3864</v>
      </c>
      <c r="G1661" s="12" t="s">
        <v>3865</v>
      </c>
      <c r="H1661" s="12" t="s">
        <v>26</v>
      </c>
      <c r="I1661" s="12" t="s">
        <v>27</v>
      </c>
      <c r="J1661" s="12" t="s">
        <v>103</v>
      </c>
      <c r="K1661" s="12" t="s">
        <v>94</v>
      </c>
      <c r="L1661" s="12">
        <v>77070</v>
      </c>
      <c r="M1661" s="12" t="s">
        <v>95</v>
      </c>
      <c r="N1661" s="12" t="s">
        <v>2797</v>
      </c>
      <c r="O1661" s="12" t="s">
        <v>32</v>
      </c>
      <c r="P1661" s="12" t="s">
        <v>58</v>
      </c>
      <c r="Q1661" s="12" t="s">
        <v>2798</v>
      </c>
      <c r="R1661" s="12">
        <v>16.192</v>
      </c>
      <c r="S1661" s="12">
        <v>2</v>
      </c>
      <c r="T1661" s="12">
        <v>0.6</v>
      </c>
      <c r="U1661" s="12">
        <v>-6.8815999999999997</v>
      </c>
    </row>
    <row r="1662" spans="1:21" x14ac:dyDescent="0.3">
      <c r="A1662" s="12">
        <v>7866</v>
      </c>
      <c r="B1662" s="12" t="s">
        <v>3866</v>
      </c>
      <c r="C1662" s="2">
        <v>42199</v>
      </c>
      <c r="D1662" s="2">
        <v>42204</v>
      </c>
      <c r="E1662" s="12" t="s">
        <v>23</v>
      </c>
      <c r="F1662" s="12" t="s">
        <v>3867</v>
      </c>
      <c r="G1662" s="12" t="s">
        <v>3868</v>
      </c>
      <c r="H1662" s="12" t="s">
        <v>26</v>
      </c>
      <c r="I1662" s="12" t="s">
        <v>27</v>
      </c>
      <c r="J1662" s="12" t="s">
        <v>916</v>
      </c>
      <c r="K1662" s="12" t="s">
        <v>522</v>
      </c>
      <c r="L1662" s="12">
        <v>85204</v>
      </c>
      <c r="M1662" s="12" t="s">
        <v>56</v>
      </c>
      <c r="N1662" s="12" t="s">
        <v>248</v>
      </c>
      <c r="O1662" s="12" t="s">
        <v>32</v>
      </c>
      <c r="P1662" s="12" t="s">
        <v>38</v>
      </c>
      <c r="Q1662" s="12" t="s">
        <v>249</v>
      </c>
      <c r="R1662" s="12">
        <v>441.92</v>
      </c>
      <c r="S1662" s="12">
        <v>2</v>
      </c>
      <c r="T1662" s="12">
        <v>0.2</v>
      </c>
      <c r="U1662" s="12">
        <v>49.716000000000001</v>
      </c>
    </row>
    <row r="1663" spans="1:21" x14ac:dyDescent="0.3">
      <c r="A1663" s="12">
        <v>7867</v>
      </c>
      <c r="B1663" s="12" t="s">
        <v>3866</v>
      </c>
      <c r="C1663" s="2">
        <v>42199</v>
      </c>
      <c r="D1663" s="2">
        <v>42204</v>
      </c>
      <c r="E1663" s="12" t="s">
        <v>23</v>
      </c>
      <c r="F1663" s="12" t="s">
        <v>3867</v>
      </c>
      <c r="G1663" s="12" t="s">
        <v>3868</v>
      </c>
      <c r="H1663" s="12" t="s">
        <v>26</v>
      </c>
      <c r="I1663" s="12" t="s">
        <v>27</v>
      </c>
      <c r="J1663" s="12" t="s">
        <v>916</v>
      </c>
      <c r="K1663" s="12" t="s">
        <v>522</v>
      </c>
      <c r="L1663" s="12">
        <v>85204</v>
      </c>
      <c r="M1663" s="12" t="s">
        <v>56</v>
      </c>
      <c r="N1663" s="12" t="s">
        <v>2481</v>
      </c>
      <c r="O1663" s="12" t="s">
        <v>32</v>
      </c>
      <c r="P1663" s="12" t="s">
        <v>33</v>
      </c>
      <c r="Q1663" s="12" t="s">
        <v>2482</v>
      </c>
      <c r="R1663" s="12">
        <v>127.764</v>
      </c>
      <c r="S1663" s="12">
        <v>6</v>
      </c>
      <c r="T1663" s="12">
        <v>0.7</v>
      </c>
      <c r="U1663" s="12">
        <v>-191.64599999999999</v>
      </c>
    </row>
    <row r="1664" spans="1:21" x14ac:dyDescent="0.3">
      <c r="A1664" s="12">
        <v>7873</v>
      </c>
      <c r="B1664" s="12" t="s">
        <v>3869</v>
      </c>
      <c r="C1664" s="2">
        <v>42646</v>
      </c>
      <c r="D1664" s="2">
        <v>42650</v>
      </c>
      <c r="E1664" s="12" t="s">
        <v>41</v>
      </c>
      <c r="F1664" s="12" t="s">
        <v>2303</v>
      </c>
      <c r="G1664" s="12" t="s">
        <v>2304</v>
      </c>
      <c r="H1664" s="12" t="s">
        <v>102</v>
      </c>
      <c r="I1664" s="12" t="s">
        <v>27</v>
      </c>
      <c r="J1664" s="12" t="s">
        <v>3267</v>
      </c>
      <c r="K1664" s="12" t="s">
        <v>55</v>
      </c>
      <c r="L1664" s="12">
        <v>92630</v>
      </c>
      <c r="M1664" s="12" t="s">
        <v>56</v>
      </c>
      <c r="N1664" s="12" t="s">
        <v>208</v>
      </c>
      <c r="O1664" s="12" t="s">
        <v>32</v>
      </c>
      <c r="P1664" s="12" t="s">
        <v>38</v>
      </c>
      <c r="Q1664" s="12" t="s">
        <v>209</v>
      </c>
      <c r="R1664" s="12">
        <v>915.13599999999997</v>
      </c>
      <c r="S1664" s="12">
        <v>4</v>
      </c>
      <c r="T1664" s="12">
        <v>0.2</v>
      </c>
      <c r="U1664" s="12">
        <v>102.9528</v>
      </c>
    </row>
    <row r="1665" spans="1:21" x14ac:dyDescent="0.3">
      <c r="A1665" s="12">
        <v>7879</v>
      </c>
      <c r="B1665" s="12" t="s">
        <v>3870</v>
      </c>
      <c r="C1665" s="2">
        <v>42703</v>
      </c>
      <c r="D1665" s="2">
        <v>42708</v>
      </c>
      <c r="E1665" s="12" t="s">
        <v>23</v>
      </c>
      <c r="F1665" s="12" t="s">
        <v>2115</v>
      </c>
      <c r="G1665" s="12" t="s">
        <v>2116</v>
      </c>
      <c r="H1665" s="12" t="s">
        <v>102</v>
      </c>
      <c r="I1665" s="12" t="s">
        <v>27</v>
      </c>
      <c r="J1665" s="12" t="s">
        <v>181</v>
      </c>
      <c r="K1665" s="12" t="s">
        <v>136</v>
      </c>
      <c r="L1665" s="12">
        <v>60505</v>
      </c>
      <c r="M1665" s="12" t="s">
        <v>95</v>
      </c>
      <c r="N1665" s="12" t="s">
        <v>3678</v>
      </c>
      <c r="O1665" s="12" t="s">
        <v>32</v>
      </c>
      <c r="P1665" s="12" t="s">
        <v>58</v>
      </c>
      <c r="Q1665" s="12" t="s">
        <v>3679</v>
      </c>
      <c r="R1665" s="12">
        <v>242.17599999999999</v>
      </c>
      <c r="S1665" s="12">
        <v>4</v>
      </c>
      <c r="T1665" s="12">
        <v>0.6</v>
      </c>
      <c r="U1665" s="12">
        <v>-302.72000000000003</v>
      </c>
    </row>
    <row r="1666" spans="1:21" x14ac:dyDescent="0.3">
      <c r="A1666" s="12">
        <v>7880</v>
      </c>
      <c r="B1666" s="12" t="s">
        <v>3871</v>
      </c>
      <c r="C1666" s="2">
        <v>42535</v>
      </c>
      <c r="D1666" s="2">
        <v>42542</v>
      </c>
      <c r="E1666" s="12" t="s">
        <v>41</v>
      </c>
      <c r="F1666" s="12" t="s">
        <v>3872</v>
      </c>
      <c r="G1666" s="12" t="s">
        <v>3873</v>
      </c>
      <c r="H1666" s="12" t="s">
        <v>92</v>
      </c>
      <c r="I1666" s="12" t="s">
        <v>27</v>
      </c>
      <c r="J1666" s="12" t="s">
        <v>67</v>
      </c>
      <c r="K1666" s="12" t="s">
        <v>68</v>
      </c>
      <c r="L1666" s="12">
        <v>19140</v>
      </c>
      <c r="M1666" s="12" t="s">
        <v>69</v>
      </c>
      <c r="N1666" s="12" t="s">
        <v>2821</v>
      </c>
      <c r="O1666" s="12" t="s">
        <v>32</v>
      </c>
      <c r="P1666" s="12" t="s">
        <v>47</v>
      </c>
      <c r="Q1666" s="12" t="s">
        <v>2822</v>
      </c>
      <c r="R1666" s="12">
        <v>337.17599999999999</v>
      </c>
      <c r="S1666" s="12">
        <v>2</v>
      </c>
      <c r="T1666" s="12">
        <v>0.4</v>
      </c>
      <c r="U1666" s="12">
        <v>-118.0116</v>
      </c>
    </row>
    <row r="1667" spans="1:21" x14ac:dyDescent="0.3">
      <c r="A1667" s="12">
        <v>7886</v>
      </c>
      <c r="B1667" s="12" t="s">
        <v>3874</v>
      </c>
      <c r="C1667" s="2">
        <v>43072</v>
      </c>
      <c r="D1667" s="2">
        <v>43075</v>
      </c>
      <c r="E1667" s="12" t="s">
        <v>23</v>
      </c>
      <c r="F1667" s="12" t="s">
        <v>179</v>
      </c>
      <c r="G1667" s="12" t="s">
        <v>180</v>
      </c>
      <c r="H1667" s="12" t="s">
        <v>26</v>
      </c>
      <c r="I1667" s="12" t="s">
        <v>27</v>
      </c>
      <c r="J1667" s="12" t="s">
        <v>3875</v>
      </c>
      <c r="K1667" s="12" t="s">
        <v>182</v>
      </c>
      <c r="L1667" s="12">
        <v>80229</v>
      </c>
      <c r="M1667" s="12" t="s">
        <v>56</v>
      </c>
      <c r="N1667" s="12" t="s">
        <v>317</v>
      </c>
      <c r="O1667" s="12" t="s">
        <v>32</v>
      </c>
      <c r="P1667" s="12" t="s">
        <v>58</v>
      </c>
      <c r="Q1667" s="12" t="s">
        <v>318</v>
      </c>
      <c r="R1667" s="12">
        <v>23.376000000000001</v>
      </c>
      <c r="S1667" s="12">
        <v>3</v>
      </c>
      <c r="T1667" s="12">
        <v>0.2</v>
      </c>
      <c r="U1667" s="12">
        <v>7.0128000000000004</v>
      </c>
    </row>
    <row r="1668" spans="1:21" x14ac:dyDescent="0.3">
      <c r="A1668" s="12">
        <v>7887</v>
      </c>
      <c r="B1668" s="12" t="s">
        <v>3874</v>
      </c>
      <c r="C1668" s="2">
        <v>43072</v>
      </c>
      <c r="D1668" s="2">
        <v>43075</v>
      </c>
      <c r="E1668" s="12" t="s">
        <v>23</v>
      </c>
      <c r="F1668" s="12" t="s">
        <v>179</v>
      </c>
      <c r="G1668" s="12" t="s">
        <v>180</v>
      </c>
      <c r="H1668" s="12" t="s">
        <v>26</v>
      </c>
      <c r="I1668" s="12" t="s">
        <v>27</v>
      </c>
      <c r="J1668" s="12" t="s">
        <v>3875</v>
      </c>
      <c r="K1668" s="12" t="s">
        <v>182</v>
      </c>
      <c r="L1668" s="12">
        <v>80229</v>
      </c>
      <c r="M1668" s="12" t="s">
        <v>56</v>
      </c>
      <c r="N1668" s="12" t="s">
        <v>1313</v>
      </c>
      <c r="O1668" s="12" t="s">
        <v>32</v>
      </c>
      <c r="P1668" s="12" t="s">
        <v>58</v>
      </c>
      <c r="Q1668" s="12" t="s">
        <v>1314</v>
      </c>
      <c r="R1668" s="12">
        <v>16.72</v>
      </c>
      <c r="S1668" s="12">
        <v>5</v>
      </c>
      <c r="T1668" s="12">
        <v>0.2</v>
      </c>
      <c r="U1668" s="12">
        <v>3.3439999999999999</v>
      </c>
    </row>
    <row r="1669" spans="1:21" x14ac:dyDescent="0.3">
      <c r="A1669" s="12">
        <v>7888</v>
      </c>
      <c r="B1669" s="12" t="s">
        <v>3874</v>
      </c>
      <c r="C1669" s="2">
        <v>43072</v>
      </c>
      <c r="D1669" s="2">
        <v>43075</v>
      </c>
      <c r="E1669" s="12" t="s">
        <v>23</v>
      </c>
      <c r="F1669" s="12" t="s">
        <v>179</v>
      </c>
      <c r="G1669" s="12" t="s">
        <v>180</v>
      </c>
      <c r="H1669" s="12" t="s">
        <v>26</v>
      </c>
      <c r="I1669" s="12" t="s">
        <v>27</v>
      </c>
      <c r="J1669" s="12" t="s">
        <v>3875</v>
      </c>
      <c r="K1669" s="12" t="s">
        <v>182</v>
      </c>
      <c r="L1669" s="12">
        <v>80229</v>
      </c>
      <c r="M1669" s="12" t="s">
        <v>56</v>
      </c>
      <c r="N1669" s="12" t="s">
        <v>2797</v>
      </c>
      <c r="O1669" s="12" t="s">
        <v>32</v>
      </c>
      <c r="P1669" s="12" t="s">
        <v>58</v>
      </c>
      <c r="Q1669" s="12" t="s">
        <v>2798</v>
      </c>
      <c r="R1669" s="12">
        <v>16.192</v>
      </c>
      <c r="S1669" s="12">
        <v>1</v>
      </c>
      <c r="T1669" s="12">
        <v>0.2</v>
      </c>
      <c r="U1669" s="12">
        <v>4.6551999999999998</v>
      </c>
    </row>
    <row r="1670" spans="1:21" x14ac:dyDescent="0.3">
      <c r="A1670" s="12">
        <v>7892</v>
      </c>
      <c r="B1670" s="12" t="s">
        <v>3876</v>
      </c>
      <c r="C1670" s="2">
        <v>42729</v>
      </c>
      <c r="D1670" s="2">
        <v>42733</v>
      </c>
      <c r="E1670" s="12" t="s">
        <v>41</v>
      </c>
      <c r="F1670" s="12" t="s">
        <v>3877</v>
      </c>
      <c r="G1670" s="12" t="s">
        <v>3878</v>
      </c>
      <c r="H1670" s="12" t="s">
        <v>26</v>
      </c>
      <c r="I1670" s="12" t="s">
        <v>27</v>
      </c>
      <c r="J1670" s="12" t="s">
        <v>1913</v>
      </c>
      <c r="K1670" s="12" t="s">
        <v>1060</v>
      </c>
      <c r="L1670" s="12">
        <v>72701</v>
      </c>
      <c r="M1670" s="12" t="s">
        <v>30</v>
      </c>
      <c r="N1670" s="12" t="s">
        <v>707</v>
      </c>
      <c r="O1670" s="12" t="s">
        <v>32</v>
      </c>
      <c r="P1670" s="12" t="s">
        <v>58</v>
      </c>
      <c r="Q1670" s="12" t="s">
        <v>708</v>
      </c>
      <c r="R1670" s="12">
        <v>343.85</v>
      </c>
      <c r="S1670" s="12">
        <v>5</v>
      </c>
      <c r="T1670" s="12">
        <v>0</v>
      </c>
      <c r="U1670" s="12">
        <v>137.54</v>
      </c>
    </row>
    <row r="1671" spans="1:21" x14ac:dyDescent="0.3">
      <c r="A1671" s="12">
        <v>7902</v>
      </c>
      <c r="B1671" s="12" t="s">
        <v>3879</v>
      </c>
      <c r="C1671" s="2">
        <v>42960</v>
      </c>
      <c r="D1671" s="2">
        <v>42965</v>
      </c>
      <c r="E1671" s="12" t="s">
        <v>41</v>
      </c>
      <c r="F1671" s="12" t="s">
        <v>3880</v>
      </c>
      <c r="G1671" s="12" t="s">
        <v>3881</v>
      </c>
      <c r="H1671" s="12" t="s">
        <v>26</v>
      </c>
      <c r="I1671" s="12" t="s">
        <v>27</v>
      </c>
      <c r="J1671" s="12" t="s">
        <v>142</v>
      </c>
      <c r="K1671" s="12" t="s">
        <v>143</v>
      </c>
      <c r="L1671" s="12">
        <v>38109</v>
      </c>
      <c r="M1671" s="12" t="s">
        <v>30</v>
      </c>
      <c r="N1671" s="12" t="s">
        <v>1125</v>
      </c>
      <c r="O1671" s="12" t="s">
        <v>32</v>
      </c>
      <c r="P1671" s="12" t="s">
        <v>58</v>
      </c>
      <c r="Q1671" s="12" t="s">
        <v>1126</v>
      </c>
      <c r="R1671" s="12">
        <v>31.984000000000002</v>
      </c>
      <c r="S1671" s="12">
        <v>1</v>
      </c>
      <c r="T1671" s="12">
        <v>0.2</v>
      </c>
      <c r="U1671" s="12">
        <v>0</v>
      </c>
    </row>
    <row r="1672" spans="1:21" x14ac:dyDescent="0.3">
      <c r="A1672" s="12">
        <v>7904</v>
      </c>
      <c r="B1672" s="12" t="s">
        <v>3879</v>
      </c>
      <c r="C1672" s="2">
        <v>42960</v>
      </c>
      <c r="D1672" s="2">
        <v>42965</v>
      </c>
      <c r="E1672" s="12" t="s">
        <v>41</v>
      </c>
      <c r="F1672" s="12" t="s">
        <v>3880</v>
      </c>
      <c r="G1672" s="12" t="s">
        <v>3881</v>
      </c>
      <c r="H1672" s="12" t="s">
        <v>26</v>
      </c>
      <c r="I1672" s="12" t="s">
        <v>27</v>
      </c>
      <c r="J1672" s="12" t="s">
        <v>142</v>
      </c>
      <c r="K1672" s="12" t="s">
        <v>143</v>
      </c>
      <c r="L1672" s="12">
        <v>38109</v>
      </c>
      <c r="M1672" s="12" t="s">
        <v>30</v>
      </c>
      <c r="N1672" s="12" t="s">
        <v>3593</v>
      </c>
      <c r="O1672" s="12" t="s">
        <v>32</v>
      </c>
      <c r="P1672" s="12" t="s">
        <v>38</v>
      </c>
      <c r="Q1672" s="12" t="s">
        <v>3594</v>
      </c>
      <c r="R1672" s="12">
        <v>423.64800000000002</v>
      </c>
      <c r="S1672" s="12">
        <v>2</v>
      </c>
      <c r="T1672" s="12">
        <v>0.2</v>
      </c>
      <c r="U1672" s="12">
        <v>47.660400000000003</v>
      </c>
    </row>
    <row r="1673" spans="1:21" x14ac:dyDescent="0.3">
      <c r="A1673" s="12">
        <v>7909</v>
      </c>
      <c r="B1673" s="12" t="s">
        <v>3882</v>
      </c>
      <c r="C1673" s="2">
        <v>42707</v>
      </c>
      <c r="D1673" s="2">
        <v>42711</v>
      </c>
      <c r="E1673" s="12" t="s">
        <v>41</v>
      </c>
      <c r="F1673" s="12" t="s">
        <v>2855</v>
      </c>
      <c r="G1673" s="12" t="s">
        <v>2856</v>
      </c>
      <c r="H1673" s="12" t="s">
        <v>26</v>
      </c>
      <c r="I1673" s="12" t="s">
        <v>27</v>
      </c>
      <c r="J1673" s="12" t="s">
        <v>3883</v>
      </c>
      <c r="K1673" s="12" t="s">
        <v>55</v>
      </c>
      <c r="L1673" s="12">
        <v>95037</v>
      </c>
      <c r="M1673" s="12" t="s">
        <v>56</v>
      </c>
      <c r="N1673" s="12" t="s">
        <v>1042</v>
      </c>
      <c r="O1673" s="12" t="s">
        <v>32</v>
      </c>
      <c r="P1673" s="12" t="s">
        <v>47</v>
      </c>
      <c r="Q1673" s="12" t="s">
        <v>1043</v>
      </c>
      <c r="R1673" s="12">
        <v>268.70400000000001</v>
      </c>
      <c r="S1673" s="12">
        <v>3</v>
      </c>
      <c r="T1673" s="12">
        <v>0.2</v>
      </c>
      <c r="U1673" s="12">
        <v>6.7176</v>
      </c>
    </row>
    <row r="1674" spans="1:21" x14ac:dyDescent="0.3">
      <c r="A1674" s="12">
        <v>7912</v>
      </c>
      <c r="B1674" s="12" t="s">
        <v>3882</v>
      </c>
      <c r="C1674" s="2">
        <v>42707</v>
      </c>
      <c r="D1674" s="2">
        <v>42711</v>
      </c>
      <c r="E1674" s="12" t="s">
        <v>41</v>
      </c>
      <c r="F1674" s="12" t="s">
        <v>2855</v>
      </c>
      <c r="G1674" s="12" t="s">
        <v>2856</v>
      </c>
      <c r="H1674" s="12" t="s">
        <v>26</v>
      </c>
      <c r="I1674" s="12" t="s">
        <v>27</v>
      </c>
      <c r="J1674" s="12" t="s">
        <v>3883</v>
      </c>
      <c r="K1674" s="12" t="s">
        <v>55</v>
      </c>
      <c r="L1674" s="12">
        <v>95037</v>
      </c>
      <c r="M1674" s="12" t="s">
        <v>56</v>
      </c>
      <c r="N1674" s="12" t="s">
        <v>544</v>
      </c>
      <c r="O1674" s="12" t="s">
        <v>32</v>
      </c>
      <c r="P1674" s="12" t="s">
        <v>33</v>
      </c>
      <c r="Q1674" s="12" t="s">
        <v>545</v>
      </c>
      <c r="R1674" s="12">
        <v>205.666</v>
      </c>
      <c r="S1674" s="12">
        <v>2</v>
      </c>
      <c r="T1674" s="12">
        <v>0.15</v>
      </c>
      <c r="U1674" s="12">
        <v>-12.098000000000001</v>
      </c>
    </row>
    <row r="1675" spans="1:21" x14ac:dyDescent="0.3">
      <c r="A1675" s="12">
        <v>7913</v>
      </c>
      <c r="B1675" s="12" t="s">
        <v>3884</v>
      </c>
      <c r="C1675" s="2">
        <v>42488</v>
      </c>
      <c r="D1675" s="2">
        <v>42490</v>
      </c>
      <c r="E1675" s="12" t="s">
        <v>23</v>
      </c>
      <c r="F1675" s="12" t="s">
        <v>3791</v>
      </c>
      <c r="G1675" s="12" t="s">
        <v>3792</v>
      </c>
      <c r="H1675" s="12" t="s">
        <v>26</v>
      </c>
      <c r="I1675" s="12" t="s">
        <v>27</v>
      </c>
      <c r="J1675" s="12" t="s">
        <v>3659</v>
      </c>
      <c r="K1675" s="12" t="s">
        <v>136</v>
      </c>
      <c r="L1675" s="12">
        <v>60174</v>
      </c>
      <c r="M1675" s="12" t="s">
        <v>95</v>
      </c>
      <c r="N1675" s="12" t="s">
        <v>969</v>
      </c>
      <c r="O1675" s="12" t="s">
        <v>32</v>
      </c>
      <c r="P1675" s="12" t="s">
        <v>58</v>
      </c>
      <c r="Q1675" s="12" t="s">
        <v>970</v>
      </c>
      <c r="R1675" s="12">
        <v>30.344000000000001</v>
      </c>
      <c r="S1675" s="12">
        <v>2</v>
      </c>
      <c r="T1675" s="12">
        <v>0.6</v>
      </c>
      <c r="U1675" s="12">
        <v>-31.8612</v>
      </c>
    </row>
    <row r="1676" spans="1:21" x14ac:dyDescent="0.3">
      <c r="A1676" s="12">
        <v>7917</v>
      </c>
      <c r="B1676" s="12" t="s">
        <v>3885</v>
      </c>
      <c r="C1676" s="2">
        <v>42328</v>
      </c>
      <c r="D1676" s="2">
        <v>42332</v>
      </c>
      <c r="E1676" s="12" t="s">
        <v>41</v>
      </c>
      <c r="F1676" s="12" t="s">
        <v>3886</v>
      </c>
      <c r="G1676" s="12" t="s">
        <v>3887</v>
      </c>
      <c r="H1676" s="12" t="s">
        <v>102</v>
      </c>
      <c r="I1676" s="12" t="s">
        <v>27</v>
      </c>
      <c r="J1676" s="12" t="s">
        <v>67</v>
      </c>
      <c r="K1676" s="12" t="s">
        <v>68</v>
      </c>
      <c r="L1676" s="12">
        <v>19140</v>
      </c>
      <c r="M1676" s="12" t="s">
        <v>69</v>
      </c>
      <c r="N1676" s="12" t="s">
        <v>1030</v>
      </c>
      <c r="O1676" s="12" t="s">
        <v>32</v>
      </c>
      <c r="P1676" s="12" t="s">
        <v>38</v>
      </c>
      <c r="Q1676" s="12" t="s">
        <v>1031</v>
      </c>
      <c r="R1676" s="12">
        <v>344.37200000000001</v>
      </c>
      <c r="S1676" s="12">
        <v>4</v>
      </c>
      <c r="T1676" s="12">
        <v>0.3</v>
      </c>
      <c r="U1676" s="12">
        <v>-93.472399999999993</v>
      </c>
    </row>
    <row r="1677" spans="1:21" x14ac:dyDescent="0.3">
      <c r="A1677" s="12">
        <v>7929</v>
      </c>
      <c r="B1677" s="12" t="s">
        <v>3888</v>
      </c>
      <c r="C1677" s="2">
        <v>43059</v>
      </c>
      <c r="D1677" s="2">
        <v>43063</v>
      </c>
      <c r="E1677" s="12" t="s">
        <v>23</v>
      </c>
      <c r="F1677" s="12" t="s">
        <v>1531</v>
      </c>
      <c r="G1677" s="12" t="s">
        <v>1532</v>
      </c>
      <c r="H1677" s="12" t="s">
        <v>92</v>
      </c>
      <c r="I1677" s="12" t="s">
        <v>27</v>
      </c>
      <c r="J1677" s="12" t="s">
        <v>175</v>
      </c>
      <c r="K1677" s="12" t="s">
        <v>122</v>
      </c>
      <c r="L1677" s="12">
        <v>10035</v>
      </c>
      <c r="M1677" s="12" t="s">
        <v>69</v>
      </c>
      <c r="N1677" s="12" t="s">
        <v>3547</v>
      </c>
      <c r="O1677" s="12" t="s">
        <v>32</v>
      </c>
      <c r="P1677" s="12" t="s">
        <v>58</v>
      </c>
      <c r="Q1677" s="12" t="s">
        <v>3548</v>
      </c>
      <c r="R1677" s="12">
        <v>50.97</v>
      </c>
      <c r="S1677" s="12">
        <v>3</v>
      </c>
      <c r="T1677" s="12">
        <v>0</v>
      </c>
      <c r="U1677" s="12">
        <v>9.1745999999999999</v>
      </c>
    </row>
    <row r="1678" spans="1:21" x14ac:dyDescent="0.3">
      <c r="A1678" s="12">
        <v>7930</v>
      </c>
      <c r="B1678" s="12" t="s">
        <v>3889</v>
      </c>
      <c r="C1678" s="2">
        <v>42941</v>
      </c>
      <c r="D1678" s="2">
        <v>42943</v>
      </c>
      <c r="E1678" s="12" t="s">
        <v>89</v>
      </c>
      <c r="F1678" s="12" t="s">
        <v>3890</v>
      </c>
      <c r="G1678" s="12" t="s">
        <v>3891</v>
      </c>
      <c r="H1678" s="12" t="s">
        <v>102</v>
      </c>
      <c r="I1678" s="12" t="s">
        <v>27</v>
      </c>
      <c r="J1678" s="12" t="s">
        <v>1741</v>
      </c>
      <c r="K1678" s="12" t="s">
        <v>94</v>
      </c>
      <c r="L1678" s="12">
        <v>75217</v>
      </c>
      <c r="M1678" s="12" t="s">
        <v>95</v>
      </c>
      <c r="N1678" s="12" t="s">
        <v>1569</v>
      </c>
      <c r="O1678" s="12" t="s">
        <v>32</v>
      </c>
      <c r="P1678" s="12" t="s">
        <v>47</v>
      </c>
      <c r="Q1678" s="12" t="s">
        <v>1570</v>
      </c>
      <c r="R1678" s="12">
        <v>298.11599999999999</v>
      </c>
      <c r="S1678" s="12">
        <v>6</v>
      </c>
      <c r="T1678" s="12">
        <v>0.3</v>
      </c>
      <c r="U1678" s="12">
        <v>-4.2587999999999999</v>
      </c>
    </row>
    <row r="1679" spans="1:21" x14ac:dyDescent="0.3">
      <c r="A1679" s="12">
        <v>7932</v>
      </c>
      <c r="B1679" s="12" t="s">
        <v>3892</v>
      </c>
      <c r="C1679" s="2">
        <v>42566</v>
      </c>
      <c r="D1679" s="2">
        <v>42571</v>
      </c>
      <c r="E1679" s="12" t="s">
        <v>41</v>
      </c>
      <c r="F1679" s="12" t="s">
        <v>2414</v>
      </c>
      <c r="G1679" s="12" t="s">
        <v>2415</v>
      </c>
      <c r="H1679" s="12" t="s">
        <v>92</v>
      </c>
      <c r="I1679" s="12" t="s">
        <v>27</v>
      </c>
      <c r="J1679" s="12" t="s">
        <v>3400</v>
      </c>
      <c r="K1679" s="12" t="s">
        <v>1519</v>
      </c>
      <c r="L1679" s="12">
        <v>97206</v>
      </c>
      <c r="M1679" s="12" t="s">
        <v>56</v>
      </c>
      <c r="N1679" s="12" t="s">
        <v>468</v>
      </c>
      <c r="O1679" s="12" t="s">
        <v>32</v>
      </c>
      <c r="P1679" s="12" t="s">
        <v>38</v>
      </c>
      <c r="Q1679" s="12" t="s">
        <v>469</v>
      </c>
      <c r="R1679" s="12">
        <v>230.28</v>
      </c>
      <c r="S1679" s="12">
        <v>3</v>
      </c>
      <c r="T1679" s="12">
        <v>0.2</v>
      </c>
      <c r="U1679" s="12">
        <v>23.027999999999999</v>
      </c>
    </row>
    <row r="1680" spans="1:21" x14ac:dyDescent="0.3">
      <c r="A1680" s="12">
        <v>7941</v>
      </c>
      <c r="B1680" s="12" t="s">
        <v>3893</v>
      </c>
      <c r="C1680" s="2">
        <v>42718</v>
      </c>
      <c r="D1680" s="2">
        <v>42721</v>
      </c>
      <c r="E1680" s="12" t="s">
        <v>89</v>
      </c>
      <c r="F1680" s="12" t="s">
        <v>288</v>
      </c>
      <c r="G1680" s="12" t="s">
        <v>289</v>
      </c>
      <c r="H1680" s="12" t="s">
        <v>92</v>
      </c>
      <c r="I1680" s="12" t="s">
        <v>27</v>
      </c>
      <c r="J1680" s="12" t="s">
        <v>641</v>
      </c>
      <c r="K1680" s="12" t="s">
        <v>55</v>
      </c>
      <c r="L1680" s="12">
        <v>92037</v>
      </c>
      <c r="M1680" s="12" t="s">
        <v>56</v>
      </c>
      <c r="N1680" s="12" t="s">
        <v>137</v>
      </c>
      <c r="O1680" s="12" t="s">
        <v>32</v>
      </c>
      <c r="P1680" s="12" t="s">
        <v>38</v>
      </c>
      <c r="Q1680" s="12" t="s">
        <v>219</v>
      </c>
      <c r="R1680" s="12">
        <v>81.424000000000007</v>
      </c>
      <c r="S1680" s="12">
        <v>2</v>
      </c>
      <c r="T1680" s="12">
        <v>0.2</v>
      </c>
      <c r="U1680" s="12">
        <v>-9.1601999999999997</v>
      </c>
    </row>
    <row r="1681" spans="1:21" x14ac:dyDescent="0.3">
      <c r="A1681" s="12">
        <v>7949</v>
      </c>
      <c r="B1681" s="12" t="s">
        <v>3894</v>
      </c>
      <c r="C1681" s="2">
        <v>41699</v>
      </c>
      <c r="D1681" s="2">
        <v>41703</v>
      </c>
      <c r="E1681" s="12" t="s">
        <v>41</v>
      </c>
      <c r="F1681" s="12" t="s">
        <v>2138</v>
      </c>
      <c r="G1681" s="12" t="s">
        <v>2139</v>
      </c>
      <c r="H1681" s="12" t="s">
        <v>26</v>
      </c>
      <c r="I1681" s="12" t="s">
        <v>27</v>
      </c>
      <c r="J1681" s="12" t="s">
        <v>1376</v>
      </c>
      <c r="K1681" s="12" t="s">
        <v>94</v>
      </c>
      <c r="L1681" s="12">
        <v>79907</v>
      </c>
      <c r="M1681" s="12" t="s">
        <v>95</v>
      </c>
      <c r="N1681" s="12" t="s">
        <v>1092</v>
      </c>
      <c r="O1681" s="12" t="s">
        <v>32</v>
      </c>
      <c r="P1681" s="12" t="s">
        <v>38</v>
      </c>
      <c r="Q1681" s="12" t="s">
        <v>1093</v>
      </c>
      <c r="R1681" s="12">
        <v>362.25</v>
      </c>
      <c r="S1681" s="12">
        <v>6</v>
      </c>
      <c r="T1681" s="12">
        <v>0.3</v>
      </c>
      <c r="U1681" s="12">
        <v>0</v>
      </c>
    </row>
    <row r="1682" spans="1:21" x14ac:dyDescent="0.3">
      <c r="A1682" s="12">
        <v>7950</v>
      </c>
      <c r="B1682" s="12" t="s">
        <v>3894</v>
      </c>
      <c r="C1682" s="2">
        <v>41699</v>
      </c>
      <c r="D1682" s="2">
        <v>41703</v>
      </c>
      <c r="E1682" s="12" t="s">
        <v>41</v>
      </c>
      <c r="F1682" s="12" t="s">
        <v>2138</v>
      </c>
      <c r="G1682" s="12" t="s">
        <v>2139</v>
      </c>
      <c r="H1682" s="12" t="s">
        <v>26</v>
      </c>
      <c r="I1682" s="12" t="s">
        <v>27</v>
      </c>
      <c r="J1682" s="12" t="s">
        <v>1376</v>
      </c>
      <c r="K1682" s="12" t="s">
        <v>94</v>
      </c>
      <c r="L1682" s="12">
        <v>79907</v>
      </c>
      <c r="M1682" s="12" t="s">
        <v>95</v>
      </c>
      <c r="N1682" s="12" t="s">
        <v>945</v>
      </c>
      <c r="O1682" s="12" t="s">
        <v>32</v>
      </c>
      <c r="P1682" s="12" t="s">
        <v>58</v>
      </c>
      <c r="Q1682" s="12" t="s">
        <v>946</v>
      </c>
      <c r="R1682" s="12">
        <v>63.552</v>
      </c>
      <c r="S1682" s="12">
        <v>6</v>
      </c>
      <c r="T1682" s="12">
        <v>0.6</v>
      </c>
      <c r="U1682" s="12">
        <v>-34.953600000000002</v>
      </c>
    </row>
    <row r="1683" spans="1:21" x14ac:dyDescent="0.3">
      <c r="A1683" s="12">
        <v>7956</v>
      </c>
      <c r="B1683" s="12" t="s">
        <v>3895</v>
      </c>
      <c r="C1683" s="2">
        <v>43013</v>
      </c>
      <c r="D1683" s="2">
        <v>43018</v>
      </c>
      <c r="E1683" s="12" t="s">
        <v>41</v>
      </c>
      <c r="F1683" s="12" t="s">
        <v>1669</v>
      </c>
      <c r="G1683" s="12" t="s">
        <v>1670</v>
      </c>
      <c r="H1683" s="12" t="s">
        <v>92</v>
      </c>
      <c r="I1683" s="12" t="s">
        <v>27</v>
      </c>
      <c r="J1683" s="12" t="s">
        <v>3433</v>
      </c>
      <c r="K1683" s="12" t="s">
        <v>55</v>
      </c>
      <c r="L1683" s="12">
        <v>95928</v>
      </c>
      <c r="M1683" s="12" t="s">
        <v>56</v>
      </c>
      <c r="N1683" s="12" t="s">
        <v>1920</v>
      </c>
      <c r="O1683" s="12" t="s">
        <v>32</v>
      </c>
      <c r="P1683" s="12" t="s">
        <v>38</v>
      </c>
      <c r="Q1683" s="12" t="s">
        <v>1921</v>
      </c>
      <c r="R1683" s="12">
        <v>435.16800000000001</v>
      </c>
      <c r="S1683" s="12">
        <v>4</v>
      </c>
      <c r="T1683" s="12">
        <v>0.2</v>
      </c>
      <c r="U1683" s="12">
        <v>-59.835599999999999</v>
      </c>
    </row>
    <row r="1684" spans="1:21" x14ac:dyDescent="0.3">
      <c r="A1684" s="12">
        <v>7959</v>
      </c>
      <c r="B1684" s="12" t="s">
        <v>3895</v>
      </c>
      <c r="C1684" s="2">
        <v>43013</v>
      </c>
      <c r="D1684" s="2">
        <v>43018</v>
      </c>
      <c r="E1684" s="12" t="s">
        <v>41</v>
      </c>
      <c r="F1684" s="12" t="s">
        <v>1669</v>
      </c>
      <c r="G1684" s="12" t="s">
        <v>1670</v>
      </c>
      <c r="H1684" s="12" t="s">
        <v>92</v>
      </c>
      <c r="I1684" s="12" t="s">
        <v>27</v>
      </c>
      <c r="J1684" s="12" t="s">
        <v>3433</v>
      </c>
      <c r="K1684" s="12" t="s">
        <v>55</v>
      </c>
      <c r="L1684" s="12">
        <v>95928</v>
      </c>
      <c r="M1684" s="12" t="s">
        <v>56</v>
      </c>
      <c r="N1684" s="12" t="s">
        <v>2263</v>
      </c>
      <c r="O1684" s="12" t="s">
        <v>32</v>
      </c>
      <c r="P1684" s="12" t="s">
        <v>58</v>
      </c>
      <c r="Q1684" s="12" t="s">
        <v>2264</v>
      </c>
      <c r="R1684" s="12">
        <v>72.900000000000006</v>
      </c>
      <c r="S1684" s="12">
        <v>5</v>
      </c>
      <c r="T1684" s="12">
        <v>0</v>
      </c>
      <c r="U1684" s="12">
        <v>26.972999999999999</v>
      </c>
    </row>
    <row r="1685" spans="1:21" x14ac:dyDescent="0.3">
      <c r="A1685" s="12">
        <v>7960</v>
      </c>
      <c r="B1685" s="12" t="s">
        <v>3895</v>
      </c>
      <c r="C1685" s="2">
        <v>43013</v>
      </c>
      <c r="D1685" s="2">
        <v>43018</v>
      </c>
      <c r="E1685" s="12" t="s">
        <v>41</v>
      </c>
      <c r="F1685" s="12" t="s">
        <v>1669</v>
      </c>
      <c r="G1685" s="12" t="s">
        <v>1670</v>
      </c>
      <c r="H1685" s="12" t="s">
        <v>92</v>
      </c>
      <c r="I1685" s="12" t="s">
        <v>27</v>
      </c>
      <c r="J1685" s="12" t="s">
        <v>3433</v>
      </c>
      <c r="K1685" s="12" t="s">
        <v>55</v>
      </c>
      <c r="L1685" s="12">
        <v>95928</v>
      </c>
      <c r="M1685" s="12" t="s">
        <v>56</v>
      </c>
      <c r="N1685" s="12" t="s">
        <v>1064</v>
      </c>
      <c r="O1685" s="12" t="s">
        <v>32</v>
      </c>
      <c r="P1685" s="12" t="s">
        <v>47</v>
      </c>
      <c r="Q1685" s="12" t="s">
        <v>1065</v>
      </c>
      <c r="R1685" s="12">
        <v>206.352</v>
      </c>
      <c r="S1685" s="12">
        <v>3</v>
      </c>
      <c r="T1685" s="12">
        <v>0.2</v>
      </c>
      <c r="U1685" s="12">
        <v>5.1588000000000003</v>
      </c>
    </row>
    <row r="1686" spans="1:21" x14ac:dyDescent="0.3">
      <c r="A1686" s="12">
        <v>7968</v>
      </c>
      <c r="B1686" s="12" t="s">
        <v>3896</v>
      </c>
      <c r="C1686" s="2">
        <v>42653</v>
      </c>
      <c r="D1686" s="2">
        <v>42655</v>
      </c>
      <c r="E1686" s="12" t="s">
        <v>89</v>
      </c>
      <c r="F1686" s="12" t="s">
        <v>2466</v>
      </c>
      <c r="G1686" s="12" t="s">
        <v>2467</v>
      </c>
      <c r="H1686" s="12" t="s">
        <v>92</v>
      </c>
      <c r="I1686" s="12" t="s">
        <v>27</v>
      </c>
      <c r="J1686" s="12" t="s">
        <v>267</v>
      </c>
      <c r="K1686" s="12" t="s">
        <v>182</v>
      </c>
      <c r="L1686" s="12">
        <v>80219</v>
      </c>
      <c r="M1686" s="12" t="s">
        <v>56</v>
      </c>
      <c r="N1686" s="12" t="s">
        <v>3897</v>
      </c>
      <c r="O1686" s="12" t="s">
        <v>32</v>
      </c>
      <c r="P1686" s="12" t="s">
        <v>33</v>
      </c>
      <c r="Q1686" s="12" t="s">
        <v>3898</v>
      </c>
      <c r="R1686" s="12">
        <v>90.882000000000005</v>
      </c>
      <c r="S1686" s="12">
        <v>3</v>
      </c>
      <c r="T1686" s="12">
        <v>0.7</v>
      </c>
      <c r="U1686" s="12">
        <v>-190.85220000000001</v>
      </c>
    </row>
    <row r="1687" spans="1:21" x14ac:dyDescent="0.3">
      <c r="A1687" s="12">
        <v>7970</v>
      </c>
      <c r="B1687" s="12" t="s">
        <v>3896</v>
      </c>
      <c r="C1687" s="2">
        <v>42653</v>
      </c>
      <c r="D1687" s="2">
        <v>42655</v>
      </c>
      <c r="E1687" s="12" t="s">
        <v>89</v>
      </c>
      <c r="F1687" s="12" t="s">
        <v>2466</v>
      </c>
      <c r="G1687" s="12" t="s">
        <v>2467</v>
      </c>
      <c r="H1687" s="12" t="s">
        <v>92</v>
      </c>
      <c r="I1687" s="12" t="s">
        <v>27</v>
      </c>
      <c r="J1687" s="12" t="s">
        <v>267</v>
      </c>
      <c r="K1687" s="12" t="s">
        <v>182</v>
      </c>
      <c r="L1687" s="12">
        <v>80219</v>
      </c>
      <c r="M1687" s="12" t="s">
        <v>56</v>
      </c>
      <c r="N1687" s="12" t="s">
        <v>658</v>
      </c>
      <c r="O1687" s="12" t="s">
        <v>32</v>
      </c>
      <c r="P1687" s="12" t="s">
        <v>38</v>
      </c>
      <c r="Q1687" s="12" t="s">
        <v>659</v>
      </c>
      <c r="R1687" s="12">
        <v>120.78400000000001</v>
      </c>
      <c r="S1687" s="12">
        <v>1</v>
      </c>
      <c r="T1687" s="12">
        <v>0.2</v>
      </c>
      <c r="U1687" s="12">
        <v>13.588200000000001</v>
      </c>
    </row>
    <row r="1688" spans="1:21" x14ac:dyDescent="0.3">
      <c r="A1688" s="12">
        <v>7975</v>
      </c>
      <c r="B1688" s="12" t="s">
        <v>3899</v>
      </c>
      <c r="C1688" s="2">
        <v>42232</v>
      </c>
      <c r="D1688" s="2">
        <v>42236</v>
      </c>
      <c r="E1688" s="12" t="s">
        <v>41</v>
      </c>
      <c r="F1688" s="12" t="s">
        <v>2619</v>
      </c>
      <c r="G1688" s="12" t="s">
        <v>2620</v>
      </c>
      <c r="H1688" s="12" t="s">
        <v>92</v>
      </c>
      <c r="I1688" s="12" t="s">
        <v>27</v>
      </c>
      <c r="J1688" s="12" t="s">
        <v>67</v>
      </c>
      <c r="K1688" s="12" t="s">
        <v>68</v>
      </c>
      <c r="L1688" s="12">
        <v>19134</v>
      </c>
      <c r="M1688" s="12" t="s">
        <v>69</v>
      </c>
      <c r="N1688" s="12" t="s">
        <v>1393</v>
      </c>
      <c r="O1688" s="12" t="s">
        <v>32</v>
      </c>
      <c r="P1688" s="12" t="s">
        <v>58</v>
      </c>
      <c r="Q1688" s="12" t="s">
        <v>1394</v>
      </c>
      <c r="R1688" s="12">
        <v>254.352</v>
      </c>
      <c r="S1688" s="12">
        <v>3</v>
      </c>
      <c r="T1688" s="12">
        <v>0.2</v>
      </c>
      <c r="U1688" s="12">
        <v>0</v>
      </c>
    </row>
    <row r="1689" spans="1:21" x14ac:dyDescent="0.3">
      <c r="A1689" s="12">
        <v>7983</v>
      </c>
      <c r="B1689" s="12" t="s">
        <v>3900</v>
      </c>
      <c r="C1689" s="2">
        <v>41892</v>
      </c>
      <c r="D1689" s="2">
        <v>41895</v>
      </c>
      <c r="E1689" s="12" t="s">
        <v>89</v>
      </c>
      <c r="F1689" s="12" t="s">
        <v>65</v>
      </c>
      <c r="G1689" s="12" t="s">
        <v>66</v>
      </c>
      <c r="H1689" s="12" t="s">
        <v>26</v>
      </c>
      <c r="I1689" s="12" t="s">
        <v>27</v>
      </c>
      <c r="J1689" s="12" t="s">
        <v>3901</v>
      </c>
      <c r="K1689" s="12" t="s">
        <v>364</v>
      </c>
      <c r="L1689" s="12">
        <v>7011</v>
      </c>
      <c r="M1689" s="12" t="s">
        <v>69</v>
      </c>
      <c r="N1689" s="12" t="s">
        <v>1539</v>
      </c>
      <c r="O1689" s="12" t="s">
        <v>32</v>
      </c>
      <c r="P1689" s="12" t="s">
        <v>58</v>
      </c>
      <c r="Q1689" s="12" t="s">
        <v>1540</v>
      </c>
      <c r="R1689" s="12">
        <v>254.9</v>
      </c>
      <c r="S1689" s="12">
        <v>5</v>
      </c>
      <c r="T1689" s="12">
        <v>0</v>
      </c>
      <c r="U1689" s="12">
        <v>76.47</v>
      </c>
    </row>
    <row r="1690" spans="1:21" x14ac:dyDescent="0.3">
      <c r="A1690" s="12">
        <v>7995</v>
      </c>
      <c r="B1690" s="12" t="s">
        <v>3902</v>
      </c>
      <c r="C1690" s="2">
        <v>42328</v>
      </c>
      <c r="D1690" s="2">
        <v>42331</v>
      </c>
      <c r="E1690" s="12" t="s">
        <v>23</v>
      </c>
      <c r="F1690" s="12" t="s">
        <v>1443</v>
      </c>
      <c r="G1690" s="12" t="s">
        <v>1444</v>
      </c>
      <c r="H1690" s="12" t="s">
        <v>26</v>
      </c>
      <c r="I1690" s="12" t="s">
        <v>27</v>
      </c>
      <c r="J1690" s="12" t="s">
        <v>181</v>
      </c>
      <c r="K1690" s="12" t="s">
        <v>182</v>
      </c>
      <c r="L1690" s="12">
        <v>80013</v>
      </c>
      <c r="M1690" s="12" t="s">
        <v>56</v>
      </c>
      <c r="N1690" s="12" t="s">
        <v>417</v>
      </c>
      <c r="O1690" s="12" t="s">
        <v>32</v>
      </c>
      <c r="P1690" s="12" t="s">
        <v>33</v>
      </c>
      <c r="Q1690" s="12" t="s">
        <v>418</v>
      </c>
      <c r="R1690" s="12">
        <v>145.76400000000001</v>
      </c>
      <c r="S1690" s="12">
        <v>6</v>
      </c>
      <c r="T1690" s="12">
        <v>0.7</v>
      </c>
      <c r="U1690" s="12">
        <v>-247.7988</v>
      </c>
    </row>
    <row r="1691" spans="1:21" x14ac:dyDescent="0.3">
      <c r="A1691" s="12">
        <v>7998</v>
      </c>
      <c r="B1691" s="12" t="s">
        <v>3903</v>
      </c>
      <c r="C1691" s="2">
        <v>43042</v>
      </c>
      <c r="D1691" s="2">
        <v>43044</v>
      </c>
      <c r="E1691" s="12" t="s">
        <v>89</v>
      </c>
      <c r="F1691" s="12" t="s">
        <v>3904</v>
      </c>
      <c r="G1691" s="12" t="s">
        <v>3905</v>
      </c>
      <c r="H1691" s="12" t="s">
        <v>102</v>
      </c>
      <c r="I1691" s="12" t="s">
        <v>27</v>
      </c>
      <c r="J1691" s="12" t="s">
        <v>641</v>
      </c>
      <c r="K1691" s="12" t="s">
        <v>55</v>
      </c>
      <c r="L1691" s="12">
        <v>92037</v>
      </c>
      <c r="M1691" s="12" t="s">
        <v>56</v>
      </c>
      <c r="N1691" s="12" t="s">
        <v>786</v>
      </c>
      <c r="O1691" s="12" t="s">
        <v>32</v>
      </c>
      <c r="P1691" s="12" t="s">
        <v>47</v>
      </c>
      <c r="Q1691" s="12" t="s">
        <v>787</v>
      </c>
      <c r="R1691" s="12">
        <v>1673.184</v>
      </c>
      <c r="S1691" s="12">
        <v>12</v>
      </c>
      <c r="T1691" s="12">
        <v>0.2</v>
      </c>
      <c r="U1691" s="12">
        <v>20.9148</v>
      </c>
    </row>
    <row r="1692" spans="1:21" x14ac:dyDescent="0.3">
      <c r="A1692" s="12">
        <v>7999</v>
      </c>
      <c r="B1692" s="12" t="s">
        <v>3906</v>
      </c>
      <c r="C1692" s="2">
        <v>41763</v>
      </c>
      <c r="D1692" s="2">
        <v>41766</v>
      </c>
      <c r="E1692" s="12" t="s">
        <v>89</v>
      </c>
      <c r="F1692" s="12" t="s">
        <v>2761</v>
      </c>
      <c r="G1692" s="12" t="s">
        <v>2762</v>
      </c>
      <c r="H1692" s="12" t="s">
        <v>92</v>
      </c>
      <c r="I1692" s="12" t="s">
        <v>27</v>
      </c>
      <c r="J1692" s="12" t="s">
        <v>193</v>
      </c>
      <c r="K1692" s="12" t="s">
        <v>194</v>
      </c>
      <c r="L1692" s="12">
        <v>98105</v>
      </c>
      <c r="M1692" s="12" t="s">
        <v>56</v>
      </c>
      <c r="N1692" s="12" t="s">
        <v>1073</v>
      </c>
      <c r="O1692" s="12" t="s">
        <v>32</v>
      </c>
      <c r="P1692" s="12" t="s">
        <v>58</v>
      </c>
      <c r="Q1692" s="12" t="s">
        <v>1074</v>
      </c>
      <c r="R1692" s="12">
        <v>12.18</v>
      </c>
      <c r="S1692" s="12">
        <v>7</v>
      </c>
      <c r="T1692" s="12">
        <v>0</v>
      </c>
      <c r="U1692" s="12">
        <v>3.8976000000000002</v>
      </c>
    </row>
    <row r="1693" spans="1:21" x14ac:dyDescent="0.3">
      <c r="A1693" s="12">
        <v>8005</v>
      </c>
      <c r="B1693" s="12" t="s">
        <v>3907</v>
      </c>
      <c r="C1693" s="2">
        <v>41974</v>
      </c>
      <c r="D1693" s="2">
        <v>41976</v>
      </c>
      <c r="E1693" s="12" t="s">
        <v>89</v>
      </c>
      <c r="F1693" s="12" t="s">
        <v>2695</v>
      </c>
      <c r="G1693" s="12" t="s">
        <v>2696</v>
      </c>
      <c r="H1693" s="12" t="s">
        <v>26</v>
      </c>
      <c r="I1693" s="12" t="s">
        <v>27</v>
      </c>
      <c r="J1693" s="12" t="s">
        <v>2045</v>
      </c>
      <c r="K1693" s="12" t="s">
        <v>436</v>
      </c>
      <c r="L1693" s="12">
        <v>1852</v>
      </c>
      <c r="M1693" s="12" t="s">
        <v>69</v>
      </c>
      <c r="N1693" s="12" t="s">
        <v>872</v>
      </c>
      <c r="O1693" s="12" t="s">
        <v>32</v>
      </c>
      <c r="P1693" s="12" t="s">
        <v>58</v>
      </c>
      <c r="Q1693" s="12" t="s">
        <v>873</v>
      </c>
      <c r="R1693" s="12">
        <v>45.84</v>
      </c>
      <c r="S1693" s="12">
        <v>3</v>
      </c>
      <c r="T1693" s="12">
        <v>0</v>
      </c>
      <c r="U1693" s="12">
        <v>15.585599999999999</v>
      </c>
    </row>
    <row r="1694" spans="1:21" x14ac:dyDescent="0.3">
      <c r="A1694" s="12">
        <v>8006</v>
      </c>
      <c r="B1694" s="12" t="s">
        <v>3907</v>
      </c>
      <c r="C1694" s="2">
        <v>41974</v>
      </c>
      <c r="D1694" s="2">
        <v>41976</v>
      </c>
      <c r="E1694" s="12" t="s">
        <v>89</v>
      </c>
      <c r="F1694" s="12" t="s">
        <v>2695</v>
      </c>
      <c r="G1694" s="12" t="s">
        <v>2696</v>
      </c>
      <c r="H1694" s="12" t="s">
        <v>26</v>
      </c>
      <c r="I1694" s="12" t="s">
        <v>27</v>
      </c>
      <c r="J1694" s="12" t="s">
        <v>2045</v>
      </c>
      <c r="K1694" s="12" t="s">
        <v>436</v>
      </c>
      <c r="L1694" s="12">
        <v>1852</v>
      </c>
      <c r="M1694" s="12" t="s">
        <v>69</v>
      </c>
      <c r="N1694" s="12" t="s">
        <v>1101</v>
      </c>
      <c r="O1694" s="12" t="s">
        <v>32</v>
      </c>
      <c r="P1694" s="12" t="s">
        <v>58</v>
      </c>
      <c r="Q1694" s="12" t="s">
        <v>1102</v>
      </c>
      <c r="R1694" s="12">
        <v>9.82</v>
      </c>
      <c r="S1694" s="12">
        <v>2</v>
      </c>
      <c r="T1694" s="12">
        <v>0</v>
      </c>
      <c r="U1694" s="12">
        <v>3.2406000000000001</v>
      </c>
    </row>
    <row r="1695" spans="1:21" x14ac:dyDescent="0.3">
      <c r="A1695" s="12">
        <v>8010</v>
      </c>
      <c r="B1695" s="12" t="s">
        <v>3908</v>
      </c>
      <c r="C1695" s="2">
        <v>42325</v>
      </c>
      <c r="D1695" s="2">
        <v>42332</v>
      </c>
      <c r="E1695" s="12" t="s">
        <v>41</v>
      </c>
      <c r="F1695" s="12" t="s">
        <v>2695</v>
      </c>
      <c r="G1695" s="12" t="s">
        <v>2696</v>
      </c>
      <c r="H1695" s="12" t="s">
        <v>26</v>
      </c>
      <c r="I1695" s="12" t="s">
        <v>27</v>
      </c>
      <c r="J1695" s="12" t="s">
        <v>3018</v>
      </c>
      <c r="K1695" s="12" t="s">
        <v>1524</v>
      </c>
      <c r="L1695" s="12">
        <v>73120</v>
      </c>
      <c r="M1695" s="12" t="s">
        <v>95</v>
      </c>
      <c r="N1695" s="12" t="s">
        <v>3593</v>
      </c>
      <c r="O1695" s="12" t="s">
        <v>32</v>
      </c>
      <c r="P1695" s="12" t="s">
        <v>38</v>
      </c>
      <c r="Q1695" s="12" t="s">
        <v>3594</v>
      </c>
      <c r="R1695" s="12">
        <v>1323.9</v>
      </c>
      <c r="S1695" s="12">
        <v>5</v>
      </c>
      <c r="T1695" s="12">
        <v>0</v>
      </c>
      <c r="U1695" s="12">
        <v>383.93099999999998</v>
      </c>
    </row>
    <row r="1696" spans="1:21" x14ac:dyDescent="0.3">
      <c r="A1696" s="12">
        <v>8016</v>
      </c>
      <c r="B1696" s="12" t="s">
        <v>3909</v>
      </c>
      <c r="C1696" s="2">
        <v>42880</v>
      </c>
      <c r="D1696" s="2">
        <v>42880</v>
      </c>
      <c r="E1696" s="12" t="s">
        <v>427</v>
      </c>
      <c r="F1696" s="12" t="s">
        <v>1717</v>
      </c>
      <c r="G1696" s="12" t="s">
        <v>1718</v>
      </c>
      <c r="H1696" s="12" t="s">
        <v>26</v>
      </c>
      <c r="I1696" s="12" t="s">
        <v>27</v>
      </c>
      <c r="J1696" s="12" t="s">
        <v>175</v>
      </c>
      <c r="K1696" s="12" t="s">
        <v>122</v>
      </c>
      <c r="L1696" s="12">
        <v>10009</v>
      </c>
      <c r="M1696" s="12" t="s">
        <v>69</v>
      </c>
      <c r="N1696" s="12" t="s">
        <v>679</v>
      </c>
      <c r="O1696" s="12" t="s">
        <v>32</v>
      </c>
      <c r="P1696" s="12" t="s">
        <v>58</v>
      </c>
      <c r="Q1696" s="12" t="s">
        <v>680</v>
      </c>
      <c r="R1696" s="12">
        <v>18.84</v>
      </c>
      <c r="S1696" s="12">
        <v>3</v>
      </c>
      <c r="T1696" s="12">
        <v>0</v>
      </c>
      <c r="U1696" s="12">
        <v>6.0288000000000004</v>
      </c>
    </row>
    <row r="1697" spans="1:21" x14ac:dyDescent="0.3">
      <c r="A1697" s="12">
        <v>8017</v>
      </c>
      <c r="B1697" s="12" t="s">
        <v>3910</v>
      </c>
      <c r="C1697" s="2">
        <v>41891</v>
      </c>
      <c r="D1697" s="2">
        <v>41893</v>
      </c>
      <c r="E1697" s="12" t="s">
        <v>89</v>
      </c>
      <c r="F1697" s="12" t="s">
        <v>1017</v>
      </c>
      <c r="G1697" s="12" t="s">
        <v>1018</v>
      </c>
      <c r="H1697" s="12" t="s">
        <v>102</v>
      </c>
      <c r="I1697" s="12" t="s">
        <v>27</v>
      </c>
      <c r="J1697" s="12" t="s">
        <v>817</v>
      </c>
      <c r="K1697" s="12" t="s">
        <v>233</v>
      </c>
      <c r="L1697" s="12">
        <v>43130</v>
      </c>
      <c r="M1697" s="12" t="s">
        <v>69</v>
      </c>
      <c r="N1697" s="12" t="s">
        <v>1836</v>
      </c>
      <c r="O1697" s="12" t="s">
        <v>32</v>
      </c>
      <c r="P1697" s="12" t="s">
        <v>58</v>
      </c>
      <c r="Q1697" s="12" t="s">
        <v>1837</v>
      </c>
      <c r="R1697" s="12">
        <v>60.671999999999997</v>
      </c>
      <c r="S1697" s="12">
        <v>6</v>
      </c>
      <c r="T1697" s="12">
        <v>0.2</v>
      </c>
      <c r="U1697" s="12">
        <v>12.892799999999999</v>
      </c>
    </row>
    <row r="1698" spans="1:21" x14ac:dyDescent="0.3">
      <c r="A1698" s="12">
        <v>8024</v>
      </c>
      <c r="B1698" s="12" t="s">
        <v>3911</v>
      </c>
      <c r="C1698" s="2">
        <v>41841</v>
      </c>
      <c r="D1698" s="2">
        <v>41845</v>
      </c>
      <c r="E1698" s="12" t="s">
        <v>41</v>
      </c>
      <c r="F1698" s="12" t="s">
        <v>1868</v>
      </c>
      <c r="G1698" s="12" t="s">
        <v>1869</v>
      </c>
      <c r="H1698" s="12" t="s">
        <v>92</v>
      </c>
      <c r="I1698" s="12" t="s">
        <v>27</v>
      </c>
      <c r="J1698" s="12" t="s">
        <v>1741</v>
      </c>
      <c r="K1698" s="12" t="s">
        <v>94</v>
      </c>
      <c r="L1698" s="12">
        <v>75217</v>
      </c>
      <c r="M1698" s="12" t="s">
        <v>95</v>
      </c>
      <c r="N1698" s="12" t="s">
        <v>627</v>
      </c>
      <c r="O1698" s="12" t="s">
        <v>32</v>
      </c>
      <c r="P1698" s="12" t="s">
        <v>38</v>
      </c>
      <c r="Q1698" s="12" t="s">
        <v>628</v>
      </c>
      <c r="R1698" s="12">
        <v>657.93</v>
      </c>
      <c r="S1698" s="12">
        <v>5</v>
      </c>
      <c r="T1698" s="12">
        <v>0.3</v>
      </c>
      <c r="U1698" s="12">
        <v>-93.99</v>
      </c>
    </row>
    <row r="1699" spans="1:21" x14ac:dyDescent="0.3">
      <c r="A1699" s="12">
        <v>8026</v>
      </c>
      <c r="B1699" s="12" t="s">
        <v>3912</v>
      </c>
      <c r="C1699" s="2">
        <v>42258</v>
      </c>
      <c r="D1699" s="2">
        <v>42262</v>
      </c>
      <c r="E1699" s="12" t="s">
        <v>23</v>
      </c>
      <c r="F1699" s="12" t="s">
        <v>3156</v>
      </c>
      <c r="G1699" s="12" t="s">
        <v>3157</v>
      </c>
      <c r="H1699" s="12" t="s">
        <v>92</v>
      </c>
      <c r="I1699" s="12" t="s">
        <v>27</v>
      </c>
      <c r="J1699" s="12" t="s">
        <v>175</v>
      </c>
      <c r="K1699" s="12" t="s">
        <v>122</v>
      </c>
      <c r="L1699" s="12">
        <v>10035</v>
      </c>
      <c r="M1699" s="12" t="s">
        <v>69</v>
      </c>
      <c r="N1699" s="12" t="s">
        <v>3619</v>
      </c>
      <c r="O1699" s="12" t="s">
        <v>32</v>
      </c>
      <c r="P1699" s="12" t="s">
        <v>58</v>
      </c>
      <c r="Q1699" s="12" t="s">
        <v>3620</v>
      </c>
      <c r="R1699" s="12">
        <v>210.68</v>
      </c>
      <c r="S1699" s="12">
        <v>2</v>
      </c>
      <c r="T1699" s="12">
        <v>0</v>
      </c>
      <c r="U1699" s="12">
        <v>50.563200000000002</v>
      </c>
    </row>
    <row r="1700" spans="1:21" x14ac:dyDescent="0.3">
      <c r="A1700" s="12">
        <v>8031</v>
      </c>
      <c r="B1700" s="12" t="s">
        <v>3913</v>
      </c>
      <c r="C1700" s="2">
        <v>42376</v>
      </c>
      <c r="D1700" s="2">
        <v>42380</v>
      </c>
      <c r="E1700" s="12" t="s">
        <v>41</v>
      </c>
      <c r="F1700" s="12" t="s">
        <v>1311</v>
      </c>
      <c r="G1700" s="12" t="s">
        <v>1312</v>
      </c>
      <c r="H1700" s="12" t="s">
        <v>26</v>
      </c>
      <c r="I1700" s="12" t="s">
        <v>27</v>
      </c>
      <c r="J1700" s="12" t="s">
        <v>530</v>
      </c>
      <c r="K1700" s="12" t="s">
        <v>94</v>
      </c>
      <c r="L1700" s="12">
        <v>79109</v>
      </c>
      <c r="M1700" s="12" t="s">
        <v>95</v>
      </c>
      <c r="N1700" s="12" t="s">
        <v>1313</v>
      </c>
      <c r="O1700" s="12" t="s">
        <v>32</v>
      </c>
      <c r="P1700" s="12" t="s">
        <v>58</v>
      </c>
      <c r="Q1700" s="12" t="s">
        <v>2024</v>
      </c>
      <c r="R1700" s="12">
        <v>23.076000000000001</v>
      </c>
      <c r="S1700" s="12">
        <v>3</v>
      </c>
      <c r="T1700" s="12">
        <v>0.6</v>
      </c>
      <c r="U1700" s="12">
        <v>-10.9611</v>
      </c>
    </row>
    <row r="1701" spans="1:21" x14ac:dyDescent="0.3">
      <c r="A1701" s="12">
        <v>8035</v>
      </c>
      <c r="B1701" s="12" t="s">
        <v>3914</v>
      </c>
      <c r="C1701" s="2">
        <v>42180</v>
      </c>
      <c r="D1701" s="2">
        <v>42183</v>
      </c>
      <c r="E1701" s="12" t="s">
        <v>89</v>
      </c>
      <c r="F1701" s="12" t="s">
        <v>1793</v>
      </c>
      <c r="G1701" s="12" t="s">
        <v>1794</v>
      </c>
      <c r="H1701" s="12" t="s">
        <v>26</v>
      </c>
      <c r="I1701" s="12" t="s">
        <v>27</v>
      </c>
      <c r="J1701" s="12" t="s">
        <v>103</v>
      </c>
      <c r="K1701" s="12" t="s">
        <v>94</v>
      </c>
      <c r="L1701" s="12">
        <v>77041</v>
      </c>
      <c r="M1701" s="12" t="s">
        <v>95</v>
      </c>
      <c r="N1701" s="12" t="s">
        <v>1980</v>
      </c>
      <c r="O1701" s="12" t="s">
        <v>32</v>
      </c>
      <c r="P1701" s="12" t="s">
        <v>58</v>
      </c>
      <c r="Q1701" s="12" t="s">
        <v>1981</v>
      </c>
      <c r="R1701" s="12">
        <v>75.384</v>
      </c>
      <c r="S1701" s="12">
        <v>9</v>
      </c>
      <c r="T1701" s="12">
        <v>0.6</v>
      </c>
      <c r="U1701" s="12">
        <v>-20.730599999999999</v>
      </c>
    </row>
    <row r="1702" spans="1:21" x14ac:dyDescent="0.3">
      <c r="A1702" s="12">
        <v>8039</v>
      </c>
      <c r="B1702" s="12" t="s">
        <v>3915</v>
      </c>
      <c r="C1702" s="2">
        <v>42916</v>
      </c>
      <c r="D1702" s="2">
        <v>42918</v>
      </c>
      <c r="E1702" s="12" t="s">
        <v>23</v>
      </c>
      <c r="F1702" s="12" t="s">
        <v>2508</v>
      </c>
      <c r="G1702" s="12" t="s">
        <v>2509</v>
      </c>
      <c r="H1702" s="12" t="s">
        <v>26</v>
      </c>
      <c r="I1702" s="12" t="s">
        <v>27</v>
      </c>
      <c r="J1702" s="12" t="s">
        <v>54</v>
      </c>
      <c r="K1702" s="12" t="s">
        <v>55</v>
      </c>
      <c r="L1702" s="12">
        <v>90032</v>
      </c>
      <c r="M1702" s="12" t="s">
        <v>56</v>
      </c>
      <c r="N1702" s="12" t="s">
        <v>1458</v>
      </c>
      <c r="O1702" s="12" t="s">
        <v>32</v>
      </c>
      <c r="P1702" s="12" t="s">
        <v>33</v>
      </c>
      <c r="Q1702" s="12" t="s">
        <v>1459</v>
      </c>
      <c r="R1702" s="12">
        <v>435.99900000000002</v>
      </c>
      <c r="S1702" s="12">
        <v>3</v>
      </c>
      <c r="T1702" s="12">
        <v>0.15</v>
      </c>
      <c r="U1702" s="12">
        <v>5.1294000000000004</v>
      </c>
    </row>
    <row r="1703" spans="1:21" x14ac:dyDescent="0.3">
      <c r="A1703" s="12">
        <v>8040</v>
      </c>
      <c r="B1703" s="12" t="s">
        <v>3916</v>
      </c>
      <c r="C1703" s="2">
        <v>42968</v>
      </c>
      <c r="D1703" s="2">
        <v>42972</v>
      </c>
      <c r="E1703" s="12" t="s">
        <v>23</v>
      </c>
      <c r="F1703" s="12" t="s">
        <v>3917</v>
      </c>
      <c r="G1703" s="12" t="s">
        <v>3918</v>
      </c>
      <c r="H1703" s="12" t="s">
        <v>92</v>
      </c>
      <c r="I1703" s="12" t="s">
        <v>27</v>
      </c>
      <c r="J1703" s="12" t="s">
        <v>193</v>
      </c>
      <c r="K1703" s="12" t="s">
        <v>194</v>
      </c>
      <c r="L1703" s="12">
        <v>98115</v>
      </c>
      <c r="M1703" s="12" t="s">
        <v>56</v>
      </c>
      <c r="N1703" s="12" t="s">
        <v>257</v>
      </c>
      <c r="O1703" s="12" t="s">
        <v>32</v>
      </c>
      <c r="P1703" s="12" t="s">
        <v>38</v>
      </c>
      <c r="Q1703" s="12" t="s">
        <v>258</v>
      </c>
      <c r="R1703" s="12">
        <v>388.70400000000001</v>
      </c>
      <c r="S1703" s="12">
        <v>6</v>
      </c>
      <c r="T1703" s="12">
        <v>0.2</v>
      </c>
      <c r="U1703" s="12">
        <v>38.870399999999997</v>
      </c>
    </row>
    <row r="1704" spans="1:21" x14ac:dyDescent="0.3">
      <c r="A1704" s="12">
        <v>8044</v>
      </c>
      <c r="B1704" s="12" t="s">
        <v>3919</v>
      </c>
      <c r="C1704" s="2">
        <v>42805</v>
      </c>
      <c r="D1704" s="2">
        <v>42809</v>
      </c>
      <c r="E1704" s="12" t="s">
        <v>41</v>
      </c>
      <c r="F1704" s="12" t="s">
        <v>1045</v>
      </c>
      <c r="G1704" s="12" t="s">
        <v>1046</v>
      </c>
      <c r="H1704" s="12" t="s">
        <v>102</v>
      </c>
      <c r="I1704" s="12" t="s">
        <v>27</v>
      </c>
      <c r="J1704" s="12" t="s">
        <v>3920</v>
      </c>
      <c r="K1704" s="12" t="s">
        <v>436</v>
      </c>
      <c r="L1704" s="12">
        <v>2138</v>
      </c>
      <c r="M1704" s="12" t="s">
        <v>69</v>
      </c>
      <c r="N1704" s="12" t="s">
        <v>3921</v>
      </c>
      <c r="O1704" s="12" t="s">
        <v>32</v>
      </c>
      <c r="P1704" s="12" t="s">
        <v>58</v>
      </c>
      <c r="Q1704" s="12" t="s">
        <v>3922</v>
      </c>
      <c r="R1704" s="12">
        <v>26.72</v>
      </c>
      <c r="S1704" s="12">
        <v>1</v>
      </c>
      <c r="T1704" s="12">
        <v>0</v>
      </c>
      <c r="U1704" s="12">
        <v>11.7568</v>
      </c>
    </row>
    <row r="1705" spans="1:21" x14ac:dyDescent="0.3">
      <c r="A1705" s="12">
        <v>8051</v>
      </c>
      <c r="B1705" s="12" t="s">
        <v>3923</v>
      </c>
      <c r="C1705" s="2">
        <v>41908</v>
      </c>
      <c r="D1705" s="2">
        <v>41912</v>
      </c>
      <c r="E1705" s="12" t="s">
        <v>41</v>
      </c>
      <c r="F1705" s="12" t="s">
        <v>3924</v>
      </c>
      <c r="G1705" s="12" t="s">
        <v>3925</v>
      </c>
      <c r="H1705" s="12" t="s">
        <v>92</v>
      </c>
      <c r="I1705" s="12" t="s">
        <v>27</v>
      </c>
      <c r="J1705" s="12" t="s">
        <v>67</v>
      </c>
      <c r="K1705" s="12" t="s">
        <v>68</v>
      </c>
      <c r="L1705" s="12">
        <v>19140</v>
      </c>
      <c r="M1705" s="12" t="s">
        <v>69</v>
      </c>
      <c r="N1705" s="12" t="s">
        <v>945</v>
      </c>
      <c r="O1705" s="12" t="s">
        <v>32</v>
      </c>
      <c r="P1705" s="12" t="s">
        <v>58</v>
      </c>
      <c r="Q1705" s="12" t="s">
        <v>946</v>
      </c>
      <c r="R1705" s="12">
        <v>21.184000000000001</v>
      </c>
      <c r="S1705" s="12">
        <v>1</v>
      </c>
      <c r="T1705" s="12">
        <v>0.2</v>
      </c>
      <c r="U1705" s="12">
        <v>4.7664</v>
      </c>
    </row>
    <row r="1706" spans="1:21" x14ac:dyDescent="0.3">
      <c r="A1706" s="12">
        <v>8056</v>
      </c>
      <c r="B1706" s="12" t="s">
        <v>3926</v>
      </c>
      <c r="C1706" s="2">
        <v>42244</v>
      </c>
      <c r="D1706" s="2">
        <v>42251</v>
      </c>
      <c r="E1706" s="12" t="s">
        <v>41</v>
      </c>
      <c r="F1706" s="12" t="s">
        <v>689</v>
      </c>
      <c r="G1706" s="12" t="s">
        <v>690</v>
      </c>
      <c r="H1706" s="12" t="s">
        <v>26</v>
      </c>
      <c r="I1706" s="12" t="s">
        <v>27</v>
      </c>
      <c r="J1706" s="12" t="s">
        <v>54</v>
      </c>
      <c r="K1706" s="12" t="s">
        <v>55</v>
      </c>
      <c r="L1706" s="12">
        <v>90049</v>
      </c>
      <c r="M1706" s="12" t="s">
        <v>56</v>
      </c>
      <c r="N1706" s="12" t="s">
        <v>279</v>
      </c>
      <c r="O1706" s="12" t="s">
        <v>32</v>
      </c>
      <c r="P1706" s="12" t="s">
        <v>33</v>
      </c>
      <c r="Q1706" s="12" t="s">
        <v>280</v>
      </c>
      <c r="R1706" s="12">
        <v>307.666</v>
      </c>
      <c r="S1706" s="12">
        <v>2</v>
      </c>
      <c r="T1706" s="12">
        <v>0.15</v>
      </c>
      <c r="U1706" s="12">
        <v>28.956800000000001</v>
      </c>
    </row>
    <row r="1707" spans="1:21" x14ac:dyDescent="0.3">
      <c r="A1707" s="12">
        <v>8060</v>
      </c>
      <c r="B1707" s="12" t="s">
        <v>3926</v>
      </c>
      <c r="C1707" s="2">
        <v>42244</v>
      </c>
      <c r="D1707" s="2">
        <v>42251</v>
      </c>
      <c r="E1707" s="12" t="s">
        <v>41</v>
      </c>
      <c r="F1707" s="12" t="s">
        <v>689</v>
      </c>
      <c r="G1707" s="12" t="s">
        <v>690</v>
      </c>
      <c r="H1707" s="12" t="s">
        <v>26</v>
      </c>
      <c r="I1707" s="12" t="s">
        <v>27</v>
      </c>
      <c r="J1707" s="12" t="s">
        <v>54</v>
      </c>
      <c r="K1707" s="12" t="s">
        <v>55</v>
      </c>
      <c r="L1707" s="12">
        <v>90049</v>
      </c>
      <c r="M1707" s="12" t="s">
        <v>56</v>
      </c>
      <c r="N1707" s="12" t="s">
        <v>1363</v>
      </c>
      <c r="O1707" s="12" t="s">
        <v>32</v>
      </c>
      <c r="P1707" s="12" t="s">
        <v>58</v>
      </c>
      <c r="Q1707" s="12" t="s">
        <v>425</v>
      </c>
      <c r="R1707" s="12">
        <v>4.16</v>
      </c>
      <c r="S1707" s="12">
        <v>2</v>
      </c>
      <c r="T1707" s="12">
        <v>0</v>
      </c>
      <c r="U1707" s="12">
        <v>1.7472000000000001</v>
      </c>
    </row>
    <row r="1708" spans="1:21" x14ac:dyDescent="0.3">
      <c r="A1708" s="12">
        <v>8069</v>
      </c>
      <c r="B1708" s="12" t="s">
        <v>3927</v>
      </c>
      <c r="C1708" s="2">
        <v>42297</v>
      </c>
      <c r="D1708" s="2">
        <v>42301</v>
      </c>
      <c r="E1708" s="12" t="s">
        <v>41</v>
      </c>
      <c r="F1708" s="12" t="s">
        <v>1040</v>
      </c>
      <c r="G1708" s="12" t="s">
        <v>1041</v>
      </c>
      <c r="H1708" s="12" t="s">
        <v>92</v>
      </c>
      <c r="I1708" s="12" t="s">
        <v>27</v>
      </c>
      <c r="J1708" s="12" t="s">
        <v>330</v>
      </c>
      <c r="K1708" s="12" t="s">
        <v>55</v>
      </c>
      <c r="L1708" s="12">
        <v>94109</v>
      </c>
      <c r="M1708" s="12" t="s">
        <v>56</v>
      </c>
      <c r="N1708" s="12" t="s">
        <v>2515</v>
      </c>
      <c r="O1708" s="12" t="s">
        <v>32</v>
      </c>
      <c r="P1708" s="12" t="s">
        <v>58</v>
      </c>
      <c r="Q1708" s="12" t="s">
        <v>2516</v>
      </c>
      <c r="R1708" s="12">
        <v>16.02</v>
      </c>
      <c r="S1708" s="12">
        <v>6</v>
      </c>
      <c r="T1708" s="12">
        <v>0</v>
      </c>
      <c r="U1708" s="12">
        <v>6.0876000000000001</v>
      </c>
    </row>
    <row r="1709" spans="1:21" x14ac:dyDescent="0.3">
      <c r="A1709" s="12">
        <v>8071</v>
      </c>
      <c r="B1709" s="12" t="s">
        <v>3928</v>
      </c>
      <c r="C1709" s="2">
        <v>42736</v>
      </c>
      <c r="D1709" s="2">
        <v>42740</v>
      </c>
      <c r="E1709" s="12" t="s">
        <v>41</v>
      </c>
      <c r="F1709" s="12" t="s">
        <v>2656</v>
      </c>
      <c r="G1709" s="12" t="s">
        <v>2657</v>
      </c>
      <c r="H1709" s="12" t="s">
        <v>26</v>
      </c>
      <c r="I1709" s="12" t="s">
        <v>27</v>
      </c>
      <c r="J1709" s="12" t="s">
        <v>1870</v>
      </c>
      <c r="K1709" s="12" t="s">
        <v>94</v>
      </c>
      <c r="L1709" s="12">
        <v>77340</v>
      </c>
      <c r="M1709" s="12" t="s">
        <v>95</v>
      </c>
      <c r="N1709" s="12" t="s">
        <v>2171</v>
      </c>
      <c r="O1709" s="12" t="s">
        <v>32</v>
      </c>
      <c r="P1709" s="12" t="s">
        <v>58</v>
      </c>
      <c r="Q1709" s="12" t="s">
        <v>2172</v>
      </c>
      <c r="R1709" s="12">
        <v>141.41999999999999</v>
      </c>
      <c r="S1709" s="12">
        <v>5</v>
      </c>
      <c r="T1709" s="12">
        <v>0.6</v>
      </c>
      <c r="U1709" s="12">
        <v>-187.38149999999999</v>
      </c>
    </row>
    <row r="1710" spans="1:21" x14ac:dyDescent="0.3">
      <c r="A1710" s="12">
        <v>8072</v>
      </c>
      <c r="B1710" s="12" t="s">
        <v>3928</v>
      </c>
      <c r="C1710" s="2">
        <v>42736</v>
      </c>
      <c r="D1710" s="2">
        <v>42740</v>
      </c>
      <c r="E1710" s="12" t="s">
        <v>41</v>
      </c>
      <c r="F1710" s="12" t="s">
        <v>2656</v>
      </c>
      <c r="G1710" s="12" t="s">
        <v>2657</v>
      </c>
      <c r="H1710" s="12" t="s">
        <v>26</v>
      </c>
      <c r="I1710" s="12" t="s">
        <v>27</v>
      </c>
      <c r="J1710" s="12" t="s">
        <v>1870</v>
      </c>
      <c r="K1710" s="12" t="s">
        <v>94</v>
      </c>
      <c r="L1710" s="12">
        <v>77340</v>
      </c>
      <c r="M1710" s="12" t="s">
        <v>95</v>
      </c>
      <c r="N1710" s="12" t="s">
        <v>823</v>
      </c>
      <c r="O1710" s="12" t="s">
        <v>32</v>
      </c>
      <c r="P1710" s="12" t="s">
        <v>38</v>
      </c>
      <c r="Q1710" s="12" t="s">
        <v>824</v>
      </c>
      <c r="R1710" s="12">
        <v>310.74400000000003</v>
      </c>
      <c r="S1710" s="12">
        <v>4</v>
      </c>
      <c r="T1710" s="12">
        <v>0.3</v>
      </c>
      <c r="U1710" s="12">
        <v>-26.635200000000001</v>
      </c>
    </row>
    <row r="1711" spans="1:21" x14ac:dyDescent="0.3">
      <c r="A1711" s="12">
        <v>8077</v>
      </c>
      <c r="B1711" s="12" t="s">
        <v>3929</v>
      </c>
      <c r="C1711" s="2">
        <v>42178</v>
      </c>
      <c r="D1711" s="2">
        <v>42184</v>
      </c>
      <c r="E1711" s="12" t="s">
        <v>41</v>
      </c>
      <c r="F1711" s="12" t="s">
        <v>1714</v>
      </c>
      <c r="G1711" s="12" t="s">
        <v>1715</v>
      </c>
      <c r="H1711" s="12" t="s">
        <v>92</v>
      </c>
      <c r="I1711" s="12" t="s">
        <v>27</v>
      </c>
      <c r="J1711" s="12" t="s">
        <v>3930</v>
      </c>
      <c r="K1711" s="12" t="s">
        <v>669</v>
      </c>
      <c r="L1711" s="12">
        <v>30344</v>
      </c>
      <c r="M1711" s="12" t="s">
        <v>30</v>
      </c>
      <c r="N1711" s="12" t="s">
        <v>837</v>
      </c>
      <c r="O1711" s="12" t="s">
        <v>32</v>
      </c>
      <c r="P1711" s="12" t="s">
        <v>58</v>
      </c>
      <c r="Q1711" s="12" t="s">
        <v>838</v>
      </c>
      <c r="R1711" s="12">
        <v>27.42</v>
      </c>
      <c r="S1711" s="12">
        <v>3</v>
      </c>
      <c r="T1711" s="12">
        <v>0</v>
      </c>
      <c r="U1711" s="12">
        <v>9.3228000000000009</v>
      </c>
    </row>
    <row r="1712" spans="1:21" x14ac:dyDescent="0.3">
      <c r="A1712" s="12">
        <v>8086</v>
      </c>
      <c r="B1712" s="12" t="s">
        <v>3931</v>
      </c>
      <c r="C1712" s="2">
        <v>42663</v>
      </c>
      <c r="D1712" s="2">
        <v>42669</v>
      </c>
      <c r="E1712" s="12" t="s">
        <v>41</v>
      </c>
      <c r="F1712" s="12" t="s">
        <v>3932</v>
      </c>
      <c r="G1712" s="12" t="s">
        <v>3933</v>
      </c>
      <c r="H1712" s="12" t="s">
        <v>102</v>
      </c>
      <c r="I1712" s="12" t="s">
        <v>27</v>
      </c>
      <c r="J1712" s="12" t="s">
        <v>691</v>
      </c>
      <c r="K1712" s="12" t="s">
        <v>718</v>
      </c>
      <c r="L1712" s="12">
        <v>22204</v>
      </c>
      <c r="M1712" s="12" t="s">
        <v>30</v>
      </c>
      <c r="N1712" s="12" t="s">
        <v>495</v>
      </c>
      <c r="O1712" s="12" t="s">
        <v>32</v>
      </c>
      <c r="P1712" s="12" t="s">
        <v>58</v>
      </c>
      <c r="Q1712" s="12" t="s">
        <v>496</v>
      </c>
      <c r="R1712" s="12">
        <v>61.1</v>
      </c>
      <c r="S1712" s="12">
        <v>5</v>
      </c>
      <c r="T1712" s="12">
        <v>0</v>
      </c>
      <c r="U1712" s="12">
        <v>18.329999999999998</v>
      </c>
    </row>
    <row r="1713" spans="1:21" x14ac:dyDescent="0.3">
      <c r="A1713" s="12">
        <v>8094</v>
      </c>
      <c r="B1713" s="12" t="s">
        <v>3934</v>
      </c>
      <c r="C1713" s="2">
        <v>42943</v>
      </c>
      <c r="D1713" s="2">
        <v>42948</v>
      </c>
      <c r="E1713" s="12" t="s">
        <v>23</v>
      </c>
      <c r="F1713" s="12" t="s">
        <v>1770</v>
      </c>
      <c r="G1713" s="12" t="s">
        <v>1771</v>
      </c>
      <c r="H1713" s="12" t="s">
        <v>26</v>
      </c>
      <c r="I1713" s="12" t="s">
        <v>27</v>
      </c>
      <c r="J1713" s="12" t="s">
        <v>193</v>
      </c>
      <c r="K1713" s="12" t="s">
        <v>194</v>
      </c>
      <c r="L1713" s="12">
        <v>98115</v>
      </c>
      <c r="M1713" s="12" t="s">
        <v>56</v>
      </c>
      <c r="N1713" s="12" t="s">
        <v>929</v>
      </c>
      <c r="O1713" s="12" t="s">
        <v>32</v>
      </c>
      <c r="P1713" s="12" t="s">
        <v>58</v>
      </c>
      <c r="Q1713" s="12" t="s">
        <v>318</v>
      </c>
      <c r="R1713" s="12">
        <v>23.88</v>
      </c>
      <c r="S1713" s="12">
        <v>3</v>
      </c>
      <c r="T1713" s="12">
        <v>0</v>
      </c>
      <c r="U1713" s="12">
        <v>10.507199999999999</v>
      </c>
    </row>
    <row r="1714" spans="1:21" x14ac:dyDescent="0.3">
      <c r="A1714" s="12">
        <v>8106</v>
      </c>
      <c r="B1714" s="12" t="s">
        <v>3935</v>
      </c>
      <c r="C1714" s="2">
        <v>42783</v>
      </c>
      <c r="D1714" s="2">
        <v>42785</v>
      </c>
      <c r="E1714" s="12" t="s">
        <v>89</v>
      </c>
      <c r="F1714" s="12" t="s">
        <v>3936</v>
      </c>
      <c r="G1714" s="12" t="s">
        <v>3937</v>
      </c>
      <c r="H1714" s="12" t="s">
        <v>102</v>
      </c>
      <c r="I1714" s="12" t="s">
        <v>27</v>
      </c>
      <c r="J1714" s="12" t="s">
        <v>103</v>
      </c>
      <c r="K1714" s="12" t="s">
        <v>94</v>
      </c>
      <c r="L1714" s="12">
        <v>77041</v>
      </c>
      <c r="M1714" s="12" t="s">
        <v>95</v>
      </c>
      <c r="N1714" s="12" t="s">
        <v>536</v>
      </c>
      <c r="O1714" s="12" t="s">
        <v>32</v>
      </c>
      <c r="P1714" s="12" t="s">
        <v>33</v>
      </c>
      <c r="Q1714" s="12" t="s">
        <v>537</v>
      </c>
      <c r="R1714" s="12">
        <v>89.066400000000002</v>
      </c>
      <c r="S1714" s="12">
        <v>1</v>
      </c>
      <c r="T1714" s="12">
        <v>0.32</v>
      </c>
      <c r="U1714" s="12">
        <v>-17.0274</v>
      </c>
    </row>
    <row r="1715" spans="1:21" x14ac:dyDescent="0.3">
      <c r="A1715" s="12">
        <v>8109</v>
      </c>
      <c r="B1715" s="12" t="s">
        <v>3938</v>
      </c>
      <c r="C1715" s="2">
        <v>43077</v>
      </c>
      <c r="D1715" s="2">
        <v>43084</v>
      </c>
      <c r="E1715" s="12" t="s">
        <v>41</v>
      </c>
      <c r="F1715" s="12" t="s">
        <v>761</v>
      </c>
      <c r="G1715" s="12" t="s">
        <v>762</v>
      </c>
      <c r="H1715" s="12" t="s">
        <v>26</v>
      </c>
      <c r="I1715" s="12" t="s">
        <v>27</v>
      </c>
      <c r="J1715" s="12" t="s">
        <v>67</v>
      </c>
      <c r="K1715" s="12" t="s">
        <v>68</v>
      </c>
      <c r="L1715" s="12">
        <v>19140</v>
      </c>
      <c r="M1715" s="12" t="s">
        <v>69</v>
      </c>
      <c r="N1715" s="12" t="s">
        <v>490</v>
      </c>
      <c r="O1715" s="12" t="s">
        <v>32</v>
      </c>
      <c r="P1715" s="12" t="s">
        <v>38</v>
      </c>
      <c r="Q1715" s="12" t="s">
        <v>491</v>
      </c>
      <c r="R1715" s="12">
        <v>215.54400000000001</v>
      </c>
      <c r="S1715" s="12">
        <v>4</v>
      </c>
      <c r="T1715" s="12">
        <v>0.3</v>
      </c>
      <c r="U1715" s="12">
        <v>-58.504800000000003</v>
      </c>
    </row>
    <row r="1716" spans="1:21" x14ac:dyDescent="0.3">
      <c r="A1716" s="12">
        <v>8111</v>
      </c>
      <c r="B1716" s="12" t="s">
        <v>3939</v>
      </c>
      <c r="C1716" s="2">
        <v>43057</v>
      </c>
      <c r="D1716" s="2">
        <v>43062</v>
      </c>
      <c r="E1716" s="12" t="s">
        <v>41</v>
      </c>
      <c r="F1716" s="12" t="s">
        <v>3940</v>
      </c>
      <c r="G1716" s="12" t="s">
        <v>3941</v>
      </c>
      <c r="H1716" s="12" t="s">
        <v>26</v>
      </c>
      <c r="I1716" s="12" t="s">
        <v>27</v>
      </c>
      <c r="J1716" s="12" t="s">
        <v>135</v>
      </c>
      <c r="K1716" s="12" t="s">
        <v>136</v>
      </c>
      <c r="L1716" s="12">
        <v>60623</v>
      </c>
      <c r="M1716" s="12" t="s">
        <v>95</v>
      </c>
      <c r="N1716" s="12" t="s">
        <v>2182</v>
      </c>
      <c r="O1716" s="12" t="s">
        <v>32</v>
      </c>
      <c r="P1716" s="12" t="s">
        <v>38</v>
      </c>
      <c r="Q1716" s="12" t="s">
        <v>2183</v>
      </c>
      <c r="R1716" s="12">
        <v>127.386</v>
      </c>
      <c r="S1716" s="12">
        <v>2</v>
      </c>
      <c r="T1716" s="12">
        <v>0.3</v>
      </c>
      <c r="U1716" s="12">
        <v>-25.4772</v>
      </c>
    </row>
    <row r="1717" spans="1:21" x14ac:dyDescent="0.3">
      <c r="A1717" s="12">
        <v>8112</v>
      </c>
      <c r="B1717" s="12" t="s">
        <v>3942</v>
      </c>
      <c r="C1717" s="2">
        <v>42705</v>
      </c>
      <c r="D1717" s="2">
        <v>42707</v>
      </c>
      <c r="E1717" s="12" t="s">
        <v>23</v>
      </c>
      <c r="F1717" s="12" t="s">
        <v>3818</v>
      </c>
      <c r="G1717" s="12" t="s">
        <v>3819</v>
      </c>
      <c r="H1717" s="12" t="s">
        <v>26</v>
      </c>
      <c r="I1717" s="12" t="s">
        <v>27</v>
      </c>
      <c r="J1717" s="12" t="s">
        <v>1747</v>
      </c>
      <c r="K1717" s="12" t="s">
        <v>94</v>
      </c>
      <c r="L1717" s="12">
        <v>76903</v>
      </c>
      <c r="M1717" s="12" t="s">
        <v>95</v>
      </c>
      <c r="N1717" s="12" t="s">
        <v>592</v>
      </c>
      <c r="O1717" s="12" t="s">
        <v>32</v>
      </c>
      <c r="P1717" s="12" t="s">
        <v>38</v>
      </c>
      <c r="Q1717" s="12" t="s">
        <v>593</v>
      </c>
      <c r="R1717" s="12">
        <v>248.43</v>
      </c>
      <c r="S1717" s="12">
        <v>5</v>
      </c>
      <c r="T1717" s="12">
        <v>0.3</v>
      </c>
      <c r="U1717" s="12">
        <v>-17.745000000000001</v>
      </c>
    </row>
    <row r="1718" spans="1:21" x14ac:dyDescent="0.3">
      <c r="A1718" s="12">
        <v>8114</v>
      </c>
      <c r="B1718" s="12" t="s">
        <v>3942</v>
      </c>
      <c r="C1718" s="2">
        <v>42705</v>
      </c>
      <c r="D1718" s="2">
        <v>42707</v>
      </c>
      <c r="E1718" s="12" t="s">
        <v>23</v>
      </c>
      <c r="F1718" s="12" t="s">
        <v>3818</v>
      </c>
      <c r="G1718" s="12" t="s">
        <v>3819</v>
      </c>
      <c r="H1718" s="12" t="s">
        <v>26</v>
      </c>
      <c r="I1718" s="12" t="s">
        <v>27</v>
      </c>
      <c r="J1718" s="12" t="s">
        <v>1747</v>
      </c>
      <c r="K1718" s="12" t="s">
        <v>94</v>
      </c>
      <c r="L1718" s="12">
        <v>76903</v>
      </c>
      <c r="M1718" s="12" t="s">
        <v>95</v>
      </c>
      <c r="N1718" s="12" t="s">
        <v>300</v>
      </c>
      <c r="O1718" s="12" t="s">
        <v>32</v>
      </c>
      <c r="P1718" s="12" t="s">
        <v>38</v>
      </c>
      <c r="Q1718" s="12" t="s">
        <v>301</v>
      </c>
      <c r="R1718" s="12">
        <v>85.245999999999995</v>
      </c>
      <c r="S1718" s="12">
        <v>2</v>
      </c>
      <c r="T1718" s="12">
        <v>0.3</v>
      </c>
      <c r="U1718" s="12">
        <v>-1.2178</v>
      </c>
    </row>
    <row r="1719" spans="1:21" x14ac:dyDescent="0.3">
      <c r="A1719" s="12">
        <v>8116</v>
      </c>
      <c r="B1719" s="12" t="s">
        <v>3943</v>
      </c>
      <c r="C1719" s="2">
        <v>42976</v>
      </c>
      <c r="D1719" s="2">
        <v>42982</v>
      </c>
      <c r="E1719" s="12" t="s">
        <v>41</v>
      </c>
      <c r="F1719" s="12" t="s">
        <v>1590</v>
      </c>
      <c r="G1719" s="12" t="s">
        <v>1591</v>
      </c>
      <c r="H1719" s="12" t="s">
        <v>92</v>
      </c>
      <c r="I1719" s="12" t="s">
        <v>27</v>
      </c>
      <c r="J1719" s="12" t="s">
        <v>54</v>
      </c>
      <c r="K1719" s="12" t="s">
        <v>55</v>
      </c>
      <c r="L1719" s="12">
        <v>90049</v>
      </c>
      <c r="M1719" s="12" t="s">
        <v>56</v>
      </c>
      <c r="N1719" s="12" t="s">
        <v>3696</v>
      </c>
      <c r="O1719" s="12" t="s">
        <v>32</v>
      </c>
      <c r="P1719" s="12" t="s">
        <v>58</v>
      </c>
      <c r="Q1719" s="12" t="s">
        <v>3697</v>
      </c>
      <c r="R1719" s="12">
        <v>148.02000000000001</v>
      </c>
      <c r="S1719" s="12">
        <v>3</v>
      </c>
      <c r="T1719" s="12">
        <v>0</v>
      </c>
      <c r="U1719" s="12">
        <v>41.445599999999999</v>
      </c>
    </row>
    <row r="1720" spans="1:21" x14ac:dyDescent="0.3">
      <c r="A1720" s="12">
        <v>8119</v>
      </c>
      <c r="B1720" s="12" t="s">
        <v>3944</v>
      </c>
      <c r="C1720" s="2">
        <v>42938</v>
      </c>
      <c r="D1720" s="2">
        <v>42943</v>
      </c>
      <c r="E1720" s="12" t="s">
        <v>41</v>
      </c>
      <c r="F1720" s="12" t="s">
        <v>2659</v>
      </c>
      <c r="G1720" s="12" t="s">
        <v>2660</v>
      </c>
      <c r="H1720" s="12" t="s">
        <v>26</v>
      </c>
      <c r="I1720" s="12" t="s">
        <v>27</v>
      </c>
      <c r="J1720" s="12" t="s">
        <v>135</v>
      </c>
      <c r="K1720" s="12" t="s">
        <v>136</v>
      </c>
      <c r="L1720" s="12">
        <v>60653</v>
      </c>
      <c r="M1720" s="12" t="s">
        <v>95</v>
      </c>
      <c r="N1720" s="12" t="s">
        <v>627</v>
      </c>
      <c r="O1720" s="12" t="s">
        <v>32</v>
      </c>
      <c r="P1720" s="12" t="s">
        <v>38</v>
      </c>
      <c r="Q1720" s="12" t="s">
        <v>628</v>
      </c>
      <c r="R1720" s="12">
        <v>526.34400000000005</v>
      </c>
      <c r="S1720" s="12">
        <v>4</v>
      </c>
      <c r="T1720" s="12">
        <v>0.3</v>
      </c>
      <c r="U1720" s="12">
        <v>-75.191999999999993</v>
      </c>
    </row>
    <row r="1721" spans="1:21" x14ac:dyDescent="0.3">
      <c r="A1721" s="12">
        <v>8120</v>
      </c>
      <c r="B1721" s="12" t="s">
        <v>3945</v>
      </c>
      <c r="C1721" s="2">
        <v>42685</v>
      </c>
      <c r="D1721" s="2">
        <v>42690</v>
      </c>
      <c r="E1721" s="12" t="s">
        <v>41</v>
      </c>
      <c r="F1721" s="12" t="s">
        <v>617</v>
      </c>
      <c r="G1721" s="12" t="s">
        <v>618</v>
      </c>
      <c r="H1721" s="12" t="s">
        <v>26</v>
      </c>
      <c r="I1721" s="12" t="s">
        <v>27</v>
      </c>
      <c r="J1721" s="12" t="s">
        <v>330</v>
      </c>
      <c r="K1721" s="12" t="s">
        <v>55</v>
      </c>
      <c r="L1721" s="12">
        <v>94110</v>
      </c>
      <c r="M1721" s="12" t="s">
        <v>56</v>
      </c>
      <c r="N1721" s="12" t="s">
        <v>188</v>
      </c>
      <c r="O1721" s="12" t="s">
        <v>32</v>
      </c>
      <c r="P1721" s="12" t="s">
        <v>58</v>
      </c>
      <c r="Q1721" s="12" t="s">
        <v>189</v>
      </c>
      <c r="R1721" s="12">
        <v>41.96</v>
      </c>
      <c r="S1721" s="12">
        <v>2</v>
      </c>
      <c r="T1721" s="12">
        <v>0</v>
      </c>
      <c r="U1721" s="12">
        <v>10.909599999999999</v>
      </c>
    </row>
    <row r="1722" spans="1:21" x14ac:dyDescent="0.3">
      <c r="A1722" s="12">
        <v>8121</v>
      </c>
      <c r="B1722" s="12" t="s">
        <v>3945</v>
      </c>
      <c r="C1722" s="2">
        <v>42685</v>
      </c>
      <c r="D1722" s="2">
        <v>42690</v>
      </c>
      <c r="E1722" s="12" t="s">
        <v>41</v>
      </c>
      <c r="F1722" s="12" t="s">
        <v>617</v>
      </c>
      <c r="G1722" s="12" t="s">
        <v>618</v>
      </c>
      <c r="H1722" s="12" t="s">
        <v>26</v>
      </c>
      <c r="I1722" s="12" t="s">
        <v>27</v>
      </c>
      <c r="J1722" s="12" t="s">
        <v>330</v>
      </c>
      <c r="K1722" s="12" t="s">
        <v>55</v>
      </c>
      <c r="L1722" s="12">
        <v>94110</v>
      </c>
      <c r="M1722" s="12" t="s">
        <v>56</v>
      </c>
      <c r="N1722" s="12" t="s">
        <v>627</v>
      </c>
      <c r="O1722" s="12" t="s">
        <v>32</v>
      </c>
      <c r="P1722" s="12" t="s">
        <v>38</v>
      </c>
      <c r="Q1722" s="12" t="s">
        <v>628</v>
      </c>
      <c r="R1722" s="12">
        <v>451.15199999999999</v>
      </c>
      <c r="S1722" s="12">
        <v>3</v>
      </c>
      <c r="T1722" s="12">
        <v>0.2</v>
      </c>
      <c r="U1722" s="12">
        <v>0</v>
      </c>
    </row>
    <row r="1723" spans="1:21" x14ac:dyDescent="0.3">
      <c r="A1723" s="12">
        <v>8125</v>
      </c>
      <c r="B1723" s="12" t="s">
        <v>3946</v>
      </c>
      <c r="C1723" s="2">
        <v>42985</v>
      </c>
      <c r="D1723" s="2">
        <v>42990</v>
      </c>
      <c r="E1723" s="12" t="s">
        <v>41</v>
      </c>
      <c r="F1723" s="12" t="s">
        <v>1877</v>
      </c>
      <c r="G1723" s="12" t="s">
        <v>1878</v>
      </c>
      <c r="H1723" s="12" t="s">
        <v>26</v>
      </c>
      <c r="I1723" s="12" t="s">
        <v>27</v>
      </c>
      <c r="J1723" s="12" t="s">
        <v>3947</v>
      </c>
      <c r="K1723" s="12" t="s">
        <v>55</v>
      </c>
      <c r="L1723" s="12">
        <v>95351</v>
      </c>
      <c r="M1723" s="12" t="s">
        <v>56</v>
      </c>
      <c r="N1723" s="12" t="s">
        <v>297</v>
      </c>
      <c r="O1723" s="12" t="s">
        <v>32</v>
      </c>
      <c r="P1723" s="12" t="s">
        <v>38</v>
      </c>
      <c r="Q1723" s="12" t="s">
        <v>298</v>
      </c>
      <c r="R1723" s="12">
        <v>161.56800000000001</v>
      </c>
      <c r="S1723" s="12">
        <v>2</v>
      </c>
      <c r="T1723" s="12">
        <v>0.2</v>
      </c>
      <c r="U1723" s="12">
        <v>-28.2744</v>
      </c>
    </row>
    <row r="1724" spans="1:21" x14ac:dyDescent="0.3">
      <c r="A1724" s="12">
        <v>8129</v>
      </c>
      <c r="B1724" s="12" t="s">
        <v>3948</v>
      </c>
      <c r="C1724" s="2">
        <v>42973</v>
      </c>
      <c r="D1724" s="2">
        <v>42979</v>
      </c>
      <c r="E1724" s="12" t="s">
        <v>41</v>
      </c>
      <c r="F1724" s="12" t="s">
        <v>109</v>
      </c>
      <c r="G1724" s="12" t="s">
        <v>110</v>
      </c>
      <c r="H1724" s="12" t="s">
        <v>26</v>
      </c>
      <c r="I1724" s="12" t="s">
        <v>27</v>
      </c>
      <c r="J1724" s="12" t="s">
        <v>135</v>
      </c>
      <c r="K1724" s="12" t="s">
        <v>136</v>
      </c>
      <c r="L1724" s="12">
        <v>60610</v>
      </c>
      <c r="M1724" s="12" t="s">
        <v>95</v>
      </c>
      <c r="N1724" s="12" t="s">
        <v>758</v>
      </c>
      <c r="O1724" s="12" t="s">
        <v>32</v>
      </c>
      <c r="P1724" s="12" t="s">
        <v>58</v>
      </c>
      <c r="Q1724" s="12" t="s">
        <v>759</v>
      </c>
      <c r="R1724" s="12">
        <v>64.959999999999994</v>
      </c>
      <c r="S1724" s="12">
        <v>5</v>
      </c>
      <c r="T1724" s="12">
        <v>0.6</v>
      </c>
      <c r="U1724" s="12">
        <v>-43.847999999999999</v>
      </c>
    </row>
    <row r="1725" spans="1:21" x14ac:dyDescent="0.3">
      <c r="A1725" s="12">
        <v>8134</v>
      </c>
      <c r="B1725" s="12" t="s">
        <v>3949</v>
      </c>
      <c r="C1725" s="2">
        <v>42285</v>
      </c>
      <c r="D1725" s="2">
        <v>42290</v>
      </c>
      <c r="E1725" s="12" t="s">
        <v>41</v>
      </c>
      <c r="F1725" s="12" t="s">
        <v>90</v>
      </c>
      <c r="G1725" s="12" t="s">
        <v>91</v>
      </c>
      <c r="H1725" s="12" t="s">
        <v>92</v>
      </c>
      <c r="I1725" s="12" t="s">
        <v>27</v>
      </c>
      <c r="J1725" s="12" t="s">
        <v>1741</v>
      </c>
      <c r="K1725" s="12" t="s">
        <v>94</v>
      </c>
      <c r="L1725" s="12">
        <v>75081</v>
      </c>
      <c r="M1725" s="12" t="s">
        <v>95</v>
      </c>
      <c r="N1725" s="12" t="s">
        <v>146</v>
      </c>
      <c r="O1725" s="12" t="s">
        <v>32</v>
      </c>
      <c r="P1725" s="12" t="s">
        <v>58</v>
      </c>
      <c r="Q1725" s="12" t="s">
        <v>147</v>
      </c>
      <c r="R1725" s="12">
        <v>72.78</v>
      </c>
      <c r="S1725" s="12">
        <v>3</v>
      </c>
      <c r="T1725" s="12">
        <v>0.6</v>
      </c>
      <c r="U1725" s="12">
        <v>-70.960499999999996</v>
      </c>
    </row>
    <row r="1726" spans="1:21" x14ac:dyDescent="0.3">
      <c r="A1726" s="12">
        <v>8137</v>
      </c>
      <c r="B1726" s="12" t="s">
        <v>3950</v>
      </c>
      <c r="C1726" s="2">
        <v>42594</v>
      </c>
      <c r="D1726" s="2">
        <v>42598</v>
      </c>
      <c r="E1726" s="12" t="s">
        <v>41</v>
      </c>
      <c r="F1726" s="12" t="s">
        <v>3951</v>
      </c>
      <c r="G1726" s="12" t="s">
        <v>3952</v>
      </c>
      <c r="H1726" s="12" t="s">
        <v>92</v>
      </c>
      <c r="I1726" s="12" t="s">
        <v>27</v>
      </c>
      <c r="J1726" s="12" t="s">
        <v>576</v>
      </c>
      <c r="K1726" s="12" t="s">
        <v>45</v>
      </c>
      <c r="L1726" s="12">
        <v>33801</v>
      </c>
      <c r="M1726" s="12" t="s">
        <v>30</v>
      </c>
      <c r="N1726" s="12" t="s">
        <v>370</v>
      </c>
      <c r="O1726" s="12" t="s">
        <v>32</v>
      </c>
      <c r="P1726" s="12" t="s">
        <v>47</v>
      </c>
      <c r="Q1726" s="12" t="s">
        <v>371</v>
      </c>
      <c r="R1726" s="12">
        <v>562.29250000000002</v>
      </c>
      <c r="S1726" s="12">
        <v>7</v>
      </c>
      <c r="T1726" s="12">
        <v>0.45</v>
      </c>
      <c r="U1726" s="12">
        <v>-255.58750000000001</v>
      </c>
    </row>
    <row r="1727" spans="1:21" x14ac:dyDescent="0.3">
      <c r="A1727" s="12">
        <v>8138</v>
      </c>
      <c r="B1727" s="12" t="s">
        <v>3953</v>
      </c>
      <c r="C1727" s="2">
        <v>41952</v>
      </c>
      <c r="D1727" s="2">
        <v>41956</v>
      </c>
      <c r="E1727" s="12" t="s">
        <v>41</v>
      </c>
      <c r="F1727" s="12" t="s">
        <v>3365</v>
      </c>
      <c r="G1727" s="12" t="s">
        <v>3366</v>
      </c>
      <c r="H1727" s="12" t="s">
        <v>102</v>
      </c>
      <c r="I1727" s="12" t="s">
        <v>27</v>
      </c>
      <c r="J1727" s="12" t="s">
        <v>175</v>
      </c>
      <c r="K1727" s="12" t="s">
        <v>122</v>
      </c>
      <c r="L1727" s="12">
        <v>10035</v>
      </c>
      <c r="M1727" s="12" t="s">
        <v>69</v>
      </c>
      <c r="N1727" s="12" t="s">
        <v>356</v>
      </c>
      <c r="O1727" s="12" t="s">
        <v>32</v>
      </c>
      <c r="P1727" s="12" t="s">
        <v>58</v>
      </c>
      <c r="Q1727" s="12" t="s">
        <v>1245</v>
      </c>
      <c r="R1727" s="12">
        <v>56.52</v>
      </c>
      <c r="S1727" s="12">
        <v>9</v>
      </c>
      <c r="T1727" s="12">
        <v>0</v>
      </c>
      <c r="U1727" s="12">
        <v>21.477599999999999</v>
      </c>
    </row>
    <row r="1728" spans="1:21" x14ac:dyDescent="0.3">
      <c r="A1728" s="12">
        <v>8144</v>
      </c>
      <c r="B1728" s="12" t="s">
        <v>3954</v>
      </c>
      <c r="C1728" s="2">
        <v>42405</v>
      </c>
      <c r="D1728" s="2">
        <v>42410</v>
      </c>
      <c r="E1728" s="12" t="s">
        <v>41</v>
      </c>
      <c r="F1728" s="12" t="s">
        <v>1892</v>
      </c>
      <c r="G1728" s="12" t="s">
        <v>1893</v>
      </c>
      <c r="H1728" s="12" t="s">
        <v>26</v>
      </c>
      <c r="I1728" s="12" t="s">
        <v>27</v>
      </c>
      <c r="J1728" s="12" t="s">
        <v>641</v>
      </c>
      <c r="K1728" s="12" t="s">
        <v>55</v>
      </c>
      <c r="L1728" s="12">
        <v>92037</v>
      </c>
      <c r="M1728" s="12" t="s">
        <v>56</v>
      </c>
      <c r="N1728" s="12" t="s">
        <v>786</v>
      </c>
      <c r="O1728" s="12" t="s">
        <v>32</v>
      </c>
      <c r="P1728" s="12" t="s">
        <v>47</v>
      </c>
      <c r="Q1728" s="12" t="s">
        <v>787</v>
      </c>
      <c r="R1728" s="12">
        <v>557.72799999999995</v>
      </c>
      <c r="S1728" s="12">
        <v>4</v>
      </c>
      <c r="T1728" s="12">
        <v>0.2</v>
      </c>
      <c r="U1728" s="12">
        <v>6.9715999999999996</v>
      </c>
    </row>
    <row r="1729" spans="1:21" x14ac:dyDescent="0.3">
      <c r="A1729" s="12">
        <v>8151</v>
      </c>
      <c r="B1729" s="12" t="s">
        <v>3955</v>
      </c>
      <c r="C1729" s="2">
        <v>41665</v>
      </c>
      <c r="D1729" s="2">
        <v>41668</v>
      </c>
      <c r="E1729" s="12" t="s">
        <v>89</v>
      </c>
      <c r="F1729" s="12" t="s">
        <v>2776</v>
      </c>
      <c r="G1729" s="12" t="s">
        <v>2777</v>
      </c>
      <c r="H1729" s="12" t="s">
        <v>92</v>
      </c>
      <c r="I1729" s="12" t="s">
        <v>27</v>
      </c>
      <c r="J1729" s="12" t="s">
        <v>3956</v>
      </c>
      <c r="K1729" s="12" t="s">
        <v>1828</v>
      </c>
      <c r="L1729" s="12">
        <v>57701</v>
      </c>
      <c r="M1729" s="12" t="s">
        <v>95</v>
      </c>
      <c r="N1729" s="12" t="s">
        <v>812</v>
      </c>
      <c r="O1729" s="12" t="s">
        <v>32</v>
      </c>
      <c r="P1729" s="12" t="s">
        <v>33</v>
      </c>
      <c r="Q1729" s="12" t="s">
        <v>813</v>
      </c>
      <c r="R1729" s="12">
        <v>141.96</v>
      </c>
      <c r="S1729" s="12">
        <v>2</v>
      </c>
      <c r="T1729" s="12">
        <v>0</v>
      </c>
      <c r="U1729" s="12">
        <v>39.748800000000003</v>
      </c>
    </row>
    <row r="1730" spans="1:21" x14ac:dyDescent="0.3">
      <c r="A1730" s="12">
        <v>8157</v>
      </c>
      <c r="B1730" s="12" t="s">
        <v>3957</v>
      </c>
      <c r="C1730" s="2">
        <v>42647</v>
      </c>
      <c r="D1730" s="2">
        <v>42652</v>
      </c>
      <c r="E1730" s="12" t="s">
        <v>41</v>
      </c>
      <c r="F1730" s="12" t="s">
        <v>781</v>
      </c>
      <c r="G1730" s="12" t="s">
        <v>782</v>
      </c>
      <c r="H1730" s="12" t="s">
        <v>26</v>
      </c>
      <c r="I1730" s="12" t="s">
        <v>27</v>
      </c>
      <c r="J1730" s="12" t="s">
        <v>2756</v>
      </c>
      <c r="K1730" s="12" t="s">
        <v>1091</v>
      </c>
      <c r="L1730" s="12">
        <v>21215</v>
      </c>
      <c r="M1730" s="12" t="s">
        <v>69</v>
      </c>
      <c r="N1730" s="12" t="s">
        <v>1256</v>
      </c>
      <c r="O1730" s="12" t="s">
        <v>32</v>
      </c>
      <c r="P1730" s="12" t="s">
        <v>47</v>
      </c>
      <c r="Q1730" s="12" t="s">
        <v>1257</v>
      </c>
      <c r="R1730" s="12">
        <v>239.37200000000001</v>
      </c>
      <c r="S1730" s="12">
        <v>2</v>
      </c>
      <c r="T1730" s="12">
        <v>0.3</v>
      </c>
      <c r="U1730" s="12">
        <v>-23.937200000000001</v>
      </c>
    </row>
    <row r="1731" spans="1:21" x14ac:dyDescent="0.3">
      <c r="A1731" s="12">
        <v>8161</v>
      </c>
      <c r="B1731" s="12" t="s">
        <v>3958</v>
      </c>
      <c r="C1731" s="2">
        <v>42416</v>
      </c>
      <c r="D1731" s="2">
        <v>42420</v>
      </c>
      <c r="E1731" s="12" t="s">
        <v>41</v>
      </c>
      <c r="F1731" s="12" t="s">
        <v>3959</v>
      </c>
      <c r="G1731" s="12" t="s">
        <v>3960</v>
      </c>
      <c r="H1731" s="12" t="s">
        <v>26</v>
      </c>
      <c r="I1731" s="12" t="s">
        <v>27</v>
      </c>
      <c r="J1731" s="12" t="s">
        <v>363</v>
      </c>
      <c r="K1731" s="12" t="s">
        <v>364</v>
      </c>
      <c r="L1731" s="12">
        <v>7109</v>
      </c>
      <c r="M1731" s="12" t="s">
        <v>69</v>
      </c>
      <c r="N1731" s="12" t="s">
        <v>3218</v>
      </c>
      <c r="O1731" s="12" t="s">
        <v>32</v>
      </c>
      <c r="P1731" s="12" t="s">
        <v>38</v>
      </c>
      <c r="Q1731" s="12" t="s">
        <v>3219</v>
      </c>
      <c r="R1731" s="12">
        <v>227.96</v>
      </c>
      <c r="S1731" s="12">
        <v>2</v>
      </c>
      <c r="T1731" s="12">
        <v>0</v>
      </c>
      <c r="U1731" s="12">
        <v>36.473599999999998</v>
      </c>
    </row>
    <row r="1732" spans="1:21" x14ac:dyDescent="0.3">
      <c r="A1732" s="12">
        <v>8164</v>
      </c>
      <c r="B1732" s="12" t="s">
        <v>3961</v>
      </c>
      <c r="C1732" s="2">
        <v>42310</v>
      </c>
      <c r="D1732" s="2">
        <v>42314</v>
      </c>
      <c r="E1732" s="12" t="s">
        <v>41</v>
      </c>
      <c r="F1732" s="12" t="s">
        <v>815</v>
      </c>
      <c r="G1732" s="12" t="s">
        <v>816</v>
      </c>
      <c r="H1732" s="12" t="s">
        <v>26</v>
      </c>
      <c r="I1732" s="12" t="s">
        <v>27</v>
      </c>
      <c r="J1732" s="12" t="s">
        <v>641</v>
      </c>
      <c r="K1732" s="12" t="s">
        <v>55</v>
      </c>
      <c r="L1732" s="12">
        <v>92105</v>
      </c>
      <c r="M1732" s="12" t="s">
        <v>56</v>
      </c>
      <c r="N1732" s="12" t="s">
        <v>1964</v>
      </c>
      <c r="O1732" s="12" t="s">
        <v>32</v>
      </c>
      <c r="P1732" s="12" t="s">
        <v>58</v>
      </c>
      <c r="Q1732" s="12" t="s">
        <v>1965</v>
      </c>
      <c r="R1732" s="12">
        <v>96.96</v>
      </c>
      <c r="S1732" s="12">
        <v>6</v>
      </c>
      <c r="T1732" s="12">
        <v>0</v>
      </c>
      <c r="U1732" s="12">
        <v>33.936</v>
      </c>
    </row>
    <row r="1733" spans="1:21" x14ac:dyDescent="0.3">
      <c r="A1733" s="12">
        <v>8167</v>
      </c>
      <c r="B1733" s="12" t="s">
        <v>3961</v>
      </c>
      <c r="C1733" s="2">
        <v>42310</v>
      </c>
      <c r="D1733" s="2">
        <v>42314</v>
      </c>
      <c r="E1733" s="12" t="s">
        <v>41</v>
      </c>
      <c r="F1733" s="12" t="s">
        <v>815</v>
      </c>
      <c r="G1733" s="12" t="s">
        <v>816</v>
      </c>
      <c r="H1733" s="12" t="s">
        <v>26</v>
      </c>
      <c r="I1733" s="12" t="s">
        <v>27</v>
      </c>
      <c r="J1733" s="12" t="s">
        <v>641</v>
      </c>
      <c r="K1733" s="12" t="s">
        <v>55</v>
      </c>
      <c r="L1733" s="12">
        <v>92105</v>
      </c>
      <c r="M1733" s="12" t="s">
        <v>56</v>
      </c>
      <c r="N1733" s="12" t="s">
        <v>1969</v>
      </c>
      <c r="O1733" s="12" t="s">
        <v>32</v>
      </c>
      <c r="P1733" s="12" t="s">
        <v>33</v>
      </c>
      <c r="Q1733" s="12" t="s">
        <v>1970</v>
      </c>
      <c r="R1733" s="12">
        <v>512.49900000000002</v>
      </c>
      <c r="S1733" s="12">
        <v>3</v>
      </c>
      <c r="T1733" s="12">
        <v>0.15</v>
      </c>
      <c r="U1733" s="12">
        <v>-30.146999999999998</v>
      </c>
    </row>
    <row r="1734" spans="1:21" x14ac:dyDescent="0.3">
      <c r="A1734" s="12">
        <v>8168</v>
      </c>
      <c r="B1734" s="12" t="s">
        <v>3962</v>
      </c>
      <c r="C1734" s="2">
        <v>42582</v>
      </c>
      <c r="D1734" s="2">
        <v>42587</v>
      </c>
      <c r="E1734" s="12" t="s">
        <v>41</v>
      </c>
      <c r="F1734" s="12" t="s">
        <v>2578</v>
      </c>
      <c r="G1734" s="12" t="s">
        <v>2579</v>
      </c>
      <c r="H1734" s="12" t="s">
        <v>92</v>
      </c>
      <c r="I1734" s="12" t="s">
        <v>27</v>
      </c>
      <c r="J1734" s="12" t="s">
        <v>330</v>
      </c>
      <c r="K1734" s="12" t="s">
        <v>55</v>
      </c>
      <c r="L1734" s="12">
        <v>94122</v>
      </c>
      <c r="M1734" s="12" t="s">
        <v>56</v>
      </c>
      <c r="N1734" s="12" t="s">
        <v>733</v>
      </c>
      <c r="O1734" s="12" t="s">
        <v>32</v>
      </c>
      <c r="P1734" s="12" t="s">
        <v>47</v>
      </c>
      <c r="Q1734" s="12" t="s">
        <v>734</v>
      </c>
      <c r="R1734" s="12">
        <v>863.12800000000004</v>
      </c>
      <c r="S1734" s="12">
        <v>7</v>
      </c>
      <c r="T1734" s="12">
        <v>0.2</v>
      </c>
      <c r="U1734" s="12">
        <v>-32.3673</v>
      </c>
    </row>
    <row r="1735" spans="1:21" x14ac:dyDescent="0.3">
      <c r="A1735" s="12">
        <v>8169</v>
      </c>
      <c r="B1735" s="12" t="s">
        <v>3963</v>
      </c>
      <c r="C1735" s="2">
        <v>43045</v>
      </c>
      <c r="D1735" s="2">
        <v>43052</v>
      </c>
      <c r="E1735" s="12" t="s">
        <v>41</v>
      </c>
      <c r="F1735" s="12" t="s">
        <v>1846</v>
      </c>
      <c r="G1735" s="12" t="s">
        <v>1847</v>
      </c>
      <c r="H1735" s="12" t="s">
        <v>102</v>
      </c>
      <c r="I1735" s="12" t="s">
        <v>27</v>
      </c>
      <c r="J1735" s="12" t="s">
        <v>193</v>
      </c>
      <c r="K1735" s="12" t="s">
        <v>194</v>
      </c>
      <c r="L1735" s="12">
        <v>98105</v>
      </c>
      <c r="M1735" s="12" t="s">
        <v>56</v>
      </c>
      <c r="N1735" s="12" t="s">
        <v>412</v>
      </c>
      <c r="O1735" s="12" t="s">
        <v>32</v>
      </c>
      <c r="P1735" s="12" t="s">
        <v>47</v>
      </c>
      <c r="Q1735" s="12" t="s">
        <v>413</v>
      </c>
      <c r="R1735" s="12">
        <v>2036.86</v>
      </c>
      <c r="S1735" s="12">
        <v>7</v>
      </c>
      <c r="T1735" s="12">
        <v>0</v>
      </c>
      <c r="U1735" s="12">
        <v>366.63479999999998</v>
      </c>
    </row>
    <row r="1736" spans="1:21" x14ac:dyDescent="0.3">
      <c r="A1736" s="12">
        <v>8170</v>
      </c>
      <c r="B1736" s="12" t="s">
        <v>3963</v>
      </c>
      <c r="C1736" s="2">
        <v>43045</v>
      </c>
      <c r="D1736" s="2">
        <v>43052</v>
      </c>
      <c r="E1736" s="12" t="s">
        <v>41</v>
      </c>
      <c r="F1736" s="12" t="s">
        <v>1846</v>
      </c>
      <c r="G1736" s="12" t="s">
        <v>1847</v>
      </c>
      <c r="H1736" s="12" t="s">
        <v>102</v>
      </c>
      <c r="I1736" s="12" t="s">
        <v>27</v>
      </c>
      <c r="J1736" s="12" t="s">
        <v>193</v>
      </c>
      <c r="K1736" s="12" t="s">
        <v>194</v>
      </c>
      <c r="L1736" s="12">
        <v>98105</v>
      </c>
      <c r="M1736" s="12" t="s">
        <v>56</v>
      </c>
      <c r="N1736" s="12" t="s">
        <v>407</v>
      </c>
      <c r="O1736" s="12" t="s">
        <v>32</v>
      </c>
      <c r="P1736" s="12" t="s">
        <v>38</v>
      </c>
      <c r="Q1736" s="12" t="s">
        <v>408</v>
      </c>
      <c r="R1736" s="12">
        <v>449.56799999999998</v>
      </c>
      <c r="S1736" s="12">
        <v>2</v>
      </c>
      <c r="T1736" s="12">
        <v>0.2</v>
      </c>
      <c r="U1736" s="12">
        <v>-73.0548</v>
      </c>
    </row>
    <row r="1737" spans="1:21" x14ac:dyDescent="0.3">
      <c r="A1737" s="12">
        <v>8180</v>
      </c>
      <c r="B1737" s="12" t="s">
        <v>3964</v>
      </c>
      <c r="C1737" s="2">
        <v>42218</v>
      </c>
      <c r="D1737" s="2">
        <v>42222</v>
      </c>
      <c r="E1737" s="12" t="s">
        <v>41</v>
      </c>
      <c r="F1737" s="12" t="s">
        <v>590</v>
      </c>
      <c r="G1737" s="12" t="s">
        <v>591</v>
      </c>
      <c r="H1737" s="12" t="s">
        <v>26</v>
      </c>
      <c r="I1737" s="12" t="s">
        <v>27</v>
      </c>
      <c r="J1737" s="12" t="s">
        <v>880</v>
      </c>
      <c r="K1737" s="12" t="s">
        <v>1519</v>
      </c>
      <c r="L1737" s="12">
        <v>97477</v>
      </c>
      <c r="M1737" s="12" t="s">
        <v>56</v>
      </c>
      <c r="N1737" s="12" t="s">
        <v>2568</v>
      </c>
      <c r="O1737" s="12" t="s">
        <v>32</v>
      </c>
      <c r="P1737" s="12" t="s">
        <v>47</v>
      </c>
      <c r="Q1737" s="12" t="s">
        <v>2569</v>
      </c>
      <c r="R1737" s="12">
        <v>277.5</v>
      </c>
      <c r="S1737" s="12">
        <v>4</v>
      </c>
      <c r="T1737" s="12">
        <v>0.5</v>
      </c>
      <c r="U1737" s="12">
        <v>-188.7</v>
      </c>
    </row>
    <row r="1738" spans="1:21" x14ac:dyDescent="0.3">
      <c r="A1738" s="12">
        <v>8181</v>
      </c>
      <c r="B1738" s="12" t="s">
        <v>3965</v>
      </c>
      <c r="C1738" s="2">
        <v>42329</v>
      </c>
      <c r="D1738" s="2">
        <v>42333</v>
      </c>
      <c r="E1738" s="12" t="s">
        <v>41</v>
      </c>
      <c r="F1738" s="12" t="s">
        <v>3014</v>
      </c>
      <c r="G1738" s="12" t="s">
        <v>3015</v>
      </c>
      <c r="H1738" s="12" t="s">
        <v>26</v>
      </c>
      <c r="I1738" s="12" t="s">
        <v>27</v>
      </c>
      <c r="J1738" s="12" t="s">
        <v>67</v>
      </c>
      <c r="K1738" s="12" t="s">
        <v>68</v>
      </c>
      <c r="L1738" s="12">
        <v>19120</v>
      </c>
      <c r="M1738" s="12" t="s">
        <v>69</v>
      </c>
      <c r="N1738" s="12" t="s">
        <v>1249</v>
      </c>
      <c r="O1738" s="12" t="s">
        <v>32</v>
      </c>
      <c r="P1738" s="12" t="s">
        <v>47</v>
      </c>
      <c r="Q1738" s="12" t="s">
        <v>1250</v>
      </c>
      <c r="R1738" s="12">
        <v>1252.704</v>
      </c>
      <c r="S1738" s="12">
        <v>8</v>
      </c>
      <c r="T1738" s="12">
        <v>0.4</v>
      </c>
      <c r="U1738" s="12">
        <v>-480.20319999999998</v>
      </c>
    </row>
    <row r="1739" spans="1:21" x14ac:dyDescent="0.3">
      <c r="A1739" s="12">
        <v>8183</v>
      </c>
      <c r="B1739" s="12" t="s">
        <v>3966</v>
      </c>
      <c r="C1739" s="2">
        <v>42873</v>
      </c>
      <c r="D1739" s="2">
        <v>42877</v>
      </c>
      <c r="E1739" s="12" t="s">
        <v>41</v>
      </c>
      <c r="F1739" s="12" t="s">
        <v>1830</v>
      </c>
      <c r="G1739" s="12" t="s">
        <v>1831</v>
      </c>
      <c r="H1739" s="12" t="s">
        <v>92</v>
      </c>
      <c r="I1739" s="12" t="s">
        <v>27</v>
      </c>
      <c r="J1739" s="12" t="s">
        <v>135</v>
      </c>
      <c r="K1739" s="12" t="s">
        <v>136</v>
      </c>
      <c r="L1739" s="12">
        <v>60653</v>
      </c>
      <c r="M1739" s="12" t="s">
        <v>95</v>
      </c>
      <c r="N1739" s="12" t="s">
        <v>1544</v>
      </c>
      <c r="O1739" s="12" t="s">
        <v>32</v>
      </c>
      <c r="P1739" s="12" t="s">
        <v>58</v>
      </c>
      <c r="Q1739" s="12" t="s">
        <v>1545</v>
      </c>
      <c r="R1739" s="12">
        <v>22.608000000000001</v>
      </c>
      <c r="S1739" s="12">
        <v>3</v>
      </c>
      <c r="T1739" s="12">
        <v>0.6</v>
      </c>
      <c r="U1739" s="12">
        <v>-10.1736</v>
      </c>
    </row>
    <row r="1740" spans="1:21" x14ac:dyDescent="0.3">
      <c r="A1740" s="12">
        <v>8184</v>
      </c>
      <c r="B1740" s="12" t="s">
        <v>3966</v>
      </c>
      <c r="C1740" s="2">
        <v>42873</v>
      </c>
      <c r="D1740" s="2">
        <v>42877</v>
      </c>
      <c r="E1740" s="12" t="s">
        <v>41</v>
      </c>
      <c r="F1740" s="12" t="s">
        <v>1830</v>
      </c>
      <c r="G1740" s="12" t="s">
        <v>1831</v>
      </c>
      <c r="H1740" s="12" t="s">
        <v>92</v>
      </c>
      <c r="I1740" s="12" t="s">
        <v>27</v>
      </c>
      <c r="J1740" s="12" t="s">
        <v>135</v>
      </c>
      <c r="K1740" s="12" t="s">
        <v>136</v>
      </c>
      <c r="L1740" s="12">
        <v>60653</v>
      </c>
      <c r="M1740" s="12" t="s">
        <v>95</v>
      </c>
      <c r="N1740" s="12" t="s">
        <v>381</v>
      </c>
      <c r="O1740" s="12" t="s">
        <v>32</v>
      </c>
      <c r="P1740" s="12" t="s">
        <v>58</v>
      </c>
      <c r="Q1740" s="12" t="s">
        <v>382</v>
      </c>
      <c r="R1740" s="12">
        <v>1.8919999999999999</v>
      </c>
      <c r="S1740" s="12">
        <v>1</v>
      </c>
      <c r="T1740" s="12">
        <v>0.6</v>
      </c>
      <c r="U1740" s="12">
        <v>-0.99329999999999996</v>
      </c>
    </row>
    <row r="1741" spans="1:21" x14ac:dyDescent="0.3">
      <c r="A1741" s="12">
        <v>8187</v>
      </c>
      <c r="B1741" s="12" t="s">
        <v>3967</v>
      </c>
      <c r="C1741" s="2">
        <v>42260</v>
      </c>
      <c r="D1741" s="2">
        <v>42264</v>
      </c>
      <c r="E1741" s="12" t="s">
        <v>23</v>
      </c>
      <c r="F1741" s="12" t="s">
        <v>1474</v>
      </c>
      <c r="G1741" s="12" t="s">
        <v>1475</v>
      </c>
      <c r="H1741" s="12" t="s">
        <v>26</v>
      </c>
      <c r="I1741" s="12" t="s">
        <v>27</v>
      </c>
      <c r="J1741" s="12" t="s">
        <v>135</v>
      </c>
      <c r="K1741" s="12" t="s">
        <v>136</v>
      </c>
      <c r="L1741" s="12">
        <v>60623</v>
      </c>
      <c r="M1741" s="12" t="s">
        <v>95</v>
      </c>
      <c r="N1741" s="12" t="s">
        <v>253</v>
      </c>
      <c r="O1741" s="12" t="s">
        <v>32</v>
      </c>
      <c r="P1741" s="12" t="s">
        <v>38</v>
      </c>
      <c r="Q1741" s="12" t="s">
        <v>254</v>
      </c>
      <c r="R1741" s="12">
        <v>170.072</v>
      </c>
      <c r="S1741" s="12">
        <v>4</v>
      </c>
      <c r="T1741" s="12">
        <v>0.3</v>
      </c>
      <c r="U1741" s="12">
        <v>-12.148</v>
      </c>
    </row>
    <row r="1742" spans="1:21" x14ac:dyDescent="0.3">
      <c r="A1742" s="12">
        <v>8192</v>
      </c>
      <c r="B1742" s="12" t="s">
        <v>3968</v>
      </c>
      <c r="C1742" s="2">
        <v>43056</v>
      </c>
      <c r="D1742" s="2">
        <v>43060</v>
      </c>
      <c r="E1742" s="12" t="s">
        <v>41</v>
      </c>
      <c r="F1742" s="12" t="s">
        <v>2135</v>
      </c>
      <c r="G1742" s="12" t="s">
        <v>2136</v>
      </c>
      <c r="H1742" s="12" t="s">
        <v>26</v>
      </c>
      <c r="I1742" s="12" t="s">
        <v>27</v>
      </c>
      <c r="J1742" s="12" t="s">
        <v>175</v>
      </c>
      <c r="K1742" s="12" t="s">
        <v>122</v>
      </c>
      <c r="L1742" s="12">
        <v>10011</v>
      </c>
      <c r="M1742" s="12" t="s">
        <v>69</v>
      </c>
      <c r="N1742" s="12" t="s">
        <v>356</v>
      </c>
      <c r="O1742" s="12" t="s">
        <v>32</v>
      </c>
      <c r="P1742" s="12" t="s">
        <v>58</v>
      </c>
      <c r="Q1742" s="12" t="s">
        <v>357</v>
      </c>
      <c r="R1742" s="12">
        <v>187.76</v>
      </c>
      <c r="S1742" s="12">
        <v>4</v>
      </c>
      <c r="T1742" s="12">
        <v>0</v>
      </c>
      <c r="U1742" s="12">
        <v>76.9816</v>
      </c>
    </row>
    <row r="1743" spans="1:21" x14ac:dyDescent="0.3">
      <c r="A1743" s="12">
        <v>8195</v>
      </c>
      <c r="B1743" s="12" t="s">
        <v>3969</v>
      </c>
      <c r="C1743" s="2">
        <v>42338</v>
      </c>
      <c r="D1743" s="2">
        <v>42341</v>
      </c>
      <c r="E1743" s="12" t="s">
        <v>89</v>
      </c>
      <c r="F1743" s="12" t="s">
        <v>639</v>
      </c>
      <c r="G1743" s="12" t="s">
        <v>640</v>
      </c>
      <c r="H1743" s="12" t="s">
        <v>26</v>
      </c>
      <c r="I1743" s="12" t="s">
        <v>27</v>
      </c>
      <c r="J1743" s="12" t="s">
        <v>3970</v>
      </c>
      <c r="K1743" s="12" t="s">
        <v>1038</v>
      </c>
      <c r="L1743" s="12">
        <v>27707</v>
      </c>
      <c r="M1743" s="12" t="s">
        <v>30</v>
      </c>
      <c r="N1743" s="12" t="s">
        <v>315</v>
      </c>
      <c r="O1743" s="12" t="s">
        <v>32</v>
      </c>
      <c r="P1743" s="12" t="s">
        <v>58</v>
      </c>
      <c r="Q1743" s="12" t="s">
        <v>316</v>
      </c>
      <c r="R1743" s="12">
        <v>335.74400000000003</v>
      </c>
      <c r="S1743" s="12">
        <v>2</v>
      </c>
      <c r="T1743" s="12">
        <v>0.2</v>
      </c>
      <c r="U1743" s="12">
        <v>25.180800000000001</v>
      </c>
    </row>
    <row r="1744" spans="1:21" x14ac:dyDescent="0.3">
      <c r="A1744" s="12">
        <v>8204</v>
      </c>
      <c r="B1744" s="12" t="s">
        <v>3971</v>
      </c>
      <c r="C1744" s="2">
        <v>42316</v>
      </c>
      <c r="D1744" s="2">
        <v>42316</v>
      </c>
      <c r="E1744" s="12" t="s">
        <v>427</v>
      </c>
      <c r="F1744" s="12" t="s">
        <v>2499</v>
      </c>
      <c r="G1744" s="12" t="s">
        <v>2500</v>
      </c>
      <c r="H1744" s="12" t="s">
        <v>92</v>
      </c>
      <c r="I1744" s="12" t="s">
        <v>27</v>
      </c>
      <c r="J1744" s="12" t="s">
        <v>175</v>
      </c>
      <c r="K1744" s="12" t="s">
        <v>122</v>
      </c>
      <c r="L1744" s="12">
        <v>10024</v>
      </c>
      <c r="M1744" s="12" t="s">
        <v>69</v>
      </c>
      <c r="N1744" s="12" t="s">
        <v>3577</v>
      </c>
      <c r="O1744" s="12" t="s">
        <v>32</v>
      </c>
      <c r="P1744" s="12" t="s">
        <v>58</v>
      </c>
      <c r="Q1744" s="12" t="s">
        <v>3578</v>
      </c>
      <c r="R1744" s="12">
        <v>11.82</v>
      </c>
      <c r="S1744" s="12">
        <v>3</v>
      </c>
      <c r="T1744" s="12">
        <v>0</v>
      </c>
      <c r="U1744" s="12">
        <v>4.7279999999999998</v>
      </c>
    </row>
    <row r="1745" spans="1:21" x14ac:dyDescent="0.3">
      <c r="A1745" s="12">
        <v>8206</v>
      </c>
      <c r="B1745" s="12" t="s">
        <v>3971</v>
      </c>
      <c r="C1745" s="2">
        <v>42316</v>
      </c>
      <c r="D1745" s="2">
        <v>42316</v>
      </c>
      <c r="E1745" s="12" t="s">
        <v>427</v>
      </c>
      <c r="F1745" s="12" t="s">
        <v>2499</v>
      </c>
      <c r="G1745" s="12" t="s">
        <v>2500</v>
      </c>
      <c r="H1745" s="12" t="s">
        <v>92</v>
      </c>
      <c r="I1745" s="12" t="s">
        <v>27</v>
      </c>
      <c r="J1745" s="12" t="s">
        <v>175</v>
      </c>
      <c r="K1745" s="12" t="s">
        <v>122</v>
      </c>
      <c r="L1745" s="12">
        <v>10024</v>
      </c>
      <c r="M1745" s="12" t="s">
        <v>69</v>
      </c>
      <c r="N1745" s="12" t="s">
        <v>797</v>
      </c>
      <c r="O1745" s="12" t="s">
        <v>32</v>
      </c>
      <c r="P1745" s="12" t="s">
        <v>38</v>
      </c>
      <c r="Q1745" s="12" t="s">
        <v>798</v>
      </c>
      <c r="R1745" s="12">
        <v>577.76400000000001</v>
      </c>
      <c r="S1745" s="12">
        <v>2</v>
      </c>
      <c r="T1745" s="12">
        <v>0.1</v>
      </c>
      <c r="U1745" s="12">
        <v>115.5528</v>
      </c>
    </row>
    <row r="1746" spans="1:21" x14ac:dyDescent="0.3">
      <c r="A1746" s="12">
        <v>8207</v>
      </c>
      <c r="B1746" s="12" t="s">
        <v>3972</v>
      </c>
      <c r="C1746" s="2">
        <v>42120</v>
      </c>
      <c r="D1746" s="2">
        <v>42124</v>
      </c>
      <c r="E1746" s="12" t="s">
        <v>41</v>
      </c>
      <c r="F1746" s="12" t="s">
        <v>821</v>
      </c>
      <c r="G1746" s="12" t="s">
        <v>822</v>
      </c>
      <c r="H1746" s="12" t="s">
        <v>26</v>
      </c>
      <c r="I1746" s="12" t="s">
        <v>27</v>
      </c>
      <c r="J1746" s="12" t="s">
        <v>3973</v>
      </c>
      <c r="K1746" s="12" t="s">
        <v>45</v>
      </c>
      <c r="L1746" s="12">
        <v>32114</v>
      </c>
      <c r="M1746" s="12" t="s">
        <v>30</v>
      </c>
      <c r="N1746" s="12" t="s">
        <v>46</v>
      </c>
      <c r="O1746" s="12" t="s">
        <v>32</v>
      </c>
      <c r="P1746" s="12" t="s">
        <v>47</v>
      </c>
      <c r="Q1746" s="12" t="s">
        <v>48</v>
      </c>
      <c r="R1746" s="12">
        <v>191.5155</v>
      </c>
      <c r="S1746" s="12">
        <v>1</v>
      </c>
      <c r="T1746" s="12">
        <v>0.45</v>
      </c>
      <c r="U1746" s="12">
        <v>-76.606200000000001</v>
      </c>
    </row>
    <row r="1747" spans="1:21" x14ac:dyDescent="0.3">
      <c r="A1747" s="12">
        <v>8212</v>
      </c>
      <c r="B1747" s="12" t="s">
        <v>3974</v>
      </c>
      <c r="C1747" s="2">
        <v>42681</v>
      </c>
      <c r="D1747" s="2">
        <v>42686</v>
      </c>
      <c r="E1747" s="12" t="s">
        <v>41</v>
      </c>
      <c r="F1747" s="12" t="s">
        <v>1339</v>
      </c>
      <c r="G1747" s="12" t="s">
        <v>1340</v>
      </c>
      <c r="H1747" s="12" t="s">
        <v>26</v>
      </c>
      <c r="I1747" s="12" t="s">
        <v>27</v>
      </c>
      <c r="J1747" s="12" t="s">
        <v>1741</v>
      </c>
      <c r="K1747" s="12" t="s">
        <v>94</v>
      </c>
      <c r="L1747" s="12">
        <v>75220</v>
      </c>
      <c r="M1747" s="12" t="s">
        <v>95</v>
      </c>
      <c r="N1747" s="12" t="s">
        <v>3975</v>
      </c>
      <c r="O1747" s="12" t="s">
        <v>32</v>
      </c>
      <c r="P1747" s="12" t="s">
        <v>58</v>
      </c>
      <c r="Q1747" s="12" t="s">
        <v>3976</v>
      </c>
      <c r="R1747" s="12">
        <v>44.46</v>
      </c>
      <c r="S1747" s="12">
        <v>5</v>
      </c>
      <c r="T1747" s="12">
        <v>0.6</v>
      </c>
      <c r="U1747" s="12">
        <v>-17.783999999999999</v>
      </c>
    </row>
    <row r="1748" spans="1:21" x14ac:dyDescent="0.3">
      <c r="A1748" s="12">
        <v>8219</v>
      </c>
      <c r="B1748" s="12" t="s">
        <v>3977</v>
      </c>
      <c r="C1748" s="2">
        <v>41915</v>
      </c>
      <c r="D1748" s="2">
        <v>41919</v>
      </c>
      <c r="E1748" s="12" t="s">
        <v>41</v>
      </c>
      <c r="F1748" s="12" t="s">
        <v>3940</v>
      </c>
      <c r="G1748" s="12" t="s">
        <v>3941</v>
      </c>
      <c r="H1748" s="12" t="s">
        <v>26</v>
      </c>
      <c r="I1748" s="12" t="s">
        <v>27</v>
      </c>
      <c r="J1748" s="12" t="s">
        <v>1741</v>
      </c>
      <c r="K1748" s="12" t="s">
        <v>94</v>
      </c>
      <c r="L1748" s="12">
        <v>75217</v>
      </c>
      <c r="M1748" s="12" t="s">
        <v>95</v>
      </c>
      <c r="N1748" s="12" t="s">
        <v>1423</v>
      </c>
      <c r="O1748" s="12" t="s">
        <v>32</v>
      </c>
      <c r="P1748" s="12" t="s">
        <v>58</v>
      </c>
      <c r="Q1748" s="12" t="s">
        <v>1424</v>
      </c>
      <c r="R1748" s="12">
        <v>31.776</v>
      </c>
      <c r="S1748" s="12">
        <v>3</v>
      </c>
      <c r="T1748" s="12">
        <v>0.6</v>
      </c>
      <c r="U1748" s="12">
        <v>-19.0656</v>
      </c>
    </row>
    <row r="1749" spans="1:21" x14ac:dyDescent="0.3">
      <c r="A1749" s="12">
        <v>8228</v>
      </c>
      <c r="B1749" s="12" t="s">
        <v>3978</v>
      </c>
      <c r="C1749" s="2">
        <v>42464</v>
      </c>
      <c r="D1749" s="2">
        <v>42468</v>
      </c>
      <c r="E1749" s="12" t="s">
        <v>23</v>
      </c>
      <c r="F1749" s="12" t="s">
        <v>1822</v>
      </c>
      <c r="G1749" s="12" t="s">
        <v>1823</v>
      </c>
      <c r="H1749" s="12" t="s">
        <v>102</v>
      </c>
      <c r="I1749" s="12" t="s">
        <v>27</v>
      </c>
      <c r="J1749" s="12" t="s">
        <v>121</v>
      </c>
      <c r="K1749" s="12" t="s">
        <v>122</v>
      </c>
      <c r="L1749" s="12">
        <v>12180</v>
      </c>
      <c r="M1749" s="12" t="s">
        <v>69</v>
      </c>
      <c r="N1749" s="12" t="s">
        <v>598</v>
      </c>
      <c r="O1749" s="12" t="s">
        <v>32</v>
      </c>
      <c r="P1749" s="12" t="s">
        <v>58</v>
      </c>
      <c r="Q1749" s="12" t="s">
        <v>599</v>
      </c>
      <c r="R1749" s="12">
        <v>82.64</v>
      </c>
      <c r="S1749" s="12">
        <v>2</v>
      </c>
      <c r="T1749" s="12">
        <v>0</v>
      </c>
      <c r="U1749" s="12">
        <v>7.4375999999999998</v>
      </c>
    </row>
    <row r="1750" spans="1:21" x14ac:dyDescent="0.3">
      <c r="A1750" s="12">
        <v>8232</v>
      </c>
      <c r="B1750" s="12" t="s">
        <v>3979</v>
      </c>
      <c r="C1750" s="2">
        <v>42551</v>
      </c>
      <c r="D1750" s="2">
        <v>42553</v>
      </c>
      <c r="E1750" s="12" t="s">
        <v>23</v>
      </c>
      <c r="F1750" s="12" t="s">
        <v>211</v>
      </c>
      <c r="G1750" s="12" t="s">
        <v>212</v>
      </c>
      <c r="H1750" s="12" t="s">
        <v>26</v>
      </c>
      <c r="I1750" s="12" t="s">
        <v>27</v>
      </c>
      <c r="J1750" s="12" t="s">
        <v>2816</v>
      </c>
      <c r="K1750" s="12" t="s">
        <v>669</v>
      </c>
      <c r="L1750" s="12">
        <v>30328</v>
      </c>
      <c r="M1750" s="12" t="s">
        <v>30</v>
      </c>
      <c r="N1750" s="12" t="s">
        <v>279</v>
      </c>
      <c r="O1750" s="12" t="s">
        <v>32</v>
      </c>
      <c r="P1750" s="12" t="s">
        <v>33</v>
      </c>
      <c r="Q1750" s="12" t="s">
        <v>280</v>
      </c>
      <c r="R1750" s="12">
        <v>1266.8599999999999</v>
      </c>
      <c r="S1750" s="12">
        <v>7</v>
      </c>
      <c r="T1750" s="12">
        <v>0</v>
      </c>
      <c r="U1750" s="12">
        <v>291.37779999999998</v>
      </c>
    </row>
    <row r="1751" spans="1:21" x14ac:dyDescent="0.3">
      <c r="A1751" s="12">
        <v>8236</v>
      </c>
      <c r="B1751" s="12" t="s">
        <v>3980</v>
      </c>
      <c r="C1751" s="2">
        <v>42856</v>
      </c>
      <c r="D1751" s="2">
        <v>42861</v>
      </c>
      <c r="E1751" s="12" t="s">
        <v>41</v>
      </c>
      <c r="F1751" s="12" t="s">
        <v>1347</v>
      </c>
      <c r="G1751" s="12" t="s">
        <v>1348</v>
      </c>
      <c r="H1751" s="12" t="s">
        <v>26</v>
      </c>
      <c r="I1751" s="12" t="s">
        <v>27</v>
      </c>
      <c r="J1751" s="12" t="s">
        <v>608</v>
      </c>
      <c r="K1751" s="12" t="s">
        <v>45</v>
      </c>
      <c r="L1751" s="12">
        <v>32216</v>
      </c>
      <c r="M1751" s="12" t="s">
        <v>30</v>
      </c>
      <c r="N1751" s="12" t="s">
        <v>523</v>
      </c>
      <c r="O1751" s="12" t="s">
        <v>32</v>
      </c>
      <c r="P1751" s="12" t="s">
        <v>47</v>
      </c>
      <c r="Q1751" s="12" t="s">
        <v>524</v>
      </c>
      <c r="R1751" s="12">
        <v>933.26199999999994</v>
      </c>
      <c r="S1751" s="12">
        <v>4</v>
      </c>
      <c r="T1751" s="12">
        <v>0.45</v>
      </c>
      <c r="U1751" s="12">
        <v>-458.14679999999998</v>
      </c>
    </row>
    <row r="1752" spans="1:21" x14ac:dyDescent="0.3">
      <c r="A1752" s="12">
        <v>8237</v>
      </c>
      <c r="B1752" s="12" t="s">
        <v>3980</v>
      </c>
      <c r="C1752" s="2">
        <v>42856</v>
      </c>
      <c r="D1752" s="2">
        <v>42861</v>
      </c>
      <c r="E1752" s="12" t="s">
        <v>41</v>
      </c>
      <c r="F1752" s="12" t="s">
        <v>1347</v>
      </c>
      <c r="G1752" s="12" t="s">
        <v>1348</v>
      </c>
      <c r="H1752" s="12" t="s">
        <v>26</v>
      </c>
      <c r="I1752" s="12" t="s">
        <v>27</v>
      </c>
      <c r="J1752" s="12" t="s">
        <v>608</v>
      </c>
      <c r="K1752" s="12" t="s">
        <v>45</v>
      </c>
      <c r="L1752" s="12">
        <v>32216</v>
      </c>
      <c r="M1752" s="12" t="s">
        <v>30</v>
      </c>
      <c r="N1752" s="12" t="s">
        <v>603</v>
      </c>
      <c r="O1752" s="12" t="s">
        <v>32</v>
      </c>
      <c r="P1752" s="12" t="s">
        <v>38</v>
      </c>
      <c r="Q1752" s="12" t="s">
        <v>604</v>
      </c>
      <c r="R1752" s="12">
        <v>2803.92</v>
      </c>
      <c r="S1752" s="12">
        <v>5</v>
      </c>
      <c r="T1752" s="12">
        <v>0.2</v>
      </c>
      <c r="U1752" s="12">
        <v>0</v>
      </c>
    </row>
    <row r="1753" spans="1:21" x14ac:dyDescent="0.3">
      <c r="A1753" s="12">
        <v>8241</v>
      </c>
      <c r="B1753" s="12" t="s">
        <v>3981</v>
      </c>
      <c r="C1753" s="2">
        <v>43028</v>
      </c>
      <c r="D1753" s="2">
        <v>43028</v>
      </c>
      <c r="E1753" s="12" t="s">
        <v>427</v>
      </c>
      <c r="F1753" s="12" t="s">
        <v>3982</v>
      </c>
      <c r="G1753" s="12" t="s">
        <v>3983</v>
      </c>
      <c r="H1753" s="12" t="s">
        <v>26</v>
      </c>
      <c r="I1753" s="12" t="s">
        <v>27</v>
      </c>
      <c r="J1753" s="12" t="s">
        <v>608</v>
      </c>
      <c r="K1753" s="12" t="s">
        <v>45</v>
      </c>
      <c r="L1753" s="12">
        <v>32216</v>
      </c>
      <c r="M1753" s="12" t="s">
        <v>30</v>
      </c>
      <c r="N1753" s="12" t="s">
        <v>2789</v>
      </c>
      <c r="O1753" s="12" t="s">
        <v>32</v>
      </c>
      <c r="P1753" s="12" t="s">
        <v>58</v>
      </c>
      <c r="Q1753" s="12" t="s">
        <v>2790</v>
      </c>
      <c r="R1753" s="12">
        <v>43.936</v>
      </c>
      <c r="S1753" s="12">
        <v>4</v>
      </c>
      <c r="T1753" s="12">
        <v>0.2</v>
      </c>
      <c r="U1753" s="12">
        <v>6.0411999999999999</v>
      </c>
    </row>
    <row r="1754" spans="1:21" x14ac:dyDescent="0.3">
      <c r="A1754" s="12">
        <v>8245</v>
      </c>
      <c r="B1754" s="12" t="s">
        <v>3984</v>
      </c>
      <c r="C1754" s="2">
        <v>41863</v>
      </c>
      <c r="D1754" s="2">
        <v>41867</v>
      </c>
      <c r="E1754" s="12" t="s">
        <v>41</v>
      </c>
      <c r="F1754" s="12" t="s">
        <v>2850</v>
      </c>
      <c r="G1754" s="12" t="s">
        <v>2851</v>
      </c>
      <c r="H1754" s="12" t="s">
        <v>26</v>
      </c>
      <c r="I1754" s="12" t="s">
        <v>27</v>
      </c>
      <c r="J1754" s="12" t="s">
        <v>330</v>
      </c>
      <c r="K1754" s="12" t="s">
        <v>55</v>
      </c>
      <c r="L1754" s="12">
        <v>94122</v>
      </c>
      <c r="M1754" s="12" t="s">
        <v>56</v>
      </c>
      <c r="N1754" s="12" t="s">
        <v>1520</v>
      </c>
      <c r="O1754" s="12" t="s">
        <v>32</v>
      </c>
      <c r="P1754" s="12" t="s">
        <v>58</v>
      </c>
      <c r="Q1754" s="12" t="s">
        <v>1521</v>
      </c>
      <c r="R1754" s="12">
        <v>85.44</v>
      </c>
      <c r="S1754" s="12">
        <v>3</v>
      </c>
      <c r="T1754" s="12">
        <v>0</v>
      </c>
      <c r="U1754" s="12">
        <v>31.6128</v>
      </c>
    </row>
    <row r="1755" spans="1:21" x14ac:dyDescent="0.3">
      <c r="A1755" s="12">
        <v>8251</v>
      </c>
      <c r="B1755" s="12" t="s">
        <v>3985</v>
      </c>
      <c r="C1755" s="2">
        <v>42068</v>
      </c>
      <c r="D1755" s="2">
        <v>42072</v>
      </c>
      <c r="E1755" s="12" t="s">
        <v>23</v>
      </c>
      <c r="F1755" s="12" t="s">
        <v>1683</v>
      </c>
      <c r="G1755" s="12" t="s">
        <v>1684</v>
      </c>
      <c r="H1755" s="12" t="s">
        <v>26</v>
      </c>
      <c r="I1755" s="12" t="s">
        <v>27</v>
      </c>
      <c r="J1755" s="12" t="s">
        <v>135</v>
      </c>
      <c r="K1755" s="12" t="s">
        <v>136</v>
      </c>
      <c r="L1755" s="12">
        <v>60653</v>
      </c>
      <c r="M1755" s="12" t="s">
        <v>95</v>
      </c>
      <c r="N1755" s="12" t="s">
        <v>424</v>
      </c>
      <c r="O1755" s="12" t="s">
        <v>32</v>
      </c>
      <c r="P1755" s="12" t="s">
        <v>58</v>
      </c>
      <c r="Q1755" s="12" t="s">
        <v>425</v>
      </c>
      <c r="R1755" s="12">
        <v>4.7119999999999997</v>
      </c>
      <c r="S1755" s="12">
        <v>2</v>
      </c>
      <c r="T1755" s="12">
        <v>0.6</v>
      </c>
      <c r="U1755" s="12">
        <v>-1.8848</v>
      </c>
    </row>
    <row r="1756" spans="1:21" x14ac:dyDescent="0.3">
      <c r="A1756" s="12">
        <v>8268</v>
      </c>
      <c r="B1756" s="12" t="s">
        <v>3986</v>
      </c>
      <c r="C1756" s="2">
        <v>42765</v>
      </c>
      <c r="D1756" s="2">
        <v>42772</v>
      </c>
      <c r="E1756" s="12" t="s">
        <v>41</v>
      </c>
      <c r="F1756" s="12" t="s">
        <v>3987</v>
      </c>
      <c r="G1756" s="12" t="s">
        <v>3988</v>
      </c>
      <c r="H1756" s="12" t="s">
        <v>26</v>
      </c>
      <c r="I1756" s="12" t="s">
        <v>27</v>
      </c>
      <c r="J1756" s="12" t="s">
        <v>181</v>
      </c>
      <c r="K1756" s="12" t="s">
        <v>136</v>
      </c>
      <c r="L1756" s="12">
        <v>60505</v>
      </c>
      <c r="M1756" s="12" t="s">
        <v>95</v>
      </c>
      <c r="N1756" s="12" t="s">
        <v>2568</v>
      </c>
      <c r="O1756" s="12" t="s">
        <v>32</v>
      </c>
      <c r="P1756" s="12" t="s">
        <v>47</v>
      </c>
      <c r="Q1756" s="12" t="s">
        <v>2569</v>
      </c>
      <c r="R1756" s="12">
        <v>69.375</v>
      </c>
      <c r="S1756" s="12">
        <v>1</v>
      </c>
      <c r="T1756" s="12">
        <v>0.5</v>
      </c>
      <c r="U1756" s="12">
        <v>-47.174999999999997</v>
      </c>
    </row>
    <row r="1757" spans="1:21" x14ac:dyDescent="0.3">
      <c r="A1757" s="12">
        <v>8272</v>
      </c>
      <c r="B1757" s="12" t="s">
        <v>3989</v>
      </c>
      <c r="C1757" s="2">
        <v>42729</v>
      </c>
      <c r="D1757" s="2">
        <v>42735</v>
      </c>
      <c r="E1757" s="12" t="s">
        <v>41</v>
      </c>
      <c r="F1757" s="12" t="s">
        <v>1611</v>
      </c>
      <c r="G1757" s="12" t="s">
        <v>1612</v>
      </c>
      <c r="H1757" s="12" t="s">
        <v>26</v>
      </c>
      <c r="I1757" s="12" t="s">
        <v>27</v>
      </c>
      <c r="J1757" s="12" t="s">
        <v>175</v>
      </c>
      <c r="K1757" s="12" t="s">
        <v>122</v>
      </c>
      <c r="L1757" s="12">
        <v>10009</v>
      </c>
      <c r="M1757" s="12" t="s">
        <v>69</v>
      </c>
      <c r="N1757" s="12" t="s">
        <v>516</v>
      </c>
      <c r="O1757" s="12" t="s">
        <v>32</v>
      </c>
      <c r="P1757" s="12" t="s">
        <v>38</v>
      </c>
      <c r="Q1757" s="12" t="s">
        <v>517</v>
      </c>
      <c r="R1757" s="12">
        <v>2563.056</v>
      </c>
      <c r="S1757" s="12">
        <v>8</v>
      </c>
      <c r="T1757" s="12">
        <v>0.1</v>
      </c>
      <c r="U1757" s="12">
        <v>313.26240000000001</v>
      </c>
    </row>
    <row r="1758" spans="1:21" x14ac:dyDescent="0.3">
      <c r="A1758" s="12">
        <v>8273</v>
      </c>
      <c r="B1758" s="12" t="s">
        <v>3990</v>
      </c>
      <c r="C1758" s="2">
        <v>42663</v>
      </c>
      <c r="D1758" s="2">
        <v>42668</v>
      </c>
      <c r="E1758" s="12" t="s">
        <v>41</v>
      </c>
      <c r="F1758" s="12" t="s">
        <v>2590</v>
      </c>
      <c r="G1758" s="12" t="s">
        <v>2591</v>
      </c>
      <c r="H1758" s="12" t="s">
        <v>92</v>
      </c>
      <c r="I1758" s="12" t="s">
        <v>27</v>
      </c>
      <c r="J1758" s="12" t="s">
        <v>3596</v>
      </c>
      <c r="K1758" s="12" t="s">
        <v>55</v>
      </c>
      <c r="L1758" s="12">
        <v>92020</v>
      </c>
      <c r="M1758" s="12" t="s">
        <v>56</v>
      </c>
      <c r="N1758" s="12" t="s">
        <v>2990</v>
      </c>
      <c r="O1758" s="12" t="s">
        <v>32</v>
      </c>
      <c r="P1758" s="12" t="s">
        <v>38</v>
      </c>
      <c r="Q1758" s="12" t="s">
        <v>2991</v>
      </c>
      <c r="R1758" s="12">
        <v>387.13600000000002</v>
      </c>
      <c r="S1758" s="12">
        <v>4</v>
      </c>
      <c r="T1758" s="12">
        <v>0.2</v>
      </c>
      <c r="U1758" s="12">
        <v>4.8391999999999999</v>
      </c>
    </row>
    <row r="1759" spans="1:21" x14ac:dyDescent="0.3">
      <c r="A1759" s="12">
        <v>8282</v>
      </c>
      <c r="B1759" s="12" t="s">
        <v>3991</v>
      </c>
      <c r="C1759" s="2">
        <v>42864</v>
      </c>
      <c r="D1759" s="2">
        <v>42865</v>
      </c>
      <c r="E1759" s="12" t="s">
        <v>89</v>
      </c>
      <c r="F1759" s="12" t="s">
        <v>571</v>
      </c>
      <c r="G1759" s="12" t="s">
        <v>572</v>
      </c>
      <c r="H1759" s="12" t="s">
        <v>92</v>
      </c>
      <c r="I1759" s="12" t="s">
        <v>27</v>
      </c>
      <c r="J1759" s="12" t="s">
        <v>608</v>
      </c>
      <c r="K1759" s="12" t="s">
        <v>1038</v>
      </c>
      <c r="L1759" s="12">
        <v>28540</v>
      </c>
      <c r="M1759" s="12" t="s">
        <v>30</v>
      </c>
      <c r="N1759" s="12" t="s">
        <v>1092</v>
      </c>
      <c r="O1759" s="12" t="s">
        <v>32</v>
      </c>
      <c r="P1759" s="12" t="s">
        <v>38</v>
      </c>
      <c r="Q1759" s="12" t="s">
        <v>1093</v>
      </c>
      <c r="R1759" s="12">
        <v>207</v>
      </c>
      <c r="S1759" s="12">
        <v>3</v>
      </c>
      <c r="T1759" s="12">
        <v>0.2</v>
      </c>
      <c r="U1759" s="12">
        <v>25.875</v>
      </c>
    </row>
    <row r="1760" spans="1:21" x14ac:dyDescent="0.3">
      <c r="A1760" s="12">
        <v>8286</v>
      </c>
      <c r="B1760" s="12" t="s">
        <v>3992</v>
      </c>
      <c r="C1760" s="2">
        <v>42359</v>
      </c>
      <c r="D1760" s="2">
        <v>42364</v>
      </c>
      <c r="E1760" s="12" t="s">
        <v>23</v>
      </c>
      <c r="F1760" s="12" t="s">
        <v>1226</v>
      </c>
      <c r="G1760" s="12" t="s">
        <v>1227</v>
      </c>
      <c r="H1760" s="12" t="s">
        <v>102</v>
      </c>
      <c r="I1760" s="12" t="s">
        <v>27</v>
      </c>
      <c r="J1760" s="12" t="s">
        <v>3659</v>
      </c>
      <c r="K1760" s="12" t="s">
        <v>136</v>
      </c>
      <c r="L1760" s="12">
        <v>60174</v>
      </c>
      <c r="M1760" s="12" t="s">
        <v>95</v>
      </c>
      <c r="N1760" s="12" t="s">
        <v>609</v>
      </c>
      <c r="O1760" s="12" t="s">
        <v>32</v>
      </c>
      <c r="P1760" s="12" t="s">
        <v>58</v>
      </c>
      <c r="Q1760" s="12" t="s">
        <v>610</v>
      </c>
      <c r="R1760" s="12">
        <v>51.756</v>
      </c>
      <c r="S1760" s="12">
        <v>3</v>
      </c>
      <c r="T1760" s="12">
        <v>0.6</v>
      </c>
      <c r="U1760" s="12">
        <v>-33.641399999999997</v>
      </c>
    </row>
    <row r="1761" spans="1:21" x14ac:dyDescent="0.3">
      <c r="A1761" s="12">
        <v>8298</v>
      </c>
      <c r="B1761" s="12" t="s">
        <v>3993</v>
      </c>
      <c r="C1761" s="2">
        <v>42190</v>
      </c>
      <c r="D1761" s="2">
        <v>42196</v>
      </c>
      <c r="E1761" s="12" t="s">
        <v>41</v>
      </c>
      <c r="F1761" s="12" t="s">
        <v>2537</v>
      </c>
      <c r="G1761" s="12" t="s">
        <v>2538</v>
      </c>
      <c r="H1761" s="12" t="s">
        <v>92</v>
      </c>
      <c r="I1761" s="12" t="s">
        <v>27</v>
      </c>
      <c r="J1761" s="12" t="s">
        <v>1529</v>
      </c>
      <c r="K1761" s="12" t="s">
        <v>1038</v>
      </c>
      <c r="L1761" s="12">
        <v>28205</v>
      </c>
      <c r="M1761" s="12" t="s">
        <v>30</v>
      </c>
      <c r="N1761" s="12" t="s">
        <v>2013</v>
      </c>
      <c r="O1761" s="12" t="s">
        <v>32</v>
      </c>
      <c r="P1761" s="12" t="s">
        <v>58</v>
      </c>
      <c r="Q1761" s="12" t="s">
        <v>2014</v>
      </c>
      <c r="R1761" s="12">
        <v>4.9279999999999999</v>
      </c>
      <c r="S1761" s="12">
        <v>2</v>
      </c>
      <c r="T1761" s="12">
        <v>0.2</v>
      </c>
      <c r="U1761" s="12">
        <v>0.73919999999999997</v>
      </c>
    </row>
    <row r="1762" spans="1:21" x14ac:dyDescent="0.3">
      <c r="A1762" s="12">
        <v>8303</v>
      </c>
      <c r="B1762" s="12" t="s">
        <v>3994</v>
      </c>
      <c r="C1762" s="2">
        <v>42942</v>
      </c>
      <c r="D1762" s="2">
        <v>42948</v>
      </c>
      <c r="E1762" s="12" t="s">
        <v>41</v>
      </c>
      <c r="F1762" s="12" t="s">
        <v>3995</v>
      </c>
      <c r="G1762" s="12" t="s">
        <v>3996</v>
      </c>
      <c r="H1762" s="12" t="s">
        <v>92</v>
      </c>
      <c r="I1762" s="12" t="s">
        <v>27</v>
      </c>
      <c r="J1762" s="12" t="s">
        <v>54</v>
      </c>
      <c r="K1762" s="12" t="s">
        <v>55</v>
      </c>
      <c r="L1762" s="12">
        <v>90036</v>
      </c>
      <c r="M1762" s="12" t="s">
        <v>56</v>
      </c>
      <c r="N1762" s="12" t="s">
        <v>857</v>
      </c>
      <c r="O1762" s="12" t="s">
        <v>32</v>
      </c>
      <c r="P1762" s="12" t="s">
        <v>38</v>
      </c>
      <c r="Q1762" s="12" t="s">
        <v>858</v>
      </c>
      <c r="R1762" s="12">
        <v>362.35199999999998</v>
      </c>
      <c r="S1762" s="12">
        <v>3</v>
      </c>
      <c r="T1762" s="12">
        <v>0.2</v>
      </c>
      <c r="U1762" s="12">
        <v>45.293999999999997</v>
      </c>
    </row>
    <row r="1763" spans="1:21" x14ac:dyDescent="0.3">
      <c r="A1763" s="12">
        <v>8305</v>
      </c>
      <c r="B1763" s="12" t="s">
        <v>3997</v>
      </c>
      <c r="C1763" s="2">
        <v>43042</v>
      </c>
      <c r="D1763" s="2">
        <v>43048</v>
      </c>
      <c r="E1763" s="12" t="s">
        <v>41</v>
      </c>
      <c r="F1763" s="12" t="s">
        <v>2365</v>
      </c>
      <c r="G1763" s="12" t="s">
        <v>2366</v>
      </c>
      <c r="H1763" s="12" t="s">
        <v>26</v>
      </c>
      <c r="I1763" s="12" t="s">
        <v>27</v>
      </c>
      <c r="J1763" s="12" t="s">
        <v>2087</v>
      </c>
      <c r="K1763" s="12" t="s">
        <v>55</v>
      </c>
      <c r="L1763" s="12">
        <v>93309</v>
      </c>
      <c r="M1763" s="12" t="s">
        <v>56</v>
      </c>
      <c r="N1763" s="12" t="s">
        <v>3191</v>
      </c>
      <c r="O1763" s="12" t="s">
        <v>32</v>
      </c>
      <c r="P1763" s="12" t="s">
        <v>47</v>
      </c>
      <c r="Q1763" s="12" t="s">
        <v>3192</v>
      </c>
      <c r="R1763" s="12">
        <v>486.36799999999999</v>
      </c>
      <c r="S1763" s="12">
        <v>4</v>
      </c>
      <c r="T1763" s="12">
        <v>0.2</v>
      </c>
      <c r="U1763" s="12">
        <v>36.477600000000002</v>
      </c>
    </row>
    <row r="1764" spans="1:21" x14ac:dyDescent="0.3">
      <c r="A1764" s="12">
        <v>8311</v>
      </c>
      <c r="B1764" s="12" t="s">
        <v>3998</v>
      </c>
      <c r="C1764" s="2">
        <v>41699</v>
      </c>
      <c r="D1764" s="2">
        <v>41705</v>
      </c>
      <c r="E1764" s="12" t="s">
        <v>41</v>
      </c>
      <c r="F1764" s="12" t="s">
        <v>3999</v>
      </c>
      <c r="G1764" s="12" t="s">
        <v>4000</v>
      </c>
      <c r="H1764" s="12" t="s">
        <v>26</v>
      </c>
      <c r="I1764" s="12" t="s">
        <v>27</v>
      </c>
      <c r="J1764" s="12" t="s">
        <v>103</v>
      </c>
      <c r="K1764" s="12" t="s">
        <v>94</v>
      </c>
      <c r="L1764" s="12">
        <v>77036</v>
      </c>
      <c r="M1764" s="12" t="s">
        <v>95</v>
      </c>
      <c r="N1764" s="12" t="s">
        <v>1801</v>
      </c>
      <c r="O1764" s="12" t="s">
        <v>32</v>
      </c>
      <c r="P1764" s="12" t="s">
        <v>47</v>
      </c>
      <c r="Q1764" s="12" t="s">
        <v>1802</v>
      </c>
      <c r="R1764" s="12">
        <v>376.50900000000001</v>
      </c>
      <c r="S1764" s="12">
        <v>3</v>
      </c>
      <c r="T1764" s="12">
        <v>0.3</v>
      </c>
      <c r="U1764" s="12">
        <v>-43.029600000000002</v>
      </c>
    </row>
    <row r="1765" spans="1:21" x14ac:dyDescent="0.3">
      <c r="A1765" s="12">
        <v>8312</v>
      </c>
      <c r="B1765" s="12" t="s">
        <v>4001</v>
      </c>
      <c r="C1765" s="2">
        <v>42761</v>
      </c>
      <c r="D1765" s="2">
        <v>42766</v>
      </c>
      <c r="E1765" s="12" t="s">
        <v>41</v>
      </c>
      <c r="F1765" s="12" t="s">
        <v>3039</v>
      </c>
      <c r="G1765" s="12" t="s">
        <v>3040</v>
      </c>
      <c r="H1765" s="12" t="s">
        <v>26</v>
      </c>
      <c r="I1765" s="12" t="s">
        <v>27</v>
      </c>
      <c r="J1765" s="12" t="s">
        <v>349</v>
      </c>
      <c r="K1765" s="12" t="s">
        <v>669</v>
      </c>
      <c r="L1765" s="12">
        <v>31907</v>
      </c>
      <c r="M1765" s="12" t="s">
        <v>30</v>
      </c>
      <c r="N1765" s="12" t="s">
        <v>203</v>
      </c>
      <c r="O1765" s="12" t="s">
        <v>32</v>
      </c>
      <c r="P1765" s="12" t="s">
        <v>58</v>
      </c>
      <c r="Q1765" s="12" t="s">
        <v>204</v>
      </c>
      <c r="R1765" s="12">
        <v>62.72</v>
      </c>
      <c r="S1765" s="12">
        <v>4</v>
      </c>
      <c r="T1765" s="12">
        <v>0</v>
      </c>
      <c r="U1765" s="12">
        <v>24.460799999999999</v>
      </c>
    </row>
    <row r="1766" spans="1:21" x14ac:dyDescent="0.3">
      <c r="A1766" s="12">
        <v>8314</v>
      </c>
      <c r="B1766" s="12" t="s">
        <v>4002</v>
      </c>
      <c r="C1766" s="2">
        <v>41832</v>
      </c>
      <c r="D1766" s="2">
        <v>41836</v>
      </c>
      <c r="E1766" s="12" t="s">
        <v>41</v>
      </c>
      <c r="F1766" s="12" t="s">
        <v>1045</v>
      </c>
      <c r="G1766" s="12" t="s">
        <v>1046</v>
      </c>
      <c r="H1766" s="12" t="s">
        <v>102</v>
      </c>
      <c r="I1766" s="12" t="s">
        <v>27</v>
      </c>
      <c r="J1766" s="12" t="s">
        <v>2989</v>
      </c>
      <c r="K1766" s="12" t="s">
        <v>94</v>
      </c>
      <c r="L1766" s="12">
        <v>77573</v>
      </c>
      <c r="M1766" s="12" t="s">
        <v>95</v>
      </c>
      <c r="N1766" s="12" t="s">
        <v>1084</v>
      </c>
      <c r="O1766" s="12" t="s">
        <v>32</v>
      </c>
      <c r="P1766" s="12" t="s">
        <v>38</v>
      </c>
      <c r="Q1766" s="12" t="s">
        <v>1085</v>
      </c>
      <c r="R1766" s="12">
        <v>512.35799999999995</v>
      </c>
      <c r="S1766" s="12">
        <v>3</v>
      </c>
      <c r="T1766" s="12">
        <v>0.3</v>
      </c>
      <c r="U1766" s="12">
        <v>-14.6388</v>
      </c>
    </row>
    <row r="1767" spans="1:21" x14ac:dyDescent="0.3">
      <c r="A1767" s="12">
        <v>8333</v>
      </c>
      <c r="B1767" s="12" t="s">
        <v>4003</v>
      </c>
      <c r="C1767" s="2">
        <v>42438</v>
      </c>
      <c r="D1767" s="2">
        <v>42441</v>
      </c>
      <c r="E1767" s="12" t="s">
        <v>89</v>
      </c>
      <c r="F1767" s="12" t="s">
        <v>3582</v>
      </c>
      <c r="G1767" s="12" t="s">
        <v>3583</v>
      </c>
      <c r="H1767" s="12" t="s">
        <v>26</v>
      </c>
      <c r="I1767" s="12" t="s">
        <v>27</v>
      </c>
      <c r="J1767" s="12" t="s">
        <v>4004</v>
      </c>
      <c r="K1767" s="12" t="s">
        <v>436</v>
      </c>
      <c r="L1767" s="12">
        <v>1810</v>
      </c>
      <c r="M1767" s="12" t="s">
        <v>69</v>
      </c>
      <c r="N1767" s="12" t="s">
        <v>592</v>
      </c>
      <c r="O1767" s="12" t="s">
        <v>32</v>
      </c>
      <c r="P1767" s="12" t="s">
        <v>38</v>
      </c>
      <c r="Q1767" s="12" t="s">
        <v>593</v>
      </c>
      <c r="R1767" s="12">
        <v>354.9</v>
      </c>
      <c r="S1767" s="12">
        <v>5</v>
      </c>
      <c r="T1767" s="12">
        <v>0</v>
      </c>
      <c r="U1767" s="12">
        <v>88.724999999999994</v>
      </c>
    </row>
    <row r="1768" spans="1:21" x14ac:dyDescent="0.3">
      <c r="A1768" s="12">
        <v>8340</v>
      </c>
      <c r="B1768" s="12" t="s">
        <v>4005</v>
      </c>
      <c r="C1768" s="2">
        <v>42838</v>
      </c>
      <c r="D1768" s="2">
        <v>42842</v>
      </c>
      <c r="E1768" s="12" t="s">
        <v>41</v>
      </c>
      <c r="F1768" s="12" t="s">
        <v>3408</v>
      </c>
      <c r="G1768" s="12" t="s">
        <v>3409</v>
      </c>
      <c r="H1768" s="12" t="s">
        <v>92</v>
      </c>
      <c r="I1768" s="12" t="s">
        <v>27</v>
      </c>
      <c r="J1768" s="12" t="s">
        <v>2028</v>
      </c>
      <c r="K1768" s="12" t="s">
        <v>55</v>
      </c>
      <c r="L1768" s="12">
        <v>92345</v>
      </c>
      <c r="M1768" s="12" t="s">
        <v>56</v>
      </c>
      <c r="N1768" s="12" t="s">
        <v>1619</v>
      </c>
      <c r="O1768" s="12" t="s">
        <v>32</v>
      </c>
      <c r="P1768" s="12" t="s">
        <v>38</v>
      </c>
      <c r="Q1768" s="12" t="s">
        <v>1620</v>
      </c>
      <c r="R1768" s="12">
        <v>436.70400000000001</v>
      </c>
      <c r="S1768" s="12">
        <v>6</v>
      </c>
      <c r="T1768" s="12">
        <v>0.2</v>
      </c>
      <c r="U1768" s="12">
        <v>-38.211599999999997</v>
      </c>
    </row>
    <row r="1769" spans="1:21" x14ac:dyDescent="0.3">
      <c r="A1769" s="12">
        <v>8345</v>
      </c>
      <c r="B1769" s="12" t="s">
        <v>4006</v>
      </c>
      <c r="C1769" s="2">
        <v>41719</v>
      </c>
      <c r="D1769" s="2">
        <v>41723</v>
      </c>
      <c r="E1769" s="12" t="s">
        <v>41</v>
      </c>
      <c r="F1769" s="12" t="s">
        <v>835</v>
      </c>
      <c r="G1769" s="12" t="s">
        <v>836</v>
      </c>
      <c r="H1769" s="12" t="s">
        <v>26</v>
      </c>
      <c r="I1769" s="12" t="s">
        <v>27</v>
      </c>
      <c r="J1769" s="12" t="s">
        <v>3126</v>
      </c>
      <c r="K1769" s="12" t="s">
        <v>143</v>
      </c>
      <c r="L1769" s="12">
        <v>37918</v>
      </c>
      <c r="M1769" s="12" t="s">
        <v>30</v>
      </c>
      <c r="N1769" s="12" t="s">
        <v>1292</v>
      </c>
      <c r="O1769" s="12" t="s">
        <v>32</v>
      </c>
      <c r="P1769" s="12" t="s">
        <v>58</v>
      </c>
      <c r="Q1769" s="12" t="s">
        <v>1293</v>
      </c>
      <c r="R1769" s="12">
        <v>32.951999999999998</v>
      </c>
      <c r="S1769" s="12">
        <v>3</v>
      </c>
      <c r="T1769" s="12">
        <v>0.2</v>
      </c>
      <c r="U1769" s="12">
        <v>6.5903999999999998</v>
      </c>
    </row>
    <row r="1770" spans="1:21" x14ac:dyDescent="0.3">
      <c r="A1770" s="12">
        <v>8346</v>
      </c>
      <c r="B1770" s="12" t="s">
        <v>4006</v>
      </c>
      <c r="C1770" s="2">
        <v>41719</v>
      </c>
      <c r="D1770" s="2">
        <v>41723</v>
      </c>
      <c r="E1770" s="12" t="s">
        <v>41</v>
      </c>
      <c r="F1770" s="12" t="s">
        <v>835</v>
      </c>
      <c r="G1770" s="12" t="s">
        <v>836</v>
      </c>
      <c r="H1770" s="12" t="s">
        <v>26</v>
      </c>
      <c r="I1770" s="12" t="s">
        <v>27</v>
      </c>
      <c r="J1770" s="12" t="s">
        <v>3126</v>
      </c>
      <c r="K1770" s="12" t="s">
        <v>143</v>
      </c>
      <c r="L1770" s="12">
        <v>37918</v>
      </c>
      <c r="M1770" s="12" t="s">
        <v>30</v>
      </c>
      <c r="N1770" s="12" t="s">
        <v>2182</v>
      </c>
      <c r="O1770" s="12" t="s">
        <v>32</v>
      </c>
      <c r="P1770" s="12" t="s">
        <v>38</v>
      </c>
      <c r="Q1770" s="12" t="s">
        <v>2183</v>
      </c>
      <c r="R1770" s="12">
        <v>218.376</v>
      </c>
      <c r="S1770" s="12">
        <v>3</v>
      </c>
      <c r="T1770" s="12">
        <v>0.2</v>
      </c>
      <c r="U1770" s="12">
        <v>-10.918799999999999</v>
      </c>
    </row>
    <row r="1771" spans="1:21" x14ac:dyDescent="0.3">
      <c r="A1771" s="12">
        <v>8347</v>
      </c>
      <c r="B1771" s="12" t="s">
        <v>4007</v>
      </c>
      <c r="C1771" s="2">
        <v>42124</v>
      </c>
      <c r="D1771" s="2">
        <v>42128</v>
      </c>
      <c r="E1771" s="12" t="s">
        <v>41</v>
      </c>
      <c r="F1771" s="12" t="s">
        <v>1322</v>
      </c>
      <c r="G1771" s="12" t="s">
        <v>1323</v>
      </c>
      <c r="H1771" s="12" t="s">
        <v>92</v>
      </c>
      <c r="I1771" s="12" t="s">
        <v>27</v>
      </c>
      <c r="J1771" s="12" t="s">
        <v>473</v>
      </c>
      <c r="K1771" s="12" t="s">
        <v>436</v>
      </c>
      <c r="L1771" s="12">
        <v>1841</v>
      </c>
      <c r="M1771" s="12" t="s">
        <v>69</v>
      </c>
      <c r="N1771" s="12" t="s">
        <v>273</v>
      </c>
      <c r="O1771" s="12" t="s">
        <v>32</v>
      </c>
      <c r="P1771" s="12" t="s">
        <v>58</v>
      </c>
      <c r="Q1771" s="12" t="s">
        <v>274</v>
      </c>
      <c r="R1771" s="12">
        <v>31.4</v>
      </c>
      <c r="S1771" s="12">
        <v>5</v>
      </c>
      <c r="T1771" s="12">
        <v>0</v>
      </c>
      <c r="U1771" s="12">
        <v>13.188000000000001</v>
      </c>
    </row>
    <row r="1772" spans="1:21" x14ac:dyDescent="0.3">
      <c r="A1772" s="12">
        <v>8348</v>
      </c>
      <c r="B1772" s="12" t="s">
        <v>4007</v>
      </c>
      <c r="C1772" s="2">
        <v>42124</v>
      </c>
      <c r="D1772" s="2">
        <v>42128</v>
      </c>
      <c r="E1772" s="12" t="s">
        <v>41</v>
      </c>
      <c r="F1772" s="12" t="s">
        <v>1322</v>
      </c>
      <c r="G1772" s="12" t="s">
        <v>1323</v>
      </c>
      <c r="H1772" s="12" t="s">
        <v>92</v>
      </c>
      <c r="I1772" s="12" t="s">
        <v>27</v>
      </c>
      <c r="J1772" s="12" t="s">
        <v>473</v>
      </c>
      <c r="K1772" s="12" t="s">
        <v>436</v>
      </c>
      <c r="L1772" s="12">
        <v>1841</v>
      </c>
      <c r="M1772" s="12" t="s">
        <v>69</v>
      </c>
      <c r="N1772" s="12" t="s">
        <v>2206</v>
      </c>
      <c r="O1772" s="12" t="s">
        <v>32</v>
      </c>
      <c r="P1772" s="12" t="s">
        <v>58</v>
      </c>
      <c r="Q1772" s="12" t="s">
        <v>2207</v>
      </c>
      <c r="R1772" s="12">
        <v>9.48</v>
      </c>
      <c r="S1772" s="12">
        <v>1</v>
      </c>
      <c r="T1772" s="12">
        <v>0</v>
      </c>
      <c r="U1772" s="12">
        <v>3.7919999999999998</v>
      </c>
    </row>
    <row r="1773" spans="1:21" x14ac:dyDescent="0.3">
      <c r="A1773" s="12">
        <v>8350</v>
      </c>
      <c r="B1773" s="12" t="s">
        <v>4007</v>
      </c>
      <c r="C1773" s="2">
        <v>42124</v>
      </c>
      <c r="D1773" s="2">
        <v>42128</v>
      </c>
      <c r="E1773" s="12" t="s">
        <v>41</v>
      </c>
      <c r="F1773" s="12" t="s">
        <v>1322</v>
      </c>
      <c r="G1773" s="12" t="s">
        <v>1323</v>
      </c>
      <c r="H1773" s="12" t="s">
        <v>92</v>
      </c>
      <c r="I1773" s="12" t="s">
        <v>27</v>
      </c>
      <c r="J1773" s="12" t="s">
        <v>473</v>
      </c>
      <c r="K1773" s="12" t="s">
        <v>436</v>
      </c>
      <c r="L1773" s="12">
        <v>1841</v>
      </c>
      <c r="M1773" s="12" t="s">
        <v>69</v>
      </c>
      <c r="N1773" s="12" t="s">
        <v>3045</v>
      </c>
      <c r="O1773" s="12" t="s">
        <v>32</v>
      </c>
      <c r="P1773" s="12" t="s">
        <v>58</v>
      </c>
      <c r="Q1773" s="12" t="s">
        <v>3046</v>
      </c>
      <c r="R1773" s="12">
        <v>24.3</v>
      </c>
      <c r="S1773" s="12">
        <v>5</v>
      </c>
      <c r="T1773" s="12">
        <v>0</v>
      </c>
      <c r="U1773" s="12">
        <v>10.449</v>
      </c>
    </row>
    <row r="1774" spans="1:21" x14ac:dyDescent="0.3">
      <c r="A1774" s="12">
        <v>8352</v>
      </c>
      <c r="B1774" s="12" t="s">
        <v>4008</v>
      </c>
      <c r="C1774" s="2">
        <v>42858</v>
      </c>
      <c r="D1774" s="2">
        <v>42863</v>
      </c>
      <c r="E1774" s="12" t="s">
        <v>41</v>
      </c>
      <c r="F1774" s="12" t="s">
        <v>2002</v>
      </c>
      <c r="G1774" s="12" t="s">
        <v>2003</v>
      </c>
      <c r="H1774" s="12" t="s">
        <v>92</v>
      </c>
      <c r="I1774" s="12" t="s">
        <v>27</v>
      </c>
      <c r="J1774" s="12" t="s">
        <v>67</v>
      </c>
      <c r="K1774" s="12" t="s">
        <v>68</v>
      </c>
      <c r="L1774" s="12">
        <v>19134</v>
      </c>
      <c r="M1774" s="12" t="s">
        <v>69</v>
      </c>
      <c r="N1774" s="12" t="s">
        <v>3225</v>
      </c>
      <c r="O1774" s="12" t="s">
        <v>32</v>
      </c>
      <c r="P1774" s="12" t="s">
        <v>58</v>
      </c>
      <c r="Q1774" s="12" t="s">
        <v>3226</v>
      </c>
      <c r="R1774" s="12">
        <v>32.448</v>
      </c>
      <c r="S1774" s="12">
        <v>2</v>
      </c>
      <c r="T1774" s="12">
        <v>0.2</v>
      </c>
      <c r="U1774" s="12">
        <v>7.3007999999999997</v>
      </c>
    </row>
    <row r="1775" spans="1:21" x14ac:dyDescent="0.3">
      <c r="A1775" s="12">
        <v>8354</v>
      </c>
      <c r="B1775" s="12" t="s">
        <v>4008</v>
      </c>
      <c r="C1775" s="2">
        <v>42858</v>
      </c>
      <c r="D1775" s="2">
        <v>42863</v>
      </c>
      <c r="E1775" s="12" t="s">
        <v>41</v>
      </c>
      <c r="F1775" s="12" t="s">
        <v>2002</v>
      </c>
      <c r="G1775" s="12" t="s">
        <v>2003</v>
      </c>
      <c r="H1775" s="12" t="s">
        <v>92</v>
      </c>
      <c r="I1775" s="12" t="s">
        <v>27</v>
      </c>
      <c r="J1775" s="12" t="s">
        <v>67</v>
      </c>
      <c r="K1775" s="12" t="s">
        <v>68</v>
      </c>
      <c r="L1775" s="12">
        <v>19134</v>
      </c>
      <c r="M1775" s="12" t="s">
        <v>69</v>
      </c>
      <c r="N1775" s="12" t="s">
        <v>292</v>
      </c>
      <c r="O1775" s="12" t="s">
        <v>32</v>
      </c>
      <c r="P1775" s="12" t="s">
        <v>47</v>
      </c>
      <c r="Q1775" s="12" t="s">
        <v>293</v>
      </c>
      <c r="R1775" s="12">
        <v>373.47</v>
      </c>
      <c r="S1775" s="12">
        <v>5</v>
      </c>
      <c r="T1775" s="12">
        <v>0.4</v>
      </c>
      <c r="U1775" s="12">
        <v>-112.041</v>
      </c>
    </row>
    <row r="1776" spans="1:21" x14ac:dyDescent="0.3">
      <c r="A1776" s="12">
        <v>8357</v>
      </c>
      <c r="B1776" s="12" t="s">
        <v>4009</v>
      </c>
      <c r="C1776" s="2">
        <v>42608</v>
      </c>
      <c r="D1776" s="2">
        <v>42612</v>
      </c>
      <c r="E1776" s="12" t="s">
        <v>41</v>
      </c>
      <c r="F1776" s="12" t="s">
        <v>3451</v>
      </c>
      <c r="G1776" s="12" t="s">
        <v>3452</v>
      </c>
      <c r="H1776" s="12" t="s">
        <v>26</v>
      </c>
      <c r="I1776" s="12" t="s">
        <v>27</v>
      </c>
      <c r="J1776" s="12" t="s">
        <v>4010</v>
      </c>
      <c r="K1776" s="12" t="s">
        <v>669</v>
      </c>
      <c r="L1776" s="12">
        <v>30605</v>
      </c>
      <c r="M1776" s="12" t="s">
        <v>30</v>
      </c>
      <c r="N1776" s="12" t="s">
        <v>1798</v>
      </c>
      <c r="O1776" s="12" t="s">
        <v>32</v>
      </c>
      <c r="P1776" s="12" t="s">
        <v>58</v>
      </c>
      <c r="Q1776" s="12" t="s">
        <v>1799</v>
      </c>
      <c r="R1776" s="12">
        <v>186.54</v>
      </c>
      <c r="S1776" s="12">
        <v>3</v>
      </c>
      <c r="T1776" s="12">
        <v>0</v>
      </c>
      <c r="U1776" s="12">
        <v>41.038800000000002</v>
      </c>
    </row>
    <row r="1777" spans="1:21" x14ac:dyDescent="0.3">
      <c r="A1777" s="12">
        <v>8363</v>
      </c>
      <c r="B1777" s="12" t="s">
        <v>4011</v>
      </c>
      <c r="C1777" s="2">
        <v>42737</v>
      </c>
      <c r="D1777" s="2">
        <v>42739</v>
      </c>
      <c r="E1777" s="12" t="s">
        <v>23</v>
      </c>
      <c r="F1777" s="12" t="s">
        <v>3877</v>
      </c>
      <c r="G1777" s="12" t="s">
        <v>3878</v>
      </c>
      <c r="H1777" s="12" t="s">
        <v>26</v>
      </c>
      <c r="I1777" s="12" t="s">
        <v>27</v>
      </c>
      <c r="J1777" s="12" t="s">
        <v>1376</v>
      </c>
      <c r="K1777" s="12" t="s">
        <v>94</v>
      </c>
      <c r="L1777" s="12">
        <v>79907</v>
      </c>
      <c r="M1777" s="12" t="s">
        <v>95</v>
      </c>
      <c r="N1777" s="12" t="s">
        <v>1249</v>
      </c>
      <c r="O1777" s="12" t="s">
        <v>32</v>
      </c>
      <c r="P1777" s="12" t="s">
        <v>47</v>
      </c>
      <c r="Q1777" s="12" t="s">
        <v>1250</v>
      </c>
      <c r="R1777" s="12">
        <v>913.43</v>
      </c>
      <c r="S1777" s="12">
        <v>5</v>
      </c>
      <c r="T1777" s="12">
        <v>0.3</v>
      </c>
      <c r="U1777" s="12">
        <v>-169.637</v>
      </c>
    </row>
    <row r="1778" spans="1:21" x14ac:dyDescent="0.3">
      <c r="A1778" s="12">
        <v>8370</v>
      </c>
      <c r="B1778" s="12" t="s">
        <v>4012</v>
      </c>
      <c r="C1778" s="2">
        <v>42532</v>
      </c>
      <c r="D1778" s="2">
        <v>42537</v>
      </c>
      <c r="E1778" s="12" t="s">
        <v>41</v>
      </c>
      <c r="F1778" s="12" t="s">
        <v>741</v>
      </c>
      <c r="G1778" s="12" t="s">
        <v>742</v>
      </c>
      <c r="H1778" s="12" t="s">
        <v>26</v>
      </c>
      <c r="I1778" s="12" t="s">
        <v>27</v>
      </c>
      <c r="J1778" s="12" t="s">
        <v>54</v>
      </c>
      <c r="K1778" s="12" t="s">
        <v>55</v>
      </c>
      <c r="L1778" s="12">
        <v>90049</v>
      </c>
      <c r="M1778" s="12" t="s">
        <v>56</v>
      </c>
      <c r="N1778" s="12" t="s">
        <v>308</v>
      </c>
      <c r="O1778" s="12" t="s">
        <v>32</v>
      </c>
      <c r="P1778" s="12" t="s">
        <v>47</v>
      </c>
      <c r="Q1778" s="12" t="s">
        <v>309</v>
      </c>
      <c r="R1778" s="12">
        <v>902.71199999999999</v>
      </c>
      <c r="S1778" s="12">
        <v>3</v>
      </c>
      <c r="T1778" s="12">
        <v>0.2</v>
      </c>
      <c r="U1778" s="12">
        <v>33.851700000000001</v>
      </c>
    </row>
    <row r="1779" spans="1:21" x14ac:dyDescent="0.3">
      <c r="A1779" s="12">
        <v>8371</v>
      </c>
      <c r="B1779" s="12" t="s">
        <v>4013</v>
      </c>
      <c r="C1779" s="2">
        <v>42660</v>
      </c>
      <c r="D1779" s="2">
        <v>42664</v>
      </c>
      <c r="E1779" s="12" t="s">
        <v>41</v>
      </c>
      <c r="F1779" s="12" t="s">
        <v>2897</v>
      </c>
      <c r="G1779" s="12" t="s">
        <v>2898</v>
      </c>
      <c r="H1779" s="12" t="s">
        <v>102</v>
      </c>
      <c r="I1779" s="12" t="s">
        <v>27</v>
      </c>
      <c r="J1779" s="12" t="s">
        <v>1135</v>
      </c>
      <c r="K1779" s="12" t="s">
        <v>55</v>
      </c>
      <c r="L1779" s="12">
        <v>93727</v>
      </c>
      <c r="M1779" s="12" t="s">
        <v>56</v>
      </c>
      <c r="N1779" s="12" t="s">
        <v>2745</v>
      </c>
      <c r="O1779" s="12" t="s">
        <v>32</v>
      </c>
      <c r="P1779" s="12" t="s">
        <v>33</v>
      </c>
      <c r="Q1779" s="12" t="s">
        <v>2746</v>
      </c>
      <c r="R1779" s="12">
        <v>120.666</v>
      </c>
      <c r="S1779" s="12">
        <v>2</v>
      </c>
      <c r="T1779" s="12">
        <v>0.15</v>
      </c>
      <c r="U1779" s="12">
        <v>21.294</v>
      </c>
    </row>
    <row r="1780" spans="1:21" x14ac:dyDescent="0.3">
      <c r="A1780" s="12">
        <v>8373</v>
      </c>
      <c r="B1780" s="12" t="s">
        <v>4014</v>
      </c>
      <c r="C1780" s="2">
        <v>42698</v>
      </c>
      <c r="D1780" s="2">
        <v>42705</v>
      </c>
      <c r="E1780" s="12" t="s">
        <v>41</v>
      </c>
      <c r="F1780" s="12" t="s">
        <v>4015</v>
      </c>
      <c r="G1780" s="12" t="s">
        <v>4016</v>
      </c>
      <c r="H1780" s="12" t="s">
        <v>102</v>
      </c>
      <c r="I1780" s="12" t="s">
        <v>27</v>
      </c>
      <c r="J1780" s="12" t="s">
        <v>193</v>
      </c>
      <c r="K1780" s="12" t="s">
        <v>194</v>
      </c>
      <c r="L1780" s="12">
        <v>98105</v>
      </c>
      <c r="M1780" s="12" t="s">
        <v>56</v>
      </c>
      <c r="N1780" s="12" t="s">
        <v>1151</v>
      </c>
      <c r="O1780" s="12" t="s">
        <v>32</v>
      </c>
      <c r="P1780" s="12" t="s">
        <v>58</v>
      </c>
      <c r="Q1780" s="12" t="s">
        <v>1152</v>
      </c>
      <c r="R1780" s="12">
        <v>82.26</v>
      </c>
      <c r="S1780" s="12">
        <v>3</v>
      </c>
      <c r="T1780" s="12">
        <v>0</v>
      </c>
      <c r="U1780" s="12">
        <v>33.726599999999998</v>
      </c>
    </row>
    <row r="1781" spans="1:21" x14ac:dyDescent="0.3">
      <c r="A1781" s="12">
        <v>8383</v>
      </c>
      <c r="B1781" s="12" t="s">
        <v>4017</v>
      </c>
      <c r="C1781" s="2">
        <v>42408</v>
      </c>
      <c r="D1781" s="2">
        <v>42415</v>
      </c>
      <c r="E1781" s="12" t="s">
        <v>41</v>
      </c>
      <c r="F1781" s="12" t="s">
        <v>4018</v>
      </c>
      <c r="G1781" s="12" t="s">
        <v>4019</v>
      </c>
      <c r="H1781" s="12" t="s">
        <v>92</v>
      </c>
      <c r="I1781" s="12" t="s">
        <v>27</v>
      </c>
      <c r="J1781" s="12" t="s">
        <v>103</v>
      </c>
      <c r="K1781" s="12" t="s">
        <v>94</v>
      </c>
      <c r="L1781" s="12">
        <v>77036</v>
      </c>
      <c r="M1781" s="12" t="s">
        <v>95</v>
      </c>
      <c r="N1781" s="12" t="s">
        <v>1092</v>
      </c>
      <c r="O1781" s="12" t="s">
        <v>32</v>
      </c>
      <c r="P1781" s="12" t="s">
        <v>38</v>
      </c>
      <c r="Q1781" s="12" t="s">
        <v>1093</v>
      </c>
      <c r="R1781" s="12">
        <v>241.5</v>
      </c>
      <c r="S1781" s="12">
        <v>4</v>
      </c>
      <c r="T1781" s="12">
        <v>0.3</v>
      </c>
      <c r="U1781" s="12">
        <v>0</v>
      </c>
    </row>
    <row r="1782" spans="1:21" x14ac:dyDescent="0.3">
      <c r="A1782" s="12">
        <v>8392</v>
      </c>
      <c r="B1782" s="12" t="s">
        <v>4020</v>
      </c>
      <c r="C1782" s="2">
        <v>43092</v>
      </c>
      <c r="D1782" s="2">
        <v>43099</v>
      </c>
      <c r="E1782" s="12" t="s">
        <v>41</v>
      </c>
      <c r="F1782" s="12" t="s">
        <v>2232</v>
      </c>
      <c r="G1782" s="12" t="s">
        <v>2233</v>
      </c>
      <c r="H1782" s="12" t="s">
        <v>102</v>
      </c>
      <c r="I1782" s="12" t="s">
        <v>27</v>
      </c>
      <c r="J1782" s="12" t="s">
        <v>4021</v>
      </c>
      <c r="K1782" s="12" t="s">
        <v>431</v>
      </c>
      <c r="L1782" s="12">
        <v>6810</v>
      </c>
      <c r="M1782" s="12" t="s">
        <v>69</v>
      </c>
      <c r="N1782" s="12" t="s">
        <v>1292</v>
      </c>
      <c r="O1782" s="12" t="s">
        <v>32</v>
      </c>
      <c r="P1782" s="12" t="s">
        <v>58</v>
      </c>
      <c r="Q1782" s="12" t="s">
        <v>1293</v>
      </c>
      <c r="R1782" s="12">
        <v>27.46</v>
      </c>
      <c r="S1782" s="12">
        <v>2</v>
      </c>
      <c r="T1782" s="12">
        <v>0</v>
      </c>
      <c r="U1782" s="12">
        <v>9.8856000000000002</v>
      </c>
    </row>
    <row r="1783" spans="1:21" x14ac:dyDescent="0.3">
      <c r="A1783" s="12">
        <v>8394</v>
      </c>
      <c r="B1783" s="12" t="s">
        <v>4022</v>
      </c>
      <c r="C1783" s="2">
        <v>42705</v>
      </c>
      <c r="D1783" s="2">
        <v>42710</v>
      </c>
      <c r="E1783" s="12" t="s">
        <v>23</v>
      </c>
      <c r="F1783" s="12" t="s">
        <v>4023</v>
      </c>
      <c r="G1783" s="12" t="s">
        <v>4024</v>
      </c>
      <c r="H1783" s="12" t="s">
        <v>26</v>
      </c>
      <c r="I1783" s="12" t="s">
        <v>27</v>
      </c>
      <c r="J1783" s="12" t="s">
        <v>239</v>
      </c>
      <c r="K1783" s="12" t="s">
        <v>436</v>
      </c>
      <c r="L1783" s="12">
        <v>2038</v>
      </c>
      <c r="M1783" s="12" t="s">
        <v>69</v>
      </c>
      <c r="N1783" s="12" t="s">
        <v>1985</v>
      </c>
      <c r="O1783" s="12" t="s">
        <v>32</v>
      </c>
      <c r="P1783" s="12" t="s">
        <v>58</v>
      </c>
      <c r="Q1783" s="12" t="s">
        <v>1986</v>
      </c>
      <c r="R1783" s="12">
        <v>111.15</v>
      </c>
      <c r="S1783" s="12">
        <v>5</v>
      </c>
      <c r="T1783" s="12">
        <v>0</v>
      </c>
      <c r="U1783" s="12">
        <v>48.905999999999999</v>
      </c>
    </row>
    <row r="1784" spans="1:21" x14ac:dyDescent="0.3">
      <c r="A1784" s="12">
        <v>8396</v>
      </c>
      <c r="B1784" s="12" t="s">
        <v>4022</v>
      </c>
      <c r="C1784" s="2">
        <v>42705</v>
      </c>
      <c r="D1784" s="2">
        <v>42710</v>
      </c>
      <c r="E1784" s="12" t="s">
        <v>23</v>
      </c>
      <c r="F1784" s="12" t="s">
        <v>4023</v>
      </c>
      <c r="G1784" s="12" t="s">
        <v>4024</v>
      </c>
      <c r="H1784" s="12" t="s">
        <v>26</v>
      </c>
      <c r="I1784" s="12" t="s">
        <v>27</v>
      </c>
      <c r="J1784" s="12" t="s">
        <v>239</v>
      </c>
      <c r="K1784" s="12" t="s">
        <v>436</v>
      </c>
      <c r="L1784" s="12">
        <v>2038</v>
      </c>
      <c r="M1784" s="12" t="s">
        <v>69</v>
      </c>
      <c r="N1784" s="12" t="s">
        <v>786</v>
      </c>
      <c r="O1784" s="12" t="s">
        <v>32</v>
      </c>
      <c r="P1784" s="12" t="s">
        <v>47</v>
      </c>
      <c r="Q1784" s="12" t="s">
        <v>787</v>
      </c>
      <c r="R1784" s="12">
        <v>366.00900000000001</v>
      </c>
      <c r="S1784" s="12">
        <v>3</v>
      </c>
      <c r="T1784" s="12">
        <v>0.3</v>
      </c>
      <c r="U1784" s="12">
        <v>-47.058300000000003</v>
      </c>
    </row>
    <row r="1785" spans="1:21" x14ac:dyDescent="0.3">
      <c r="A1785" s="12">
        <v>8399</v>
      </c>
      <c r="B1785" s="12" t="s">
        <v>4025</v>
      </c>
      <c r="C1785" s="2">
        <v>43041</v>
      </c>
      <c r="D1785" s="2">
        <v>43046</v>
      </c>
      <c r="E1785" s="12" t="s">
        <v>23</v>
      </c>
      <c r="F1785" s="12" t="s">
        <v>3087</v>
      </c>
      <c r="G1785" s="12" t="s">
        <v>3088</v>
      </c>
      <c r="H1785" s="12" t="s">
        <v>102</v>
      </c>
      <c r="I1785" s="12" t="s">
        <v>27</v>
      </c>
      <c r="J1785" s="12" t="s">
        <v>880</v>
      </c>
      <c r="K1785" s="12" t="s">
        <v>233</v>
      </c>
      <c r="L1785" s="12">
        <v>45503</v>
      </c>
      <c r="M1785" s="12" t="s">
        <v>69</v>
      </c>
      <c r="N1785" s="12" t="s">
        <v>1166</v>
      </c>
      <c r="O1785" s="12" t="s">
        <v>32</v>
      </c>
      <c r="P1785" s="12" t="s">
        <v>38</v>
      </c>
      <c r="Q1785" s="12" t="s">
        <v>1167</v>
      </c>
      <c r="R1785" s="12">
        <v>155.37200000000001</v>
      </c>
      <c r="S1785" s="12">
        <v>2</v>
      </c>
      <c r="T1785" s="12">
        <v>0.3</v>
      </c>
      <c r="U1785" s="12">
        <v>-35.513599999999997</v>
      </c>
    </row>
    <row r="1786" spans="1:21" x14ac:dyDescent="0.3">
      <c r="A1786" s="12">
        <v>8402</v>
      </c>
      <c r="B1786" s="12" t="s">
        <v>4026</v>
      </c>
      <c r="C1786" s="2">
        <v>42343</v>
      </c>
      <c r="D1786" s="2">
        <v>42347</v>
      </c>
      <c r="E1786" s="12" t="s">
        <v>23</v>
      </c>
      <c r="F1786" s="12" t="s">
        <v>4027</v>
      </c>
      <c r="G1786" s="12" t="s">
        <v>4028</v>
      </c>
      <c r="H1786" s="12" t="s">
        <v>26</v>
      </c>
      <c r="I1786" s="12" t="s">
        <v>27</v>
      </c>
      <c r="J1786" s="12" t="s">
        <v>175</v>
      </c>
      <c r="K1786" s="12" t="s">
        <v>122</v>
      </c>
      <c r="L1786" s="12">
        <v>10009</v>
      </c>
      <c r="M1786" s="12" t="s">
        <v>69</v>
      </c>
      <c r="N1786" s="12" t="s">
        <v>2430</v>
      </c>
      <c r="O1786" s="12" t="s">
        <v>32</v>
      </c>
      <c r="P1786" s="12" t="s">
        <v>38</v>
      </c>
      <c r="Q1786" s="12" t="s">
        <v>2431</v>
      </c>
      <c r="R1786" s="12">
        <v>164.64599999999999</v>
      </c>
      <c r="S1786" s="12">
        <v>3</v>
      </c>
      <c r="T1786" s="12">
        <v>0.1</v>
      </c>
      <c r="U1786" s="12">
        <v>12.8058</v>
      </c>
    </row>
    <row r="1787" spans="1:21" x14ac:dyDescent="0.3">
      <c r="A1787" s="12">
        <v>8405</v>
      </c>
      <c r="B1787" s="12" t="s">
        <v>4029</v>
      </c>
      <c r="C1787" s="2">
        <v>42924</v>
      </c>
      <c r="D1787" s="2">
        <v>42928</v>
      </c>
      <c r="E1787" s="12" t="s">
        <v>41</v>
      </c>
      <c r="F1787" s="12" t="s">
        <v>4030</v>
      </c>
      <c r="G1787" s="12" t="s">
        <v>4031</v>
      </c>
      <c r="H1787" s="12" t="s">
        <v>92</v>
      </c>
      <c r="I1787" s="12" t="s">
        <v>27</v>
      </c>
      <c r="J1787" s="12" t="s">
        <v>232</v>
      </c>
      <c r="K1787" s="12" t="s">
        <v>202</v>
      </c>
      <c r="L1787" s="12">
        <v>19711</v>
      </c>
      <c r="M1787" s="12" t="s">
        <v>69</v>
      </c>
      <c r="N1787" s="12" t="s">
        <v>2283</v>
      </c>
      <c r="O1787" s="12" t="s">
        <v>32</v>
      </c>
      <c r="P1787" s="12" t="s">
        <v>58</v>
      </c>
      <c r="Q1787" s="12" t="s">
        <v>2284</v>
      </c>
      <c r="R1787" s="12">
        <v>83.92</v>
      </c>
      <c r="S1787" s="12">
        <v>4</v>
      </c>
      <c r="T1787" s="12">
        <v>0</v>
      </c>
      <c r="U1787" s="12">
        <v>5.8743999999999996</v>
      </c>
    </row>
    <row r="1788" spans="1:21" x14ac:dyDescent="0.3">
      <c r="A1788" s="12">
        <v>8407</v>
      </c>
      <c r="B1788" s="12" t="s">
        <v>4029</v>
      </c>
      <c r="C1788" s="2">
        <v>42924</v>
      </c>
      <c r="D1788" s="2">
        <v>42928</v>
      </c>
      <c r="E1788" s="12" t="s">
        <v>41</v>
      </c>
      <c r="F1788" s="12" t="s">
        <v>4030</v>
      </c>
      <c r="G1788" s="12" t="s">
        <v>4031</v>
      </c>
      <c r="H1788" s="12" t="s">
        <v>92</v>
      </c>
      <c r="I1788" s="12" t="s">
        <v>27</v>
      </c>
      <c r="J1788" s="12" t="s">
        <v>232</v>
      </c>
      <c r="K1788" s="12" t="s">
        <v>202</v>
      </c>
      <c r="L1788" s="12">
        <v>19711</v>
      </c>
      <c r="M1788" s="12" t="s">
        <v>69</v>
      </c>
      <c r="N1788" s="12" t="s">
        <v>3584</v>
      </c>
      <c r="O1788" s="12" t="s">
        <v>32</v>
      </c>
      <c r="P1788" s="12" t="s">
        <v>58</v>
      </c>
      <c r="Q1788" s="12" t="s">
        <v>3585</v>
      </c>
      <c r="R1788" s="12">
        <v>39.979999999999997</v>
      </c>
      <c r="S1788" s="12">
        <v>2</v>
      </c>
      <c r="T1788" s="12">
        <v>0</v>
      </c>
      <c r="U1788" s="12">
        <v>9.1953999999999994</v>
      </c>
    </row>
    <row r="1789" spans="1:21" x14ac:dyDescent="0.3">
      <c r="A1789" s="12">
        <v>8411</v>
      </c>
      <c r="B1789" s="12" t="s">
        <v>4032</v>
      </c>
      <c r="C1789" s="2">
        <v>42689</v>
      </c>
      <c r="D1789" s="2">
        <v>42689</v>
      </c>
      <c r="E1789" s="12" t="s">
        <v>427</v>
      </c>
      <c r="F1789" s="12" t="s">
        <v>3520</v>
      </c>
      <c r="G1789" s="12" t="s">
        <v>3521</v>
      </c>
      <c r="H1789" s="12" t="s">
        <v>92</v>
      </c>
      <c r="I1789" s="12" t="s">
        <v>27</v>
      </c>
      <c r="J1789" s="12" t="s">
        <v>3033</v>
      </c>
      <c r="K1789" s="12" t="s">
        <v>1038</v>
      </c>
      <c r="L1789" s="12">
        <v>27217</v>
      </c>
      <c r="M1789" s="12" t="s">
        <v>30</v>
      </c>
      <c r="N1789" s="12" t="s">
        <v>195</v>
      </c>
      <c r="O1789" s="12" t="s">
        <v>32</v>
      </c>
      <c r="P1789" s="12" t="s">
        <v>47</v>
      </c>
      <c r="Q1789" s="12" t="s">
        <v>196</v>
      </c>
      <c r="R1789" s="12">
        <v>630.024</v>
      </c>
      <c r="S1789" s="12">
        <v>4</v>
      </c>
      <c r="T1789" s="12">
        <v>0.4</v>
      </c>
      <c r="U1789" s="12">
        <v>-199.5076</v>
      </c>
    </row>
    <row r="1790" spans="1:21" x14ac:dyDescent="0.3">
      <c r="A1790" s="12">
        <v>8413</v>
      </c>
      <c r="B1790" s="12" t="s">
        <v>4033</v>
      </c>
      <c r="C1790" s="2">
        <v>42804</v>
      </c>
      <c r="D1790" s="2">
        <v>42808</v>
      </c>
      <c r="E1790" s="12" t="s">
        <v>41</v>
      </c>
      <c r="F1790" s="12" t="s">
        <v>1385</v>
      </c>
      <c r="G1790" s="12" t="s">
        <v>1386</v>
      </c>
      <c r="H1790" s="12" t="s">
        <v>26</v>
      </c>
      <c r="I1790" s="12" t="s">
        <v>27</v>
      </c>
      <c r="J1790" s="12" t="s">
        <v>1741</v>
      </c>
      <c r="K1790" s="12" t="s">
        <v>94</v>
      </c>
      <c r="L1790" s="12">
        <v>75217</v>
      </c>
      <c r="M1790" s="12" t="s">
        <v>95</v>
      </c>
      <c r="N1790" s="12" t="s">
        <v>764</v>
      </c>
      <c r="O1790" s="12" t="s">
        <v>32</v>
      </c>
      <c r="P1790" s="12" t="s">
        <v>47</v>
      </c>
      <c r="Q1790" s="12" t="s">
        <v>765</v>
      </c>
      <c r="R1790" s="12">
        <v>933.40800000000002</v>
      </c>
      <c r="S1790" s="12">
        <v>4</v>
      </c>
      <c r="T1790" s="12">
        <v>0.3</v>
      </c>
      <c r="U1790" s="12">
        <v>-173.34719999999999</v>
      </c>
    </row>
    <row r="1791" spans="1:21" x14ac:dyDescent="0.3">
      <c r="A1791" s="12">
        <v>8419</v>
      </c>
      <c r="B1791" s="12" t="s">
        <v>4034</v>
      </c>
      <c r="C1791" s="2">
        <v>42864</v>
      </c>
      <c r="D1791" s="2">
        <v>42866</v>
      </c>
      <c r="E1791" s="12" t="s">
        <v>89</v>
      </c>
      <c r="F1791" s="12" t="s">
        <v>2441</v>
      </c>
      <c r="G1791" s="12" t="s">
        <v>2442</v>
      </c>
      <c r="H1791" s="12" t="s">
        <v>102</v>
      </c>
      <c r="I1791" s="12" t="s">
        <v>27</v>
      </c>
      <c r="J1791" s="12" t="s">
        <v>193</v>
      </c>
      <c r="K1791" s="12" t="s">
        <v>194</v>
      </c>
      <c r="L1791" s="12">
        <v>98105</v>
      </c>
      <c r="M1791" s="12" t="s">
        <v>56</v>
      </c>
      <c r="N1791" s="12" t="s">
        <v>924</v>
      </c>
      <c r="O1791" s="12" t="s">
        <v>32</v>
      </c>
      <c r="P1791" s="12" t="s">
        <v>47</v>
      </c>
      <c r="Q1791" s="12" t="s">
        <v>925</v>
      </c>
      <c r="R1791" s="12">
        <v>286.85000000000002</v>
      </c>
      <c r="S1791" s="12">
        <v>1</v>
      </c>
      <c r="T1791" s="12">
        <v>0</v>
      </c>
      <c r="U1791" s="12">
        <v>63.106999999999999</v>
      </c>
    </row>
    <row r="1792" spans="1:21" x14ac:dyDescent="0.3">
      <c r="A1792" s="12">
        <v>8424</v>
      </c>
      <c r="B1792" s="12" t="s">
        <v>4035</v>
      </c>
      <c r="C1792" s="2">
        <v>43020</v>
      </c>
      <c r="D1792" s="2">
        <v>43024</v>
      </c>
      <c r="E1792" s="12" t="s">
        <v>41</v>
      </c>
      <c r="F1792" s="12" t="s">
        <v>4036</v>
      </c>
      <c r="G1792" s="12" t="s">
        <v>4037</v>
      </c>
      <c r="H1792" s="12" t="s">
        <v>26</v>
      </c>
      <c r="I1792" s="12" t="s">
        <v>27</v>
      </c>
      <c r="J1792" s="12" t="s">
        <v>2062</v>
      </c>
      <c r="K1792" s="12" t="s">
        <v>364</v>
      </c>
      <c r="L1792" s="12">
        <v>8701</v>
      </c>
      <c r="M1792" s="12" t="s">
        <v>69</v>
      </c>
      <c r="N1792" s="12" t="s">
        <v>2797</v>
      </c>
      <c r="O1792" s="12" t="s">
        <v>32</v>
      </c>
      <c r="P1792" s="12" t="s">
        <v>58</v>
      </c>
      <c r="Q1792" s="12" t="s">
        <v>2798</v>
      </c>
      <c r="R1792" s="12">
        <v>40.479999999999997</v>
      </c>
      <c r="S1792" s="12">
        <v>2</v>
      </c>
      <c r="T1792" s="12">
        <v>0</v>
      </c>
      <c r="U1792" s="12">
        <v>17.406400000000001</v>
      </c>
    </row>
    <row r="1793" spans="1:21" x14ac:dyDescent="0.3">
      <c r="A1793" s="12">
        <v>8425</v>
      </c>
      <c r="B1793" s="12" t="s">
        <v>4035</v>
      </c>
      <c r="C1793" s="2">
        <v>43020</v>
      </c>
      <c r="D1793" s="2">
        <v>43024</v>
      </c>
      <c r="E1793" s="12" t="s">
        <v>41</v>
      </c>
      <c r="F1793" s="12" t="s">
        <v>4036</v>
      </c>
      <c r="G1793" s="12" t="s">
        <v>4037</v>
      </c>
      <c r="H1793" s="12" t="s">
        <v>26</v>
      </c>
      <c r="I1793" s="12" t="s">
        <v>27</v>
      </c>
      <c r="J1793" s="12" t="s">
        <v>2062</v>
      </c>
      <c r="K1793" s="12" t="s">
        <v>364</v>
      </c>
      <c r="L1793" s="12">
        <v>8701</v>
      </c>
      <c r="M1793" s="12" t="s">
        <v>69</v>
      </c>
      <c r="N1793" s="12" t="s">
        <v>2030</v>
      </c>
      <c r="O1793" s="12" t="s">
        <v>32</v>
      </c>
      <c r="P1793" s="12" t="s">
        <v>33</v>
      </c>
      <c r="Q1793" s="12" t="s">
        <v>2031</v>
      </c>
      <c r="R1793" s="12">
        <v>2154.9</v>
      </c>
      <c r="S1793" s="12">
        <v>5</v>
      </c>
      <c r="T1793" s="12">
        <v>0</v>
      </c>
      <c r="U1793" s="12">
        <v>129.29400000000001</v>
      </c>
    </row>
    <row r="1794" spans="1:21" x14ac:dyDescent="0.3">
      <c r="A1794" s="12">
        <v>8430</v>
      </c>
      <c r="B1794" s="12" t="s">
        <v>4038</v>
      </c>
      <c r="C1794" s="2">
        <v>42723</v>
      </c>
      <c r="D1794" s="2">
        <v>42725</v>
      </c>
      <c r="E1794" s="12" t="s">
        <v>23</v>
      </c>
      <c r="F1794" s="12" t="s">
        <v>2228</v>
      </c>
      <c r="G1794" s="12" t="s">
        <v>2229</v>
      </c>
      <c r="H1794" s="12" t="s">
        <v>26</v>
      </c>
      <c r="I1794" s="12" t="s">
        <v>27</v>
      </c>
      <c r="J1794" s="12" t="s">
        <v>3331</v>
      </c>
      <c r="K1794" s="12" t="s">
        <v>68</v>
      </c>
      <c r="L1794" s="12">
        <v>19601</v>
      </c>
      <c r="M1794" s="12" t="s">
        <v>69</v>
      </c>
      <c r="N1794" s="12" t="s">
        <v>2608</v>
      </c>
      <c r="O1794" s="12" t="s">
        <v>32</v>
      </c>
      <c r="P1794" s="12" t="s">
        <v>58</v>
      </c>
      <c r="Q1794" s="12" t="s">
        <v>2609</v>
      </c>
      <c r="R1794" s="12">
        <v>303.92</v>
      </c>
      <c r="S1794" s="12">
        <v>5</v>
      </c>
      <c r="T1794" s="12">
        <v>0.2</v>
      </c>
      <c r="U1794" s="12">
        <v>-30.391999999999999</v>
      </c>
    </row>
    <row r="1795" spans="1:21" x14ac:dyDescent="0.3">
      <c r="A1795" s="12">
        <v>8432</v>
      </c>
      <c r="B1795" s="12" t="s">
        <v>4039</v>
      </c>
      <c r="C1795" s="2">
        <v>43047</v>
      </c>
      <c r="D1795" s="2">
        <v>43052</v>
      </c>
      <c r="E1795" s="12" t="s">
        <v>41</v>
      </c>
      <c r="F1795" s="12" t="s">
        <v>2100</v>
      </c>
      <c r="G1795" s="12" t="s">
        <v>2101</v>
      </c>
      <c r="H1795" s="12" t="s">
        <v>92</v>
      </c>
      <c r="I1795" s="12" t="s">
        <v>27</v>
      </c>
      <c r="J1795" s="12" t="s">
        <v>2756</v>
      </c>
      <c r="K1795" s="12" t="s">
        <v>1091</v>
      </c>
      <c r="L1795" s="12">
        <v>21215</v>
      </c>
      <c r="M1795" s="12" t="s">
        <v>69</v>
      </c>
      <c r="N1795" s="12" t="s">
        <v>1151</v>
      </c>
      <c r="O1795" s="12" t="s">
        <v>32</v>
      </c>
      <c r="P1795" s="12" t="s">
        <v>58</v>
      </c>
      <c r="Q1795" s="12" t="s">
        <v>1152</v>
      </c>
      <c r="R1795" s="12">
        <v>274.2</v>
      </c>
      <c r="S1795" s="12">
        <v>10</v>
      </c>
      <c r="T1795" s="12">
        <v>0</v>
      </c>
      <c r="U1795" s="12">
        <v>112.422</v>
      </c>
    </row>
    <row r="1796" spans="1:21" x14ac:dyDescent="0.3">
      <c r="A1796" s="12">
        <v>8435</v>
      </c>
      <c r="B1796" s="12" t="s">
        <v>4040</v>
      </c>
      <c r="C1796" s="2">
        <v>41896</v>
      </c>
      <c r="D1796" s="2">
        <v>41900</v>
      </c>
      <c r="E1796" s="12" t="s">
        <v>23</v>
      </c>
      <c r="F1796" s="12" t="s">
        <v>1840</v>
      </c>
      <c r="G1796" s="12" t="s">
        <v>1841</v>
      </c>
      <c r="H1796" s="12" t="s">
        <v>92</v>
      </c>
      <c r="I1796" s="12" t="s">
        <v>27</v>
      </c>
      <c r="J1796" s="12" t="s">
        <v>2098</v>
      </c>
      <c r="K1796" s="12" t="s">
        <v>94</v>
      </c>
      <c r="L1796" s="12">
        <v>78415</v>
      </c>
      <c r="M1796" s="12" t="s">
        <v>95</v>
      </c>
      <c r="N1796" s="12" t="s">
        <v>2239</v>
      </c>
      <c r="O1796" s="12" t="s">
        <v>32</v>
      </c>
      <c r="P1796" s="12" t="s">
        <v>58</v>
      </c>
      <c r="Q1796" s="12" t="s">
        <v>2240</v>
      </c>
      <c r="R1796" s="12">
        <v>9.9600000000000009</v>
      </c>
      <c r="S1796" s="12">
        <v>5</v>
      </c>
      <c r="T1796" s="12">
        <v>0.6</v>
      </c>
      <c r="U1796" s="12">
        <v>-6.7229999999999999</v>
      </c>
    </row>
    <row r="1797" spans="1:21" x14ac:dyDescent="0.3">
      <c r="A1797" s="12">
        <v>8446</v>
      </c>
      <c r="B1797" s="12" t="s">
        <v>4041</v>
      </c>
      <c r="C1797" s="2">
        <v>43031</v>
      </c>
      <c r="D1797" s="2">
        <v>43032</v>
      </c>
      <c r="E1797" s="12" t="s">
        <v>89</v>
      </c>
      <c r="F1797" s="12" t="s">
        <v>1558</v>
      </c>
      <c r="G1797" s="12" t="s">
        <v>1559</v>
      </c>
      <c r="H1797" s="12" t="s">
        <v>92</v>
      </c>
      <c r="I1797" s="12" t="s">
        <v>27</v>
      </c>
      <c r="J1797" s="12" t="s">
        <v>2741</v>
      </c>
      <c r="K1797" s="12" t="s">
        <v>1647</v>
      </c>
      <c r="L1797" s="12">
        <v>2920</v>
      </c>
      <c r="M1797" s="12" t="s">
        <v>69</v>
      </c>
      <c r="N1797" s="12" t="s">
        <v>1261</v>
      </c>
      <c r="O1797" s="12" t="s">
        <v>32</v>
      </c>
      <c r="P1797" s="12" t="s">
        <v>47</v>
      </c>
      <c r="Q1797" s="12" t="s">
        <v>1065</v>
      </c>
      <c r="R1797" s="12">
        <v>240.744</v>
      </c>
      <c r="S1797" s="12">
        <v>4</v>
      </c>
      <c r="T1797" s="12">
        <v>0.3</v>
      </c>
      <c r="U1797" s="12">
        <v>-13.7568</v>
      </c>
    </row>
    <row r="1798" spans="1:21" x14ac:dyDescent="0.3">
      <c r="A1798" s="12">
        <v>8447</v>
      </c>
      <c r="B1798" s="12" t="s">
        <v>4041</v>
      </c>
      <c r="C1798" s="2">
        <v>43031</v>
      </c>
      <c r="D1798" s="2">
        <v>43032</v>
      </c>
      <c r="E1798" s="12" t="s">
        <v>89</v>
      </c>
      <c r="F1798" s="12" t="s">
        <v>1558</v>
      </c>
      <c r="G1798" s="12" t="s">
        <v>1559</v>
      </c>
      <c r="H1798" s="12" t="s">
        <v>92</v>
      </c>
      <c r="I1798" s="12" t="s">
        <v>27</v>
      </c>
      <c r="J1798" s="12" t="s">
        <v>2741</v>
      </c>
      <c r="K1798" s="12" t="s">
        <v>1647</v>
      </c>
      <c r="L1798" s="12">
        <v>2920</v>
      </c>
      <c r="M1798" s="12" t="s">
        <v>69</v>
      </c>
      <c r="N1798" s="12" t="s">
        <v>2191</v>
      </c>
      <c r="O1798" s="12" t="s">
        <v>32</v>
      </c>
      <c r="P1798" s="12" t="s">
        <v>58</v>
      </c>
      <c r="Q1798" s="12" t="s">
        <v>2192</v>
      </c>
      <c r="R1798" s="12">
        <v>35</v>
      </c>
      <c r="S1798" s="12">
        <v>4</v>
      </c>
      <c r="T1798" s="12">
        <v>0</v>
      </c>
      <c r="U1798" s="12">
        <v>14.7</v>
      </c>
    </row>
    <row r="1799" spans="1:21" x14ac:dyDescent="0.3">
      <c r="A1799" s="12">
        <v>8448</v>
      </c>
      <c r="B1799" s="12" t="s">
        <v>4041</v>
      </c>
      <c r="C1799" s="2">
        <v>43031</v>
      </c>
      <c r="D1799" s="2">
        <v>43032</v>
      </c>
      <c r="E1799" s="12" t="s">
        <v>89</v>
      </c>
      <c r="F1799" s="12" t="s">
        <v>1558</v>
      </c>
      <c r="G1799" s="12" t="s">
        <v>1559</v>
      </c>
      <c r="H1799" s="12" t="s">
        <v>92</v>
      </c>
      <c r="I1799" s="12" t="s">
        <v>27</v>
      </c>
      <c r="J1799" s="12" t="s">
        <v>2741</v>
      </c>
      <c r="K1799" s="12" t="s">
        <v>1647</v>
      </c>
      <c r="L1799" s="12">
        <v>2920</v>
      </c>
      <c r="M1799" s="12" t="s">
        <v>69</v>
      </c>
      <c r="N1799" s="12" t="s">
        <v>3619</v>
      </c>
      <c r="O1799" s="12" t="s">
        <v>32</v>
      </c>
      <c r="P1799" s="12" t="s">
        <v>58</v>
      </c>
      <c r="Q1799" s="12" t="s">
        <v>3620</v>
      </c>
      <c r="R1799" s="12">
        <v>210.68</v>
      </c>
      <c r="S1799" s="12">
        <v>2</v>
      </c>
      <c r="T1799" s="12">
        <v>0</v>
      </c>
      <c r="U1799" s="12">
        <v>50.563200000000002</v>
      </c>
    </row>
    <row r="1800" spans="1:21" x14ac:dyDescent="0.3">
      <c r="A1800" s="12">
        <v>8449</v>
      </c>
      <c r="B1800" s="12" t="s">
        <v>4041</v>
      </c>
      <c r="C1800" s="2">
        <v>43031</v>
      </c>
      <c r="D1800" s="2">
        <v>43032</v>
      </c>
      <c r="E1800" s="12" t="s">
        <v>89</v>
      </c>
      <c r="F1800" s="12" t="s">
        <v>1558</v>
      </c>
      <c r="G1800" s="12" t="s">
        <v>1559</v>
      </c>
      <c r="H1800" s="12" t="s">
        <v>92</v>
      </c>
      <c r="I1800" s="12" t="s">
        <v>27</v>
      </c>
      <c r="J1800" s="12" t="s">
        <v>2741</v>
      </c>
      <c r="K1800" s="12" t="s">
        <v>1647</v>
      </c>
      <c r="L1800" s="12">
        <v>2920</v>
      </c>
      <c r="M1800" s="12" t="s">
        <v>69</v>
      </c>
      <c r="N1800" s="12" t="s">
        <v>437</v>
      </c>
      <c r="O1800" s="12" t="s">
        <v>32</v>
      </c>
      <c r="P1800" s="12" t="s">
        <v>47</v>
      </c>
      <c r="Q1800" s="12" t="s">
        <v>438</v>
      </c>
      <c r="R1800" s="12">
        <v>637.89599999999996</v>
      </c>
      <c r="S1800" s="12">
        <v>3</v>
      </c>
      <c r="T1800" s="12">
        <v>0.3</v>
      </c>
      <c r="U1800" s="12">
        <v>-127.5792</v>
      </c>
    </row>
    <row r="1801" spans="1:21" x14ac:dyDescent="0.3">
      <c r="A1801" s="12">
        <v>8453</v>
      </c>
      <c r="B1801" s="12" t="s">
        <v>4042</v>
      </c>
      <c r="C1801" s="2">
        <v>42478</v>
      </c>
      <c r="D1801" s="2">
        <v>42483</v>
      </c>
      <c r="E1801" s="12" t="s">
        <v>41</v>
      </c>
      <c r="F1801" s="12" t="s">
        <v>3183</v>
      </c>
      <c r="G1801" s="12" t="s">
        <v>3184</v>
      </c>
      <c r="H1801" s="12" t="s">
        <v>92</v>
      </c>
      <c r="I1801" s="12" t="s">
        <v>27</v>
      </c>
      <c r="J1801" s="12" t="s">
        <v>103</v>
      </c>
      <c r="K1801" s="12" t="s">
        <v>94</v>
      </c>
      <c r="L1801" s="12">
        <v>77070</v>
      </c>
      <c r="M1801" s="12" t="s">
        <v>95</v>
      </c>
      <c r="N1801" s="12" t="s">
        <v>1030</v>
      </c>
      <c r="O1801" s="12" t="s">
        <v>32</v>
      </c>
      <c r="P1801" s="12" t="s">
        <v>38</v>
      </c>
      <c r="Q1801" s="12" t="s">
        <v>1031</v>
      </c>
      <c r="R1801" s="12">
        <v>344.37200000000001</v>
      </c>
      <c r="S1801" s="12">
        <v>4</v>
      </c>
      <c r="T1801" s="12">
        <v>0.3</v>
      </c>
      <c r="U1801" s="12">
        <v>-93.472399999999993</v>
      </c>
    </row>
    <row r="1802" spans="1:21" x14ac:dyDescent="0.3">
      <c r="A1802" s="12">
        <v>8455</v>
      </c>
      <c r="B1802" s="12" t="s">
        <v>4042</v>
      </c>
      <c r="C1802" s="2">
        <v>42478</v>
      </c>
      <c r="D1802" s="2">
        <v>42483</v>
      </c>
      <c r="E1802" s="12" t="s">
        <v>41</v>
      </c>
      <c r="F1802" s="12" t="s">
        <v>3183</v>
      </c>
      <c r="G1802" s="12" t="s">
        <v>3184</v>
      </c>
      <c r="H1802" s="12" t="s">
        <v>92</v>
      </c>
      <c r="I1802" s="12" t="s">
        <v>27</v>
      </c>
      <c r="J1802" s="12" t="s">
        <v>103</v>
      </c>
      <c r="K1802" s="12" t="s">
        <v>94</v>
      </c>
      <c r="L1802" s="12">
        <v>77070</v>
      </c>
      <c r="M1802" s="12" t="s">
        <v>95</v>
      </c>
      <c r="N1802" s="12" t="s">
        <v>1757</v>
      </c>
      <c r="O1802" s="12" t="s">
        <v>32</v>
      </c>
      <c r="P1802" s="12" t="s">
        <v>58</v>
      </c>
      <c r="Q1802" s="12" t="s">
        <v>1758</v>
      </c>
      <c r="R1802" s="12">
        <v>127.88</v>
      </c>
      <c r="S1802" s="12">
        <v>5</v>
      </c>
      <c r="T1802" s="12">
        <v>0.6</v>
      </c>
      <c r="U1802" s="12">
        <v>-67.137</v>
      </c>
    </row>
    <row r="1803" spans="1:21" x14ac:dyDescent="0.3">
      <c r="A1803" s="12">
        <v>8457</v>
      </c>
      <c r="B1803" s="12" t="s">
        <v>4043</v>
      </c>
      <c r="C1803" s="2">
        <v>42883</v>
      </c>
      <c r="D1803" s="2">
        <v>42888</v>
      </c>
      <c r="E1803" s="12" t="s">
        <v>23</v>
      </c>
      <c r="F1803" s="12" t="s">
        <v>2664</v>
      </c>
      <c r="G1803" s="12" t="s">
        <v>2665</v>
      </c>
      <c r="H1803" s="12" t="s">
        <v>92</v>
      </c>
      <c r="I1803" s="12" t="s">
        <v>27</v>
      </c>
      <c r="J1803" s="12" t="s">
        <v>135</v>
      </c>
      <c r="K1803" s="12" t="s">
        <v>136</v>
      </c>
      <c r="L1803" s="12">
        <v>60653</v>
      </c>
      <c r="M1803" s="12" t="s">
        <v>95</v>
      </c>
      <c r="N1803" s="12" t="s">
        <v>137</v>
      </c>
      <c r="O1803" s="12" t="s">
        <v>32</v>
      </c>
      <c r="P1803" s="12" t="s">
        <v>38</v>
      </c>
      <c r="Q1803" s="12" t="s">
        <v>219</v>
      </c>
      <c r="R1803" s="12">
        <v>106.869</v>
      </c>
      <c r="S1803" s="12">
        <v>3</v>
      </c>
      <c r="T1803" s="12">
        <v>0.3</v>
      </c>
      <c r="U1803" s="12">
        <v>-29.007300000000001</v>
      </c>
    </row>
    <row r="1804" spans="1:21" x14ac:dyDescent="0.3">
      <c r="A1804" s="12">
        <v>8469</v>
      </c>
      <c r="B1804" s="12" t="s">
        <v>4044</v>
      </c>
      <c r="C1804" s="2">
        <v>42685</v>
      </c>
      <c r="D1804" s="2">
        <v>42691</v>
      </c>
      <c r="E1804" s="12" t="s">
        <v>41</v>
      </c>
      <c r="F1804" s="12" t="s">
        <v>725</v>
      </c>
      <c r="G1804" s="12" t="s">
        <v>726</v>
      </c>
      <c r="H1804" s="12" t="s">
        <v>92</v>
      </c>
      <c r="I1804" s="12" t="s">
        <v>27</v>
      </c>
      <c r="J1804" s="12" t="s">
        <v>4045</v>
      </c>
      <c r="K1804" s="12" t="s">
        <v>112</v>
      </c>
      <c r="L1804" s="12">
        <v>46060</v>
      </c>
      <c r="M1804" s="12" t="s">
        <v>95</v>
      </c>
      <c r="N1804" s="12" t="s">
        <v>1813</v>
      </c>
      <c r="O1804" s="12" t="s">
        <v>32</v>
      </c>
      <c r="P1804" s="12" t="s">
        <v>47</v>
      </c>
      <c r="Q1804" s="12" t="s">
        <v>1814</v>
      </c>
      <c r="R1804" s="12">
        <v>2678.94</v>
      </c>
      <c r="S1804" s="12">
        <v>6</v>
      </c>
      <c r="T1804" s="12">
        <v>0</v>
      </c>
      <c r="U1804" s="12">
        <v>241.1046</v>
      </c>
    </row>
    <row r="1805" spans="1:21" x14ac:dyDescent="0.3">
      <c r="A1805" s="12">
        <v>8470</v>
      </c>
      <c r="B1805" s="12" t="s">
        <v>4046</v>
      </c>
      <c r="C1805" s="2">
        <v>42848</v>
      </c>
      <c r="D1805" s="2">
        <v>42852</v>
      </c>
      <c r="E1805" s="12" t="s">
        <v>41</v>
      </c>
      <c r="F1805" s="12" t="s">
        <v>173</v>
      </c>
      <c r="G1805" s="12" t="s">
        <v>174</v>
      </c>
      <c r="H1805" s="12" t="s">
        <v>102</v>
      </c>
      <c r="I1805" s="12" t="s">
        <v>27</v>
      </c>
      <c r="J1805" s="12" t="s">
        <v>4047</v>
      </c>
      <c r="K1805" s="12" t="s">
        <v>143</v>
      </c>
      <c r="L1805" s="12">
        <v>37042</v>
      </c>
      <c r="M1805" s="12" t="s">
        <v>30</v>
      </c>
      <c r="N1805" s="12" t="s">
        <v>458</v>
      </c>
      <c r="O1805" s="12" t="s">
        <v>32</v>
      </c>
      <c r="P1805" s="12" t="s">
        <v>33</v>
      </c>
      <c r="Q1805" s="12" t="s">
        <v>459</v>
      </c>
      <c r="R1805" s="12">
        <v>387.13600000000002</v>
      </c>
      <c r="S1805" s="12">
        <v>4</v>
      </c>
      <c r="T1805" s="12">
        <v>0.2</v>
      </c>
      <c r="U1805" s="12">
        <v>-14.5176</v>
      </c>
    </row>
    <row r="1806" spans="1:21" x14ac:dyDescent="0.3">
      <c r="A1806" s="12">
        <v>8472</v>
      </c>
      <c r="B1806" s="12" t="s">
        <v>4046</v>
      </c>
      <c r="C1806" s="2">
        <v>42848</v>
      </c>
      <c r="D1806" s="2">
        <v>42852</v>
      </c>
      <c r="E1806" s="12" t="s">
        <v>41</v>
      </c>
      <c r="F1806" s="12" t="s">
        <v>173</v>
      </c>
      <c r="G1806" s="12" t="s">
        <v>174</v>
      </c>
      <c r="H1806" s="12" t="s">
        <v>102</v>
      </c>
      <c r="I1806" s="12" t="s">
        <v>27</v>
      </c>
      <c r="J1806" s="12" t="s">
        <v>4047</v>
      </c>
      <c r="K1806" s="12" t="s">
        <v>143</v>
      </c>
      <c r="L1806" s="12">
        <v>37042</v>
      </c>
      <c r="M1806" s="12" t="s">
        <v>30</v>
      </c>
      <c r="N1806" s="12" t="s">
        <v>2397</v>
      </c>
      <c r="O1806" s="12" t="s">
        <v>32</v>
      </c>
      <c r="P1806" s="12" t="s">
        <v>58</v>
      </c>
      <c r="Q1806" s="12" t="s">
        <v>2398</v>
      </c>
      <c r="R1806" s="12">
        <v>77.951999999999998</v>
      </c>
      <c r="S1806" s="12">
        <v>3</v>
      </c>
      <c r="T1806" s="12">
        <v>0.2</v>
      </c>
      <c r="U1806" s="12">
        <v>-11.6928</v>
      </c>
    </row>
    <row r="1807" spans="1:21" x14ac:dyDescent="0.3">
      <c r="A1807" s="12">
        <v>8485</v>
      </c>
      <c r="B1807" s="12" t="s">
        <v>4048</v>
      </c>
      <c r="C1807" s="2">
        <v>43002</v>
      </c>
      <c r="D1807" s="2">
        <v>43002</v>
      </c>
      <c r="E1807" s="12" t="s">
        <v>427</v>
      </c>
      <c r="F1807" s="12" t="s">
        <v>466</v>
      </c>
      <c r="G1807" s="12" t="s">
        <v>467</v>
      </c>
      <c r="H1807" s="12" t="s">
        <v>26</v>
      </c>
      <c r="I1807" s="12" t="s">
        <v>27</v>
      </c>
      <c r="J1807" s="12" t="s">
        <v>193</v>
      </c>
      <c r="K1807" s="12" t="s">
        <v>194</v>
      </c>
      <c r="L1807" s="12">
        <v>98115</v>
      </c>
      <c r="M1807" s="12" t="s">
        <v>56</v>
      </c>
      <c r="N1807" s="12" t="s">
        <v>699</v>
      </c>
      <c r="O1807" s="12" t="s">
        <v>32</v>
      </c>
      <c r="P1807" s="12" t="s">
        <v>58</v>
      </c>
      <c r="Q1807" s="12" t="s">
        <v>700</v>
      </c>
      <c r="R1807" s="12">
        <v>199.8</v>
      </c>
      <c r="S1807" s="12">
        <v>10</v>
      </c>
      <c r="T1807" s="12">
        <v>0</v>
      </c>
      <c r="U1807" s="12">
        <v>71.927999999999997</v>
      </c>
    </row>
    <row r="1808" spans="1:21" x14ac:dyDescent="0.3">
      <c r="A1808" s="12">
        <v>8491</v>
      </c>
      <c r="B1808" s="12" t="s">
        <v>4049</v>
      </c>
      <c r="C1808" s="2">
        <v>42402</v>
      </c>
      <c r="D1808" s="2">
        <v>42404</v>
      </c>
      <c r="E1808" s="12" t="s">
        <v>23</v>
      </c>
      <c r="F1808" s="12" t="s">
        <v>1988</v>
      </c>
      <c r="G1808" s="12" t="s">
        <v>1989</v>
      </c>
      <c r="H1808" s="12" t="s">
        <v>26</v>
      </c>
      <c r="I1808" s="12" t="s">
        <v>27</v>
      </c>
      <c r="J1808" s="12" t="s">
        <v>691</v>
      </c>
      <c r="K1808" s="12" t="s">
        <v>718</v>
      </c>
      <c r="L1808" s="12">
        <v>22204</v>
      </c>
      <c r="M1808" s="12" t="s">
        <v>30</v>
      </c>
      <c r="N1808" s="12" t="s">
        <v>2515</v>
      </c>
      <c r="O1808" s="12" t="s">
        <v>32</v>
      </c>
      <c r="P1808" s="12" t="s">
        <v>58</v>
      </c>
      <c r="Q1808" s="12" t="s">
        <v>2516</v>
      </c>
      <c r="R1808" s="12">
        <v>18.690000000000001</v>
      </c>
      <c r="S1808" s="12">
        <v>7</v>
      </c>
      <c r="T1808" s="12">
        <v>0</v>
      </c>
      <c r="U1808" s="12">
        <v>7.1021999999999998</v>
      </c>
    </row>
    <row r="1809" spans="1:21" x14ac:dyDescent="0.3">
      <c r="A1809" s="12">
        <v>8503</v>
      </c>
      <c r="B1809" s="12" t="s">
        <v>4050</v>
      </c>
      <c r="C1809" s="2">
        <v>42064</v>
      </c>
      <c r="D1809" s="2">
        <v>42066</v>
      </c>
      <c r="E1809" s="12" t="s">
        <v>23</v>
      </c>
      <c r="F1809" s="12" t="s">
        <v>3258</v>
      </c>
      <c r="G1809" s="12" t="s">
        <v>3259</v>
      </c>
      <c r="H1809" s="12" t="s">
        <v>92</v>
      </c>
      <c r="I1809" s="12" t="s">
        <v>27</v>
      </c>
      <c r="J1809" s="12" t="s">
        <v>54</v>
      </c>
      <c r="K1809" s="12" t="s">
        <v>55</v>
      </c>
      <c r="L1809" s="12">
        <v>90045</v>
      </c>
      <c r="M1809" s="12" t="s">
        <v>56</v>
      </c>
      <c r="N1809" s="12" t="s">
        <v>490</v>
      </c>
      <c r="O1809" s="12" t="s">
        <v>32</v>
      </c>
      <c r="P1809" s="12" t="s">
        <v>38</v>
      </c>
      <c r="Q1809" s="12" t="s">
        <v>491</v>
      </c>
      <c r="R1809" s="12">
        <v>184.75200000000001</v>
      </c>
      <c r="S1809" s="12">
        <v>3</v>
      </c>
      <c r="T1809" s="12">
        <v>0.2</v>
      </c>
      <c r="U1809" s="12">
        <v>-20.784600000000001</v>
      </c>
    </row>
    <row r="1810" spans="1:21" x14ac:dyDescent="0.3">
      <c r="A1810" s="12">
        <v>8505</v>
      </c>
      <c r="B1810" s="12" t="s">
        <v>4051</v>
      </c>
      <c r="C1810" s="2">
        <v>42492</v>
      </c>
      <c r="D1810" s="2">
        <v>42496</v>
      </c>
      <c r="E1810" s="12" t="s">
        <v>41</v>
      </c>
      <c r="F1810" s="12" t="s">
        <v>2938</v>
      </c>
      <c r="G1810" s="12" t="s">
        <v>2939</v>
      </c>
      <c r="H1810" s="12" t="s">
        <v>26</v>
      </c>
      <c r="I1810" s="12" t="s">
        <v>27</v>
      </c>
      <c r="J1810" s="12" t="s">
        <v>530</v>
      </c>
      <c r="K1810" s="12" t="s">
        <v>94</v>
      </c>
      <c r="L1810" s="12">
        <v>79109</v>
      </c>
      <c r="M1810" s="12" t="s">
        <v>95</v>
      </c>
      <c r="N1810" s="12" t="s">
        <v>2580</v>
      </c>
      <c r="O1810" s="12" t="s">
        <v>32</v>
      </c>
      <c r="P1810" s="12" t="s">
        <v>38</v>
      </c>
      <c r="Q1810" s="12" t="s">
        <v>2581</v>
      </c>
      <c r="R1810" s="12">
        <v>366.74400000000003</v>
      </c>
      <c r="S1810" s="12">
        <v>4</v>
      </c>
      <c r="T1810" s="12">
        <v>0.3</v>
      </c>
      <c r="U1810" s="12">
        <v>-110.0232</v>
      </c>
    </row>
    <row r="1811" spans="1:21" x14ac:dyDescent="0.3">
      <c r="A1811" s="12">
        <v>8513</v>
      </c>
      <c r="B1811" s="12" t="s">
        <v>4052</v>
      </c>
      <c r="C1811" s="2">
        <v>42402</v>
      </c>
      <c r="D1811" s="2">
        <v>42408</v>
      </c>
      <c r="E1811" s="12" t="s">
        <v>41</v>
      </c>
      <c r="F1811" s="12" t="s">
        <v>1040</v>
      </c>
      <c r="G1811" s="12" t="s">
        <v>1041</v>
      </c>
      <c r="H1811" s="12" t="s">
        <v>92</v>
      </c>
      <c r="I1811" s="12" t="s">
        <v>27</v>
      </c>
      <c r="J1811" s="12" t="s">
        <v>103</v>
      </c>
      <c r="K1811" s="12" t="s">
        <v>94</v>
      </c>
      <c r="L1811" s="12">
        <v>77041</v>
      </c>
      <c r="M1811" s="12" t="s">
        <v>95</v>
      </c>
      <c r="N1811" s="12" t="s">
        <v>922</v>
      </c>
      <c r="O1811" s="12" t="s">
        <v>32</v>
      </c>
      <c r="P1811" s="12" t="s">
        <v>58</v>
      </c>
      <c r="Q1811" s="12" t="s">
        <v>923</v>
      </c>
      <c r="R1811" s="12">
        <v>73.784000000000006</v>
      </c>
      <c r="S1811" s="12">
        <v>2</v>
      </c>
      <c r="T1811" s="12">
        <v>0.6</v>
      </c>
      <c r="U1811" s="12">
        <v>-77.473200000000006</v>
      </c>
    </row>
    <row r="1812" spans="1:21" x14ac:dyDescent="0.3">
      <c r="A1812" s="12">
        <v>8518</v>
      </c>
      <c r="B1812" s="12" t="s">
        <v>4053</v>
      </c>
      <c r="C1812" s="2">
        <v>42890</v>
      </c>
      <c r="D1812" s="2">
        <v>42893</v>
      </c>
      <c r="E1812" s="12" t="s">
        <v>23</v>
      </c>
      <c r="F1812" s="12" t="s">
        <v>4054</v>
      </c>
      <c r="G1812" s="12" t="s">
        <v>4055</v>
      </c>
      <c r="H1812" s="12" t="s">
        <v>26</v>
      </c>
      <c r="I1812" s="12" t="s">
        <v>27</v>
      </c>
      <c r="J1812" s="12" t="s">
        <v>4056</v>
      </c>
      <c r="K1812" s="12" t="s">
        <v>94</v>
      </c>
      <c r="L1812" s="12">
        <v>75034</v>
      </c>
      <c r="M1812" s="12" t="s">
        <v>95</v>
      </c>
      <c r="N1812" s="12" t="s">
        <v>1836</v>
      </c>
      <c r="O1812" s="12" t="s">
        <v>32</v>
      </c>
      <c r="P1812" s="12" t="s">
        <v>58</v>
      </c>
      <c r="Q1812" s="12" t="s">
        <v>1837</v>
      </c>
      <c r="R1812" s="12">
        <v>30.335999999999999</v>
      </c>
      <c r="S1812" s="12">
        <v>6</v>
      </c>
      <c r="T1812" s="12">
        <v>0.6</v>
      </c>
      <c r="U1812" s="12">
        <v>-17.443200000000001</v>
      </c>
    </row>
    <row r="1813" spans="1:21" x14ac:dyDescent="0.3">
      <c r="A1813" s="12">
        <v>8519</v>
      </c>
      <c r="B1813" s="12" t="s">
        <v>4057</v>
      </c>
      <c r="C1813" s="2">
        <v>43073</v>
      </c>
      <c r="D1813" s="2">
        <v>43079</v>
      </c>
      <c r="E1813" s="12" t="s">
        <v>41</v>
      </c>
      <c r="F1813" s="12" t="s">
        <v>3714</v>
      </c>
      <c r="G1813" s="12" t="s">
        <v>3715</v>
      </c>
      <c r="H1813" s="12" t="s">
        <v>26</v>
      </c>
      <c r="I1813" s="12" t="s">
        <v>27</v>
      </c>
      <c r="J1813" s="12" t="s">
        <v>3565</v>
      </c>
      <c r="K1813" s="12" t="s">
        <v>364</v>
      </c>
      <c r="L1813" s="12">
        <v>7501</v>
      </c>
      <c r="M1813" s="12" t="s">
        <v>69</v>
      </c>
      <c r="N1813" s="12" t="s">
        <v>3827</v>
      </c>
      <c r="O1813" s="12" t="s">
        <v>32</v>
      </c>
      <c r="P1813" s="12" t="s">
        <v>58</v>
      </c>
      <c r="Q1813" s="12" t="s">
        <v>3828</v>
      </c>
      <c r="R1813" s="12">
        <v>12.99</v>
      </c>
      <c r="S1813" s="12">
        <v>1</v>
      </c>
      <c r="T1813" s="12">
        <v>0</v>
      </c>
      <c r="U1813" s="12">
        <v>1.5588</v>
      </c>
    </row>
    <row r="1814" spans="1:21" x14ac:dyDescent="0.3">
      <c r="A1814" s="12">
        <v>8520</v>
      </c>
      <c r="B1814" s="12" t="s">
        <v>4057</v>
      </c>
      <c r="C1814" s="2">
        <v>43073</v>
      </c>
      <c r="D1814" s="2">
        <v>43079</v>
      </c>
      <c r="E1814" s="12" t="s">
        <v>41</v>
      </c>
      <c r="F1814" s="12" t="s">
        <v>3714</v>
      </c>
      <c r="G1814" s="12" t="s">
        <v>3715</v>
      </c>
      <c r="H1814" s="12" t="s">
        <v>26</v>
      </c>
      <c r="I1814" s="12" t="s">
        <v>27</v>
      </c>
      <c r="J1814" s="12" t="s">
        <v>3565</v>
      </c>
      <c r="K1814" s="12" t="s">
        <v>364</v>
      </c>
      <c r="L1814" s="12">
        <v>7501</v>
      </c>
      <c r="M1814" s="12" t="s">
        <v>69</v>
      </c>
      <c r="N1814" s="12" t="s">
        <v>253</v>
      </c>
      <c r="O1814" s="12" t="s">
        <v>32</v>
      </c>
      <c r="P1814" s="12" t="s">
        <v>38</v>
      </c>
      <c r="Q1814" s="12" t="s">
        <v>254</v>
      </c>
      <c r="R1814" s="12">
        <v>182.22</v>
      </c>
      <c r="S1814" s="12">
        <v>3</v>
      </c>
      <c r="T1814" s="12">
        <v>0</v>
      </c>
      <c r="U1814" s="12">
        <v>45.555</v>
      </c>
    </row>
    <row r="1815" spans="1:21" x14ac:dyDescent="0.3">
      <c r="A1815" s="12">
        <v>8521</v>
      </c>
      <c r="B1815" s="12" t="s">
        <v>4057</v>
      </c>
      <c r="C1815" s="2">
        <v>43073</v>
      </c>
      <c r="D1815" s="2">
        <v>43079</v>
      </c>
      <c r="E1815" s="12" t="s">
        <v>41</v>
      </c>
      <c r="F1815" s="12" t="s">
        <v>3714</v>
      </c>
      <c r="G1815" s="12" t="s">
        <v>3715</v>
      </c>
      <c r="H1815" s="12" t="s">
        <v>26</v>
      </c>
      <c r="I1815" s="12" t="s">
        <v>27</v>
      </c>
      <c r="J1815" s="12" t="s">
        <v>3565</v>
      </c>
      <c r="K1815" s="12" t="s">
        <v>364</v>
      </c>
      <c r="L1815" s="12">
        <v>7501</v>
      </c>
      <c r="M1815" s="12" t="s">
        <v>69</v>
      </c>
      <c r="N1815" s="12" t="s">
        <v>297</v>
      </c>
      <c r="O1815" s="12" t="s">
        <v>32</v>
      </c>
      <c r="P1815" s="12" t="s">
        <v>38</v>
      </c>
      <c r="Q1815" s="12" t="s">
        <v>298</v>
      </c>
      <c r="R1815" s="12">
        <v>302.94</v>
      </c>
      <c r="S1815" s="12">
        <v>3</v>
      </c>
      <c r="T1815" s="12">
        <v>0</v>
      </c>
      <c r="U1815" s="12">
        <v>18.176400000000001</v>
      </c>
    </row>
    <row r="1816" spans="1:21" x14ac:dyDescent="0.3">
      <c r="A1816" s="12">
        <v>8522</v>
      </c>
      <c r="B1816" s="12" t="s">
        <v>4058</v>
      </c>
      <c r="C1816" s="2">
        <v>42380</v>
      </c>
      <c r="D1816" s="2">
        <v>42384</v>
      </c>
      <c r="E1816" s="12" t="s">
        <v>41</v>
      </c>
      <c r="F1816" s="12" t="s">
        <v>260</v>
      </c>
      <c r="G1816" s="12" t="s">
        <v>261</v>
      </c>
      <c r="H1816" s="12" t="s">
        <v>102</v>
      </c>
      <c r="I1816" s="12" t="s">
        <v>27</v>
      </c>
      <c r="J1816" s="12" t="s">
        <v>349</v>
      </c>
      <c r="K1816" s="12" t="s">
        <v>233</v>
      </c>
      <c r="L1816" s="12">
        <v>43229</v>
      </c>
      <c r="M1816" s="12" t="s">
        <v>69</v>
      </c>
      <c r="N1816" s="12" t="s">
        <v>1101</v>
      </c>
      <c r="O1816" s="12" t="s">
        <v>32</v>
      </c>
      <c r="P1816" s="12" t="s">
        <v>58</v>
      </c>
      <c r="Q1816" s="12" t="s">
        <v>1102</v>
      </c>
      <c r="R1816" s="12">
        <v>54.991999999999997</v>
      </c>
      <c r="S1816" s="12">
        <v>14</v>
      </c>
      <c r="T1816" s="12">
        <v>0.2</v>
      </c>
      <c r="U1816" s="12">
        <v>8.9361999999999995</v>
      </c>
    </row>
    <row r="1817" spans="1:21" x14ac:dyDescent="0.3">
      <c r="A1817" s="12">
        <v>8526</v>
      </c>
      <c r="B1817" s="12" t="s">
        <v>4059</v>
      </c>
      <c r="C1817" s="2">
        <v>42810</v>
      </c>
      <c r="D1817" s="2">
        <v>42810</v>
      </c>
      <c r="E1817" s="12" t="s">
        <v>427</v>
      </c>
      <c r="F1817" s="12" t="s">
        <v>3376</v>
      </c>
      <c r="G1817" s="12" t="s">
        <v>3377</v>
      </c>
      <c r="H1817" s="12" t="s">
        <v>26</v>
      </c>
      <c r="I1817" s="12" t="s">
        <v>27</v>
      </c>
      <c r="J1817" s="12" t="s">
        <v>349</v>
      </c>
      <c r="K1817" s="12" t="s">
        <v>233</v>
      </c>
      <c r="L1817" s="12">
        <v>43229</v>
      </c>
      <c r="M1817" s="12" t="s">
        <v>69</v>
      </c>
      <c r="N1817" s="12" t="s">
        <v>2887</v>
      </c>
      <c r="O1817" s="12" t="s">
        <v>32</v>
      </c>
      <c r="P1817" s="12" t="s">
        <v>58</v>
      </c>
      <c r="Q1817" s="12" t="s">
        <v>2888</v>
      </c>
      <c r="R1817" s="12">
        <v>51.264000000000003</v>
      </c>
      <c r="S1817" s="12">
        <v>6</v>
      </c>
      <c r="T1817" s="12">
        <v>0.2</v>
      </c>
      <c r="U1817" s="12">
        <v>7.6896000000000004</v>
      </c>
    </row>
    <row r="1818" spans="1:21" x14ac:dyDescent="0.3">
      <c r="A1818" s="12">
        <v>8530</v>
      </c>
      <c r="B1818" s="12" t="s">
        <v>4060</v>
      </c>
      <c r="C1818" s="2">
        <v>43049</v>
      </c>
      <c r="D1818" s="2">
        <v>43056</v>
      </c>
      <c r="E1818" s="12" t="s">
        <v>41</v>
      </c>
      <c r="F1818" s="12" t="s">
        <v>1284</v>
      </c>
      <c r="G1818" s="12" t="s">
        <v>1285</v>
      </c>
      <c r="H1818" s="12" t="s">
        <v>102</v>
      </c>
      <c r="I1818" s="12" t="s">
        <v>27</v>
      </c>
      <c r="J1818" s="12" t="s">
        <v>54</v>
      </c>
      <c r="K1818" s="12" t="s">
        <v>55</v>
      </c>
      <c r="L1818" s="12">
        <v>90008</v>
      </c>
      <c r="M1818" s="12" t="s">
        <v>56</v>
      </c>
      <c r="N1818" s="12" t="s">
        <v>1852</v>
      </c>
      <c r="O1818" s="12" t="s">
        <v>32</v>
      </c>
      <c r="P1818" s="12" t="s">
        <v>38</v>
      </c>
      <c r="Q1818" s="12" t="s">
        <v>1853</v>
      </c>
      <c r="R1818" s="12">
        <v>241.42400000000001</v>
      </c>
      <c r="S1818" s="12">
        <v>2</v>
      </c>
      <c r="T1818" s="12">
        <v>0.2</v>
      </c>
      <c r="U1818" s="12">
        <v>-36.2136</v>
      </c>
    </row>
    <row r="1819" spans="1:21" x14ac:dyDescent="0.3">
      <c r="A1819" s="12">
        <v>8534</v>
      </c>
      <c r="B1819" s="12" t="s">
        <v>4061</v>
      </c>
      <c r="C1819" s="2">
        <v>42704</v>
      </c>
      <c r="D1819" s="2">
        <v>42710</v>
      </c>
      <c r="E1819" s="12" t="s">
        <v>41</v>
      </c>
      <c r="F1819" s="12" t="s">
        <v>265</v>
      </c>
      <c r="G1819" s="12" t="s">
        <v>266</v>
      </c>
      <c r="H1819" s="12" t="s">
        <v>26</v>
      </c>
      <c r="I1819" s="12" t="s">
        <v>27</v>
      </c>
      <c r="J1819" s="12" t="s">
        <v>290</v>
      </c>
      <c r="K1819" s="12" t="s">
        <v>291</v>
      </c>
      <c r="L1819" s="12">
        <v>48227</v>
      </c>
      <c r="M1819" s="12" t="s">
        <v>95</v>
      </c>
      <c r="N1819" s="12" t="s">
        <v>144</v>
      </c>
      <c r="O1819" s="12" t="s">
        <v>32</v>
      </c>
      <c r="P1819" s="12" t="s">
        <v>38</v>
      </c>
      <c r="Q1819" s="12" t="s">
        <v>145</v>
      </c>
      <c r="R1819" s="12">
        <v>389.97</v>
      </c>
      <c r="S1819" s="12">
        <v>3</v>
      </c>
      <c r="T1819" s="12">
        <v>0</v>
      </c>
      <c r="U1819" s="12">
        <v>35.097299999999997</v>
      </c>
    </row>
    <row r="1820" spans="1:21" x14ac:dyDescent="0.3">
      <c r="A1820" s="12">
        <v>8543</v>
      </c>
      <c r="B1820" s="12" t="s">
        <v>4062</v>
      </c>
      <c r="C1820" s="2">
        <v>42360</v>
      </c>
      <c r="D1820" s="2">
        <v>42361</v>
      </c>
      <c r="E1820" s="12" t="s">
        <v>89</v>
      </c>
      <c r="F1820" s="12" t="s">
        <v>2033</v>
      </c>
      <c r="G1820" s="12" t="s">
        <v>2034</v>
      </c>
      <c r="H1820" s="12" t="s">
        <v>92</v>
      </c>
      <c r="I1820" s="12" t="s">
        <v>27</v>
      </c>
      <c r="J1820" s="12" t="s">
        <v>67</v>
      </c>
      <c r="K1820" s="12" t="s">
        <v>68</v>
      </c>
      <c r="L1820" s="12">
        <v>19140</v>
      </c>
      <c r="M1820" s="12" t="s">
        <v>69</v>
      </c>
      <c r="N1820" s="12" t="s">
        <v>1092</v>
      </c>
      <c r="O1820" s="12" t="s">
        <v>32</v>
      </c>
      <c r="P1820" s="12" t="s">
        <v>38</v>
      </c>
      <c r="Q1820" s="12" t="s">
        <v>1093</v>
      </c>
      <c r="R1820" s="12">
        <v>422.625</v>
      </c>
      <c r="S1820" s="12">
        <v>7</v>
      </c>
      <c r="T1820" s="12">
        <v>0.3</v>
      </c>
      <c r="U1820" s="12">
        <v>0</v>
      </c>
    </row>
    <row r="1821" spans="1:21" x14ac:dyDescent="0.3">
      <c r="A1821" s="12">
        <v>8545</v>
      </c>
      <c r="B1821" s="12" t="s">
        <v>4063</v>
      </c>
      <c r="C1821" s="2">
        <v>42456</v>
      </c>
      <c r="D1821" s="2">
        <v>42460</v>
      </c>
      <c r="E1821" s="12" t="s">
        <v>41</v>
      </c>
      <c r="F1821" s="12" t="s">
        <v>288</v>
      </c>
      <c r="G1821" s="12" t="s">
        <v>289</v>
      </c>
      <c r="H1821" s="12" t="s">
        <v>92</v>
      </c>
      <c r="I1821" s="12" t="s">
        <v>27</v>
      </c>
      <c r="J1821" s="12" t="s">
        <v>349</v>
      </c>
      <c r="K1821" s="12" t="s">
        <v>669</v>
      </c>
      <c r="L1821" s="12">
        <v>31907</v>
      </c>
      <c r="M1821" s="12" t="s">
        <v>30</v>
      </c>
      <c r="N1821" s="12" t="s">
        <v>2797</v>
      </c>
      <c r="O1821" s="12" t="s">
        <v>32</v>
      </c>
      <c r="P1821" s="12" t="s">
        <v>58</v>
      </c>
      <c r="Q1821" s="12" t="s">
        <v>2798</v>
      </c>
      <c r="R1821" s="12">
        <v>20.239999999999998</v>
      </c>
      <c r="S1821" s="12">
        <v>1</v>
      </c>
      <c r="T1821" s="12">
        <v>0</v>
      </c>
      <c r="U1821" s="12">
        <v>8.7032000000000007</v>
      </c>
    </row>
    <row r="1822" spans="1:21" x14ac:dyDescent="0.3">
      <c r="A1822" s="12">
        <v>8546</v>
      </c>
      <c r="B1822" s="12" t="s">
        <v>4063</v>
      </c>
      <c r="C1822" s="2">
        <v>42456</v>
      </c>
      <c r="D1822" s="2">
        <v>42460</v>
      </c>
      <c r="E1822" s="12" t="s">
        <v>41</v>
      </c>
      <c r="F1822" s="12" t="s">
        <v>288</v>
      </c>
      <c r="G1822" s="12" t="s">
        <v>289</v>
      </c>
      <c r="H1822" s="12" t="s">
        <v>92</v>
      </c>
      <c r="I1822" s="12" t="s">
        <v>27</v>
      </c>
      <c r="J1822" s="12" t="s">
        <v>349</v>
      </c>
      <c r="K1822" s="12" t="s">
        <v>669</v>
      </c>
      <c r="L1822" s="12">
        <v>31907</v>
      </c>
      <c r="M1822" s="12" t="s">
        <v>30</v>
      </c>
      <c r="N1822" s="12" t="s">
        <v>2661</v>
      </c>
      <c r="O1822" s="12" t="s">
        <v>32</v>
      </c>
      <c r="P1822" s="12" t="s">
        <v>58</v>
      </c>
      <c r="Q1822" s="12" t="s">
        <v>2662</v>
      </c>
      <c r="R1822" s="12">
        <v>39.92</v>
      </c>
      <c r="S1822" s="12">
        <v>4</v>
      </c>
      <c r="T1822" s="12">
        <v>0</v>
      </c>
      <c r="U1822" s="12">
        <v>11.1776</v>
      </c>
    </row>
    <row r="1823" spans="1:21" x14ac:dyDescent="0.3">
      <c r="A1823" s="12">
        <v>8550</v>
      </c>
      <c r="B1823" s="12" t="s">
        <v>4064</v>
      </c>
      <c r="C1823" s="2">
        <v>42258</v>
      </c>
      <c r="D1823" s="2">
        <v>42259</v>
      </c>
      <c r="E1823" s="12" t="s">
        <v>89</v>
      </c>
      <c r="F1823" s="12" t="s">
        <v>1082</v>
      </c>
      <c r="G1823" s="12" t="s">
        <v>1083</v>
      </c>
      <c r="H1823" s="12" t="s">
        <v>92</v>
      </c>
      <c r="I1823" s="12" t="s">
        <v>27</v>
      </c>
      <c r="J1823" s="12" t="s">
        <v>181</v>
      </c>
      <c r="K1823" s="12" t="s">
        <v>182</v>
      </c>
      <c r="L1823" s="12">
        <v>80013</v>
      </c>
      <c r="M1823" s="12" t="s">
        <v>56</v>
      </c>
      <c r="N1823" s="12" t="s">
        <v>555</v>
      </c>
      <c r="O1823" s="12" t="s">
        <v>32</v>
      </c>
      <c r="P1823" s="12" t="s">
        <v>58</v>
      </c>
      <c r="Q1823" s="12" t="s">
        <v>556</v>
      </c>
      <c r="R1823" s="12">
        <v>24.64</v>
      </c>
      <c r="S1823" s="12">
        <v>4</v>
      </c>
      <c r="T1823" s="12">
        <v>0.2</v>
      </c>
      <c r="U1823" s="12">
        <v>4.0039999999999996</v>
      </c>
    </row>
    <row r="1824" spans="1:21" x14ac:dyDescent="0.3">
      <c r="A1824" s="12">
        <v>8555</v>
      </c>
      <c r="B1824" s="12" t="s">
        <v>4065</v>
      </c>
      <c r="C1824" s="2">
        <v>42713</v>
      </c>
      <c r="D1824" s="2">
        <v>42715</v>
      </c>
      <c r="E1824" s="12" t="s">
        <v>89</v>
      </c>
      <c r="F1824" s="12" t="s">
        <v>3532</v>
      </c>
      <c r="G1824" s="12" t="s">
        <v>3533</v>
      </c>
      <c r="H1824" s="12" t="s">
        <v>26</v>
      </c>
      <c r="I1824" s="12" t="s">
        <v>27</v>
      </c>
      <c r="J1824" s="12" t="s">
        <v>880</v>
      </c>
      <c r="K1824" s="12" t="s">
        <v>718</v>
      </c>
      <c r="L1824" s="12">
        <v>22153</v>
      </c>
      <c r="M1824" s="12" t="s">
        <v>30</v>
      </c>
      <c r="N1824" s="12" t="s">
        <v>1286</v>
      </c>
      <c r="O1824" s="12" t="s">
        <v>32</v>
      </c>
      <c r="P1824" s="12" t="s">
        <v>47</v>
      </c>
      <c r="Q1824" s="12" t="s">
        <v>1287</v>
      </c>
      <c r="R1824" s="12">
        <v>1056.8599999999999</v>
      </c>
      <c r="S1824" s="12">
        <v>7</v>
      </c>
      <c r="T1824" s="12">
        <v>0</v>
      </c>
      <c r="U1824" s="12">
        <v>158.529</v>
      </c>
    </row>
    <row r="1825" spans="1:21" x14ac:dyDescent="0.3">
      <c r="A1825" s="12">
        <v>8562</v>
      </c>
      <c r="B1825" s="12" t="s">
        <v>4066</v>
      </c>
      <c r="C1825" s="2">
        <v>42727</v>
      </c>
      <c r="D1825" s="2">
        <v>42730</v>
      </c>
      <c r="E1825" s="12" t="s">
        <v>23</v>
      </c>
      <c r="F1825" s="12" t="s">
        <v>986</v>
      </c>
      <c r="G1825" s="12" t="s">
        <v>987</v>
      </c>
      <c r="H1825" s="12" t="s">
        <v>92</v>
      </c>
      <c r="I1825" s="12" t="s">
        <v>27</v>
      </c>
      <c r="J1825" s="12" t="s">
        <v>103</v>
      </c>
      <c r="K1825" s="12" t="s">
        <v>94</v>
      </c>
      <c r="L1825" s="12">
        <v>77041</v>
      </c>
      <c r="M1825" s="12" t="s">
        <v>95</v>
      </c>
      <c r="N1825" s="12" t="s">
        <v>502</v>
      </c>
      <c r="O1825" s="12" t="s">
        <v>32</v>
      </c>
      <c r="P1825" s="12" t="s">
        <v>58</v>
      </c>
      <c r="Q1825" s="12" t="s">
        <v>503</v>
      </c>
      <c r="R1825" s="12">
        <v>2.3279999999999998</v>
      </c>
      <c r="S1825" s="12">
        <v>2</v>
      </c>
      <c r="T1825" s="12">
        <v>0.6</v>
      </c>
      <c r="U1825" s="12">
        <v>-0.75660000000000005</v>
      </c>
    </row>
    <row r="1826" spans="1:21" x14ac:dyDescent="0.3">
      <c r="A1826" s="12">
        <v>8563</v>
      </c>
      <c r="B1826" s="12" t="s">
        <v>4067</v>
      </c>
      <c r="C1826" s="2">
        <v>42462</v>
      </c>
      <c r="D1826" s="2">
        <v>42466</v>
      </c>
      <c r="E1826" s="12" t="s">
        <v>23</v>
      </c>
      <c r="F1826" s="12" t="s">
        <v>666</v>
      </c>
      <c r="G1826" s="12" t="s">
        <v>667</v>
      </c>
      <c r="H1826" s="12" t="s">
        <v>92</v>
      </c>
      <c r="I1826" s="12" t="s">
        <v>27</v>
      </c>
      <c r="J1826" s="12" t="s">
        <v>907</v>
      </c>
      <c r="K1826" s="12" t="s">
        <v>240</v>
      </c>
      <c r="L1826" s="12">
        <v>53209</v>
      </c>
      <c r="M1826" s="12" t="s">
        <v>95</v>
      </c>
      <c r="N1826" s="12" t="s">
        <v>1308</v>
      </c>
      <c r="O1826" s="12" t="s">
        <v>32</v>
      </c>
      <c r="P1826" s="12" t="s">
        <v>38</v>
      </c>
      <c r="Q1826" s="12" t="s">
        <v>1309</v>
      </c>
      <c r="R1826" s="12">
        <v>1454.9</v>
      </c>
      <c r="S1826" s="12">
        <v>5</v>
      </c>
      <c r="T1826" s="12">
        <v>0</v>
      </c>
      <c r="U1826" s="12">
        <v>378.274</v>
      </c>
    </row>
    <row r="1827" spans="1:21" x14ac:dyDescent="0.3">
      <c r="A1827" s="12">
        <v>8565</v>
      </c>
      <c r="B1827" s="12" t="s">
        <v>4068</v>
      </c>
      <c r="C1827" s="2">
        <v>42855</v>
      </c>
      <c r="D1827" s="2">
        <v>42859</v>
      </c>
      <c r="E1827" s="12" t="s">
        <v>41</v>
      </c>
      <c r="F1827" s="12" t="s">
        <v>1146</v>
      </c>
      <c r="G1827" s="12" t="s">
        <v>1147</v>
      </c>
      <c r="H1827" s="12" t="s">
        <v>102</v>
      </c>
      <c r="I1827" s="12" t="s">
        <v>27</v>
      </c>
      <c r="J1827" s="12" t="s">
        <v>4069</v>
      </c>
      <c r="K1827" s="12" t="s">
        <v>45</v>
      </c>
      <c r="L1827" s="12">
        <v>32771</v>
      </c>
      <c r="M1827" s="12" t="s">
        <v>30</v>
      </c>
      <c r="N1827" s="12" t="s">
        <v>3290</v>
      </c>
      <c r="O1827" s="12" t="s">
        <v>32</v>
      </c>
      <c r="P1827" s="12" t="s">
        <v>58</v>
      </c>
      <c r="Q1827" s="12" t="s">
        <v>3291</v>
      </c>
      <c r="R1827" s="12">
        <v>220.70400000000001</v>
      </c>
      <c r="S1827" s="12">
        <v>6</v>
      </c>
      <c r="T1827" s="12">
        <v>0.2</v>
      </c>
      <c r="U1827" s="12">
        <v>-8.2764000000000006</v>
      </c>
    </row>
    <row r="1828" spans="1:21" x14ac:dyDescent="0.3">
      <c r="A1828" s="12">
        <v>8577</v>
      </c>
      <c r="B1828" s="12" t="s">
        <v>4070</v>
      </c>
      <c r="C1828" s="2">
        <v>42919</v>
      </c>
      <c r="D1828" s="2">
        <v>42920</v>
      </c>
      <c r="E1828" s="12" t="s">
        <v>89</v>
      </c>
      <c r="F1828" s="12" t="s">
        <v>2386</v>
      </c>
      <c r="G1828" s="12" t="s">
        <v>2387</v>
      </c>
      <c r="H1828" s="12" t="s">
        <v>26</v>
      </c>
      <c r="I1828" s="12" t="s">
        <v>27</v>
      </c>
      <c r="J1828" s="12" t="s">
        <v>511</v>
      </c>
      <c r="K1828" s="12" t="s">
        <v>886</v>
      </c>
      <c r="L1828" s="12">
        <v>3301</v>
      </c>
      <c r="M1828" s="12" t="s">
        <v>69</v>
      </c>
      <c r="N1828" s="12" t="s">
        <v>937</v>
      </c>
      <c r="O1828" s="12" t="s">
        <v>32</v>
      </c>
      <c r="P1828" s="12" t="s">
        <v>58</v>
      </c>
      <c r="Q1828" s="12" t="s">
        <v>938</v>
      </c>
      <c r="R1828" s="12">
        <v>102.3</v>
      </c>
      <c r="S1828" s="12">
        <v>1</v>
      </c>
      <c r="T1828" s="12">
        <v>0</v>
      </c>
      <c r="U1828" s="12">
        <v>26.597999999999999</v>
      </c>
    </row>
    <row r="1829" spans="1:21" x14ac:dyDescent="0.3">
      <c r="A1829" s="12">
        <v>8578</v>
      </c>
      <c r="B1829" s="12" t="s">
        <v>4071</v>
      </c>
      <c r="C1829" s="2">
        <v>43091</v>
      </c>
      <c r="D1829" s="2">
        <v>43095</v>
      </c>
      <c r="E1829" s="12" t="s">
        <v>41</v>
      </c>
      <c r="F1829" s="12" t="s">
        <v>1636</v>
      </c>
      <c r="G1829" s="12" t="s">
        <v>1637</v>
      </c>
      <c r="H1829" s="12" t="s">
        <v>26</v>
      </c>
      <c r="I1829" s="12" t="s">
        <v>27</v>
      </c>
      <c r="J1829" s="12" t="s">
        <v>896</v>
      </c>
      <c r="K1829" s="12" t="s">
        <v>168</v>
      </c>
      <c r="L1829" s="12">
        <v>55901</v>
      </c>
      <c r="M1829" s="12" t="s">
        <v>95</v>
      </c>
      <c r="N1829" s="12" t="s">
        <v>437</v>
      </c>
      <c r="O1829" s="12" t="s">
        <v>32</v>
      </c>
      <c r="P1829" s="12" t="s">
        <v>47</v>
      </c>
      <c r="Q1829" s="12" t="s">
        <v>438</v>
      </c>
      <c r="R1829" s="12">
        <v>607.52</v>
      </c>
      <c r="S1829" s="12">
        <v>2</v>
      </c>
      <c r="T1829" s="12">
        <v>0</v>
      </c>
      <c r="U1829" s="12">
        <v>97.203199999999995</v>
      </c>
    </row>
    <row r="1830" spans="1:21" x14ac:dyDescent="0.3">
      <c r="A1830" s="12">
        <v>8581</v>
      </c>
      <c r="B1830" s="12" t="s">
        <v>4072</v>
      </c>
      <c r="C1830" s="2">
        <v>41779</v>
      </c>
      <c r="D1830" s="2">
        <v>41781</v>
      </c>
      <c r="E1830" s="12" t="s">
        <v>23</v>
      </c>
      <c r="F1830" s="12" t="s">
        <v>1999</v>
      </c>
      <c r="G1830" s="12" t="s">
        <v>2000</v>
      </c>
      <c r="H1830" s="12" t="s">
        <v>92</v>
      </c>
      <c r="I1830" s="12" t="s">
        <v>27</v>
      </c>
      <c r="J1830" s="12" t="s">
        <v>4073</v>
      </c>
      <c r="K1830" s="12" t="s">
        <v>94</v>
      </c>
      <c r="L1830" s="12">
        <v>78666</v>
      </c>
      <c r="M1830" s="12" t="s">
        <v>95</v>
      </c>
      <c r="N1830" s="12" t="s">
        <v>3440</v>
      </c>
      <c r="O1830" s="12" t="s">
        <v>32</v>
      </c>
      <c r="P1830" s="12" t="s">
        <v>58</v>
      </c>
      <c r="Q1830" s="12" t="s">
        <v>3441</v>
      </c>
      <c r="R1830" s="12">
        <v>10.332000000000001</v>
      </c>
      <c r="S1830" s="12">
        <v>3</v>
      </c>
      <c r="T1830" s="12">
        <v>0.6</v>
      </c>
      <c r="U1830" s="12">
        <v>-5.9409000000000001</v>
      </c>
    </row>
    <row r="1831" spans="1:21" x14ac:dyDescent="0.3">
      <c r="A1831" s="12">
        <v>8593</v>
      </c>
      <c r="B1831" s="12" t="s">
        <v>4074</v>
      </c>
      <c r="C1831" s="2">
        <v>42848</v>
      </c>
      <c r="D1831" s="2">
        <v>42851</v>
      </c>
      <c r="E1831" s="12" t="s">
        <v>89</v>
      </c>
      <c r="F1831" s="12" t="s">
        <v>42</v>
      </c>
      <c r="G1831" s="12" t="s">
        <v>43</v>
      </c>
      <c r="H1831" s="12" t="s">
        <v>26</v>
      </c>
      <c r="I1831" s="12" t="s">
        <v>27</v>
      </c>
      <c r="J1831" s="12" t="s">
        <v>4075</v>
      </c>
      <c r="K1831" s="12" t="s">
        <v>182</v>
      </c>
      <c r="L1831" s="12">
        <v>80634</v>
      </c>
      <c r="M1831" s="12" t="s">
        <v>56</v>
      </c>
      <c r="N1831" s="12" t="s">
        <v>3045</v>
      </c>
      <c r="O1831" s="12" t="s">
        <v>32</v>
      </c>
      <c r="P1831" s="12" t="s">
        <v>58</v>
      </c>
      <c r="Q1831" s="12" t="s">
        <v>3046</v>
      </c>
      <c r="R1831" s="12">
        <v>11.664</v>
      </c>
      <c r="S1831" s="12">
        <v>3</v>
      </c>
      <c r="T1831" s="12">
        <v>0.2</v>
      </c>
      <c r="U1831" s="12">
        <v>3.3534000000000002</v>
      </c>
    </row>
    <row r="1832" spans="1:21" x14ac:dyDescent="0.3">
      <c r="A1832" s="12">
        <v>8608</v>
      </c>
      <c r="B1832" s="12" t="s">
        <v>4076</v>
      </c>
      <c r="C1832" s="2">
        <v>41794</v>
      </c>
      <c r="D1832" s="2">
        <v>41799</v>
      </c>
      <c r="E1832" s="12" t="s">
        <v>41</v>
      </c>
      <c r="F1832" s="12" t="s">
        <v>1774</v>
      </c>
      <c r="G1832" s="12" t="s">
        <v>1775</v>
      </c>
      <c r="H1832" s="12" t="s">
        <v>26</v>
      </c>
      <c r="I1832" s="12" t="s">
        <v>27</v>
      </c>
      <c r="J1832" s="12" t="s">
        <v>175</v>
      </c>
      <c r="K1832" s="12" t="s">
        <v>122</v>
      </c>
      <c r="L1832" s="12">
        <v>10035</v>
      </c>
      <c r="M1832" s="12" t="s">
        <v>69</v>
      </c>
      <c r="N1832" s="12" t="s">
        <v>1520</v>
      </c>
      <c r="O1832" s="12" t="s">
        <v>32</v>
      </c>
      <c r="P1832" s="12" t="s">
        <v>58</v>
      </c>
      <c r="Q1832" s="12" t="s">
        <v>1521</v>
      </c>
      <c r="R1832" s="12">
        <v>56.96</v>
      </c>
      <c r="S1832" s="12">
        <v>2</v>
      </c>
      <c r="T1832" s="12">
        <v>0</v>
      </c>
      <c r="U1832" s="12">
        <v>21.075199999999999</v>
      </c>
    </row>
    <row r="1833" spans="1:21" x14ac:dyDescent="0.3">
      <c r="A1833" s="12">
        <v>8610</v>
      </c>
      <c r="B1833" s="12" t="s">
        <v>4076</v>
      </c>
      <c r="C1833" s="2">
        <v>41794</v>
      </c>
      <c r="D1833" s="2">
        <v>41799</v>
      </c>
      <c r="E1833" s="12" t="s">
        <v>41</v>
      </c>
      <c r="F1833" s="12" t="s">
        <v>1774</v>
      </c>
      <c r="G1833" s="12" t="s">
        <v>1775</v>
      </c>
      <c r="H1833" s="12" t="s">
        <v>26</v>
      </c>
      <c r="I1833" s="12" t="s">
        <v>27</v>
      </c>
      <c r="J1833" s="12" t="s">
        <v>175</v>
      </c>
      <c r="K1833" s="12" t="s">
        <v>122</v>
      </c>
      <c r="L1833" s="12">
        <v>10035</v>
      </c>
      <c r="M1833" s="12" t="s">
        <v>69</v>
      </c>
      <c r="N1833" s="12" t="s">
        <v>738</v>
      </c>
      <c r="O1833" s="12" t="s">
        <v>32</v>
      </c>
      <c r="P1833" s="12" t="s">
        <v>33</v>
      </c>
      <c r="Q1833" s="12" t="s">
        <v>739</v>
      </c>
      <c r="R1833" s="12">
        <v>353.56799999999998</v>
      </c>
      <c r="S1833" s="12">
        <v>2</v>
      </c>
      <c r="T1833" s="12">
        <v>0.2</v>
      </c>
      <c r="U1833" s="12">
        <v>-44.195999999999998</v>
      </c>
    </row>
    <row r="1834" spans="1:21" x14ac:dyDescent="0.3">
      <c r="A1834" s="12">
        <v>8611</v>
      </c>
      <c r="B1834" s="12" t="s">
        <v>4076</v>
      </c>
      <c r="C1834" s="2">
        <v>41794</v>
      </c>
      <c r="D1834" s="2">
        <v>41799</v>
      </c>
      <c r="E1834" s="12" t="s">
        <v>41</v>
      </c>
      <c r="F1834" s="12" t="s">
        <v>1774</v>
      </c>
      <c r="G1834" s="12" t="s">
        <v>1775</v>
      </c>
      <c r="H1834" s="12" t="s">
        <v>26</v>
      </c>
      <c r="I1834" s="12" t="s">
        <v>27</v>
      </c>
      <c r="J1834" s="12" t="s">
        <v>175</v>
      </c>
      <c r="K1834" s="12" t="s">
        <v>122</v>
      </c>
      <c r="L1834" s="12">
        <v>10035</v>
      </c>
      <c r="M1834" s="12" t="s">
        <v>69</v>
      </c>
      <c r="N1834" s="12" t="s">
        <v>979</v>
      </c>
      <c r="O1834" s="12" t="s">
        <v>32</v>
      </c>
      <c r="P1834" s="12" t="s">
        <v>58</v>
      </c>
      <c r="Q1834" s="12" t="s">
        <v>980</v>
      </c>
      <c r="R1834" s="12">
        <v>13.96</v>
      </c>
      <c r="S1834" s="12">
        <v>2</v>
      </c>
      <c r="T1834" s="12">
        <v>0</v>
      </c>
      <c r="U1834" s="12">
        <v>6.7008000000000001</v>
      </c>
    </row>
    <row r="1835" spans="1:21" x14ac:dyDescent="0.3">
      <c r="A1835" s="12">
        <v>8619</v>
      </c>
      <c r="B1835" s="12" t="s">
        <v>4077</v>
      </c>
      <c r="C1835" s="2">
        <v>42797</v>
      </c>
      <c r="D1835" s="2">
        <v>42802</v>
      </c>
      <c r="E1835" s="12" t="s">
        <v>41</v>
      </c>
      <c r="F1835" s="12" t="s">
        <v>1028</v>
      </c>
      <c r="G1835" s="12" t="s">
        <v>1029</v>
      </c>
      <c r="H1835" s="12" t="s">
        <v>92</v>
      </c>
      <c r="I1835" s="12" t="s">
        <v>27</v>
      </c>
      <c r="J1835" s="12" t="s">
        <v>54</v>
      </c>
      <c r="K1835" s="12" t="s">
        <v>55</v>
      </c>
      <c r="L1835" s="12">
        <v>90004</v>
      </c>
      <c r="M1835" s="12" t="s">
        <v>56</v>
      </c>
      <c r="N1835" s="12" t="s">
        <v>909</v>
      </c>
      <c r="O1835" s="12" t="s">
        <v>32</v>
      </c>
      <c r="P1835" s="12" t="s">
        <v>47</v>
      </c>
      <c r="Q1835" s="12" t="s">
        <v>910</v>
      </c>
      <c r="R1835" s="12">
        <v>399.67200000000003</v>
      </c>
      <c r="S1835" s="12">
        <v>7</v>
      </c>
      <c r="T1835" s="12">
        <v>0.2</v>
      </c>
      <c r="U1835" s="12">
        <v>-14.9877</v>
      </c>
    </row>
    <row r="1836" spans="1:21" x14ac:dyDescent="0.3">
      <c r="A1836" s="12">
        <v>8621</v>
      </c>
      <c r="B1836" s="12" t="s">
        <v>4078</v>
      </c>
      <c r="C1836" s="2">
        <v>43045</v>
      </c>
      <c r="D1836" s="2">
        <v>43048</v>
      </c>
      <c r="E1836" s="12" t="s">
        <v>23</v>
      </c>
      <c r="F1836" s="12" t="s">
        <v>2417</v>
      </c>
      <c r="G1836" s="12" t="s">
        <v>2418</v>
      </c>
      <c r="H1836" s="12" t="s">
        <v>26</v>
      </c>
      <c r="I1836" s="12" t="s">
        <v>27</v>
      </c>
      <c r="J1836" s="12" t="s">
        <v>1741</v>
      </c>
      <c r="K1836" s="12" t="s">
        <v>94</v>
      </c>
      <c r="L1836" s="12">
        <v>75217</v>
      </c>
      <c r="M1836" s="12" t="s">
        <v>95</v>
      </c>
      <c r="N1836" s="12" t="s">
        <v>872</v>
      </c>
      <c r="O1836" s="12" t="s">
        <v>32</v>
      </c>
      <c r="P1836" s="12" t="s">
        <v>58</v>
      </c>
      <c r="Q1836" s="12" t="s">
        <v>873</v>
      </c>
      <c r="R1836" s="12">
        <v>30.56</v>
      </c>
      <c r="S1836" s="12">
        <v>5</v>
      </c>
      <c r="T1836" s="12">
        <v>0.6</v>
      </c>
      <c r="U1836" s="12">
        <v>-19.864000000000001</v>
      </c>
    </row>
    <row r="1837" spans="1:21" x14ac:dyDescent="0.3">
      <c r="A1837" s="12">
        <v>8630</v>
      </c>
      <c r="B1837" s="12" t="s">
        <v>4079</v>
      </c>
      <c r="C1837" s="2">
        <v>42254</v>
      </c>
      <c r="D1837" s="2">
        <v>42259</v>
      </c>
      <c r="E1837" s="12" t="s">
        <v>41</v>
      </c>
      <c r="F1837" s="12" t="s">
        <v>4080</v>
      </c>
      <c r="G1837" s="12" t="s">
        <v>4081</v>
      </c>
      <c r="H1837" s="12" t="s">
        <v>92</v>
      </c>
      <c r="I1837" s="12" t="s">
        <v>27</v>
      </c>
      <c r="J1837" s="12" t="s">
        <v>175</v>
      </c>
      <c r="K1837" s="12" t="s">
        <v>122</v>
      </c>
      <c r="L1837" s="12">
        <v>10011</v>
      </c>
      <c r="M1837" s="12" t="s">
        <v>69</v>
      </c>
      <c r="N1837" s="12" t="s">
        <v>1993</v>
      </c>
      <c r="O1837" s="12" t="s">
        <v>32</v>
      </c>
      <c r="P1837" s="12" t="s">
        <v>47</v>
      </c>
      <c r="Q1837" s="12" t="s">
        <v>1994</v>
      </c>
      <c r="R1837" s="12">
        <v>481.17599999999999</v>
      </c>
      <c r="S1837" s="12">
        <v>2</v>
      </c>
      <c r="T1837" s="12">
        <v>0.4</v>
      </c>
      <c r="U1837" s="12">
        <v>-120.294</v>
      </c>
    </row>
    <row r="1838" spans="1:21" x14ac:dyDescent="0.3">
      <c r="A1838" s="12">
        <v>8632</v>
      </c>
      <c r="B1838" s="12" t="s">
        <v>4082</v>
      </c>
      <c r="C1838" s="2">
        <v>42579</v>
      </c>
      <c r="D1838" s="2">
        <v>42580</v>
      </c>
      <c r="E1838" s="12" t="s">
        <v>89</v>
      </c>
      <c r="F1838" s="12" t="s">
        <v>612</v>
      </c>
      <c r="G1838" s="12" t="s">
        <v>613</v>
      </c>
      <c r="H1838" s="12" t="s">
        <v>26</v>
      </c>
      <c r="I1838" s="12" t="s">
        <v>27</v>
      </c>
      <c r="J1838" s="12" t="s">
        <v>3103</v>
      </c>
      <c r="K1838" s="12" t="s">
        <v>68</v>
      </c>
      <c r="L1838" s="12">
        <v>18018</v>
      </c>
      <c r="M1838" s="12" t="s">
        <v>69</v>
      </c>
      <c r="N1838" s="12" t="s">
        <v>812</v>
      </c>
      <c r="O1838" s="12" t="s">
        <v>32</v>
      </c>
      <c r="P1838" s="12" t="s">
        <v>33</v>
      </c>
      <c r="Q1838" s="12" t="s">
        <v>813</v>
      </c>
      <c r="R1838" s="12">
        <v>177.45</v>
      </c>
      <c r="S1838" s="12">
        <v>5</v>
      </c>
      <c r="T1838" s="12">
        <v>0.5</v>
      </c>
      <c r="U1838" s="12">
        <v>-78.078000000000003</v>
      </c>
    </row>
    <row r="1839" spans="1:21" x14ac:dyDescent="0.3">
      <c r="A1839" s="12">
        <v>8635</v>
      </c>
      <c r="B1839" s="12" t="s">
        <v>4083</v>
      </c>
      <c r="C1839" s="2">
        <v>42972</v>
      </c>
      <c r="D1839" s="2">
        <v>42976</v>
      </c>
      <c r="E1839" s="12" t="s">
        <v>41</v>
      </c>
      <c r="F1839" s="12" t="s">
        <v>741</v>
      </c>
      <c r="G1839" s="12" t="s">
        <v>742</v>
      </c>
      <c r="H1839" s="12" t="s">
        <v>26</v>
      </c>
      <c r="I1839" s="12" t="s">
        <v>27</v>
      </c>
      <c r="J1839" s="12" t="s">
        <v>67</v>
      </c>
      <c r="K1839" s="12" t="s">
        <v>68</v>
      </c>
      <c r="L1839" s="12">
        <v>19140</v>
      </c>
      <c r="M1839" s="12" t="s">
        <v>69</v>
      </c>
      <c r="N1839" s="12" t="s">
        <v>31</v>
      </c>
      <c r="O1839" s="12" t="s">
        <v>32</v>
      </c>
      <c r="P1839" s="12" t="s">
        <v>33</v>
      </c>
      <c r="Q1839" s="12" t="s">
        <v>34</v>
      </c>
      <c r="R1839" s="12">
        <v>130.97999999999999</v>
      </c>
      <c r="S1839" s="12">
        <v>2</v>
      </c>
      <c r="T1839" s="12">
        <v>0.5</v>
      </c>
      <c r="U1839" s="12">
        <v>-89.066400000000002</v>
      </c>
    </row>
    <row r="1840" spans="1:21" x14ac:dyDescent="0.3">
      <c r="A1840" s="12">
        <v>8638</v>
      </c>
      <c r="B1840" s="12" t="s">
        <v>4084</v>
      </c>
      <c r="C1840" s="2">
        <v>42852</v>
      </c>
      <c r="D1840" s="2">
        <v>42857</v>
      </c>
      <c r="E1840" s="12" t="s">
        <v>41</v>
      </c>
      <c r="F1840" s="12" t="s">
        <v>4085</v>
      </c>
      <c r="G1840" s="12" t="s">
        <v>4086</v>
      </c>
      <c r="H1840" s="12" t="s">
        <v>26</v>
      </c>
      <c r="I1840" s="12" t="s">
        <v>27</v>
      </c>
      <c r="J1840" s="12" t="s">
        <v>193</v>
      </c>
      <c r="K1840" s="12" t="s">
        <v>194</v>
      </c>
      <c r="L1840" s="12">
        <v>98105</v>
      </c>
      <c r="M1840" s="12" t="s">
        <v>56</v>
      </c>
      <c r="N1840" s="12" t="s">
        <v>129</v>
      </c>
      <c r="O1840" s="12" t="s">
        <v>32</v>
      </c>
      <c r="P1840" s="12" t="s">
        <v>58</v>
      </c>
      <c r="Q1840" s="12" t="s">
        <v>130</v>
      </c>
      <c r="R1840" s="12">
        <v>139.58000000000001</v>
      </c>
      <c r="S1840" s="12">
        <v>7</v>
      </c>
      <c r="T1840" s="12">
        <v>0</v>
      </c>
      <c r="U1840" s="12">
        <v>39.0824</v>
      </c>
    </row>
    <row r="1841" spans="1:21" x14ac:dyDescent="0.3">
      <c r="A1841" s="12">
        <v>8646</v>
      </c>
      <c r="B1841" s="12" t="s">
        <v>4087</v>
      </c>
      <c r="C1841" s="2">
        <v>42316</v>
      </c>
      <c r="D1841" s="2">
        <v>42323</v>
      </c>
      <c r="E1841" s="12" t="s">
        <v>41</v>
      </c>
      <c r="F1841" s="12" t="s">
        <v>1040</v>
      </c>
      <c r="G1841" s="12" t="s">
        <v>1041</v>
      </c>
      <c r="H1841" s="12" t="s">
        <v>92</v>
      </c>
      <c r="I1841" s="12" t="s">
        <v>27</v>
      </c>
      <c r="J1841" s="12" t="s">
        <v>608</v>
      </c>
      <c r="K1841" s="12" t="s">
        <v>1038</v>
      </c>
      <c r="L1841" s="12">
        <v>28540</v>
      </c>
      <c r="M1841" s="12" t="s">
        <v>30</v>
      </c>
      <c r="N1841" s="12" t="s">
        <v>424</v>
      </c>
      <c r="O1841" s="12" t="s">
        <v>32</v>
      </c>
      <c r="P1841" s="12" t="s">
        <v>58</v>
      </c>
      <c r="Q1841" s="12" t="s">
        <v>425</v>
      </c>
      <c r="R1841" s="12">
        <v>4.7119999999999997</v>
      </c>
      <c r="S1841" s="12">
        <v>1</v>
      </c>
      <c r="T1841" s="12">
        <v>0.2</v>
      </c>
      <c r="U1841" s="12">
        <v>1.4136</v>
      </c>
    </row>
    <row r="1842" spans="1:21" x14ac:dyDescent="0.3">
      <c r="A1842" s="12">
        <v>8647</v>
      </c>
      <c r="B1842" s="12" t="s">
        <v>4088</v>
      </c>
      <c r="C1842" s="2">
        <v>42699</v>
      </c>
      <c r="D1842" s="2">
        <v>42703</v>
      </c>
      <c r="E1842" s="12" t="s">
        <v>41</v>
      </c>
      <c r="F1842" s="12" t="s">
        <v>2635</v>
      </c>
      <c r="G1842" s="12" t="s">
        <v>2636</v>
      </c>
      <c r="H1842" s="12" t="s">
        <v>26</v>
      </c>
      <c r="I1842" s="12" t="s">
        <v>27</v>
      </c>
      <c r="J1842" s="12" t="s">
        <v>54</v>
      </c>
      <c r="K1842" s="12" t="s">
        <v>55</v>
      </c>
      <c r="L1842" s="12">
        <v>90032</v>
      </c>
      <c r="M1842" s="12" t="s">
        <v>56</v>
      </c>
      <c r="N1842" s="12" t="s">
        <v>257</v>
      </c>
      <c r="O1842" s="12" t="s">
        <v>32</v>
      </c>
      <c r="P1842" s="12" t="s">
        <v>38</v>
      </c>
      <c r="Q1842" s="12" t="s">
        <v>258</v>
      </c>
      <c r="R1842" s="12">
        <v>194.352</v>
      </c>
      <c r="S1842" s="12">
        <v>3</v>
      </c>
      <c r="T1842" s="12">
        <v>0.2</v>
      </c>
      <c r="U1842" s="12">
        <v>19.435199999999998</v>
      </c>
    </row>
    <row r="1843" spans="1:21" x14ac:dyDescent="0.3">
      <c r="A1843" s="12">
        <v>8648</v>
      </c>
      <c r="B1843" s="12" t="s">
        <v>4089</v>
      </c>
      <c r="C1843" s="2">
        <v>42343</v>
      </c>
      <c r="D1843" s="2">
        <v>42346</v>
      </c>
      <c r="E1843" s="12" t="s">
        <v>89</v>
      </c>
      <c r="F1843" s="12" t="s">
        <v>2043</v>
      </c>
      <c r="G1843" s="12" t="s">
        <v>2044</v>
      </c>
      <c r="H1843" s="12" t="s">
        <v>92</v>
      </c>
      <c r="I1843" s="12" t="s">
        <v>27</v>
      </c>
      <c r="J1843" s="12" t="s">
        <v>2649</v>
      </c>
      <c r="K1843" s="12" t="s">
        <v>143</v>
      </c>
      <c r="L1843" s="12">
        <v>37211</v>
      </c>
      <c r="M1843" s="12" t="s">
        <v>30</v>
      </c>
      <c r="N1843" s="12" t="s">
        <v>300</v>
      </c>
      <c r="O1843" s="12" t="s">
        <v>32</v>
      </c>
      <c r="P1843" s="12" t="s">
        <v>38</v>
      </c>
      <c r="Q1843" s="12" t="s">
        <v>301</v>
      </c>
      <c r="R1843" s="12">
        <v>97.424000000000007</v>
      </c>
      <c r="S1843" s="12">
        <v>2</v>
      </c>
      <c r="T1843" s="12">
        <v>0.2</v>
      </c>
      <c r="U1843" s="12">
        <v>10.9602</v>
      </c>
    </row>
    <row r="1844" spans="1:21" x14ac:dyDescent="0.3">
      <c r="A1844" s="12">
        <v>8652</v>
      </c>
      <c r="B1844" s="12" t="s">
        <v>4090</v>
      </c>
      <c r="C1844" s="2">
        <v>41895</v>
      </c>
      <c r="D1844" s="2">
        <v>41895</v>
      </c>
      <c r="E1844" s="12" t="s">
        <v>427</v>
      </c>
      <c r="F1844" s="12" t="s">
        <v>693</v>
      </c>
      <c r="G1844" s="12" t="s">
        <v>694</v>
      </c>
      <c r="H1844" s="12" t="s">
        <v>26</v>
      </c>
      <c r="I1844" s="12" t="s">
        <v>27</v>
      </c>
      <c r="J1844" s="12" t="s">
        <v>193</v>
      </c>
      <c r="K1844" s="12" t="s">
        <v>194</v>
      </c>
      <c r="L1844" s="12">
        <v>98103</v>
      </c>
      <c r="M1844" s="12" t="s">
        <v>56</v>
      </c>
      <c r="N1844" s="12" t="s">
        <v>381</v>
      </c>
      <c r="O1844" s="12" t="s">
        <v>32</v>
      </c>
      <c r="P1844" s="12" t="s">
        <v>58</v>
      </c>
      <c r="Q1844" s="12" t="s">
        <v>382</v>
      </c>
      <c r="R1844" s="12">
        <v>14.19</v>
      </c>
      <c r="S1844" s="12">
        <v>3</v>
      </c>
      <c r="T1844" s="12">
        <v>0</v>
      </c>
      <c r="U1844" s="12">
        <v>5.5340999999999996</v>
      </c>
    </row>
    <row r="1845" spans="1:21" x14ac:dyDescent="0.3">
      <c r="A1845" s="12">
        <v>8661</v>
      </c>
      <c r="B1845" s="12" t="s">
        <v>4091</v>
      </c>
      <c r="C1845" s="2">
        <v>43064</v>
      </c>
      <c r="D1845" s="2">
        <v>43069</v>
      </c>
      <c r="E1845" s="12" t="s">
        <v>41</v>
      </c>
      <c r="F1845" s="12" t="s">
        <v>1433</v>
      </c>
      <c r="G1845" s="12" t="s">
        <v>1434</v>
      </c>
      <c r="H1845" s="12" t="s">
        <v>26</v>
      </c>
      <c r="I1845" s="12" t="s">
        <v>27</v>
      </c>
      <c r="J1845" s="12" t="s">
        <v>44</v>
      </c>
      <c r="K1845" s="12" t="s">
        <v>45</v>
      </c>
      <c r="L1845" s="12">
        <v>33311</v>
      </c>
      <c r="M1845" s="12" t="s">
        <v>30</v>
      </c>
      <c r="N1845" s="12" t="s">
        <v>1448</v>
      </c>
      <c r="O1845" s="12" t="s">
        <v>32</v>
      </c>
      <c r="P1845" s="12" t="s">
        <v>33</v>
      </c>
      <c r="Q1845" s="12" t="s">
        <v>1449</v>
      </c>
      <c r="R1845" s="12">
        <v>723.92</v>
      </c>
      <c r="S1845" s="12">
        <v>5</v>
      </c>
      <c r="T1845" s="12">
        <v>0.2</v>
      </c>
      <c r="U1845" s="12">
        <v>-81.441000000000003</v>
      </c>
    </row>
    <row r="1846" spans="1:21" x14ac:dyDescent="0.3">
      <c r="A1846" s="12">
        <v>8662</v>
      </c>
      <c r="B1846" s="12" t="s">
        <v>4092</v>
      </c>
      <c r="C1846" s="2">
        <v>42136</v>
      </c>
      <c r="D1846" s="2">
        <v>42141</v>
      </c>
      <c r="E1846" s="12" t="s">
        <v>41</v>
      </c>
      <c r="F1846" s="12" t="s">
        <v>1573</v>
      </c>
      <c r="G1846" s="12" t="s">
        <v>1574</v>
      </c>
      <c r="H1846" s="12" t="s">
        <v>26</v>
      </c>
      <c r="I1846" s="12" t="s">
        <v>27</v>
      </c>
      <c r="J1846" s="12" t="s">
        <v>103</v>
      </c>
      <c r="K1846" s="12" t="s">
        <v>94</v>
      </c>
      <c r="L1846" s="12">
        <v>77041</v>
      </c>
      <c r="M1846" s="12" t="s">
        <v>95</v>
      </c>
      <c r="N1846" s="12" t="s">
        <v>2789</v>
      </c>
      <c r="O1846" s="12" t="s">
        <v>32</v>
      </c>
      <c r="P1846" s="12" t="s">
        <v>58</v>
      </c>
      <c r="Q1846" s="12" t="s">
        <v>2790</v>
      </c>
      <c r="R1846" s="12">
        <v>21.968</v>
      </c>
      <c r="S1846" s="12">
        <v>4</v>
      </c>
      <c r="T1846" s="12">
        <v>0.6</v>
      </c>
      <c r="U1846" s="12">
        <v>-15.9268</v>
      </c>
    </row>
    <row r="1847" spans="1:21" x14ac:dyDescent="0.3">
      <c r="A1847" s="12">
        <v>8665</v>
      </c>
      <c r="B1847" s="12" t="s">
        <v>4093</v>
      </c>
      <c r="C1847" s="2">
        <v>42824</v>
      </c>
      <c r="D1847" s="2">
        <v>42826</v>
      </c>
      <c r="E1847" s="12" t="s">
        <v>23</v>
      </c>
      <c r="F1847" s="12" t="s">
        <v>3117</v>
      </c>
      <c r="G1847" s="12" t="s">
        <v>3118</v>
      </c>
      <c r="H1847" s="12" t="s">
        <v>26</v>
      </c>
      <c r="I1847" s="12" t="s">
        <v>27</v>
      </c>
      <c r="J1847" s="12" t="s">
        <v>2062</v>
      </c>
      <c r="K1847" s="12" t="s">
        <v>55</v>
      </c>
      <c r="L1847" s="12">
        <v>90712</v>
      </c>
      <c r="M1847" s="12" t="s">
        <v>56</v>
      </c>
      <c r="N1847" s="12" t="s">
        <v>1544</v>
      </c>
      <c r="O1847" s="12" t="s">
        <v>32</v>
      </c>
      <c r="P1847" s="12" t="s">
        <v>58</v>
      </c>
      <c r="Q1847" s="12" t="s">
        <v>1545</v>
      </c>
      <c r="R1847" s="12">
        <v>94.2</v>
      </c>
      <c r="S1847" s="12">
        <v>5</v>
      </c>
      <c r="T1847" s="12">
        <v>0</v>
      </c>
      <c r="U1847" s="12">
        <v>39.564</v>
      </c>
    </row>
    <row r="1848" spans="1:21" x14ac:dyDescent="0.3">
      <c r="A1848" s="12">
        <v>8671</v>
      </c>
      <c r="B1848" s="12" t="s">
        <v>4094</v>
      </c>
      <c r="C1848" s="2">
        <v>42000</v>
      </c>
      <c r="D1848" s="2">
        <v>42005</v>
      </c>
      <c r="E1848" s="12" t="s">
        <v>23</v>
      </c>
      <c r="F1848" s="12" t="s">
        <v>165</v>
      </c>
      <c r="G1848" s="12" t="s">
        <v>166</v>
      </c>
      <c r="H1848" s="12" t="s">
        <v>26</v>
      </c>
      <c r="I1848" s="12" t="s">
        <v>27</v>
      </c>
      <c r="J1848" s="12" t="s">
        <v>695</v>
      </c>
      <c r="K1848" s="12" t="s">
        <v>233</v>
      </c>
      <c r="L1848" s="12">
        <v>44105</v>
      </c>
      <c r="M1848" s="12" t="s">
        <v>69</v>
      </c>
      <c r="N1848" s="12" t="s">
        <v>2608</v>
      </c>
      <c r="O1848" s="12" t="s">
        <v>32</v>
      </c>
      <c r="P1848" s="12" t="s">
        <v>58</v>
      </c>
      <c r="Q1848" s="12" t="s">
        <v>2609</v>
      </c>
      <c r="R1848" s="12">
        <v>182.352</v>
      </c>
      <c r="S1848" s="12">
        <v>3</v>
      </c>
      <c r="T1848" s="12">
        <v>0.2</v>
      </c>
      <c r="U1848" s="12">
        <v>-18.235199999999999</v>
      </c>
    </row>
    <row r="1849" spans="1:21" x14ac:dyDescent="0.3">
      <c r="A1849" s="12">
        <v>8674</v>
      </c>
      <c r="B1849" s="12" t="s">
        <v>4095</v>
      </c>
      <c r="C1849" s="2">
        <v>42782</v>
      </c>
      <c r="D1849" s="2">
        <v>42787</v>
      </c>
      <c r="E1849" s="12" t="s">
        <v>41</v>
      </c>
      <c r="F1849" s="12" t="s">
        <v>1632</v>
      </c>
      <c r="G1849" s="12" t="s">
        <v>1633</v>
      </c>
      <c r="H1849" s="12" t="s">
        <v>26</v>
      </c>
      <c r="I1849" s="12" t="s">
        <v>27</v>
      </c>
      <c r="J1849" s="12" t="s">
        <v>515</v>
      </c>
      <c r="K1849" s="12" t="s">
        <v>136</v>
      </c>
      <c r="L1849" s="12">
        <v>62521</v>
      </c>
      <c r="M1849" s="12" t="s">
        <v>95</v>
      </c>
      <c r="N1849" s="12" t="s">
        <v>208</v>
      </c>
      <c r="O1849" s="12" t="s">
        <v>32</v>
      </c>
      <c r="P1849" s="12" t="s">
        <v>38</v>
      </c>
      <c r="Q1849" s="12" t="s">
        <v>209</v>
      </c>
      <c r="R1849" s="12">
        <v>600.55799999999999</v>
      </c>
      <c r="S1849" s="12">
        <v>3</v>
      </c>
      <c r="T1849" s="12">
        <v>0.3</v>
      </c>
      <c r="U1849" s="12">
        <v>-8.5793999999999997</v>
      </c>
    </row>
    <row r="1850" spans="1:21" x14ac:dyDescent="0.3">
      <c r="A1850" s="12">
        <v>8677</v>
      </c>
      <c r="B1850" s="12" t="s">
        <v>4095</v>
      </c>
      <c r="C1850" s="2">
        <v>42782</v>
      </c>
      <c r="D1850" s="2">
        <v>42787</v>
      </c>
      <c r="E1850" s="12" t="s">
        <v>41</v>
      </c>
      <c r="F1850" s="12" t="s">
        <v>1632</v>
      </c>
      <c r="G1850" s="12" t="s">
        <v>1633</v>
      </c>
      <c r="H1850" s="12" t="s">
        <v>26</v>
      </c>
      <c r="I1850" s="12" t="s">
        <v>27</v>
      </c>
      <c r="J1850" s="12" t="s">
        <v>515</v>
      </c>
      <c r="K1850" s="12" t="s">
        <v>136</v>
      </c>
      <c r="L1850" s="12">
        <v>62521</v>
      </c>
      <c r="M1850" s="12" t="s">
        <v>95</v>
      </c>
      <c r="N1850" s="12" t="s">
        <v>1313</v>
      </c>
      <c r="O1850" s="12" t="s">
        <v>32</v>
      </c>
      <c r="P1850" s="12" t="s">
        <v>58</v>
      </c>
      <c r="Q1850" s="12" t="s">
        <v>2024</v>
      </c>
      <c r="R1850" s="12">
        <v>7.6920000000000002</v>
      </c>
      <c r="S1850" s="12">
        <v>1</v>
      </c>
      <c r="T1850" s="12">
        <v>0.6</v>
      </c>
      <c r="U1850" s="12">
        <v>-3.6537000000000002</v>
      </c>
    </row>
    <row r="1851" spans="1:21" x14ac:dyDescent="0.3">
      <c r="A1851" s="12">
        <v>8678</v>
      </c>
      <c r="B1851" s="12" t="s">
        <v>4096</v>
      </c>
      <c r="C1851" s="2">
        <v>43032</v>
      </c>
      <c r="D1851" s="2">
        <v>43034</v>
      </c>
      <c r="E1851" s="12" t="s">
        <v>89</v>
      </c>
      <c r="F1851" s="12" t="s">
        <v>405</v>
      </c>
      <c r="G1851" s="12" t="s">
        <v>406</v>
      </c>
      <c r="H1851" s="12" t="s">
        <v>26</v>
      </c>
      <c r="I1851" s="12" t="s">
        <v>27</v>
      </c>
      <c r="J1851" s="12" t="s">
        <v>4097</v>
      </c>
      <c r="K1851" s="12" t="s">
        <v>94</v>
      </c>
      <c r="L1851" s="12">
        <v>76063</v>
      </c>
      <c r="M1851" s="12" t="s">
        <v>95</v>
      </c>
      <c r="N1851" s="12" t="s">
        <v>1467</v>
      </c>
      <c r="O1851" s="12" t="s">
        <v>32</v>
      </c>
      <c r="P1851" s="12" t="s">
        <v>47</v>
      </c>
      <c r="Q1851" s="12" t="s">
        <v>1468</v>
      </c>
      <c r="R1851" s="12">
        <v>517.40499999999997</v>
      </c>
      <c r="S1851" s="12">
        <v>5</v>
      </c>
      <c r="T1851" s="12">
        <v>0.3</v>
      </c>
      <c r="U1851" s="12">
        <v>-81.3065</v>
      </c>
    </row>
    <row r="1852" spans="1:21" x14ac:dyDescent="0.3">
      <c r="A1852" s="12">
        <v>8696</v>
      </c>
      <c r="B1852" s="12" t="s">
        <v>4098</v>
      </c>
      <c r="C1852" s="2">
        <v>42993</v>
      </c>
      <c r="D1852" s="2">
        <v>42995</v>
      </c>
      <c r="E1852" s="12" t="s">
        <v>23</v>
      </c>
      <c r="F1852" s="12" t="s">
        <v>303</v>
      </c>
      <c r="G1852" s="12" t="s">
        <v>304</v>
      </c>
      <c r="H1852" s="12" t="s">
        <v>102</v>
      </c>
      <c r="I1852" s="12" t="s">
        <v>27</v>
      </c>
      <c r="J1852" s="12" t="s">
        <v>330</v>
      </c>
      <c r="K1852" s="12" t="s">
        <v>55</v>
      </c>
      <c r="L1852" s="12">
        <v>94109</v>
      </c>
      <c r="M1852" s="12" t="s">
        <v>56</v>
      </c>
      <c r="N1852" s="12" t="s">
        <v>308</v>
      </c>
      <c r="O1852" s="12" t="s">
        <v>32</v>
      </c>
      <c r="P1852" s="12" t="s">
        <v>47</v>
      </c>
      <c r="Q1852" s="12" t="s">
        <v>309</v>
      </c>
      <c r="R1852" s="12">
        <v>300.904</v>
      </c>
      <c r="S1852" s="12">
        <v>1</v>
      </c>
      <c r="T1852" s="12">
        <v>0.2</v>
      </c>
      <c r="U1852" s="12">
        <v>11.283899999999999</v>
      </c>
    </row>
    <row r="1853" spans="1:21" x14ac:dyDescent="0.3">
      <c r="A1853" s="12">
        <v>8698</v>
      </c>
      <c r="B1853" s="12" t="s">
        <v>4099</v>
      </c>
      <c r="C1853" s="2">
        <v>42901</v>
      </c>
      <c r="D1853" s="2">
        <v>42906</v>
      </c>
      <c r="E1853" s="12" t="s">
        <v>41</v>
      </c>
      <c r="F1853" s="12" t="s">
        <v>388</v>
      </c>
      <c r="G1853" s="12" t="s">
        <v>389</v>
      </c>
      <c r="H1853" s="12" t="s">
        <v>92</v>
      </c>
      <c r="I1853" s="12" t="s">
        <v>27</v>
      </c>
      <c r="J1853" s="12" t="s">
        <v>2649</v>
      </c>
      <c r="K1853" s="12" t="s">
        <v>143</v>
      </c>
      <c r="L1853" s="12">
        <v>37211</v>
      </c>
      <c r="M1853" s="12" t="s">
        <v>30</v>
      </c>
      <c r="N1853" s="12" t="s">
        <v>317</v>
      </c>
      <c r="O1853" s="12" t="s">
        <v>32</v>
      </c>
      <c r="P1853" s="12" t="s">
        <v>58</v>
      </c>
      <c r="Q1853" s="12" t="s">
        <v>318</v>
      </c>
      <c r="R1853" s="12">
        <v>31.167999999999999</v>
      </c>
      <c r="S1853" s="12">
        <v>4</v>
      </c>
      <c r="T1853" s="12">
        <v>0.2</v>
      </c>
      <c r="U1853" s="12">
        <v>9.3504000000000005</v>
      </c>
    </row>
    <row r="1854" spans="1:21" x14ac:dyDescent="0.3">
      <c r="A1854" s="12">
        <v>8699</v>
      </c>
      <c r="B1854" s="12" t="s">
        <v>4099</v>
      </c>
      <c r="C1854" s="2">
        <v>42901</v>
      </c>
      <c r="D1854" s="2">
        <v>42906</v>
      </c>
      <c r="E1854" s="12" t="s">
        <v>41</v>
      </c>
      <c r="F1854" s="12" t="s">
        <v>388</v>
      </c>
      <c r="G1854" s="12" t="s">
        <v>389</v>
      </c>
      <c r="H1854" s="12" t="s">
        <v>92</v>
      </c>
      <c r="I1854" s="12" t="s">
        <v>27</v>
      </c>
      <c r="J1854" s="12" t="s">
        <v>2649</v>
      </c>
      <c r="K1854" s="12" t="s">
        <v>143</v>
      </c>
      <c r="L1854" s="12">
        <v>37211</v>
      </c>
      <c r="M1854" s="12" t="s">
        <v>30</v>
      </c>
      <c r="N1854" s="12" t="s">
        <v>2408</v>
      </c>
      <c r="O1854" s="12" t="s">
        <v>32</v>
      </c>
      <c r="P1854" s="12" t="s">
        <v>47</v>
      </c>
      <c r="Q1854" s="12" t="s">
        <v>2409</v>
      </c>
      <c r="R1854" s="12">
        <v>120.96</v>
      </c>
      <c r="S1854" s="12">
        <v>2</v>
      </c>
      <c r="T1854" s="12">
        <v>0.4</v>
      </c>
      <c r="U1854" s="12">
        <v>-28.224</v>
      </c>
    </row>
    <row r="1855" spans="1:21" x14ac:dyDescent="0.3">
      <c r="A1855" s="12">
        <v>8707</v>
      </c>
      <c r="B1855" s="12" t="s">
        <v>4100</v>
      </c>
      <c r="C1855" s="2">
        <v>41890</v>
      </c>
      <c r="D1855" s="2">
        <v>41895</v>
      </c>
      <c r="E1855" s="12" t="s">
        <v>41</v>
      </c>
      <c r="F1855" s="12" t="s">
        <v>1242</v>
      </c>
      <c r="G1855" s="12" t="s">
        <v>1243</v>
      </c>
      <c r="H1855" s="12" t="s">
        <v>102</v>
      </c>
      <c r="I1855" s="12" t="s">
        <v>27</v>
      </c>
      <c r="J1855" s="12" t="s">
        <v>175</v>
      </c>
      <c r="K1855" s="12" t="s">
        <v>122</v>
      </c>
      <c r="L1855" s="12">
        <v>10009</v>
      </c>
      <c r="M1855" s="12" t="s">
        <v>69</v>
      </c>
      <c r="N1855" s="12" t="s">
        <v>1281</v>
      </c>
      <c r="O1855" s="12" t="s">
        <v>32</v>
      </c>
      <c r="P1855" s="12" t="s">
        <v>38</v>
      </c>
      <c r="Q1855" s="12" t="s">
        <v>1282</v>
      </c>
      <c r="R1855" s="12">
        <v>172.76400000000001</v>
      </c>
      <c r="S1855" s="12">
        <v>2</v>
      </c>
      <c r="T1855" s="12">
        <v>0.1</v>
      </c>
      <c r="U1855" s="12">
        <v>13.437200000000001</v>
      </c>
    </row>
    <row r="1856" spans="1:21" x14ac:dyDescent="0.3">
      <c r="A1856" s="12">
        <v>8710</v>
      </c>
      <c r="B1856" s="12" t="s">
        <v>4101</v>
      </c>
      <c r="C1856" s="2">
        <v>41959</v>
      </c>
      <c r="D1856" s="2">
        <v>41961</v>
      </c>
      <c r="E1856" s="12" t="s">
        <v>89</v>
      </c>
      <c r="F1856" s="12" t="s">
        <v>677</v>
      </c>
      <c r="G1856" s="12" t="s">
        <v>678</v>
      </c>
      <c r="H1856" s="12" t="s">
        <v>92</v>
      </c>
      <c r="I1856" s="12" t="s">
        <v>27</v>
      </c>
      <c r="J1856" s="12" t="s">
        <v>54</v>
      </c>
      <c r="K1856" s="12" t="s">
        <v>55</v>
      </c>
      <c r="L1856" s="12">
        <v>90008</v>
      </c>
      <c r="M1856" s="12" t="s">
        <v>56</v>
      </c>
      <c r="N1856" s="12" t="s">
        <v>712</v>
      </c>
      <c r="O1856" s="12" t="s">
        <v>32</v>
      </c>
      <c r="P1856" s="12" t="s">
        <v>33</v>
      </c>
      <c r="Q1856" s="12" t="s">
        <v>713</v>
      </c>
      <c r="R1856" s="12">
        <v>305.97449999999998</v>
      </c>
      <c r="S1856" s="12">
        <v>3</v>
      </c>
      <c r="T1856" s="12">
        <v>0.15</v>
      </c>
      <c r="U1856" s="12">
        <v>25.197900000000001</v>
      </c>
    </row>
    <row r="1857" spans="1:21" x14ac:dyDescent="0.3">
      <c r="A1857" s="12">
        <v>8712</v>
      </c>
      <c r="B1857" s="12" t="s">
        <v>4102</v>
      </c>
      <c r="C1857" s="2">
        <v>41701</v>
      </c>
      <c r="D1857" s="2">
        <v>41705</v>
      </c>
      <c r="E1857" s="12" t="s">
        <v>41</v>
      </c>
      <c r="F1857" s="12" t="s">
        <v>4023</v>
      </c>
      <c r="G1857" s="12" t="s">
        <v>4024</v>
      </c>
      <c r="H1857" s="12" t="s">
        <v>26</v>
      </c>
      <c r="I1857" s="12" t="s">
        <v>27</v>
      </c>
      <c r="J1857" s="12" t="s">
        <v>641</v>
      </c>
      <c r="K1857" s="12" t="s">
        <v>55</v>
      </c>
      <c r="L1857" s="12">
        <v>92037</v>
      </c>
      <c r="M1857" s="12" t="s">
        <v>56</v>
      </c>
      <c r="N1857" s="12" t="s">
        <v>1249</v>
      </c>
      <c r="O1857" s="12" t="s">
        <v>32</v>
      </c>
      <c r="P1857" s="12" t="s">
        <v>47</v>
      </c>
      <c r="Q1857" s="12" t="s">
        <v>1250</v>
      </c>
      <c r="R1857" s="12">
        <v>626.35199999999998</v>
      </c>
      <c r="S1857" s="12">
        <v>3</v>
      </c>
      <c r="T1857" s="12">
        <v>0.2</v>
      </c>
      <c r="U1857" s="12">
        <v>-23.488199999999999</v>
      </c>
    </row>
    <row r="1858" spans="1:21" x14ac:dyDescent="0.3">
      <c r="A1858" s="12">
        <v>8713</v>
      </c>
      <c r="B1858" s="12" t="s">
        <v>4103</v>
      </c>
      <c r="C1858" s="2">
        <v>42341</v>
      </c>
      <c r="D1858" s="2">
        <v>42345</v>
      </c>
      <c r="E1858" s="12" t="s">
        <v>41</v>
      </c>
      <c r="F1858" s="12" t="s">
        <v>1900</v>
      </c>
      <c r="G1858" s="12" t="s">
        <v>1901</v>
      </c>
      <c r="H1858" s="12" t="s">
        <v>26</v>
      </c>
      <c r="I1858" s="12" t="s">
        <v>27</v>
      </c>
      <c r="J1858" s="12" t="s">
        <v>330</v>
      </c>
      <c r="K1858" s="12" t="s">
        <v>55</v>
      </c>
      <c r="L1858" s="12">
        <v>94110</v>
      </c>
      <c r="M1858" s="12" t="s">
        <v>56</v>
      </c>
      <c r="N1858" s="12" t="s">
        <v>1697</v>
      </c>
      <c r="O1858" s="12" t="s">
        <v>32</v>
      </c>
      <c r="P1858" s="12" t="s">
        <v>33</v>
      </c>
      <c r="Q1858" s="12" t="s">
        <v>1916</v>
      </c>
      <c r="R1858" s="12">
        <v>359.49900000000002</v>
      </c>
      <c r="S1858" s="12">
        <v>3</v>
      </c>
      <c r="T1858" s="12">
        <v>0.15</v>
      </c>
      <c r="U1858" s="12">
        <v>-29.605799999999999</v>
      </c>
    </row>
    <row r="1859" spans="1:21" x14ac:dyDescent="0.3">
      <c r="A1859" s="12">
        <v>8718</v>
      </c>
      <c r="B1859" s="12" t="s">
        <v>4104</v>
      </c>
      <c r="C1859" s="2">
        <v>42533</v>
      </c>
      <c r="D1859" s="2">
        <v>42537</v>
      </c>
      <c r="E1859" s="12" t="s">
        <v>23</v>
      </c>
      <c r="F1859" s="12" t="s">
        <v>3700</v>
      </c>
      <c r="G1859" s="12" t="s">
        <v>3701</v>
      </c>
      <c r="H1859" s="12" t="s">
        <v>102</v>
      </c>
      <c r="I1859" s="12" t="s">
        <v>27</v>
      </c>
      <c r="J1859" s="12" t="s">
        <v>103</v>
      </c>
      <c r="K1859" s="12" t="s">
        <v>94</v>
      </c>
      <c r="L1859" s="12">
        <v>77070</v>
      </c>
      <c r="M1859" s="12" t="s">
        <v>95</v>
      </c>
      <c r="N1859" s="12" t="s">
        <v>897</v>
      </c>
      <c r="O1859" s="12" t="s">
        <v>32</v>
      </c>
      <c r="P1859" s="12" t="s">
        <v>58</v>
      </c>
      <c r="Q1859" s="12" t="s">
        <v>898</v>
      </c>
      <c r="R1859" s="12">
        <v>6.984</v>
      </c>
      <c r="S1859" s="12">
        <v>2</v>
      </c>
      <c r="T1859" s="12">
        <v>0.6</v>
      </c>
      <c r="U1859" s="12">
        <v>-4.5396000000000001</v>
      </c>
    </row>
    <row r="1860" spans="1:21" x14ac:dyDescent="0.3">
      <c r="A1860" s="12">
        <v>8721</v>
      </c>
      <c r="B1860" s="12" t="s">
        <v>4104</v>
      </c>
      <c r="C1860" s="2">
        <v>42533</v>
      </c>
      <c r="D1860" s="2">
        <v>42537</v>
      </c>
      <c r="E1860" s="12" t="s">
        <v>23</v>
      </c>
      <c r="F1860" s="12" t="s">
        <v>3700</v>
      </c>
      <c r="G1860" s="12" t="s">
        <v>3701</v>
      </c>
      <c r="H1860" s="12" t="s">
        <v>102</v>
      </c>
      <c r="I1860" s="12" t="s">
        <v>27</v>
      </c>
      <c r="J1860" s="12" t="s">
        <v>103</v>
      </c>
      <c r="K1860" s="12" t="s">
        <v>94</v>
      </c>
      <c r="L1860" s="12">
        <v>77070</v>
      </c>
      <c r="M1860" s="12" t="s">
        <v>95</v>
      </c>
      <c r="N1860" s="12" t="s">
        <v>2732</v>
      </c>
      <c r="O1860" s="12" t="s">
        <v>32</v>
      </c>
      <c r="P1860" s="12" t="s">
        <v>38</v>
      </c>
      <c r="Q1860" s="12" t="s">
        <v>2733</v>
      </c>
      <c r="R1860" s="12">
        <v>379.37200000000001</v>
      </c>
      <c r="S1860" s="12">
        <v>2</v>
      </c>
      <c r="T1860" s="12">
        <v>0.3</v>
      </c>
      <c r="U1860" s="12">
        <v>-119.2312</v>
      </c>
    </row>
    <row r="1861" spans="1:21" x14ac:dyDescent="0.3">
      <c r="A1861" s="12">
        <v>8728</v>
      </c>
      <c r="B1861" s="12" t="s">
        <v>4105</v>
      </c>
      <c r="C1861" s="2">
        <v>42365</v>
      </c>
      <c r="D1861" s="2">
        <v>42369</v>
      </c>
      <c r="E1861" s="12" t="s">
        <v>41</v>
      </c>
      <c r="F1861" s="12" t="s">
        <v>2619</v>
      </c>
      <c r="G1861" s="12" t="s">
        <v>2620</v>
      </c>
      <c r="H1861" s="12" t="s">
        <v>92</v>
      </c>
      <c r="I1861" s="12" t="s">
        <v>27</v>
      </c>
      <c r="J1861" s="12" t="s">
        <v>401</v>
      </c>
      <c r="K1861" s="12" t="s">
        <v>143</v>
      </c>
      <c r="L1861" s="12">
        <v>37130</v>
      </c>
      <c r="M1861" s="12" t="s">
        <v>30</v>
      </c>
      <c r="N1861" s="12" t="s">
        <v>3975</v>
      </c>
      <c r="O1861" s="12" t="s">
        <v>32</v>
      </c>
      <c r="P1861" s="12" t="s">
        <v>58</v>
      </c>
      <c r="Q1861" s="12" t="s">
        <v>3976</v>
      </c>
      <c r="R1861" s="12">
        <v>53.351999999999997</v>
      </c>
      <c r="S1861" s="12">
        <v>3</v>
      </c>
      <c r="T1861" s="12">
        <v>0.2</v>
      </c>
      <c r="U1861" s="12">
        <v>16.005600000000001</v>
      </c>
    </row>
    <row r="1862" spans="1:21" x14ac:dyDescent="0.3">
      <c r="A1862" s="12">
        <v>8729</v>
      </c>
      <c r="B1862" s="12" t="s">
        <v>4105</v>
      </c>
      <c r="C1862" s="2">
        <v>42365</v>
      </c>
      <c r="D1862" s="2">
        <v>42369</v>
      </c>
      <c r="E1862" s="12" t="s">
        <v>41</v>
      </c>
      <c r="F1862" s="12" t="s">
        <v>2619</v>
      </c>
      <c r="G1862" s="12" t="s">
        <v>2620</v>
      </c>
      <c r="H1862" s="12" t="s">
        <v>92</v>
      </c>
      <c r="I1862" s="12" t="s">
        <v>27</v>
      </c>
      <c r="J1862" s="12" t="s">
        <v>401</v>
      </c>
      <c r="K1862" s="12" t="s">
        <v>143</v>
      </c>
      <c r="L1862" s="12">
        <v>37130</v>
      </c>
      <c r="M1862" s="12" t="s">
        <v>30</v>
      </c>
      <c r="N1862" s="12" t="s">
        <v>2735</v>
      </c>
      <c r="O1862" s="12" t="s">
        <v>32</v>
      </c>
      <c r="P1862" s="12" t="s">
        <v>33</v>
      </c>
      <c r="Q1862" s="12" t="s">
        <v>2736</v>
      </c>
      <c r="R1862" s="12">
        <v>131.10400000000001</v>
      </c>
      <c r="S1862" s="12">
        <v>2</v>
      </c>
      <c r="T1862" s="12">
        <v>0.2</v>
      </c>
      <c r="U1862" s="12">
        <v>8.1940000000000008</v>
      </c>
    </row>
    <row r="1863" spans="1:21" x14ac:dyDescent="0.3">
      <c r="A1863" s="12">
        <v>8734</v>
      </c>
      <c r="B1863" s="12" t="s">
        <v>4106</v>
      </c>
      <c r="C1863" s="2">
        <v>42913</v>
      </c>
      <c r="D1863" s="2">
        <v>42915</v>
      </c>
      <c r="E1863" s="12" t="s">
        <v>23</v>
      </c>
      <c r="F1863" s="12" t="s">
        <v>3853</v>
      </c>
      <c r="G1863" s="12" t="s">
        <v>3854</v>
      </c>
      <c r="H1863" s="12" t="s">
        <v>92</v>
      </c>
      <c r="I1863" s="12" t="s">
        <v>27</v>
      </c>
      <c r="J1863" s="12" t="s">
        <v>193</v>
      </c>
      <c r="K1863" s="12" t="s">
        <v>194</v>
      </c>
      <c r="L1863" s="12">
        <v>98105</v>
      </c>
      <c r="M1863" s="12" t="s">
        <v>56</v>
      </c>
      <c r="N1863" s="12" t="s">
        <v>568</v>
      </c>
      <c r="O1863" s="12" t="s">
        <v>32</v>
      </c>
      <c r="P1863" s="12" t="s">
        <v>58</v>
      </c>
      <c r="Q1863" s="12" t="s">
        <v>569</v>
      </c>
      <c r="R1863" s="12">
        <v>126.3</v>
      </c>
      <c r="S1863" s="12">
        <v>3</v>
      </c>
      <c r="T1863" s="12">
        <v>0</v>
      </c>
      <c r="U1863" s="12">
        <v>40.415999999999997</v>
      </c>
    </row>
    <row r="1864" spans="1:21" x14ac:dyDescent="0.3">
      <c r="A1864" s="12">
        <v>8743</v>
      </c>
      <c r="B1864" s="12" t="s">
        <v>4107</v>
      </c>
      <c r="C1864" s="2">
        <v>42279</v>
      </c>
      <c r="D1864" s="2">
        <v>42281</v>
      </c>
      <c r="E1864" s="12" t="s">
        <v>89</v>
      </c>
      <c r="F1864" s="12" t="s">
        <v>1361</v>
      </c>
      <c r="G1864" s="12" t="s">
        <v>1362</v>
      </c>
      <c r="H1864" s="12" t="s">
        <v>26</v>
      </c>
      <c r="I1864" s="12" t="s">
        <v>27</v>
      </c>
      <c r="J1864" s="12" t="s">
        <v>4108</v>
      </c>
      <c r="K1864" s="12" t="s">
        <v>1519</v>
      </c>
      <c r="L1864" s="12">
        <v>97123</v>
      </c>
      <c r="M1864" s="12" t="s">
        <v>56</v>
      </c>
      <c r="N1864" s="12" t="s">
        <v>176</v>
      </c>
      <c r="O1864" s="12" t="s">
        <v>32</v>
      </c>
      <c r="P1864" s="12" t="s">
        <v>58</v>
      </c>
      <c r="Q1864" s="12" t="s">
        <v>177</v>
      </c>
      <c r="R1864" s="12">
        <v>11.032</v>
      </c>
      <c r="S1864" s="12">
        <v>1</v>
      </c>
      <c r="T1864" s="12">
        <v>0.2</v>
      </c>
      <c r="U1864" s="12">
        <v>3.0337999999999998</v>
      </c>
    </row>
    <row r="1865" spans="1:21" x14ac:dyDescent="0.3">
      <c r="A1865" s="12">
        <v>8747</v>
      </c>
      <c r="B1865" s="12" t="s">
        <v>4109</v>
      </c>
      <c r="C1865" s="2">
        <v>42768</v>
      </c>
      <c r="D1865" s="2">
        <v>42773</v>
      </c>
      <c r="E1865" s="12" t="s">
        <v>41</v>
      </c>
      <c r="F1865" s="12" t="s">
        <v>2002</v>
      </c>
      <c r="G1865" s="12" t="s">
        <v>2003</v>
      </c>
      <c r="H1865" s="12" t="s">
        <v>92</v>
      </c>
      <c r="I1865" s="12" t="s">
        <v>27</v>
      </c>
      <c r="J1865" s="12" t="s">
        <v>641</v>
      </c>
      <c r="K1865" s="12" t="s">
        <v>55</v>
      </c>
      <c r="L1865" s="12">
        <v>92105</v>
      </c>
      <c r="M1865" s="12" t="s">
        <v>56</v>
      </c>
      <c r="N1865" s="12" t="s">
        <v>1012</v>
      </c>
      <c r="O1865" s="12" t="s">
        <v>32</v>
      </c>
      <c r="P1865" s="12" t="s">
        <v>58</v>
      </c>
      <c r="Q1865" s="12" t="s">
        <v>1013</v>
      </c>
      <c r="R1865" s="12">
        <v>210.58</v>
      </c>
      <c r="S1865" s="12">
        <v>2</v>
      </c>
      <c r="T1865" s="12">
        <v>0</v>
      </c>
      <c r="U1865" s="12">
        <v>12.6348</v>
      </c>
    </row>
    <row r="1866" spans="1:21" x14ac:dyDescent="0.3">
      <c r="A1866" s="12">
        <v>8759</v>
      </c>
      <c r="B1866" s="12" t="s">
        <v>4110</v>
      </c>
      <c r="C1866" s="2">
        <v>42573</v>
      </c>
      <c r="D1866" s="2">
        <v>42577</v>
      </c>
      <c r="E1866" s="12" t="s">
        <v>41</v>
      </c>
      <c r="F1866" s="12" t="s">
        <v>2531</v>
      </c>
      <c r="G1866" s="12" t="s">
        <v>2532</v>
      </c>
      <c r="H1866" s="12" t="s">
        <v>92</v>
      </c>
      <c r="I1866" s="12" t="s">
        <v>27</v>
      </c>
      <c r="J1866" s="12" t="s">
        <v>159</v>
      </c>
      <c r="K1866" s="12" t="s">
        <v>1091</v>
      </c>
      <c r="L1866" s="12">
        <v>21044</v>
      </c>
      <c r="M1866" s="12" t="s">
        <v>69</v>
      </c>
      <c r="N1866" s="12" t="s">
        <v>837</v>
      </c>
      <c r="O1866" s="12" t="s">
        <v>32</v>
      </c>
      <c r="P1866" s="12" t="s">
        <v>58</v>
      </c>
      <c r="Q1866" s="12" t="s">
        <v>838</v>
      </c>
      <c r="R1866" s="12">
        <v>27.42</v>
      </c>
      <c r="S1866" s="12">
        <v>3</v>
      </c>
      <c r="T1866" s="12">
        <v>0</v>
      </c>
      <c r="U1866" s="12">
        <v>9.3228000000000009</v>
      </c>
    </row>
    <row r="1867" spans="1:21" x14ac:dyDescent="0.3">
      <c r="A1867" s="12">
        <v>8771</v>
      </c>
      <c r="B1867" s="12" t="s">
        <v>4111</v>
      </c>
      <c r="C1867" s="2">
        <v>42625</v>
      </c>
      <c r="D1867" s="2">
        <v>42626</v>
      </c>
      <c r="E1867" s="12" t="s">
        <v>427</v>
      </c>
      <c r="F1867" s="12" t="s">
        <v>3303</v>
      </c>
      <c r="G1867" s="12" t="s">
        <v>3304</v>
      </c>
      <c r="H1867" s="12" t="s">
        <v>102</v>
      </c>
      <c r="I1867" s="12" t="s">
        <v>27</v>
      </c>
      <c r="J1867" s="12" t="s">
        <v>867</v>
      </c>
      <c r="K1867" s="12" t="s">
        <v>182</v>
      </c>
      <c r="L1867" s="12">
        <v>80027</v>
      </c>
      <c r="M1867" s="12" t="s">
        <v>56</v>
      </c>
      <c r="N1867" s="12" t="s">
        <v>1005</v>
      </c>
      <c r="O1867" s="12" t="s">
        <v>32</v>
      </c>
      <c r="P1867" s="12" t="s">
        <v>38</v>
      </c>
      <c r="Q1867" s="12" t="s">
        <v>1006</v>
      </c>
      <c r="R1867" s="12">
        <v>83.135999999999996</v>
      </c>
      <c r="S1867" s="12">
        <v>4</v>
      </c>
      <c r="T1867" s="12">
        <v>0.2</v>
      </c>
      <c r="U1867" s="12">
        <v>5.1959999999999997</v>
      </c>
    </row>
    <row r="1868" spans="1:21" x14ac:dyDescent="0.3">
      <c r="A1868" s="12">
        <v>8777</v>
      </c>
      <c r="B1868" s="12" t="s">
        <v>4112</v>
      </c>
      <c r="C1868" s="2">
        <v>42553</v>
      </c>
      <c r="D1868" s="2">
        <v>42554</v>
      </c>
      <c r="E1868" s="12" t="s">
        <v>89</v>
      </c>
      <c r="F1868" s="12" t="s">
        <v>1513</v>
      </c>
      <c r="G1868" s="12" t="s">
        <v>1514</v>
      </c>
      <c r="H1868" s="12" t="s">
        <v>92</v>
      </c>
      <c r="I1868" s="12" t="s">
        <v>27</v>
      </c>
      <c r="J1868" s="12" t="s">
        <v>1870</v>
      </c>
      <c r="K1868" s="12" t="s">
        <v>94</v>
      </c>
      <c r="L1868" s="12">
        <v>77340</v>
      </c>
      <c r="M1868" s="12" t="s">
        <v>95</v>
      </c>
      <c r="N1868" s="12" t="s">
        <v>857</v>
      </c>
      <c r="O1868" s="12" t="s">
        <v>32</v>
      </c>
      <c r="P1868" s="12" t="s">
        <v>38</v>
      </c>
      <c r="Q1868" s="12" t="s">
        <v>858</v>
      </c>
      <c r="R1868" s="12">
        <v>528.42999999999995</v>
      </c>
      <c r="S1868" s="12">
        <v>5</v>
      </c>
      <c r="T1868" s="12">
        <v>0.3</v>
      </c>
      <c r="U1868" s="12">
        <v>0</v>
      </c>
    </row>
    <row r="1869" spans="1:21" x14ac:dyDescent="0.3">
      <c r="A1869" s="12">
        <v>8779</v>
      </c>
      <c r="B1869" s="12" t="s">
        <v>4113</v>
      </c>
      <c r="C1869" s="2">
        <v>43082</v>
      </c>
      <c r="D1869" s="2">
        <v>43087</v>
      </c>
      <c r="E1869" s="12" t="s">
        <v>41</v>
      </c>
      <c r="F1869" s="12" t="s">
        <v>4114</v>
      </c>
      <c r="G1869" s="12" t="s">
        <v>4115</v>
      </c>
      <c r="H1869" s="12" t="s">
        <v>92</v>
      </c>
      <c r="I1869" s="12" t="s">
        <v>27</v>
      </c>
      <c r="J1869" s="12" t="s">
        <v>175</v>
      </c>
      <c r="K1869" s="12" t="s">
        <v>122</v>
      </c>
      <c r="L1869" s="12">
        <v>10024</v>
      </c>
      <c r="M1869" s="12" t="s">
        <v>69</v>
      </c>
      <c r="N1869" s="12" t="s">
        <v>712</v>
      </c>
      <c r="O1869" s="12" t="s">
        <v>32</v>
      </c>
      <c r="P1869" s="12" t="s">
        <v>33</v>
      </c>
      <c r="Q1869" s="12" t="s">
        <v>713</v>
      </c>
      <c r="R1869" s="12">
        <v>287.976</v>
      </c>
      <c r="S1869" s="12">
        <v>3</v>
      </c>
      <c r="T1869" s="12">
        <v>0.2</v>
      </c>
      <c r="U1869" s="12">
        <v>7.1993999999999998</v>
      </c>
    </row>
    <row r="1870" spans="1:21" x14ac:dyDescent="0.3">
      <c r="A1870" s="12">
        <v>8782</v>
      </c>
      <c r="B1870" s="12" t="s">
        <v>4116</v>
      </c>
      <c r="C1870" s="2">
        <v>42064</v>
      </c>
      <c r="D1870" s="2">
        <v>42067</v>
      </c>
      <c r="E1870" s="12" t="s">
        <v>89</v>
      </c>
      <c r="F1870" s="12" t="s">
        <v>3924</v>
      </c>
      <c r="G1870" s="12" t="s">
        <v>3925</v>
      </c>
      <c r="H1870" s="12" t="s">
        <v>92</v>
      </c>
      <c r="I1870" s="12" t="s">
        <v>27</v>
      </c>
      <c r="J1870" s="12" t="s">
        <v>103</v>
      </c>
      <c r="K1870" s="12" t="s">
        <v>94</v>
      </c>
      <c r="L1870" s="12">
        <v>77070</v>
      </c>
      <c r="M1870" s="12" t="s">
        <v>95</v>
      </c>
      <c r="N1870" s="12" t="s">
        <v>1001</v>
      </c>
      <c r="O1870" s="12" t="s">
        <v>32</v>
      </c>
      <c r="P1870" s="12" t="s">
        <v>33</v>
      </c>
      <c r="Q1870" s="12" t="s">
        <v>1002</v>
      </c>
      <c r="R1870" s="12">
        <v>1227.9983999999999</v>
      </c>
      <c r="S1870" s="12">
        <v>6</v>
      </c>
      <c r="T1870" s="12">
        <v>0.32</v>
      </c>
      <c r="U1870" s="12">
        <v>-36.117600000000003</v>
      </c>
    </row>
    <row r="1871" spans="1:21" x14ac:dyDescent="0.3">
      <c r="A1871" s="12">
        <v>8784</v>
      </c>
      <c r="B1871" s="12" t="s">
        <v>4117</v>
      </c>
      <c r="C1871" s="2">
        <v>42628</v>
      </c>
      <c r="D1871" s="2">
        <v>42633</v>
      </c>
      <c r="E1871" s="12" t="s">
        <v>41</v>
      </c>
      <c r="F1871" s="12" t="s">
        <v>677</v>
      </c>
      <c r="G1871" s="12" t="s">
        <v>678</v>
      </c>
      <c r="H1871" s="12" t="s">
        <v>92</v>
      </c>
      <c r="I1871" s="12" t="s">
        <v>27</v>
      </c>
      <c r="J1871" s="12" t="s">
        <v>4118</v>
      </c>
      <c r="K1871" s="12" t="s">
        <v>2282</v>
      </c>
      <c r="L1871" s="12">
        <v>83301</v>
      </c>
      <c r="M1871" s="12" t="s">
        <v>56</v>
      </c>
      <c r="N1871" s="12" t="s">
        <v>308</v>
      </c>
      <c r="O1871" s="12" t="s">
        <v>32</v>
      </c>
      <c r="P1871" s="12" t="s">
        <v>47</v>
      </c>
      <c r="Q1871" s="12" t="s">
        <v>309</v>
      </c>
      <c r="R1871" s="12">
        <v>1128.3900000000001</v>
      </c>
      <c r="S1871" s="12">
        <v>3</v>
      </c>
      <c r="T1871" s="12">
        <v>0</v>
      </c>
      <c r="U1871" s="12">
        <v>259.52969999999999</v>
      </c>
    </row>
    <row r="1872" spans="1:21" x14ac:dyDescent="0.3">
      <c r="A1872" s="12">
        <v>8789</v>
      </c>
      <c r="B1872" s="12" t="s">
        <v>4119</v>
      </c>
      <c r="C1872" s="2">
        <v>42901</v>
      </c>
      <c r="D1872" s="2">
        <v>42905</v>
      </c>
      <c r="E1872" s="12" t="s">
        <v>41</v>
      </c>
      <c r="F1872" s="12" t="s">
        <v>1611</v>
      </c>
      <c r="G1872" s="12" t="s">
        <v>1612</v>
      </c>
      <c r="H1872" s="12" t="s">
        <v>26</v>
      </c>
      <c r="I1872" s="12" t="s">
        <v>27</v>
      </c>
      <c r="J1872" s="12" t="s">
        <v>1037</v>
      </c>
      <c r="K1872" s="12" t="s">
        <v>1038</v>
      </c>
      <c r="L1872" s="12">
        <v>28110</v>
      </c>
      <c r="M1872" s="12" t="s">
        <v>30</v>
      </c>
      <c r="N1872" s="12" t="s">
        <v>1308</v>
      </c>
      <c r="O1872" s="12" t="s">
        <v>32</v>
      </c>
      <c r="P1872" s="12" t="s">
        <v>38</v>
      </c>
      <c r="Q1872" s="12" t="s">
        <v>1309</v>
      </c>
      <c r="R1872" s="12">
        <v>698.35199999999998</v>
      </c>
      <c r="S1872" s="12">
        <v>3</v>
      </c>
      <c r="T1872" s="12">
        <v>0.2</v>
      </c>
      <c r="U1872" s="12">
        <v>52.376399999999997</v>
      </c>
    </row>
    <row r="1873" spans="1:21" x14ac:dyDescent="0.3">
      <c r="A1873" s="12">
        <v>8790</v>
      </c>
      <c r="B1873" s="12" t="s">
        <v>4119</v>
      </c>
      <c r="C1873" s="2">
        <v>42901</v>
      </c>
      <c r="D1873" s="2">
        <v>42905</v>
      </c>
      <c r="E1873" s="12" t="s">
        <v>41</v>
      </c>
      <c r="F1873" s="12" t="s">
        <v>1611</v>
      </c>
      <c r="G1873" s="12" t="s">
        <v>1612</v>
      </c>
      <c r="H1873" s="12" t="s">
        <v>26</v>
      </c>
      <c r="I1873" s="12" t="s">
        <v>27</v>
      </c>
      <c r="J1873" s="12" t="s">
        <v>1037</v>
      </c>
      <c r="K1873" s="12" t="s">
        <v>1038</v>
      </c>
      <c r="L1873" s="12">
        <v>28110</v>
      </c>
      <c r="M1873" s="12" t="s">
        <v>30</v>
      </c>
      <c r="N1873" s="12" t="s">
        <v>1605</v>
      </c>
      <c r="O1873" s="12" t="s">
        <v>32</v>
      </c>
      <c r="P1873" s="12" t="s">
        <v>33</v>
      </c>
      <c r="Q1873" s="12" t="s">
        <v>1606</v>
      </c>
      <c r="R1873" s="12">
        <v>77.727999999999994</v>
      </c>
      <c r="S1873" s="12">
        <v>2</v>
      </c>
      <c r="T1873" s="12">
        <v>0.2</v>
      </c>
      <c r="U1873" s="12">
        <v>-3.8864000000000001</v>
      </c>
    </row>
    <row r="1874" spans="1:21" x14ac:dyDescent="0.3">
      <c r="A1874" s="12">
        <v>8803</v>
      </c>
      <c r="B1874" s="12" t="s">
        <v>4120</v>
      </c>
      <c r="C1874" s="2">
        <v>42684</v>
      </c>
      <c r="D1874" s="2">
        <v>42686</v>
      </c>
      <c r="E1874" s="12" t="s">
        <v>89</v>
      </c>
      <c r="F1874" s="12" t="s">
        <v>3001</v>
      </c>
      <c r="G1874" s="12" t="s">
        <v>3002</v>
      </c>
      <c r="H1874" s="12" t="s">
        <v>26</v>
      </c>
      <c r="I1874" s="12" t="s">
        <v>27</v>
      </c>
      <c r="J1874" s="12" t="s">
        <v>3018</v>
      </c>
      <c r="K1874" s="12" t="s">
        <v>1524</v>
      </c>
      <c r="L1874" s="12">
        <v>73120</v>
      </c>
      <c r="M1874" s="12" t="s">
        <v>95</v>
      </c>
      <c r="N1874" s="12" t="s">
        <v>1458</v>
      </c>
      <c r="O1874" s="12" t="s">
        <v>32</v>
      </c>
      <c r="P1874" s="12" t="s">
        <v>33</v>
      </c>
      <c r="Q1874" s="12" t="s">
        <v>1459</v>
      </c>
      <c r="R1874" s="12">
        <v>341.96</v>
      </c>
      <c r="S1874" s="12">
        <v>2</v>
      </c>
      <c r="T1874" s="12">
        <v>0</v>
      </c>
      <c r="U1874" s="12">
        <v>54.7136</v>
      </c>
    </row>
    <row r="1875" spans="1:21" x14ac:dyDescent="0.3">
      <c r="A1875" s="12">
        <v>8807</v>
      </c>
      <c r="B1875" s="12" t="s">
        <v>4121</v>
      </c>
      <c r="C1875" s="2">
        <v>42625</v>
      </c>
      <c r="D1875" s="2">
        <v>42629</v>
      </c>
      <c r="E1875" s="12" t="s">
        <v>41</v>
      </c>
      <c r="F1875" s="12" t="s">
        <v>1999</v>
      </c>
      <c r="G1875" s="12" t="s">
        <v>2000</v>
      </c>
      <c r="H1875" s="12" t="s">
        <v>92</v>
      </c>
      <c r="I1875" s="12" t="s">
        <v>27</v>
      </c>
      <c r="J1875" s="12" t="s">
        <v>4122</v>
      </c>
      <c r="K1875" s="12" t="s">
        <v>122</v>
      </c>
      <c r="L1875" s="12">
        <v>13501</v>
      </c>
      <c r="M1875" s="12" t="s">
        <v>69</v>
      </c>
      <c r="N1875" s="12" t="s">
        <v>2967</v>
      </c>
      <c r="O1875" s="12" t="s">
        <v>32</v>
      </c>
      <c r="P1875" s="12" t="s">
        <v>58</v>
      </c>
      <c r="Q1875" s="12" t="s">
        <v>2968</v>
      </c>
      <c r="R1875" s="12">
        <v>40.479999999999997</v>
      </c>
      <c r="S1875" s="12">
        <v>2</v>
      </c>
      <c r="T1875" s="12">
        <v>0</v>
      </c>
      <c r="U1875" s="12">
        <v>14.572800000000001</v>
      </c>
    </row>
    <row r="1876" spans="1:21" x14ac:dyDescent="0.3">
      <c r="A1876" s="12">
        <v>8814</v>
      </c>
      <c r="B1876" s="12" t="s">
        <v>4123</v>
      </c>
      <c r="C1876" s="2">
        <v>42211</v>
      </c>
      <c r="D1876" s="2">
        <v>42216</v>
      </c>
      <c r="E1876" s="12" t="s">
        <v>41</v>
      </c>
      <c r="F1876" s="12" t="s">
        <v>1247</v>
      </c>
      <c r="G1876" s="12" t="s">
        <v>1248</v>
      </c>
      <c r="H1876" s="12" t="s">
        <v>92</v>
      </c>
      <c r="I1876" s="12" t="s">
        <v>27</v>
      </c>
      <c r="J1876" s="12" t="s">
        <v>1304</v>
      </c>
      <c r="K1876" s="12" t="s">
        <v>522</v>
      </c>
      <c r="L1876" s="12">
        <v>85301</v>
      </c>
      <c r="M1876" s="12" t="s">
        <v>56</v>
      </c>
      <c r="N1876" s="12" t="s">
        <v>823</v>
      </c>
      <c r="O1876" s="12" t="s">
        <v>32</v>
      </c>
      <c r="P1876" s="12" t="s">
        <v>38</v>
      </c>
      <c r="Q1876" s="12" t="s">
        <v>824</v>
      </c>
      <c r="R1876" s="12">
        <v>266.35199999999998</v>
      </c>
      <c r="S1876" s="12">
        <v>3</v>
      </c>
      <c r="T1876" s="12">
        <v>0.2</v>
      </c>
      <c r="U1876" s="12">
        <v>13.317600000000001</v>
      </c>
    </row>
    <row r="1877" spans="1:21" x14ac:dyDescent="0.3">
      <c r="A1877" s="12">
        <v>8832</v>
      </c>
      <c r="B1877" s="12" t="s">
        <v>4124</v>
      </c>
      <c r="C1877" s="2">
        <v>42323</v>
      </c>
      <c r="D1877" s="2">
        <v>42327</v>
      </c>
      <c r="E1877" s="12" t="s">
        <v>41</v>
      </c>
      <c r="F1877" s="12" t="s">
        <v>2598</v>
      </c>
      <c r="G1877" s="12" t="s">
        <v>2599</v>
      </c>
      <c r="H1877" s="12" t="s">
        <v>102</v>
      </c>
      <c r="I1877" s="12" t="s">
        <v>27</v>
      </c>
      <c r="J1877" s="12" t="s">
        <v>1078</v>
      </c>
      <c r="K1877" s="12" t="s">
        <v>718</v>
      </c>
      <c r="L1877" s="12">
        <v>22801</v>
      </c>
      <c r="M1877" s="12" t="s">
        <v>30</v>
      </c>
      <c r="N1877" s="12" t="s">
        <v>699</v>
      </c>
      <c r="O1877" s="12" t="s">
        <v>32</v>
      </c>
      <c r="P1877" s="12" t="s">
        <v>58</v>
      </c>
      <c r="Q1877" s="12" t="s">
        <v>700</v>
      </c>
      <c r="R1877" s="12">
        <v>39.96</v>
      </c>
      <c r="S1877" s="12">
        <v>2</v>
      </c>
      <c r="T1877" s="12">
        <v>0</v>
      </c>
      <c r="U1877" s="12">
        <v>14.3856</v>
      </c>
    </row>
    <row r="1878" spans="1:21" x14ac:dyDescent="0.3">
      <c r="A1878" s="12">
        <v>8850</v>
      </c>
      <c r="B1878" s="12" t="s">
        <v>4125</v>
      </c>
      <c r="C1878" s="2">
        <v>42187</v>
      </c>
      <c r="D1878" s="2">
        <v>42189</v>
      </c>
      <c r="E1878" s="12" t="s">
        <v>89</v>
      </c>
      <c r="F1878" s="12" t="s">
        <v>1537</v>
      </c>
      <c r="G1878" s="12" t="s">
        <v>1538</v>
      </c>
      <c r="H1878" s="12" t="s">
        <v>92</v>
      </c>
      <c r="I1878" s="12" t="s">
        <v>27</v>
      </c>
      <c r="J1878" s="12" t="s">
        <v>2019</v>
      </c>
      <c r="K1878" s="12" t="s">
        <v>1038</v>
      </c>
      <c r="L1878" s="12">
        <v>27604</v>
      </c>
      <c r="M1878" s="12" t="s">
        <v>30</v>
      </c>
      <c r="N1878" s="12" t="s">
        <v>1123</v>
      </c>
      <c r="O1878" s="12" t="s">
        <v>32</v>
      </c>
      <c r="P1878" s="12" t="s">
        <v>58</v>
      </c>
      <c r="Q1878" s="12" t="s">
        <v>1124</v>
      </c>
      <c r="R1878" s="12">
        <v>159.84</v>
      </c>
      <c r="S1878" s="12">
        <v>10</v>
      </c>
      <c r="T1878" s="12">
        <v>0.2</v>
      </c>
      <c r="U1878" s="12">
        <v>45.954000000000001</v>
      </c>
    </row>
    <row r="1879" spans="1:21" x14ac:dyDescent="0.3">
      <c r="A1879" s="12">
        <v>8862</v>
      </c>
      <c r="B1879" s="12" t="s">
        <v>4126</v>
      </c>
      <c r="C1879" s="2">
        <v>42258</v>
      </c>
      <c r="D1879" s="2">
        <v>42265</v>
      </c>
      <c r="E1879" s="12" t="s">
        <v>41</v>
      </c>
      <c r="F1879" s="12" t="s">
        <v>1653</v>
      </c>
      <c r="G1879" s="12" t="s">
        <v>1654</v>
      </c>
      <c r="H1879" s="12" t="s">
        <v>102</v>
      </c>
      <c r="I1879" s="12" t="s">
        <v>27</v>
      </c>
      <c r="J1879" s="12" t="s">
        <v>3565</v>
      </c>
      <c r="K1879" s="12" t="s">
        <v>364</v>
      </c>
      <c r="L1879" s="12">
        <v>7501</v>
      </c>
      <c r="M1879" s="12" t="s">
        <v>69</v>
      </c>
      <c r="N1879" s="12" t="s">
        <v>1914</v>
      </c>
      <c r="O1879" s="12" t="s">
        <v>32</v>
      </c>
      <c r="P1879" s="12" t="s">
        <v>58</v>
      </c>
      <c r="Q1879" s="12" t="s">
        <v>1915</v>
      </c>
      <c r="R1879" s="12">
        <v>8.92</v>
      </c>
      <c r="S1879" s="12">
        <v>4</v>
      </c>
      <c r="T1879" s="12">
        <v>0</v>
      </c>
      <c r="U1879" s="12">
        <v>3.9247999999999998</v>
      </c>
    </row>
    <row r="1880" spans="1:21" x14ac:dyDescent="0.3">
      <c r="A1880" s="12">
        <v>8867</v>
      </c>
      <c r="B1880" s="12" t="s">
        <v>4127</v>
      </c>
      <c r="C1880" s="2">
        <v>41902</v>
      </c>
      <c r="D1880" s="2">
        <v>41905</v>
      </c>
      <c r="E1880" s="12" t="s">
        <v>89</v>
      </c>
      <c r="F1880" s="12" t="s">
        <v>4128</v>
      </c>
      <c r="G1880" s="12" t="s">
        <v>4129</v>
      </c>
      <c r="H1880" s="12" t="s">
        <v>26</v>
      </c>
      <c r="I1880" s="12" t="s">
        <v>27</v>
      </c>
      <c r="J1880" s="12" t="s">
        <v>135</v>
      </c>
      <c r="K1880" s="12" t="s">
        <v>136</v>
      </c>
      <c r="L1880" s="12">
        <v>60653</v>
      </c>
      <c r="M1880" s="12" t="s">
        <v>95</v>
      </c>
      <c r="N1880" s="12" t="s">
        <v>2624</v>
      </c>
      <c r="O1880" s="12" t="s">
        <v>32</v>
      </c>
      <c r="P1880" s="12" t="s">
        <v>33</v>
      </c>
      <c r="Q1880" s="12" t="s">
        <v>2625</v>
      </c>
      <c r="R1880" s="12">
        <v>493.43</v>
      </c>
      <c r="S1880" s="12">
        <v>5</v>
      </c>
      <c r="T1880" s="12">
        <v>0.3</v>
      </c>
      <c r="U1880" s="12">
        <v>-70.489999999999995</v>
      </c>
    </row>
    <row r="1881" spans="1:21" x14ac:dyDescent="0.3">
      <c r="A1881" s="12">
        <v>8871</v>
      </c>
      <c r="B1881" s="12" t="s">
        <v>4130</v>
      </c>
      <c r="C1881" s="2">
        <v>43070</v>
      </c>
      <c r="D1881" s="2">
        <v>43075</v>
      </c>
      <c r="E1881" s="12" t="s">
        <v>41</v>
      </c>
      <c r="F1881" s="12" t="s">
        <v>2026</v>
      </c>
      <c r="G1881" s="12" t="s">
        <v>2027</v>
      </c>
      <c r="H1881" s="12" t="s">
        <v>92</v>
      </c>
      <c r="I1881" s="12" t="s">
        <v>27</v>
      </c>
      <c r="J1881" s="12" t="s">
        <v>193</v>
      </c>
      <c r="K1881" s="12" t="s">
        <v>194</v>
      </c>
      <c r="L1881" s="12">
        <v>98105</v>
      </c>
      <c r="M1881" s="12" t="s">
        <v>56</v>
      </c>
      <c r="N1881" s="12" t="s">
        <v>424</v>
      </c>
      <c r="O1881" s="12" t="s">
        <v>32</v>
      </c>
      <c r="P1881" s="12" t="s">
        <v>58</v>
      </c>
      <c r="Q1881" s="12" t="s">
        <v>425</v>
      </c>
      <c r="R1881" s="12">
        <v>70.680000000000007</v>
      </c>
      <c r="S1881" s="12">
        <v>12</v>
      </c>
      <c r="T1881" s="12">
        <v>0</v>
      </c>
      <c r="U1881" s="12">
        <v>31.0992</v>
      </c>
    </row>
    <row r="1882" spans="1:21" x14ac:dyDescent="0.3">
      <c r="A1882" s="12">
        <v>8889</v>
      </c>
      <c r="B1882" s="12" t="s">
        <v>4131</v>
      </c>
      <c r="C1882" s="2">
        <v>43070</v>
      </c>
      <c r="D1882" s="2">
        <v>43076</v>
      </c>
      <c r="E1882" s="12" t="s">
        <v>41</v>
      </c>
      <c r="F1882" s="12" t="s">
        <v>1481</v>
      </c>
      <c r="G1882" s="12" t="s">
        <v>1482</v>
      </c>
      <c r="H1882" s="12" t="s">
        <v>102</v>
      </c>
      <c r="I1882" s="12" t="s">
        <v>27</v>
      </c>
      <c r="J1882" s="12" t="s">
        <v>4132</v>
      </c>
      <c r="K1882" s="12" t="s">
        <v>55</v>
      </c>
      <c r="L1882" s="12">
        <v>95207</v>
      </c>
      <c r="M1882" s="12" t="s">
        <v>56</v>
      </c>
      <c r="N1882" s="12" t="s">
        <v>727</v>
      </c>
      <c r="O1882" s="12" t="s">
        <v>32</v>
      </c>
      <c r="P1882" s="12" t="s">
        <v>58</v>
      </c>
      <c r="Q1882" s="12" t="s">
        <v>728</v>
      </c>
      <c r="R1882" s="12">
        <v>629.64</v>
      </c>
      <c r="S1882" s="12">
        <v>9</v>
      </c>
      <c r="T1882" s="12">
        <v>0</v>
      </c>
      <c r="U1882" s="12">
        <v>107.03879999999999</v>
      </c>
    </row>
    <row r="1883" spans="1:21" x14ac:dyDescent="0.3">
      <c r="A1883" s="12">
        <v>8892</v>
      </c>
      <c r="B1883" s="12" t="s">
        <v>4133</v>
      </c>
      <c r="C1883" s="2">
        <v>42629</v>
      </c>
      <c r="D1883" s="2">
        <v>42631</v>
      </c>
      <c r="E1883" s="12" t="s">
        <v>89</v>
      </c>
      <c r="F1883" s="12" t="s">
        <v>4134</v>
      </c>
      <c r="G1883" s="12" t="s">
        <v>4135</v>
      </c>
      <c r="H1883" s="12" t="s">
        <v>102</v>
      </c>
      <c r="I1883" s="12" t="s">
        <v>27</v>
      </c>
      <c r="J1883" s="12" t="s">
        <v>349</v>
      </c>
      <c r="K1883" s="12" t="s">
        <v>669</v>
      </c>
      <c r="L1883" s="12">
        <v>31907</v>
      </c>
      <c r="M1883" s="12" t="s">
        <v>30</v>
      </c>
      <c r="N1883" s="12" t="s">
        <v>137</v>
      </c>
      <c r="O1883" s="12" t="s">
        <v>32</v>
      </c>
      <c r="P1883" s="12" t="s">
        <v>38</v>
      </c>
      <c r="Q1883" s="12" t="s">
        <v>138</v>
      </c>
      <c r="R1883" s="12">
        <v>121.78</v>
      </c>
      <c r="S1883" s="12">
        <v>2</v>
      </c>
      <c r="T1883" s="12">
        <v>0</v>
      </c>
      <c r="U1883" s="12">
        <v>30.445</v>
      </c>
    </row>
    <row r="1884" spans="1:21" x14ac:dyDescent="0.3">
      <c r="A1884" s="12">
        <v>8893</v>
      </c>
      <c r="B1884" s="12" t="s">
        <v>4136</v>
      </c>
      <c r="C1884" s="2">
        <v>42339</v>
      </c>
      <c r="D1884" s="2">
        <v>42344</v>
      </c>
      <c r="E1884" s="12" t="s">
        <v>41</v>
      </c>
      <c r="F1884" s="12" t="s">
        <v>3932</v>
      </c>
      <c r="G1884" s="12" t="s">
        <v>3933</v>
      </c>
      <c r="H1884" s="12" t="s">
        <v>102</v>
      </c>
      <c r="I1884" s="12" t="s">
        <v>27</v>
      </c>
      <c r="J1884" s="12" t="s">
        <v>641</v>
      </c>
      <c r="K1884" s="12" t="s">
        <v>55</v>
      </c>
      <c r="L1884" s="12">
        <v>92037</v>
      </c>
      <c r="M1884" s="12" t="s">
        <v>56</v>
      </c>
      <c r="N1884" s="12" t="s">
        <v>1097</v>
      </c>
      <c r="O1884" s="12" t="s">
        <v>32</v>
      </c>
      <c r="P1884" s="12" t="s">
        <v>38</v>
      </c>
      <c r="Q1884" s="12" t="s">
        <v>1098</v>
      </c>
      <c r="R1884" s="12">
        <v>2676.672</v>
      </c>
      <c r="S1884" s="12">
        <v>9</v>
      </c>
      <c r="T1884" s="12">
        <v>0.2</v>
      </c>
      <c r="U1884" s="12">
        <v>267.66719999999998</v>
      </c>
    </row>
    <row r="1885" spans="1:21" x14ac:dyDescent="0.3">
      <c r="A1885" s="12">
        <v>8894</v>
      </c>
      <c r="B1885" s="12" t="s">
        <v>4137</v>
      </c>
      <c r="C1885" s="2">
        <v>41856</v>
      </c>
      <c r="D1885" s="2">
        <v>41863</v>
      </c>
      <c r="E1885" s="12" t="s">
        <v>41</v>
      </c>
      <c r="F1885" s="12" t="s">
        <v>2792</v>
      </c>
      <c r="G1885" s="12" t="s">
        <v>2793</v>
      </c>
      <c r="H1885" s="12" t="s">
        <v>26</v>
      </c>
      <c r="I1885" s="12" t="s">
        <v>27</v>
      </c>
      <c r="J1885" s="12" t="s">
        <v>3534</v>
      </c>
      <c r="K1885" s="12" t="s">
        <v>94</v>
      </c>
      <c r="L1885" s="12">
        <v>77590</v>
      </c>
      <c r="M1885" s="12" t="s">
        <v>95</v>
      </c>
      <c r="N1885" s="12" t="s">
        <v>1463</v>
      </c>
      <c r="O1885" s="12" t="s">
        <v>32</v>
      </c>
      <c r="P1885" s="12" t="s">
        <v>47</v>
      </c>
      <c r="Q1885" s="12" t="s">
        <v>1464</v>
      </c>
      <c r="R1885" s="12">
        <v>489.23</v>
      </c>
      <c r="S1885" s="12">
        <v>2</v>
      </c>
      <c r="T1885" s="12">
        <v>0.3</v>
      </c>
      <c r="U1885" s="12">
        <v>41.933999999999997</v>
      </c>
    </row>
    <row r="1886" spans="1:21" x14ac:dyDescent="0.3">
      <c r="A1886" s="12">
        <v>8895</v>
      </c>
      <c r="B1886" s="12" t="s">
        <v>4138</v>
      </c>
      <c r="C1886" s="2">
        <v>42597</v>
      </c>
      <c r="D1886" s="2">
        <v>42604</v>
      </c>
      <c r="E1886" s="12" t="s">
        <v>41</v>
      </c>
      <c r="F1886" s="12" t="s">
        <v>601</v>
      </c>
      <c r="G1886" s="12" t="s">
        <v>602</v>
      </c>
      <c r="H1886" s="12" t="s">
        <v>26</v>
      </c>
      <c r="I1886" s="12" t="s">
        <v>27</v>
      </c>
      <c r="J1886" s="12" t="s">
        <v>54</v>
      </c>
      <c r="K1886" s="12" t="s">
        <v>55</v>
      </c>
      <c r="L1886" s="12">
        <v>90004</v>
      </c>
      <c r="M1886" s="12" t="s">
        <v>56</v>
      </c>
      <c r="N1886" s="12" t="s">
        <v>719</v>
      </c>
      <c r="O1886" s="12" t="s">
        <v>32</v>
      </c>
      <c r="P1886" s="12" t="s">
        <v>58</v>
      </c>
      <c r="Q1886" s="12" t="s">
        <v>720</v>
      </c>
      <c r="R1886" s="12">
        <v>312.02999999999997</v>
      </c>
      <c r="S1886" s="12">
        <v>3</v>
      </c>
      <c r="T1886" s="12">
        <v>0</v>
      </c>
      <c r="U1886" s="12">
        <v>43.684199999999997</v>
      </c>
    </row>
    <row r="1887" spans="1:21" x14ac:dyDescent="0.3">
      <c r="A1887" s="12">
        <v>8901</v>
      </c>
      <c r="B1887" s="12" t="s">
        <v>4139</v>
      </c>
      <c r="C1887" s="2">
        <v>42521</v>
      </c>
      <c r="D1887" s="2">
        <v>42525</v>
      </c>
      <c r="E1887" s="12" t="s">
        <v>41</v>
      </c>
      <c r="F1887" s="12" t="s">
        <v>1209</v>
      </c>
      <c r="G1887" s="12" t="s">
        <v>1210</v>
      </c>
      <c r="H1887" s="12" t="s">
        <v>26</v>
      </c>
      <c r="I1887" s="12" t="s">
        <v>27</v>
      </c>
      <c r="J1887" s="12" t="s">
        <v>515</v>
      </c>
      <c r="K1887" s="12" t="s">
        <v>136</v>
      </c>
      <c r="L1887" s="12">
        <v>62521</v>
      </c>
      <c r="M1887" s="12" t="s">
        <v>95</v>
      </c>
      <c r="N1887" s="12" t="s">
        <v>3921</v>
      </c>
      <c r="O1887" s="12" t="s">
        <v>32</v>
      </c>
      <c r="P1887" s="12" t="s">
        <v>58</v>
      </c>
      <c r="Q1887" s="12" t="s">
        <v>3922</v>
      </c>
      <c r="R1887" s="12">
        <v>32.064</v>
      </c>
      <c r="S1887" s="12">
        <v>3</v>
      </c>
      <c r="T1887" s="12">
        <v>0.6</v>
      </c>
      <c r="U1887" s="12">
        <v>-12.8256</v>
      </c>
    </row>
    <row r="1888" spans="1:21" x14ac:dyDescent="0.3">
      <c r="A1888" s="12">
        <v>8903</v>
      </c>
      <c r="B1888" s="12" t="s">
        <v>4139</v>
      </c>
      <c r="C1888" s="2">
        <v>42521</v>
      </c>
      <c r="D1888" s="2">
        <v>42525</v>
      </c>
      <c r="E1888" s="12" t="s">
        <v>41</v>
      </c>
      <c r="F1888" s="12" t="s">
        <v>1209</v>
      </c>
      <c r="G1888" s="12" t="s">
        <v>1210</v>
      </c>
      <c r="H1888" s="12" t="s">
        <v>26</v>
      </c>
      <c r="I1888" s="12" t="s">
        <v>27</v>
      </c>
      <c r="J1888" s="12" t="s">
        <v>515</v>
      </c>
      <c r="K1888" s="12" t="s">
        <v>136</v>
      </c>
      <c r="L1888" s="12">
        <v>62521</v>
      </c>
      <c r="M1888" s="12" t="s">
        <v>95</v>
      </c>
      <c r="N1888" s="12" t="s">
        <v>2182</v>
      </c>
      <c r="O1888" s="12" t="s">
        <v>32</v>
      </c>
      <c r="P1888" s="12" t="s">
        <v>38</v>
      </c>
      <c r="Q1888" s="12" t="s">
        <v>2183</v>
      </c>
      <c r="R1888" s="12">
        <v>191.07900000000001</v>
      </c>
      <c r="S1888" s="12">
        <v>3</v>
      </c>
      <c r="T1888" s="12">
        <v>0.3</v>
      </c>
      <c r="U1888" s="12">
        <v>-38.215800000000002</v>
      </c>
    </row>
    <row r="1889" spans="1:21" x14ac:dyDescent="0.3">
      <c r="A1889" s="12">
        <v>8920</v>
      </c>
      <c r="B1889" s="12" t="s">
        <v>4140</v>
      </c>
      <c r="C1889" s="2">
        <v>41731</v>
      </c>
      <c r="D1889" s="2">
        <v>41737</v>
      </c>
      <c r="E1889" s="12" t="s">
        <v>41</v>
      </c>
      <c r="F1889" s="12" t="s">
        <v>2578</v>
      </c>
      <c r="G1889" s="12" t="s">
        <v>2579</v>
      </c>
      <c r="H1889" s="12" t="s">
        <v>92</v>
      </c>
      <c r="I1889" s="12" t="s">
        <v>27</v>
      </c>
      <c r="J1889" s="12" t="s">
        <v>3541</v>
      </c>
      <c r="K1889" s="12" t="s">
        <v>718</v>
      </c>
      <c r="L1889" s="12">
        <v>23464</v>
      </c>
      <c r="M1889" s="12" t="s">
        <v>30</v>
      </c>
      <c r="N1889" s="12" t="s">
        <v>3159</v>
      </c>
      <c r="O1889" s="12" t="s">
        <v>32</v>
      </c>
      <c r="P1889" s="12" t="s">
        <v>58</v>
      </c>
      <c r="Q1889" s="12" t="s">
        <v>3160</v>
      </c>
      <c r="R1889" s="12">
        <v>177.68</v>
      </c>
      <c r="S1889" s="12">
        <v>2</v>
      </c>
      <c r="T1889" s="12">
        <v>0</v>
      </c>
      <c r="U1889" s="12">
        <v>46.196800000000003</v>
      </c>
    </row>
    <row r="1890" spans="1:21" x14ac:dyDescent="0.3">
      <c r="A1890" s="12">
        <v>8923</v>
      </c>
      <c r="B1890" s="12" t="s">
        <v>4141</v>
      </c>
      <c r="C1890" s="2">
        <v>42647</v>
      </c>
      <c r="D1890" s="2">
        <v>42651</v>
      </c>
      <c r="E1890" s="12" t="s">
        <v>41</v>
      </c>
      <c r="F1890" s="12" t="s">
        <v>2578</v>
      </c>
      <c r="G1890" s="12" t="s">
        <v>2579</v>
      </c>
      <c r="H1890" s="12" t="s">
        <v>92</v>
      </c>
      <c r="I1890" s="12" t="s">
        <v>27</v>
      </c>
      <c r="J1890" s="12" t="s">
        <v>4142</v>
      </c>
      <c r="K1890" s="12" t="s">
        <v>45</v>
      </c>
      <c r="L1890" s="12">
        <v>33134</v>
      </c>
      <c r="M1890" s="12" t="s">
        <v>30</v>
      </c>
      <c r="N1890" s="12" t="s">
        <v>961</v>
      </c>
      <c r="O1890" s="12" t="s">
        <v>32</v>
      </c>
      <c r="P1890" s="12" t="s">
        <v>58</v>
      </c>
      <c r="Q1890" s="12" t="s">
        <v>962</v>
      </c>
      <c r="R1890" s="12">
        <v>11.568</v>
      </c>
      <c r="S1890" s="12">
        <v>3</v>
      </c>
      <c r="T1890" s="12">
        <v>0.2</v>
      </c>
      <c r="U1890" s="12">
        <v>2.6027999999999998</v>
      </c>
    </row>
    <row r="1891" spans="1:21" x14ac:dyDescent="0.3">
      <c r="A1891" s="12">
        <v>8927</v>
      </c>
      <c r="B1891" s="12" t="s">
        <v>4143</v>
      </c>
      <c r="C1891" s="2">
        <v>42399</v>
      </c>
      <c r="D1891" s="2">
        <v>42403</v>
      </c>
      <c r="E1891" s="12" t="s">
        <v>41</v>
      </c>
      <c r="F1891" s="12" t="s">
        <v>4144</v>
      </c>
      <c r="G1891" s="12" t="s">
        <v>4145</v>
      </c>
      <c r="H1891" s="12" t="s">
        <v>26</v>
      </c>
      <c r="I1891" s="12" t="s">
        <v>27</v>
      </c>
      <c r="J1891" s="12" t="s">
        <v>1004</v>
      </c>
      <c r="K1891" s="12" t="s">
        <v>136</v>
      </c>
      <c r="L1891" s="12">
        <v>61107</v>
      </c>
      <c r="M1891" s="12" t="s">
        <v>95</v>
      </c>
      <c r="N1891" s="12" t="s">
        <v>614</v>
      </c>
      <c r="O1891" s="12" t="s">
        <v>32</v>
      </c>
      <c r="P1891" s="12" t="s">
        <v>47</v>
      </c>
      <c r="Q1891" s="12" t="s">
        <v>615</v>
      </c>
      <c r="R1891" s="12">
        <v>626.1</v>
      </c>
      <c r="S1891" s="12">
        <v>3</v>
      </c>
      <c r="T1891" s="12">
        <v>0.5</v>
      </c>
      <c r="U1891" s="12">
        <v>-538.44600000000003</v>
      </c>
    </row>
    <row r="1892" spans="1:21" x14ac:dyDescent="0.3">
      <c r="A1892" s="12">
        <v>8929</v>
      </c>
      <c r="B1892" s="12" t="s">
        <v>4146</v>
      </c>
      <c r="C1892" s="2">
        <v>42107</v>
      </c>
      <c r="D1892" s="2">
        <v>42111</v>
      </c>
      <c r="E1892" s="12" t="s">
        <v>41</v>
      </c>
      <c r="F1892" s="12" t="s">
        <v>3054</v>
      </c>
      <c r="G1892" s="12" t="s">
        <v>3055</v>
      </c>
      <c r="H1892" s="12" t="s">
        <v>26</v>
      </c>
      <c r="I1892" s="12" t="s">
        <v>27</v>
      </c>
      <c r="J1892" s="12" t="s">
        <v>1870</v>
      </c>
      <c r="K1892" s="12" t="s">
        <v>94</v>
      </c>
      <c r="L1892" s="12">
        <v>77340</v>
      </c>
      <c r="M1892" s="12" t="s">
        <v>95</v>
      </c>
      <c r="N1892" s="12" t="s">
        <v>701</v>
      </c>
      <c r="O1892" s="12" t="s">
        <v>32</v>
      </c>
      <c r="P1892" s="12" t="s">
        <v>47</v>
      </c>
      <c r="Q1892" s="12" t="s">
        <v>702</v>
      </c>
      <c r="R1892" s="12">
        <v>609.98</v>
      </c>
      <c r="S1892" s="12">
        <v>4</v>
      </c>
      <c r="T1892" s="12">
        <v>0.3</v>
      </c>
      <c r="U1892" s="12">
        <v>-113.282</v>
      </c>
    </row>
    <row r="1893" spans="1:21" x14ac:dyDescent="0.3">
      <c r="A1893" s="12">
        <v>8930</v>
      </c>
      <c r="B1893" s="12" t="s">
        <v>4146</v>
      </c>
      <c r="C1893" s="2">
        <v>42107</v>
      </c>
      <c r="D1893" s="2">
        <v>42111</v>
      </c>
      <c r="E1893" s="12" t="s">
        <v>41</v>
      </c>
      <c r="F1893" s="12" t="s">
        <v>3054</v>
      </c>
      <c r="G1893" s="12" t="s">
        <v>3055</v>
      </c>
      <c r="H1893" s="12" t="s">
        <v>26</v>
      </c>
      <c r="I1893" s="12" t="s">
        <v>27</v>
      </c>
      <c r="J1893" s="12" t="s">
        <v>1870</v>
      </c>
      <c r="K1893" s="12" t="s">
        <v>94</v>
      </c>
      <c r="L1893" s="12">
        <v>77340</v>
      </c>
      <c r="M1893" s="12" t="s">
        <v>95</v>
      </c>
      <c r="N1893" s="12" t="s">
        <v>1286</v>
      </c>
      <c r="O1893" s="12" t="s">
        <v>32</v>
      </c>
      <c r="P1893" s="12" t="s">
        <v>47</v>
      </c>
      <c r="Q1893" s="12" t="s">
        <v>1287</v>
      </c>
      <c r="R1893" s="12">
        <v>211.37200000000001</v>
      </c>
      <c r="S1893" s="12">
        <v>2</v>
      </c>
      <c r="T1893" s="12">
        <v>0.3</v>
      </c>
      <c r="U1893" s="12">
        <v>-45.293999999999997</v>
      </c>
    </row>
    <row r="1894" spans="1:21" x14ac:dyDescent="0.3">
      <c r="A1894" s="12">
        <v>8932</v>
      </c>
      <c r="B1894" s="12" t="s">
        <v>4147</v>
      </c>
      <c r="C1894" s="2">
        <v>43087</v>
      </c>
      <c r="D1894" s="2">
        <v>43093</v>
      </c>
      <c r="E1894" s="12" t="s">
        <v>41</v>
      </c>
      <c r="F1894" s="12" t="s">
        <v>4030</v>
      </c>
      <c r="G1894" s="12" t="s">
        <v>4031</v>
      </c>
      <c r="H1894" s="12" t="s">
        <v>92</v>
      </c>
      <c r="I1894" s="12" t="s">
        <v>27</v>
      </c>
      <c r="J1894" s="12" t="s">
        <v>907</v>
      </c>
      <c r="K1894" s="12" t="s">
        <v>240</v>
      </c>
      <c r="L1894" s="12">
        <v>53209</v>
      </c>
      <c r="M1894" s="12" t="s">
        <v>95</v>
      </c>
      <c r="N1894" s="12" t="s">
        <v>3584</v>
      </c>
      <c r="O1894" s="12" t="s">
        <v>32</v>
      </c>
      <c r="P1894" s="12" t="s">
        <v>58</v>
      </c>
      <c r="Q1894" s="12" t="s">
        <v>3585</v>
      </c>
      <c r="R1894" s="12">
        <v>99.95</v>
      </c>
      <c r="S1894" s="12">
        <v>5</v>
      </c>
      <c r="T1894" s="12">
        <v>0</v>
      </c>
      <c r="U1894" s="12">
        <v>22.988499999999998</v>
      </c>
    </row>
    <row r="1895" spans="1:21" x14ac:dyDescent="0.3">
      <c r="A1895" s="12">
        <v>8934</v>
      </c>
      <c r="B1895" s="12" t="s">
        <v>4148</v>
      </c>
      <c r="C1895" s="2">
        <v>42443</v>
      </c>
      <c r="D1895" s="2">
        <v>42448</v>
      </c>
      <c r="E1895" s="12" t="s">
        <v>41</v>
      </c>
      <c r="F1895" s="12" t="s">
        <v>3499</v>
      </c>
      <c r="G1895" s="12" t="s">
        <v>3500</v>
      </c>
      <c r="H1895" s="12" t="s">
        <v>92</v>
      </c>
      <c r="I1895" s="12" t="s">
        <v>27</v>
      </c>
      <c r="J1895" s="12" t="s">
        <v>4149</v>
      </c>
      <c r="K1895" s="12" t="s">
        <v>240</v>
      </c>
      <c r="L1895" s="12">
        <v>54302</v>
      </c>
      <c r="M1895" s="12" t="s">
        <v>95</v>
      </c>
      <c r="N1895" s="12" t="s">
        <v>1149</v>
      </c>
      <c r="O1895" s="12" t="s">
        <v>32</v>
      </c>
      <c r="P1895" s="12" t="s">
        <v>58</v>
      </c>
      <c r="Q1895" s="12" t="s">
        <v>1150</v>
      </c>
      <c r="R1895" s="12">
        <v>16.739999999999998</v>
      </c>
      <c r="S1895" s="12">
        <v>2</v>
      </c>
      <c r="T1895" s="12">
        <v>0</v>
      </c>
      <c r="U1895" s="12">
        <v>4.3524000000000003</v>
      </c>
    </row>
    <row r="1896" spans="1:21" x14ac:dyDescent="0.3">
      <c r="A1896" s="12">
        <v>8944</v>
      </c>
      <c r="B1896" s="12" t="s">
        <v>4150</v>
      </c>
      <c r="C1896" s="2">
        <v>43018</v>
      </c>
      <c r="D1896" s="2">
        <v>43024</v>
      </c>
      <c r="E1896" s="12" t="s">
        <v>41</v>
      </c>
      <c r="F1896" s="12" t="s">
        <v>3350</v>
      </c>
      <c r="G1896" s="12" t="s">
        <v>3351</v>
      </c>
      <c r="H1896" s="12" t="s">
        <v>26</v>
      </c>
      <c r="I1896" s="12" t="s">
        <v>27</v>
      </c>
      <c r="J1896" s="12" t="s">
        <v>181</v>
      </c>
      <c r="K1896" s="12" t="s">
        <v>136</v>
      </c>
      <c r="L1896" s="12">
        <v>60505</v>
      </c>
      <c r="M1896" s="12" t="s">
        <v>95</v>
      </c>
      <c r="N1896" s="12" t="s">
        <v>3218</v>
      </c>
      <c r="O1896" s="12" t="s">
        <v>32</v>
      </c>
      <c r="P1896" s="12" t="s">
        <v>38</v>
      </c>
      <c r="Q1896" s="12" t="s">
        <v>3219</v>
      </c>
      <c r="R1896" s="12">
        <v>239.358</v>
      </c>
      <c r="S1896" s="12">
        <v>3</v>
      </c>
      <c r="T1896" s="12">
        <v>0.3</v>
      </c>
      <c r="U1896" s="12">
        <v>-47.871600000000001</v>
      </c>
    </row>
    <row r="1897" spans="1:21" x14ac:dyDescent="0.3">
      <c r="A1897" s="12">
        <v>8950</v>
      </c>
      <c r="B1897" s="12" t="s">
        <v>4151</v>
      </c>
      <c r="C1897" s="2">
        <v>43091</v>
      </c>
      <c r="D1897" s="2">
        <v>43097</v>
      </c>
      <c r="E1897" s="12" t="s">
        <v>41</v>
      </c>
      <c r="F1897" s="12" t="s">
        <v>4152</v>
      </c>
      <c r="G1897" s="12" t="s">
        <v>4153</v>
      </c>
      <c r="H1897" s="12" t="s">
        <v>26</v>
      </c>
      <c r="I1897" s="12" t="s">
        <v>27</v>
      </c>
      <c r="J1897" s="12" t="s">
        <v>479</v>
      </c>
      <c r="K1897" s="12" t="s">
        <v>143</v>
      </c>
      <c r="L1897" s="12">
        <v>38301</v>
      </c>
      <c r="M1897" s="12" t="s">
        <v>30</v>
      </c>
      <c r="N1897" s="12" t="s">
        <v>344</v>
      </c>
      <c r="O1897" s="12" t="s">
        <v>32</v>
      </c>
      <c r="P1897" s="12" t="s">
        <v>47</v>
      </c>
      <c r="Q1897" s="12" t="s">
        <v>345</v>
      </c>
      <c r="R1897" s="12">
        <v>934.95600000000002</v>
      </c>
      <c r="S1897" s="12">
        <v>6</v>
      </c>
      <c r="T1897" s="12">
        <v>0.4</v>
      </c>
      <c r="U1897" s="12">
        <v>-249.32159999999999</v>
      </c>
    </row>
    <row r="1898" spans="1:21" x14ac:dyDescent="0.3">
      <c r="A1898" s="12">
        <v>8955</v>
      </c>
      <c r="B1898" s="12" t="s">
        <v>4154</v>
      </c>
      <c r="C1898" s="2">
        <v>41859</v>
      </c>
      <c r="D1898" s="2">
        <v>41861</v>
      </c>
      <c r="E1898" s="12" t="s">
        <v>23</v>
      </c>
      <c r="F1898" s="12" t="s">
        <v>967</v>
      </c>
      <c r="G1898" s="12" t="s">
        <v>968</v>
      </c>
      <c r="H1898" s="12" t="s">
        <v>26</v>
      </c>
      <c r="I1898" s="12" t="s">
        <v>27</v>
      </c>
      <c r="J1898" s="12" t="s">
        <v>608</v>
      </c>
      <c r="K1898" s="12" t="s">
        <v>45</v>
      </c>
      <c r="L1898" s="12">
        <v>32216</v>
      </c>
      <c r="M1898" s="12" t="s">
        <v>30</v>
      </c>
      <c r="N1898" s="12" t="s">
        <v>1605</v>
      </c>
      <c r="O1898" s="12" t="s">
        <v>32</v>
      </c>
      <c r="P1898" s="12" t="s">
        <v>33</v>
      </c>
      <c r="Q1898" s="12" t="s">
        <v>1606</v>
      </c>
      <c r="R1898" s="12">
        <v>155.45599999999999</v>
      </c>
      <c r="S1898" s="12">
        <v>4</v>
      </c>
      <c r="T1898" s="12">
        <v>0.2</v>
      </c>
      <c r="U1898" s="12">
        <v>-7.7728000000000002</v>
      </c>
    </row>
    <row r="1899" spans="1:21" x14ac:dyDescent="0.3">
      <c r="A1899" s="12">
        <v>8957</v>
      </c>
      <c r="B1899" s="12" t="s">
        <v>4155</v>
      </c>
      <c r="C1899" s="2">
        <v>43094</v>
      </c>
      <c r="D1899" s="2">
        <v>43097</v>
      </c>
      <c r="E1899" s="12" t="s">
        <v>89</v>
      </c>
      <c r="F1899" s="12" t="s">
        <v>4156</v>
      </c>
      <c r="G1899" s="12" t="s">
        <v>4157</v>
      </c>
      <c r="H1899" s="12" t="s">
        <v>26</v>
      </c>
      <c r="I1899" s="12" t="s">
        <v>27</v>
      </c>
      <c r="J1899" s="12" t="s">
        <v>2052</v>
      </c>
      <c r="K1899" s="12" t="s">
        <v>45</v>
      </c>
      <c r="L1899" s="12">
        <v>33012</v>
      </c>
      <c r="M1899" s="12" t="s">
        <v>30</v>
      </c>
      <c r="N1899" s="12" t="s">
        <v>2191</v>
      </c>
      <c r="O1899" s="12" t="s">
        <v>32</v>
      </c>
      <c r="P1899" s="12" t="s">
        <v>58</v>
      </c>
      <c r="Q1899" s="12" t="s">
        <v>2192</v>
      </c>
      <c r="R1899" s="12">
        <v>21</v>
      </c>
      <c r="S1899" s="12">
        <v>3</v>
      </c>
      <c r="T1899" s="12">
        <v>0.2</v>
      </c>
      <c r="U1899" s="12">
        <v>5.7750000000000004</v>
      </c>
    </row>
    <row r="1900" spans="1:21" x14ac:dyDescent="0.3">
      <c r="A1900" s="12">
        <v>8961</v>
      </c>
      <c r="B1900" s="12" t="s">
        <v>4158</v>
      </c>
      <c r="C1900" s="2">
        <v>43064</v>
      </c>
      <c r="D1900" s="2">
        <v>43069</v>
      </c>
      <c r="E1900" s="12" t="s">
        <v>41</v>
      </c>
      <c r="F1900" s="12" t="s">
        <v>547</v>
      </c>
      <c r="G1900" s="12" t="s">
        <v>548</v>
      </c>
      <c r="H1900" s="12" t="s">
        <v>26</v>
      </c>
      <c r="I1900" s="12" t="s">
        <v>27</v>
      </c>
      <c r="J1900" s="12" t="s">
        <v>103</v>
      </c>
      <c r="K1900" s="12" t="s">
        <v>94</v>
      </c>
      <c r="L1900" s="12">
        <v>77070</v>
      </c>
      <c r="M1900" s="12" t="s">
        <v>95</v>
      </c>
      <c r="N1900" s="12" t="s">
        <v>1084</v>
      </c>
      <c r="O1900" s="12" t="s">
        <v>32</v>
      </c>
      <c r="P1900" s="12" t="s">
        <v>38</v>
      </c>
      <c r="Q1900" s="12" t="s">
        <v>1085</v>
      </c>
      <c r="R1900" s="12">
        <v>853.93</v>
      </c>
      <c r="S1900" s="12">
        <v>5</v>
      </c>
      <c r="T1900" s="12">
        <v>0.3</v>
      </c>
      <c r="U1900" s="12">
        <v>-24.398</v>
      </c>
    </row>
    <row r="1901" spans="1:21" x14ac:dyDescent="0.3">
      <c r="A1901" s="12">
        <v>8963</v>
      </c>
      <c r="B1901" s="12" t="s">
        <v>4159</v>
      </c>
      <c r="C1901" s="2">
        <v>42679</v>
      </c>
      <c r="D1901" s="2">
        <v>42681</v>
      </c>
      <c r="E1901" s="12" t="s">
        <v>89</v>
      </c>
      <c r="F1901" s="12" t="s">
        <v>3447</v>
      </c>
      <c r="G1901" s="12" t="s">
        <v>3448</v>
      </c>
      <c r="H1901" s="12" t="s">
        <v>26</v>
      </c>
      <c r="I1901" s="12" t="s">
        <v>27</v>
      </c>
      <c r="J1901" s="12" t="s">
        <v>3541</v>
      </c>
      <c r="K1901" s="12" t="s">
        <v>718</v>
      </c>
      <c r="L1901" s="12">
        <v>23464</v>
      </c>
      <c r="M1901" s="12" t="s">
        <v>30</v>
      </c>
      <c r="N1901" s="12" t="s">
        <v>1959</v>
      </c>
      <c r="O1901" s="12" t="s">
        <v>32</v>
      </c>
      <c r="P1901" s="12" t="s">
        <v>58</v>
      </c>
      <c r="Q1901" s="12" t="s">
        <v>1960</v>
      </c>
      <c r="R1901" s="12">
        <v>273.95999999999998</v>
      </c>
      <c r="S1901" s="12">
        <v>2</v>
      </c>
      <c r="T1901" s="12">
        <v>0</v>
      </c>
      <c r="U1901" s="12">
        <v>71.229600000000005</v>
      </c>
    </row>
    <row r="1902" spans="1:21" x14ac:dyDescent="0.3">
      <c r="A1902" s="12">
        <v>8965</v>
      </c>
      <c r="B1902" s="12" t="s">
        <v>4159</v>
      </c>
      <c r="C1902" s="2">
        <v>42679</v>
      </c>
      <c r="D1902" s="2">
        <v>42681</v>
      </c>
      <c r="E1902" s="12" t="s">
        <v>89</v>
      </c>
      <c r="F1902" s="12" t="s">
        <v>3447</v>
      </c>
      <c r="G1902" s="12" t="s">
        <v>3448</v>
      </c>
      <c r="H1902" s="12" t="s">
        <v>26</v>
      </c>
      <c r="I1902" s="12" t="s">
        <v>27</v>
      </c>
      <c r="J1902" s="12" t="s">
        <v>3541</v>
      </c>
      <c r="K1902" s="12" t="s">
        <v>718</v>
      </c>
      <c r="L1902" s="12">
        <v>23464</v>
      </c>
      <c r="M1902" s="12" t="s">
        <v>30</v>
      </c>
      <c r="N1902" s="12" t="s">
        <v>3678</v>
      </c>
      <c r="O1902" s="12" t="s">
        <v>32</v>
      </c>
      <c r="P1902" s="12" t="s">
        <v>58</v>
      </c>
      <c r="Q1902" s="12" t="s">
        <v>3679</v>
      </c>
      <c r="R1902" s="12">
        <v>756.8</v>
      </c>
      <c r="S1902" s="12">
        <v>5</v>
      </c>
      <c r="T1902" s="12">
        <v>0</v>
      </c>
      <c r="U1902" s="12">
        <v>75.680000000000007</v>
      </c>
    </row>
    <row r="1903" spans="1:21" x14ac:dyDescent="0.3">
      <c r="A1903" s="12">
        <v>8968</v>
      </c>
      <c r="B1903" s="12" t="s">
        <v>4160</v>
      </c>
      <c r="C1903" s="2">
        <v>42677</v>
      </c>
      <c r="D1903" s="2">
        <v>42681</v>
      </c>
      <c r="E1903" s="12" t="s">
        <v>41</v>
      </c>
      <c r="F1903" s="12" t="s">
        <v>2083</v>
      </c>
      <c r="G1903" s="12" t="s">
        <v>2084</v>
      </c>
      <c r="H1903" s="12" t="s">
        <v>102</v>
      </c>
      <c r="I1903" s="12" t="s">
        <v>27</v>
      </c>
      <c r="J1903" s="12" t="s">
        <v>67</v>
      </c>
      <c r="K1903" s="12" t="s">
        <v>68</v>
      </c>
      <c r="L1903" s="12">
        <v>19120</v>
      </c>
      <c r="M1903" s="12" t="s">
        <v>69</v>
      </c>
      <c r="N1903" s="12" t="s">
        <v>468</v>
      </c>
      <c r="O1903" s="12" t="s">
        <v>32</v>
      </c>
      <c r="P1903" s="12" t="s">
        <v>38</v>
      </c>
      <c r="Q1903" s="12" t="s">
        <v>469</v>
      </c>
      <c r="R1903" s="12">
        <v>470.15499999999997</v>
      </c>
      <c r="S1903" s="12">
        <v>7</v>
      </c>
      <c r="T1903" s="12">
        <v>0.3</v>
      </c>
      <c r="U1903" s="12">
        <v>-13.433</v>
      </c>
    </row>
    <row r="1904" spans="1:21" x14ac:dyDescent="0.3">
      <c r="A1904" s="12">
        <v>8972</v>
      </c>
      <c r="B1904" s="12" t="s">
        <v>4161</v>
      </c>
      <c r="C1904" s="2">
        <v>42818</v>
      </c>
      <c r="D1904" s="2">
        <v>42822</v>
      </c>
      <c r="E1904" s="12" t="s">
        <v>41</v>
      </c>
      <c r="F1904" s="12" t="s">
        <v>1793</v>
      </c>
      <c r="G1904" s="12" t="s">
        <v>1794</v>
      </c>
      <c r="H1904" s="12" t="s">
        <v>26</v>
      </c>
      <c r="I1904" s="12" t="s">
        <v>27</v>
      </c>
      <c r="J1904" s="12" t="s">
        <v>175</v>
      </c>
      <c r="K1904" s="12" t="s">
        <v>122</v>
      </c>
      <c r="L1904" s="12">
        <v>10011</v>
      </c>
      <c r="M1904" s="12" t="s">
        <v>69</v>
      </c>
      <c r="N1904" s="12" t="s">
        <v>857</v>
      </c>
      <c r="O1904" s="12" t="s">
        <v>32</v>
      </c>
      <c r="P1904" s="12" t="s">
        <v>38</v>
      </c>
      <c r="Q1904" s="12" t="s">
        <v>858</v>
      </c>
      <c r="R1904" s="12">
        <v>271.76400000000001</v>
      </c>
      <c r="S1904" s="12">
        <v>2</v>
      </c>
      <c r="T1904" s="12">
        <v>0.1</v>
      </c>
      <c r="U1904" s="12">
        <v>60.392000000000003</v>
      </c>
    </row>
    <row r="1905" spans="1:21" x14ac:dyDescent="0.3">
      <c r="A1905" s="12">
        <v>8974</v>
      </c>
      <c r="B1905" s="12" t="s">
        <v>4162</v>
      </c>
      <c r="C1905" s="2">
        <v>42850</v>
      </c>
      <c r="D1905" s="2">
        <v>42852</v>
      </c>
      <c r="E1905" s="12" t="s">
        <v>23</v>
      </c>
      <c r="F1905" s="12" t="s">
        <v>2869</v>
      </c>
      <c r="G1905" s="12" t="s">
        <v>2870</v>
      </c>
      <c r="H1905" s="12" t="s">
        <v>26</v>
      </c>
      <c r="I1905" s="12" t="s">
        <v>27</v>
      </c>
      <c r="J1905" s="12" t="s">
        <v>54</v>
      </c>
      <c r="K1905" s="12" t="s">
        <v>55</v>
      </c>
      <c r="L1905" s="12">
        <v>90008</v>
      </c>
      <c r="M1905" s="12" t="s">
        <v>56</v>
      </c>
      <c r="N1905" s="12" t="s">
        <v>350</v>
      </c>
      <c r="O1905" s="12" t="s">
        <v>32</v>
      </c>
      <c r="P1905" s="12" t="s">
        <v>33</v>
      </c>
      <c r="Q1905" s="12" t="s">
        <v>351</v>
      </c>
      <c r="R1905" s="12">
        <v>344.98099999999999</v>
      </c>
      <c r="S1905" s="12">
        <v>7</v>
      </c>
      <c r="T1905" s="12">
        <v>0.15</v>
      </c>
      <c r="U1905" s="12">
        <v>28.4102</v>
      </c>
    </row>
    <row r="1906" spans="1:21" x14ac:dyDescent="0.3">
      <c r="A1906" s="12">
        <v>8977</v>
      </c>
      <c r="B1906" s="12" t="s">
        <v>4163</v>
      </c>
      <c r="C1906" s="2">
        <v>43062</v>
      </c>
      <c r="D1906" s="2">
        <v>43065</v>
      </c>
      <c r="E1906" s="12" t="s">
        <v>89</v>
      </c>
      <c r="F1906" s="12" t="s">
        <v>2326</v>
      </c>
      <c r="G1906" s="12" t="s">
        <v>2327</v>
      </c>
      <c r="H1906" s="12" t="s">
        <v>92</v>
      </c>
      <c r="I1906" s="12" t="s">
        <v>27</v>
      </c>
      <c r="J1906" s="12" t="s">
        <v>1741</v>
      </c>
      <c r="K1906" s="12" t="s">
        <v>94</v>
      </c>
      <c r="L1906" s="12">
        <v>75220</v>
      </c>
      <c r="M1906" s="12" t="s">
        <v>95</v>
      </c>
      <c r="N1906" s="12" t="s">
        <v>1236</v>
      </c>
      <c r="O1906" s="12" t="s">
        <v>32</v>
      </c>
      <c r="P1906" s="12" t="s">
        <v>47</v>
      </c>
      <c r="Q1906" s="12" t="s">
        <v>1237</v>
      </c>
      <c r="R1906" s="12">
        <v>127.785</v>
      </c>
      <c r="S1906" s="12">
        <v>1</v>
      </c>
      <c r="T1906" s="12">
        <v>0.3</v>
      </c>
      <c r="U1906" s="12">
        <v>-31.0335</v>
      </c>
    </row>
    <row r="1907" spans="1:21" x14ac:dyDescent="0.3">
      <c r="A1907" s="12">
        <v>8984</v>
      </c>
      <c r="B1907" s="12" t="s">
        <v>4164</v>
      </c>
      <c r="C1907" s="2">
        <v>42435</v>
      </c>
      <c r="D1907" s="2">
        <v>42441</v>
      </c>
      <c r="E1907" s="12" t="s">
        <v>41</v>
      </c>
      <c r="F1907" s="12" t="s">
        <v>179</v>
      </c>
      <c r="G1907" s="12" t="s">
        <v>180</v>
      </c>
      <c r="H1907" s="12" t="s">
        <v>26</v>
      </c>
      <c r="I1907" s="12" t="s">
        <v>27</v>
      </c>
      <c r="J1907" s="12" t="s">
        <v>135</v>
      </c>
      <c r="K1907" s="12" t="s">
        <v>136</v>
      </c>
      <c r="L1907" s="12">
        <v>60623</v>
      </c>
      <c r="M1907" s="12" t="s">
        <v>95</v>
      </c>
      <c r="N1907" s="12" t="s">
        <v>220</v>
      </c>
      <c r="O1907" s="12" t="s">
        <v>32</v>
      </c>
      <c r="P1907" s="12" t="s">
        <v>58</v>
      </c>
      <c r="Q1907" s="12" t="s">
        <v>221</v>
      </c>
      <c r="R1907" s="12">
        <v>159.04</v>
      </c>
      <c r="S1907" s="12">
        <v>5</v>
      </c>
      <c r="T1907" s="12">
        <v>0.6</v>
      </c>
      <c r="U1907" s="12">
        <v>-194.82400000000001</v>
      </c>
    </row>
    <row r="1908" spans="1:21" x14ac:dyDescent="0.3">
      <c r="A1908" s="12">
        <v>8985</v>
      </c>
      <c r="B1908" s="12" t="s">
        <v>4164</v>
      </c>
      <c r="C1908" s="2">
        <v>42435</v>
      </c>
      <c r="D1908" s="2">
        <v>42441</v>
      </c>
      <c r="E1908" s="12" t="s">
        <v>41</v>
      </c>
      <c r="F1908" s="12" t="s">
        <v>179</v>
      </c>
      <c r="G1908" s="12" t="s">
        <v>180</v>
      </c>
      <c r="H1908" s="12" t="s">
        <v>26</v>
      </c>
      <c r="I1908" s="12" t="s">
        <v>27</v>
      </c>
      <c r="J1908" s="12" t="s">
        <v>135</v>
      </c>
      <c r="K1908" s="12" t="s">
        <v>136</v>
      </c>
      <c r="L1908" s="12">
        <v>60623</v>
      </c>
      <c r="M1908" s="12" t="s">
        <v>95</v>
      </c>
      <c r="N1908" s="12" t="s">
        <v>1902</v>
      </c>
      <c r="O1908" s="12" t="s">
        <v>32</v>
      </c>
      <c r="P1908" s="12" t="s">
        <v>47</v>
      </c>
      <c r="Q1908" s="12" t="s">
        <v>1903</v>
      </c>
      <c r="R1908" s="12">
        <v>145.97999999999999</v>
      </c>
      <c r="S1908" s="12">
        <v>2</v>
      </c>
      <c r="T1908" s="12">
        <v>0.5</v>
      </c>
      <c r="U1908" s="12">
        <v>-99.266400000000004</v>
      </c>
    </row>
    <row r="1909" spans="1:21" x14ac:dyDescent="0.3">
      <c r="A1909" s="12">
        <v>8986</v>
      </c>
      <c r="B1909" s="12" t="s">
        <v>4165</v>
      </c>
      <c r="C1909" s="2">
        <v>42341</v>
      </c>
      <c r="D1909" s="2">
        <v>42345</v>
      </c>
      <c r="E1909" s="12" t="s">
        <v>41</v>
      </c>
      <c r="F1909" s="12" t="s">
        <v>4166</v>
      </c>
      <c r="G1909" s="12" t="s">
        <v>4167</v>
      </c>
      <c r="H1909" s="12" t="s">
        <v>26</v>
      </c>
      <c r="I1909" s="12" t="s">
        <v>27</v>
      </c>
      <c r="J1909" s="12" t="s">
        <v>608</v>
      </c>
      <c r="K1909" s="12" t="s">
        <v>1038</v>
      </c>
      <c r="L1909" s="12">
        <v>28540</v>
      </c>
      <c r="M1909" s="12" t="s">
        <v>30</v>
      </c>
      <c r="N1909" s="12" t="s">
        <v>758</v>
      </c>
      <c r="O1909" s="12" t="s">
        <v>32</v>
      </c>
      <c r="P1909" s="12" t="s">
        <v>58</v>
      </c>
      <c r="Q1909" s="12" t="s">
        <v>759</v>
      </c>
      <c r="R1909" s="12">
        <v>77.951999999999998</v>
      </c>
      <c r="S1909" s="12">
        <v>3</v>
      </c>
      <c r="T1909" s="12">
        <v>0.2</v>
      </c>
      <c r="U1909" s="12">
        <v>12.667199999999999</v>
      </c>
    </row>
    <row r="1910" spans="1:21" x14ac:dyDescent="0.3">
      <c r="A1910" s="12">
        <v>8990</v>
      </c>
      <c r="B1910" s="12" t="s">
        <v>4168</v>
      </c>
      <c r="C1910" s="2">
        <v>42362</v>
      </c>
      <c r="D1910" s="2">
        <v>42368</v>
      </c>
      <c r="E1910" s="12" t="s">
        <v>41</v>
      </c>
      <c r="F1910" s="12" t="s">
        <v>1868</v>
      </c>
      <c r="G1910" s="12" t="s">
        <v>1869</v>
      </c>
      <c r="H1910" s="12" t="s">
        <v>92</v>
      </c>
      <c r="I1910" s="12" t="s">
        <v>27</v>
      </c>
      <c r="J1910" s="12" t="s">
        <v>880</v>
      </c>
      <c r="K1910" s="12" t="s">
        <v>567</v>
      </c>
      <c r="L1910" s="12">
        <v>65807</v>
      </c>
      <c r="M1910" s="12" t="s">
        <v>95</v>
      </c>
      <c r="N1910" s="12" t="s">
        <v>2526</v>
      </c>
      <c r="O1910" s="12" t="s">
        <v>32</v>
      </c>
      <c r="P1910" s="12" t="s">
        <v>58</v>
      </c>
      <c r="Q1910" s="12" t="s">
        <v>2527</v>
      </c>
      <c r="R1910" s="12">
        <v>9.68</v>
      </c>
      <c r="S1910" s="12">
        <v>2</v>
      </c>
      <c r="T1910" s="12">
        <v>0</v>
      </c>
      <c r="U1910" s="12">
        <v>3.7751999999999999</v>
      </c>
    </row>
    <row r="1911" spans="1:21" x14ac:dyDescent="0.3">
      <c r="A1911" s="12">
        <v>8994</v>
      </c>
      <c r="B1911" s="12" t="s">
        <v>4169</v>
      </c>
      <c r="C1911" s="2">
        <v>43024</v>
      </c>
      <c r="D1911" s="2">
        <v>43029</v>
      </c>
      <c r="E1911" s="12" t="s">
        <v>41</v>
      </c>
      <c r="F1911" s="12" t="s">
        <v>3529</v>
      </c>
      <c r="G1911" s="12" t="s">
        <v>3530</v>
      </c>
      <c r="H1911" s="12" t="s">
        <v>92</v>
      </c>
      <c r="I1911" s="12" t="s">
        <v>27</v>
      </c>
      <c r="J1911" s="12" t="s">
        <v>159</v>
      </c>
      <c r="K1911" s="12" t="s">
        <v>143</v>
      </c>
      <c r="L1911" s="12">
        <v>38401</v>
      </c>
      <c r="M1911" s="12" t="s">
        <v>30</v>
      </c>
      <c r="N1911" s="12" t="s">
        <v>1813</v>
      </c>
      <c r="O1911" s="12" t="s">
        <v>32</v>
      </c>
      <c r="P1911" s="12" t="s">
        <v>47</v>
      </c>
      <c r="Q1911" s="12" t="s">
        <v>1814</v>
      </c>
      <c r="R1911" s="12">
        <v>1875.258</v>
      </c>
      <c r="S1911" s="12">
        <v>7</v>
      </c>
      <c r="T1911" s="12">
        <v>0.4</v>
      </c>
      <c r="U1911" s="12">
        <v>-968.88329999999996</v>
      </c>
    </row>
    <row r="1912" spans="1:21" x14ac:dyDescent="0.3">
      <c r="A1912" s="12">
        <v>9000</v>
      </c>
      <c r="B1912" s="12" t="s">
        <v>4170</v>
      </c>
      <c r="C1912" s="2">
        <v>42868</v>
      </c>
      <c r="D1912" s="2">
        <v>42872</v>
      </c>
      <c r="E1912" s="12" t="s">
        <v>41</v>
      </c>
      <c r="F1912" s="12" t="s">
        <v>1146</v>
      </c>
      <c r="G1912" s="12" t="s">
        <v>1147</v>
      </c>
      <c r="H1912" s="12" t="s">
        <v>102</v>
      </c>
      <c r="I1912" s="12" t="s">
        <v>27</v>
      </c>
      <c r="J1912" s="12" t="s">
        <v>67</v>
      </c>
      <c r="K1912" s="12" t="s">
        <v>68</v>
      </c>
      <c r="L1912" s="12">
        <v>19140</v>
      </c>
      <c r="M1912" s="12" t="s">
        <v>69</v>
      </c>
      <c r="N1912" s="12" t="s">
        <v>670</v>
      </c>
      <c r="O1912" s="12" t="s">
        <v>32</v>
      </c>
      <c r="P1912" s="12" t="s">
        <v>38</v>
      </c>
      <c r="Q1912" s="12" t="s">
        <v>671</v>
      </c>
      <c r="R1912" s="12">
        <v>458.43</v>
      </c>
      <c r="S1912" s="12">
        <v>5</v>
      </c>
      <c r="T1912" s="12">
        <v>0.3</v>
      </c>
      <c r="U1912" s="12">
        <v>-124.431</v>
      </c>
    </row>
    <row r="1913" spans="1:21" x14ac:dyDescent="0.3">
      <c r="A1913" s="12">
        <v>9009</v>
      </c>
      <c r="B1913" s="12" t="s">
        <v>4171</v>
      </c>
      <c r="C1913" s="2">
        <v>43057</v>
      </c>
      <c r="D1913" s="2">
        <v>43057</v>
      </c>
      <c r="E1913" s="12" t="s">
        <v>427</v>
      </c>
      <c r="F1913" s="12" t="s">
        <v>784</v>
      </c>
      <c r="G1913" s="12" t="s">
        <v>785</v>
      </c>
      <c r="H1913" s="12" t="s">
        <v>92</v>
      </c>
      <c r="I1913" s="12" t="s">
        <v>27</v>
      </c>
      <c r="J1913" s="12" t="s">
        <v>907</v>
      </c>
      <c r="K1913" s="12" t="s">
        <v>240</v>
      </c>
      <c r="L1913" s="12">
        <v>53209</v>
      </c>
      <c r="M1913" s="12" t="s">
        <v>95</v>
      </c>
      <c r="N1913" s="12" t="s">
        <v>502</v>
      </c>
      <c r="O1913" s="12" t="s">
        <v>32</v>
      </c>
      <c r="P1913" s="12" t="s">
        <v>58</v>
      </c>
      <c r="Q1913" s="12" t="s">
        <v>503</v>
      </c>
      <c r="R1913" s="12">
        <v>5.82</v>
      </c>
      <c r="S1913" s="12">
        <v>2</v>
      </c>
      <c r="T1913" s="12">
        <v>0</v>
      </c>
      <c r="U1913" s="12">
        <v>2.7353999999999998</v>
      </c>
    </row>
    <row r="1914" spans="1:21" x14ac:dyDescent="0.3">
      <c r="A1914" s="12">
        <v>9013</v>
      </c>
      <c r="B1914" s="12" t="s">
        <v>4172</v>
      </c>
      <c r="C1914" s="2">
        <v>42421</v>
      </c>
      <c r="D1914" s="2">
        <v>42422</v>
      </c>
      <c r="E1914" s="12" t="s">
        <v>89</v>
      </c>
      <c r="F1914" s="12" t="s">
        <v>1513</v>
      </c>
      <c r="G1914" s="12" t="s">
        <v>1514</v>
      </c>
      <c r="H1914" s="12" t="s">
        <v>92</v>
      </c>
      <c r="I1914" s="12" t="s">
        <v>27</v>
      </c>
      <c r="J1914" s="12" t="s">
        <v>175</v>
      </c>
      <c r="K1914" s="12" t="s">
        <v>122</v>
      </c>
      <c r="L1914" s="12">
        <v>10011</v>
      </c>
      <c r="M1914" s="12" t="s">
        <v>69</v>
      </c>
      <c r="N1914" s="12" t="s">
        <v>365</v>
      </c>
      <c r="O1914" s="12" t="s">
        <v>32</v>
      </c>
      <c r="P1914" s="12" t="s">
        <v>58</v>
      </c>
      <c r="Q1914" s="12" t="s">
        <v>366</v>
      </c>
      <c r="R1914" s="12">
        <v>135.80000000000001</v>
      </c>
      <c r="S1914" s="12">
        <v>7</v>
      </c>
      <c r="T1914" s="12">
        <v>0</v>
      </c>
      <c r="U1914" s="12">
        <v>66.542000000000002</v>
      </c>
    </row>
    <row r="1915" spans="1:21" x14ac:dyDescent="0.3">
      <c r="A1915" s="12">
        <v>9021</v>
      </c>
      <c r="B1915" s="12" t="s">
        <v>4173</v>
      </c>
      <c r="C1915" s="2">
        <v>41989</v>
      </c>
      <c r="D1915" s="2">
        <v>41991</v>
      </c>
      <c r="E1915" s="12" t="s">
        <v>23</v>
      </c>
      <c r="F1915" s="12" t="s">
        <v>795</v>
      </c>
      <c r="G1915" s="12" t="s">
        <v>796</v>
      </c>
      <c r="H1915" s="12" t="s">
        <v>26</v>
      </c>
      <c r="I1915" s="12" t="s">
        <v>27</v>
      </c>
      <c r="J1915" s="12" t="s">
        <v>880</v>
      </c>
      <c r="K1915" s="12" t="s">
        <v>718</v>
      </c>
      <c r="L1915" s="12">
        <v>22153</v>
      </c>
      <c r="M1915" s="12" t="s">
        <v>30</v>
      </c>
      <c r="N1915" s="12" t="s">
        <v>1101</v>
      </c>
      <c r="O1915" s="12" t="s">
        <v>32</v>
      </c>
      <c r="P1915" s="12" t="s">
        <v>58</v>
      </c>
      <c r="Q1915" s="12" t="s">
        <v>1102</v>
      </c>
      <c r="R1915" s="12">
        <v>29.46</v>
      </c>
      <c r="S1915" s="12">
        <v>6</v>
      </c>
      <c r="T1915" s="12">
        <v>0</v>
      </c>
      <c r="U1915" s="12">
        <v>9.7218</v>
      </c>
    </row>
    <row r="1916" spans="1:21" x14ac:dyDescent="0.3">
      <c r="A1916" s="12">
        <v>9023</v>
      </c>
      <c r="B1916" s="12" t="s">
        <v>4174</v>
      </c>
      <c r="C1916" s="2">
        <v>42604</v>
      </c>
      <c r="D1916" s="2">
        <v>42605</v>
      </c>
      <c r="E1916" s="12" t="s">
        <v>89</v>
      </c>
      <c r="F1916" s="12" t="s">
        <v>2278</v>
      </c>
      <c r="G1916" s="12" t="s">
        <v>2279</v>
      </c>
      <c r="H1916" s="12" t="s">
        <v>102</v>
      </c>
      <c r="I1916" s="12" t="s">
        <v>27</v>
      </c>
      <c r="J1916" s="12" t="s">
        <v>2345</v>
      </c>
      <c r="K1916" s="12" t="s">
        <v>182</v>
      </c>
      <c r="L1916" s="12">
        <v>80525</v>
      </c>
      <c r="M1916" s="12" t="s">
        <v>56</v>
      </c>
      <c r="N1916" s="12" t="s">
        <v>642</v>
      </c>
      <c r="O1916" s="12" t="s">
        <v>32</v>
      </c>
      <c r="P1916" s="12" t="s">
        <v>58</v>
      </c>
      <c r="Q1916" s="12" t="s">
        <v>643</v>
      </c>
      <c r="R1916" s="12">
        <v>98.328000000000003</v>
      </c>
      <c r="S1916" s="12">
        <v>3</v>
      </c>
      <c r="T1916" s="12">
        <v>0.2</v>
      </c>
      <c r="U1916" s="12">
        <v>9.8328000000000007</v>
      </c>
    </row>
    <row r="1917" spans="1:21" x14ac:dyDescent="0.3">
      <c r="A1917" s="12">
        <v>9024</v>
      </c>
      <c r="B1917" s="12" t="s">
        <v>4175</v>
      </c>
      <c r="C1917" s="2">
        <v>42184</v>
      </c>
      <c r="D1917" s="2">
        <v>42187</v>
      </c>
      <c r="E1917" s="12" t="s">
        <v>89</v>
      </c>
      <c r="F1917" s="12" t="s">
        <v>1370</v>
      </c>
      <c r="G1917" s="12" t="s">
        <v>1371</v>
      </c>
      <c r="H1917" s="12" t="s">
        <v>26</v>
      </c>
      <c r="I1917" s="12" t="s">
        <v>27</v>
      </c>
      <c r="J1917" s="12" t="s">
        <v>175</v>
      </c>
      <c r="K1917" s="12" t="s">
        <v>122</v>
      </c>
      <c r="L1917" s="12">
        <v>10024</v>
      </c>
      <c r="M1917" s="12" t="s">
        <v>69</v>
      </c>
      <c r="N1917" s="12" t="s">
        <v>670</v>
      </c>
      <c r="O1917" s="12" t="s">
        <v>32</v>
      </c>
      <c r="P1917" s="12" t="s">
        <v>38</v>
      </c>
      <c r="Q1917" s="12" t="s">
        <v>671</v>
      </c>
      <c r="R1917" s="12">
        <v>117.88200000000001</v>
      </c>
      <c r="S1917" s="12">
        <v>1</v>
      </c>
      <c r="T1917" s="12">
        <v>0.1</v>
      </c>
      <c r="U1917" s="12">
        <v>1.3098000000000001</v>
      </c>
    </row>
    <row r="1918" spans="1:21" x14ac:dyDescent="0.3">
      <c r="A1918" s="12">
        <v>9027</v>
      </c>
      <c r="B1918" s="12" t="s">
        <v>4176</v>
      </c>
      <c r="C1918" s="2">
        <v>42547</v>
      </c>
      <c r="D1918" s="2">
        <v>42553</v>
      </c>
      <c r="E1918" s="12" t="s">
        <v>41</v>
      </c>
      <c r="F1918" s="12" t="s">
        <v>3529</v>
      </c>
      <c r="G1918" s="12" t="s">
        <v>3530</v>
      </c>
      <c r="H1918" s="12" t="s">
        <v>92</v>
      </c>
      <c r="I1918" s="12" t="s">
        <v>27</v>
      </c>
      <c r="J1918" s="12" t="s">
        <v>175</v>
      </c>
      <c r="K1918" s="12" t="s">
        <v>122</v>
      </c>
      <c r="L1918" s="12">
        <v>10035</v>
      </c>
      <c r="M1918" s="12" t="s">
        <v>69</v>
      </c>
      <c r="N1918" s="12" t="s">
        <v>1270</v>
      </c>
      <c r="O1918" s="12" t="s">
        <v>32</v>
      </c>
      <c r="P1918" s="12" t="s">
        <v>58</v>
      </c>
      <c r="Q1918" s="12" t="s">
        <v>1271</v>
      </c>
      <c r="R1918" s="12">
        <v>37.74</v>
      </c>
      <c r="S1918" s="12">
        <v>3</v>
      </c>
      <c r="T1918" s="12">
        <v>0</v>
      </c>
      <c r="U1918" s="12">
        <v>12.8316</v>
      </c>
    </row>
    <row r="1919" spans="1:21" x14ac:dyDescent="0.3">
      <c r="A1919" s="12">
        <v>9028</v>
      </c>
      <c r="B1919" s="12" t="s">
        <v>4177</v>
      </c>
      <c r="C1919" s="2">
        <v>42630</v>
      </c>
      <c r="D1919" s="2">
        <v>42635</v>
      </c>
      <c r="E1919" s="12" t="s">
        <v>41</v>
      </c>
      <c r="F1919" s="12" t="s">
        <v>157</v>
      </c>
      <c r="G1919" s="12" t="s">
        <v>158</v>
      </c>
      <c r="H1919" s="12" t="s">
        <v>26</v>
      </c>
      <c r="I1919" s="12" t="s">
        <v>27</v>
      </c>
      <c r="J1919" s="12" t="s">
        <v>4178</v>
      </c>
      <c r="K1919" s="12" t="s">
        <v>436</v>
      </c>
      <c r="L1919" s="12">
        <v>1752</v>
      </c>
      <c r="M1919" s="12" t="s">
        <v>69</v>
      </c>
      <c r="N1919" s="12" t="s">
        <v>804</v>
      </c>
      <c r="O1919" s="12" t="s">
        <v>32</v>
      </c>
      <c r="P1919" s="12" t="s">
        <v>58</v>
      </c>
      <c r="Q1919" s="12" t="s">
        <v>805</v>
      </c>
      <c r="R1919" s="12">
        <v>14.82</v>
      </c>
      <c r="S1919" s="12">
        <v>3</v>
      </c>
      <c r="T1919" s="12">
        <v>0</v>
      </c>
      <c r="U1919" s="12">
        <v>6.2244000000000002</v>
      </c>
    </row>
    <row r="1920" spans="1:21" x14ac:dyDescent="0.3">
      <c r="A1920" s="12">
        <v>9029</v>
      </c>
      <c r="B1920" s="12" t="s">
        <v>4177</v>
      </c>
      <c r="C1920" s="2">
        <v>42630</v>
      </c>
      <c r="D1920" s="2">
        <v>42635</v>
      </c>
      <c r="E1920" s="12" t="s">
        <v>41</v>
      </c>
      <c r="F1920" s="12" t="s">
        <v>157</v>
      </c>
      <c r="G1920" s="12" t="s">
        <v>158</v>
      </c>
      <c r="H1920" s="12" t="s">
        <v>26</v>
      </c>
      <c r="I1920" s="12" t="s">
        <v>27</v>
      </c>
      <c r="J1920" s="12" t="s">
        <v>4178</v>
      </c>
      <c r="K1920" s="12" t="s">
        <v>436</v>
      </c>
      <c r="L1920" s="12">
        <v>1752</v>
      </c>
      <c r="M1920" s="12" t="s">
        <v>69</v>
      </c>
      <c r="N1920" s="12" t="s">
        <v>553</v>
      </c>
      <c r="O1920" s="12" t="s">
        <v>32</v>
      </c>
      <c r="P1920" s="12" t="s">
        <v>58</v>
      </c>
      <c r="Q1920" s="12" t="s">
        <v>554</v>
      </c>
      <c r="R1920" s="12">
        <v>191.82</v>
      </c>
      <c r="S1920" s="12">
        <v>3</v>
      </c>
      <c r="T1920" s="12">
        <v>0</v>
      </c>
      <c r="U1920" s="12">
        <v>61.382399999999997</v>
      </c>
    </row>
    <row r="1921" spans="1:21" x14ac:dyDescent="0.3">
      <c r="A1921" s="12">
        <v>9032</v>
      </c>
      <c r="B1921" s="12" t="s">
        <v>4179</v>
      </c>
      <c r="C1921" s="2">
        <v>42979</v>
      </c>
      <c r="D1921" s="2">
        <v>42979</v>
      </c>
      <c r="E1921" s="12" t="s">
        <v>427</v>
      </c>
      <c r="F1921" s="12" t="s">
        <v>1590</v>
      </c>
      <c r="G1921" s="12" t="s">
        <v>1591</v>
      </c>
      <c r="H1921" s="12" t="s">
        <v>92</v>
      </c>
      <c r="I1921" s="12" t="s">
        <v>27</v>
      </c>
      <c r="J1921" s="12" t="s">
        <v>193</v>
      </c>
      <c r="K1921" s="12" t="s">
        <v>194</v>
      </c>
      <c r="L1921" s="12">
        <v>98103</v>
      </c>
      <c r="M1921" s="12" t="s">
        <v>56</v>
      </c>
      <c r="N1921" s="12" t="s">
        <v>319</v>
      </c>
      <c r="O1921" s="12" t="s">
        <v>32</v>
      </c>
      <c r="P1921" s="12" t="s">
        <v>47</v>
      </c>
      <c r="Q1921" s="12" t="s">
        <v>320</v>
      </c>
      <c r="R1921" s="12">
        <v>283.56</v>
      </c>
      <c r="S1921" s="12">
        <v>4</v>
      </c>
      <c r="T1921" s="12">
        <v>0</v>
      </c>
      <c r="U1921" s="12">
        <v>45.369599999999998</v>
      </c>
    </row>
    <row r="1922" spans="1:21" x14ac:dyDescent="0.3">
      <c r="A1922" s="12">
        <v>9033</v>
      </c>
      <c r="B1922" s="12" t="s">
        <v>4180</v>
      </c>
      <c r="C1922" s="2">
        <v>42908</v>
      </c>
      <c r="D1922" s="2">
        <v>42912</v>
      </c>
      <c r="E1922" s="12" t="s">
        <v>41</v>
      </c>
      <c r="F1922" s="12" t="s">
        <v>673</v>
      </c>
      <c r="G1922" s="12" t="s">
        <v>674</v>
      </c>
      <c r="H1922" s="12" t="s">
        <v>102</v>
      </c>
      <c r="I1922" s="12" t="s">
        <v>27</v>
      </c>
      <c r="J1922" s="12" t="s">
        <v>290</v>
      </c>
      <c r="K1922" s="12" t="s">
        <v>291</v>
      </c>
      <c r="L1922" s="12">
        <v>48227</v>
      </c>
      <c r="M1922" s="12" t="s">
        <v>95</v>
      </c>
      <c r="N1922" s="12" t="s">
        <v>37</v>
      </c>
      <c r="O1922" s="12" t="s">
        <v>32</v>
      </c>
      <c r="P1922" s="12" t="s">
        <v>38</v>
      </c>
      <c r="Q1922" s="12" t="s">
        <v>39</v>
      </c>
      <c r="R1922" s="12">
        <v>487.96</v>
      </c>
      <c r="S1922" s="12">
        <v>2</v>
      </c>
      <c r="T1922" s="12">
        <v>0</v>
      </c>
      <c r="U1922" s="12">
        <v>146.38800000000001</v>
      </c>
    </row>
    <row r="1923" spans="1:21" x14ac:dyDescent="0.3">
      <c r="A1923" s="12">
        <v>9041</v>
      </c>
      <c r="B1923" s="12" t="s">
        <v>4181</v>
      </c>
      <c r="C1923" s="2">
        <v>41901</v>
      </c>
      <c r="D1923" s="2">
        <v>41906</v>
      </c>
      <c r="E1923" s="12" t="s">
        <v>41</v>
      </c>
      <c r="F1923" s="12" t="s">
        <v>4182</v>
      </c>
      <c r="G1923" s="12" t="s">
        <v>4183</v>
      </c>
      <c r="H1923" s="12" t="s">
        <v>92</v>
      </c>
      <c r="I1923" s="12" t="s">
        <v>27</v>
      </c>
      <c r="J1923" s="12" t="s">
        <v>3060</v>
      </c>
      <c r="K1923" s="12" t="s">
        <v>522</v>
      </c>
      <c r="L1923" s="12">
        <v>85224</v>
      </c>
      <c r="M1923" s="12" t="s">
        <v>56</v>
      </c>
      <c r="N1923" s="12" t="s">
        <v>1467</v>
      </c>
      <c r="O1923" s="12" t="s">
        <v>32</v>
      </c>
      <c r="P1923" s="12" t="s">
        <v>47</v>
      </c>
      <c r="Q1923" s="12" t="s">
        <v>1468</v>
      </c>
      <c r="R1923" s="12">
        <v>73.915000000000006</v>
      </c>
      <c r="S1923" s="12">
        <v>1</v>
      </c>
      <c r="T1923" s="12">
        <v>0.5</v>
      </c>
      <c r="U1923" s="12">
        <v>-45.827300000000001</v>
      </c>
    </row>
    <row r="1924" spans="1:21" x14ac:dyDescent="0.3">
      <c r="A1924" s="12">
        <v>9042</v>
      </c>
      <c r="B1924" s="12" t="s">
        <v>4184</v>
      </c>
      <c r="C1924" s="2">
        <v>41910</v>
      </c>
      <c r="D1924" s="2">
        <v>41915</v>
      </c>
      <c r="E1924" s="12" t="s">
        <v>41</v>
      </c>
      <c r="F1924" s="12" t="s">
        <v>3451</v>
      </c>
      <c r="G1924" s="12" t="s">
        <v>3452</v>
      </c>
      <c r="H1924" s="12" t="s">
        <v>26</v>
      </c>
      <c r="I1924" s="12" t="s">
        <v>27</v>
      </c>
      <c r="J1924" s="12" t="s">
        <v>4185</v>
      </c>
      <c r="K1924" s="12" t="s">
        <v>45</v>
      </c>
      <c r="L1924" s="12">
        <v>33021</v>
      </c>
      <c r="M1924" s="12" t="s">
        <v>30</v>
      </c>
      <c r="N1924" s="12" t="s">
        <v>3619</v>
      </c>
      <c r="O1924" s="12" t="s">
        <v>32</v>
      </c>
      <c r="P1924" s="12" t="s">
        <v>58</v>
      </c>
      <c r="Q1924" s="12" t="s">
        <v>3620</v>
      </c>
      <c r="R1924" s="12">
        <v>337.08800000000002</v>
      </c>
      <c r="S1924" s="12">
        <v>4</v>
      </c>
      <c r="T1924" s="12">
        <v>0.2</v>
      </c>
      <c r="U1924" s="12">
        <v>16.854399999999998</v>
      </c>
    </row>
    <row r="1925" spans="1:21" x14ac:dyDescent="0.3">
      <c r="A1925" s="12">
        <v>9057</v>
      </c>
      <c r="B1925" s="12" t="s">
        <v>4186</v>
      </c>
      <c r="C1925" s="2">
        <v>42310</v>
      </c>
      <c r="D1925" s="2">
        <v>42312</v>
      </c>
      <c r="E1925" s="12" t="s">
        <v>89</v>
      </c>
      <c r="F1925" s="12" t="s">
        <v>2653</v>
      </c>
      <c r="G1925" s="12" t="s">
        <v>2654</v>
      </c>
      <c r="H1925" s="12" t="s">
        <v>102</v>
      </c>
      <c r="I1925" s="12" t="s">
        <v>27</v>
      </c>
      <c r="J1925" s="12" t="s">
        <v>175</v>
      </c>
      <c r="K1925" s="12" t="s">
        <v>122</v>
      </c>
      <c r="L1925" s="12">
        <v>10011</v>
      </c>
      <c r="M1925" s="12" t="s">
        <v>69</v>
      </c>
      <c r="N1925" s="12" t="s">
        <v>3593</v>
      </c>
      <c r="O1925" s="12" t="s">
        <v>32</v>
      </c>
      <c r="P1925" s="12" t="s">
        <v>38</v>
      </c>
      <c r="Q1925" s="12" t="s">
        <v>3594</v>
      </c>
      <c r="R1925" s="12">
        <v>2621.3220000000001</v>
      </c>
      <c r="S1925" s="12">
        <v>11</v>
      </c>
      <c r="T1925" s="12">
        <v>0.1</v>
      </c>
      <c r="U1925" s="12">
        <v>553.39020000000005</v>
      </c>
    </row>
    <row r="1926" spans="1:21" x14ac:dyDescent="0.3">
      <c r="A1926" s="12">
        <v>9058</v>
      </c>
      <c r="B1926" s="12" t="s">
        <v>4187</v>
      </c>
      <c r="C1926" s="2">
        <v>42297</v>
      </c>
      <c r="D1926" s="2">
        <v>42301</v>
      </c>
      <c r="E1926" s="12" t="s">
        <v>41</v>
      </c>
      <c r="F1926" s="12" t="s">
        <v>2919</v>
      </c>
      <c r="G1926" s="12" t="s">
        <v>2920</v>
      </c>
      <c r="H1926" s="12" t="s">
        <v>26</v>
      </c>
      <c r="I1926" s="12" t="s">
        <v>27</v>
      </c>
      <c r="J1926" s="12" t="s">
        <v>54</v>
      </c>
      <c r="K1926" s="12" t="s">
        <v>55</v>
      </c>
      <c r="L1926" s="12">
        <v>90045</v>
      </c>
      <c r="M1926" s="12" t="s">
        <v>56</v>
      </c>
      <c r="N1926" s="12" t="s">
        <v>2887</v>
      </c>
      <c r="O1926" s="12" t="s">
        <v>32</v>
      </c>
      <c r="P1926" s="12" t="s">
        <v>58</v>
      </c>
      <c r="Q1926" s="12" t="s">
        <v>2888</v>
      </c>
      <c r="R1926" s="12">
        <v>74.760000000000005</v>
      </c>
      <c r="S1926" s="12">
        <v>7</v>
      </c>
      <c r="T1926" s="12">
        <v>0</v>
      </c>
      <c r="U1926" s="12">
        <v>23.923200000000001</v>
      </c>
    </row>
    <row r="1927" spans="1:21" x14ac:dyDescent="0.3">
      <c r="A1927" s="12">
        <v>9059</v>
      </c>
      <c r="B1927" s="12" t="s">
        <v>4187</v>
      </c>
      <c r="C1927" s="2">
        <v>42297</v>
      </c>
      <c r="D1927" s="2">
        <v>42301</v>
      </c>
      <c r="E1927" s="12" t="s">
        <v>41</v>
      </c>
      <c r="F1927" s="12" t="s">
        <v>2919</v>
      </c>
      <c r="G1927" s="12" t="s">
        <v>2920</v>
      </c>
      <c r="H1927" s="12" t="s">
        <v>26</v>
      </c>
      <c r="I1927" s="12" t="s">
        <v>27</v>
      </c>
      <c r="J1927" s="12" t="s">
        <v>54</v>
      </c>
      <c r="K1927" s="12" t="s">
        <v>55</v>
      </c>
      <c r="L1927" s="12">
        <v>90045</v>
      </c>
      <c r="M1927" s="12" t="s">
        <v>56</v>
      </c>
      <c r="N1927" s="12" t="s">
        <v>3191</v>
      </c>
      <c r="O1927" s="12" t="s">
        <v>32</v>
      </c>
      <c r="P1927" s="12" t="s">
        <v>47</v>
      </c>
      <c r="Q1927" s="12" t="s">
        <v>3192</v>
      </c>
      <c r="R1927" s="12">
        <v>364.77600000000001</v>
      </c>
      <c r="S1927" s="12">
        <v>3</v>
      </c>
      <c r="T1927" s="12">
        <v>0.2</v>
      </c>
      <c r="U1927" s="12">
        <v>27.3582</v>
      </c>
    </row>
    <row r="1928" spans="1:21" x14ac:dyDescent="0.3">
      <c r="A1928" s="12">
        <v>9060</v>
      </c>
      <c r="B1928" s="12" t="s">
        <v>4188</v>
      </c>
      <c r="C1928" s="2">
        <v>42535</v>
      </c>
      <c r="D1928" s="2">
        <v>42539</v>
      </c>
      <c r="E1928" s="12" t="s">
        <v>41</v>
      </c>
      <c r="F1928" s="12" t="s">
        <v>682</v>
      </c>
      <c r="G1928" s="12" t="s">
        <v>683</v>
      </c>
      <c r="H1928" s="12" t="s">
        <v>92</v>
      </c>
      <c r="I1928" s="12" t="s">
        <v>27</v>
      </c>
      <c r="J1928" s="12" t="s">
        <v>193</v>
      </c>
      <c r="K1928" s="12" t="s">
        <v>194</v>
      </c>
      <c r="L1928" s="12">
        <v>98103</v>
      </c>
      <c r="M1928" s="12" t="s">
        <v>56</v>
      </c>
      <c r="N1928" s="12" t="s">
        <v>1136</v>
      </c>
      <c r="O1928" s="12" t="s">
        <v>32</v>
      </c>
      <c r="P1928" s="12" t="s">
        <v>47</v>
      </c>
      <c r="Q1928" s="12" t="s">
        <v>1137</v>
      </c>
      <c r="R1928" s="12">
        <v>1115.17</v>
      </c>
      <c r="S1928" s="12">
        <v>7</v>
      </c>
      <c r="T1928" s="12">
        <v>0</v>
      </c>
      <c r="U1928" s="12">
        <v>334.55099999999999</v>
      </c>
    </row>
    <row r="1929" spans="1:21" x14ac:dyDescent="0.3">
      <c r="A1929" s="12">
        <v>9069</v>
      </c>
      <c r="B1929" s="12" t="s">
        <v>4189</v>
      </c>
      <c r="C1929" s="2">
        <v>42615</v>
      </c>
      <c r="D1929" s="2">
        <v>42618</v>
      </c>
      <c r="E1929" s="12" t="s">
        <v>23</v>
      </c>
      <c r="F1929" s="12" t="s">
        <v>245</v>
      </c>
      <c r="G1929" s="12" t="s">
        <v>246</v>
      </c>
      <c r="H1929" s="12" t="s">
        <v>26</v>
      </c>
      <c r="I1929" s="12" t="s">
        <v>27</v>
      </c>
      <c r="J1929" s="12" t="s">
        <v>802</v>
      </c>
      <c r="K1929" s="12" t="s">
        <v>194</v>
      </c>
      <c r="L1929" s="12">
        <v>98198</v>
      </c>
      <c r="M1929" s="12" t="s">
        <v>56</v>
      </c>
      <c r="N1929" s="12" t="s">
        <v>116</v>
      </c>
      <c r="O1929" s="12" t="s">
        <v>32</v>
      </c>
      <c r="P1929" s="12" t="s">
        <v>38</v>
      </c>
      <c r="Q1929" s="12" t="s">
        <v>117</v>
      </c>
      <c r="R1929" s="12">
        <v>215.976</v>
      </c>
      <c r="S1929" s="12">
        <v>3</v>
      </c>
      <c r="T1929" s="12">
        <v>0.2</v>
      </c>
      <c r="U1929" s="12">
        <v>-2.6997</v>
      </c>
    </row>
    <row r="1930" spans="1:21" x14ac:dyDescent="0.3">
      <c r="A1930" s="12">
        <v>9071</v>
      </c>
      <c r="B1930" s="12" t="s">
        <v>4190</v>
      </c>
      <c r="C1930" s="2">
        <v>43073</v>
      </c>
      <c r="D1930" s="2">
        <v>43074</v>
      </c>
      <c r="E1930" s="12" t="s">
        <v>89</v>
      </c>
      <c r="F1930" s="12" t="s">
        <v>2594</v>
      </c>
      <c r="G1930" s="12" t="s">
        <v>2595</v>
      </c>
      <c r="H1930" s="12" t="s">
        <v>92</v>
      </c>
      <c r="I1930" s="12" t="s">
        <v>27</v>
      </c>
      <c r="J1930" s="12" t="s">
        <v>67</v>
      </c>
      <c r="K1930" s="12" t="s">
        <v>68</v>
      </c>
      <c r="L1930" s="12">
        <v>19134</v>
      </c>
      <c r="M1930" s="12" t="s">
        <v>69</v>
      </c>
      <c r="N1930" s="12" t="s">
        <v>381</v>
      </c>
      <c r="O1930" s="12" t="s">
        <v>32</v>
      </c>
      <c r="P1930" s="12" t="s">
        <v>58</v>
      </c>
      <c r="Q1930" s="12" t="s">
        <v>382</v>
      </c>
      <c r="R1930" s="12">
        <v>11.352</v>
      </c>
      <c r="S1930" s="12">
        <v>3</v>
      </c>
      <c r="T1930" s="12">
        <v>0.2</v>
      </c>
      <c r="U1930" s="12">
        <v>2.6960999999999999</v>
      </c>
    </row>
    <row r="1931" spans="1:21" x14ac:dyDescent="0.3">
      <c r="A1931" s="12">
        <v>9079</v>
      </c>
      <c r="B1931" s="12" t="s">
        <v>4191</v>
      </c>
      <c r="C1931" s="2">
        <v>42416</v>
      </c>
      <c r="D1931" s="2">
        <v>42423</v>
      </c>
      <c r="E1931" s="12" t="s">
        <v>41</v>
      </c>
      <c r="F1931" s="12" t="s">
        <v>3999</v>
      </c>
      <c r="G1931" s="12" t="s">
        <v>4000</v>
      </c>
      <c r="H1931" s="12" t="s">
        <v>26</v>
      </c>
      <c r="I1931" s="12" t="s">
        <v>27</v>
      </c>
      <c r="J1931" s="12" t="s">
        <v>28</v>
      </c>
      <c r="K1931" s="12" t="s">
        <v>29</v>
      </c>
      <c r="L1931" s="12">
        <v>42420</v>
      </c>
      <c r="M1931" s="12" t="s">
        <v>30</v>
      </c>
      <c r="N1931" s="12" t="s">
        <v>220</v>
      </c>
      <c r="O1931" s="12" t="s">
        <v>32</v>
      </c>
      <c r="P1931" s="12" t="s">
        <v>58</v>
      </c>
      <c r="Q1931" s="12" t="s">
        <v>221</v>
      </c>
      <c r="R1931" s="12">
        <v>318.08</v>
      </c>
      <c r="S1931" s="12">
        <v>4</v>
      </c>
      <c r="T1931" s="12">
        <v>0</v>
      </c>
      <c r="U1931" s="12">
        <v>34.988799999999998</v>
      </c>
    </row>
    <row r="1932" spans="1:21" x14ac:dyDescent="0.3">
      <c r="A1932" s="12">
        <v>9088</v>
      </c>
      <c r="B1932" s="12" t="s">
        <v>4192</v>
      </c>
      <c r="C1932" s="2">
        <v>42639</v>
      </c>
      <c r="D1932" s="2">
        <v>42643</v>
      </c>
      <c r="E1932" s="12" t="s">
        <v>41</v>
      </c>
      <c r="F1932" s="12" t="s">
        <v>4193</v>
      </c>
      <c r="G1932" s="12" t="s">
        <v>4194</v>
      </c>
      <c r="H1932" s="12" t="s">
        <v>92</v>
      </c>
      <c r="I1932" s="12" t="s">
        <v>27</v>
      </c>
      <c r="J1932" s="12" t="s">
        <v>103</v>
      </c>
      <c r="K1932" s="12" t="s">
        <v>94</v>
      </c>
      <c r="L1932" s="12">
        <v>77041</v>
      </c>
      <c r="M1932" s="12" t="s">
        <v>95</v>
      </c>
      <c r="N1932" s="12" t="s">
        <v>144</v>
      </c>
      <c r="O1932" s="12" t="s">
        <v>32</v>
      </c>
      <c r="P1932" s="12" t="s">
        <v>38</v>
      </c>
      <c r="Q1932" s="12" t="s">
        <v>145</v>
      </c>
      <c r="R1932" s="12">
        <v>454.96499999999997</v>
      </c>
      <c r="S1932" s="12">
        <v>5</v>
      </c>
      <c r="T1932" s="12">
        <v>0.3</v>
      </c>
      <c r="U1932" s="12">
        <v>-136.48949999999999</v>
      </c>
    </row>
    <row r="1933" spans="1:21" x14ac:dyDescent="0.3">
      <c r="A1933" s="12">
        <v>9093</v>
      </c>
      <c r="B1933" s="12" t="s">
        <v>4195</v>
      </c>
      <c r="C1933" s="2">
        <v>42183</v>
      </c>
      <c r="D1933" s="2">
        <v>42188</v>
      </c>
      <c r="E1933" s="12" t="s">
        <v>23</v>
      </c>
      <c r="F1933" s="12" t="s">
        <v>1940</v>
      </c>
      <c r="G1933" s="12" t="s">
        <v>1941</v>
      </c>
      <c r="H1933" s="12" t="s">
        <v>92</v>
      </c>
      <c r="I1933" s="12" t="s">
        <v>27</v>
      </c>
      <c r="J1933" s="12" t="s">
        <v>121</v>
      </c>
      <c r="K1933" s="12" t="s">
        <v>233</v>
      </c>
      <c r="L1933" s="12">
        <v>45373</v>
      </c>
      <c r="M1933" s="12" t="s">
        <v>69</v>
      </c>
      <c r="N1933" s="12" t="s">
        <v>1550</v>
      </c>
      <c r="O1933" s="12" t="s">
        <v>32</v>
      </c>
      <c r="P1933" s="12" t="s">
        <v>33</v>
      </c>
      <c r="Q1933" s="12" t="s">
        <v>1551</v>
      </c>
      <c r="R1933" s="12">
        <v>482.94</v>
      </c>
      <c r="S1933" s="12">
        <v>6</v>
      </c>
      <c r="T1933" s="12">
        <v>0.5</v>
      </c>
      <c r="U1933" s="12">
        <v>-376.69319999999999</v>
      </c>
    </row>
    <row r="1934" spans="1:21" x14ac:dyDescent="0.3">
      <c r="A1934" s="12">
        <v>9104</v>
      </c>
      <c r="B1934" s="12" t="s">
        <v>4196</v>
      </c>
      <c r="C1934" s="2">
        <v>42315</v>
      </c>
      <c r="D1934" s="2">
        <v>42320</v>
      </c>
      <c r="E1934" s="12" t="s">
        <v>41</v>
      </c>
      <c r="F1934" s="12" t="s">
        <v>1264</v>
      </c>
      <c r="G1934" s="12" t="s">
        <v>1265</v>
      </c>
      <c r="H1934" s="12" t="s">
        <v>26</v>
      </c>
      <c r="I1934" s="12" t="s">
        <v>27</v>
      </c>
      <c r="J1934" s="12" t="s">
        <v>103</v>
      </c>
      <c r="K1934" s="12" t="s">
        <v>94</v>
      </c>
      <c r="L1934" s="12">
        <v>77041</v>
      </c>
      <c r="M1934" s="12" t="s">
        <v>95</v>
      </c>
      <c r="N1934" s="12" t="s">
        <v>2397</v>
      </c>
      <c r="O1934" s="12" t="s">
        <v>32</v>
      </c>
      <c r="P1934" s="12" t="s">
        <v>58</v>
      </c>
      <c r="Q1934" s="12" t="s">
        <v>2398</v>
      </c>
      <c r="R1934" s="12">
        <v>64.959999999999994</v>
      </c>
      <c r="S1934" s="12">
        <v>5</v>
      </c>
      <c r="T1934" s="12">
        <v>0.6</v>
      </c>
      <c r="U1934" s="12">
        <v>-84.447999999999993</v>
      </c>
    </row>
    <row r="1935" spans="1:21" x14ac:dyDescent="0.3">
      <c r="A1935" s="12">
        <v>9117</v>
      </c>
      <c r="B1935" s="12" t="s">
        <v>4197</v>
      </c>
      <c r="C1935" s="2">
        <v>42754</v>
      </c>
      <c r="D1935" s="2">
        <v>42759</v>
      </c>
      <c r="E1935" s="12" t="s">
        <v>23</v>
      </c>
      <c r="F1935" s="12" t="s">
        <v>1765</v>
      </c>
      <c r="G1935" s="12" t="s">
        <v>1766</v>
      </c>
      <c r="H1935" s="12" t="s">
        <v>26</v>
      </c>
      <c r="I1935" s="12" t="s">
        <v>27</v>
      </c>
      <c r="J1935" s="12" t="s">
        <v>67</v>
      </c>
      <c r="K1935" s="12" t="s">
        <v>68</v>
      </c>
      <c r="L1935" s="12">
        <v>19140</v>
      </c>
      <c r="M1935" s="12" t="s">
        <v>69</v>
      </c>
      <c r="N1935" s="12" t="s">
        <v>699</v>
      </c>
      <c r="O1935" s="12" t="s">
        <v>32</v>
      </c>
      <c r="P1935" s="12" t="s">
        <v>58</v>
      </c>
      <c r="Q1935" s="12" t="s">
        <v>700</v>
      </c>
      <c r="R1935" s="12">
        <v>31.968</v>
      </c>
      <c r="S1935" s="12">
        <v>2</v>
      </c>
      <c r="T1935" s="12">
        <v>0.2</v>
      </c>
      <c r="U1935" s="12">
        <v>6.3936000000000002</v>
      </c>
    </row>
    <row r="1936" spans="1:21" x14ac:dyDescent="0.3">
      <c r="A1936" s="12">
        <v>9118</v>
      </c>
      <c r="B1936" s="12" t="s">
        <v>4197</v>
      </c>
      <c r="C1936" s="2">
        <v>42754</v>
      </c>
      <c r="D1936" s="2">
        <v>42759</v>
      </c>
      <c r="E1936" s="12" t="s">
        <v>23</v>
      </c>
      <c r="F1936" s="12" t="s">
        <v>1765</v>
      </c>
      <c r="G1936" s="12" t="s">
        <v>1766</v>
      </c>
      <c r="H1936" s="12" t="s">
        <v>26</v>
      </c>
      <c r="I1936" s="12" t="s">
        <v>27</v>
      </c>
      <c r="J1936" s="12" t="s">
        <v>67</v>
      </c>
      <c r="K1936" s="12" t="s">
        <v>68</v>
      </c>
      <c r="L1936" s="12">
        <v>19140</v>
      </c>
      <c r="M1936" s="12" t="s">
        <v>69</v>
      </c>
      <c r="N1936" s="12" t="s">
        <v>983</v>
      </c>
      <c r="O1936" s="12" t="s">
        <v>32</v>
      </c>
      <c r="P1936" s="12" t="s">
        <v>38</v>
      </c>
      <c r="Q1936" s="12" t="s">
        <v>984</v>
      </c>
      <c r="R1936" s="12">
        <v>887.27099999999996</v>
      </c>
      <c r="S1936" s="12">
        <v>3</v>
      </c>
      <c r="T1936" s="12">
        <v>0.3</v>
      </c>
      <c r="U1936" s="12">
        <v>-63.3765</v>
      </c>
    </row>
    <row r="1937" spans="1:21" x14ac:dyDescent="0.3">
      <c r="A1937" s="12">
        <v>9125</v>
      </c>
      <c r="B1937" s="12" t="s">
        <v>4198</v>
      </c>
      <c r="C1937" s="2">
        <v>42600</v>
      </c>
      <c r="D1937" s="2">
        <v>42602</v>
      </c>
      <c r="E1937" s="12" t="s">
        <v>23</v>
      </c>
      <c r="F1937" s="12" t="s">
        <v>3035</v>
      </c>
      <c r="G1937" s="12" t="s">
        <v>3036</v>
      </c>
      <c r="H1937" s="12" t="s">
        <v>102</v>
      </c>
      <c r="I1937" s="12" t="s">
        <v>27</v>
      </c>
      <c r="J1937" s="12" t="s">
        <v>103</v>
      </c>
      <c r="K1937" s="12" t="s">
        <v>94</v>
      </c>
      <c r="L1937" s="12">
        <v>77070</v>
      </c>
      <c r="M1937" s="12" t="s">
        <v>95</v>
      </c>
      <c r="N1937" s="12" t="s">
        <v>929</v>
      </c>
      <c r="O1937" s="12" t="s">
        <v>32</v>
      </c>
      <c r="P1937" s="12" t="s">
        <v>58</v>
      </c>
      <c r="Q1937" s="12" t="s">
        <v>318</v>
      </c>
      <c r="R1937" s="12">
        <v>9.5519999999999996</v>
      </c>
      <c r="S1937" s="12">
        <v>3</v>
      </c>
      <c r="T1937" s="12">
        <v>0.6</v>
      </c>
      <c r="U1937" s="12">
        <v>-3.8208000000000002</v>
      </c>
    </row>
    <row r="1938" spans="1:21" x14ac:dyDescent="0.3">
      <c r="A1938" s="12">
        <v>9126</v>
      </c>
      <c r="B1938" s="12" t="s">
        <v>4198</v>
      </c>
      <c r="C1938" s="2">
        <v>42600</v>
      </c>
      <c r="D1938" s="2">
        <v>42602</v>
      </c>
      <c r="E1938" s="12" t="s">
        <v>23</v>
      </c>
      <c r="F1938" s="12" t="s">
        <v>3035</v>
      </c>
      <c r="G1938" s="12" t="s">
        <v>3036</v>
      </c>
      <c r="H1938" s="12" t="s">
        <v>102</v>
      </c>
      <c r="I1938" s="12" t="s">
        <v>27</v>
      </c>
      <c r="J1938" s="12" t="s">
        <v>103</v>
      </c>
      <c r="K1938" s="12" t="s">
        <v>94</v>
      </c>
      <c r="L1938" s="12">
        <v>77070</v>
      </c>
      <c r="M1938" s="12" t="s">
        <v>95</v>
      </c>
      <c r="N1938" s="12" t="s">
        <v>2427</v>
      </c>
      <c r="O1938" s="12" t="s">
        <v>32</v>
      </c>
      <c r="P1938" s="12" t="s">
        <v>58</v>
      </c>
      <c r="Q1938" s="12" t="s">
        <v>2428</v>
      </c>
      <c r="R1938" s="12">
        <v>5.3440000000000003</v>
      </c>
      <c r="S1938" s="12">
        <v>4</v>
      </c>
      <c r="T1938" s="12">
        <v>0.6</v>
      </c>
      <c r="U1938" s="12">
        <v>-2.1375999999999999</v>
      </c>
    </row>
    <row r="1939" spans="1:21" x14ac:dyDescent="0.3">
      <c r="A1939" s="12">
        <v>9130</v>
      </c>
      <c r="B1939" s="12" t="s">
        <v>4199</v>
      </c>
      <c r="C1939" s="2">
        <v>42453</v>
      </c>
      <c r="D1939" s="2">
        <v>42455</v>
      </c>
      <c r="E1939" s="12" t="s">
        <v>23</v>
      </c>
      <c r="F1939" s="12" t="s">
        <v>3880</v>
      </c>
      <c r="G1939" s="12" t="s">
        <v>3881</v>
      </c>
      <c r="H1939" s="12" t="s">
        <v>26</v>
      </c>
      <c r="I1939" s="12" t="s">
        <v>27</v>
      </c>
      <c r="J1939" s="12" t="s">
        <v>695</v>
      </c>
      <c r="K1939" s="12" t="s">
        <v>233</v>
      </c>
      <c r="L1939" s="12">
        <v>44105</v>
      </c>
      <c r="M1939" s="12" t="s">
        <v>69</v>
      </c>
      <c r="N1939" s="12" t="s">
        <v>1969</v>
      </c>
      <c r="O1939" s="12" t="s">
        <v>32</v>
      </c>
      <c r="P1939" s="12" t="s">
        <v>33</v>
      </c>
      <c r="Q1939" s="12" t="s">
        <v>1970</v>
      </c>
      <c r="R1939" s="12">
        <v>301.47000000000003</v>
      </c>
      <c r="S1939" s="12">
        <v>3</v>
      </c>
      <c r="T1939" s="12">
        <v>0.5</v>
      </c>
      <c r="U1939" s="12">
        <v>-241.17599999999999</v>
      </c>
    </row>
    <row r="1940" spans="1:21" x14ac:dyDescent="0.3">
      <c r="A1940" s="12">
        <v>9132</v>
      </c>
      <c r="B1940" s="12" t="s">
        <v>4200</v>
      </c>
      <c r="C1940" s="2">
        <v>42883</v>
      </c>
      <c r="D1940" s="2">
        <v>42887</v>
      </c>
      <c r="E1940" s="12" t="s">
        <v>41</v>
      </c>
      <c r="F1940" s="12" t="s">
        <v>2096</v>
      </c>
      <c r="G1940" s="12" t="s">
        <v>2097</v>
      </c>
      <c r="H1940" s="12" t="s">
        <v>92</v>
      </c>
      <c r="I1940" s="12" t="s">
        <v>27</v>
      </c>
      <c r="J1940" s="12" t="s">
        <v>4201</v>
      </c>
      <c r="K1940" s="12" t="s">
        <v>1091</v>
      </c>
      <c r="L1940" s="12">
        <v>20707</v>
      </c>
      <c r="M1940" s="12" t="s">
        <v>69</v>
      </c>
      <c r="N1940" s="12" t="s">
        <v>1292</v>
      </c>
      <c r="O1940" s="12" t="s">
        <v>32</v>
      </c>
      <c r="P1940" s="12" t="s">
        <v>58</v>
      </c>
      <c r="Q1940" s="12" t="s">
        <v>1293</v>
      </c>
      <c r="R1940" s="12">
        <v>27.46</v>
      </c>
      <c r="S1940" s="12">
        <v>2</v>
      </c>
      <c r="T1940" s="12">
        <v>0</v>
      </c>
      <c r="U1940" s="12">
        <v>9.8856000000000002</v>
      </c>
    </row>
    <row r="1941" spans="1:21" x14ac:dyDescent="0.3">
      <c r="A1941" s="12">
        <v>9155</v>
      </c>
      <c r="B1941" s="12" t="s">
        <v>4202</v>
      </c>
      <c r="C1941" s="2">
        <v>42583</v>
      </c>
      <c r="D1941" s="2">
        <v>42585</v>
      </c>
      <c r="E1941" s="12" t="s">
        <v>23</v>
      </c>
      <c r="F1941" s="12" t="s">
        <v>4203</v>
      </c>
      <c r="G1941" s="12" t="s">
        <v>4204</v>
      </c>
      <c r="H1941" s="12" t="s">
        <v>26</v>
      </c>
      <c r="I1941" s="12" t="s">
        <v>27</v>
      </c>
      <c r="J1941" s="12" t="s">
        <v>67</v>
      </c>
      <c r="K1941" s="12" t="s">
        <v>68</v>
      </c>
      <c r="L1941" s="12">
        <v>19140</v>
      </c>
      <c r="M1941" s="12" t="s">
        <v>69</v>
      </c>
      <c r="N1941" s="12" t="s">
        <v>553</v>
      </c>
      <c r="O1941" s="12" t="s">
        <v>32</v>
      </c>
      <c r="P1941" s="12" t="s">
        <v>58</v>
      </c>
      <c r="Q1941" s="12" t="s">
        <v>3127</v>
      </c>
      <c r="R1941" s="12">
        <v>19.312000000000001</v>
      </c>
      <c r="S1941" s="12">
        <v>2</v>
      </c>
      <c r="T1941" s="12">
        <v>0.2</v>
      </c>
      <c r="U1941" s="12">
        <v>3.1381999999999999</v>
      </c>
    </row>
    <row r="1942" spans="1:21" x14ac:dyDescent="0.3">
      <c r="A1942" s="12">
        <v>9162</v>
      </c>
      <c r="B1942" s="12" t="s">
        <v>4205</v>
      </c>
      <c r="C1942" s="2">
        <v>42712</v>
      </c>
      <c r="D1942" s="2">
        <v>42716</v>
      </c>
      <c r="E1942" s="12" t="s">
        <v>41</v>
      </c>
      <c r="F1942" s="12" t="s">
        <v>1474</v>
      </c>
      <c r="G1942" s="12" t="s">
        <v>1475</v>
      </c>
      <c r="H1942" s="12" t="s">
        <v>26</v>
      </c>
      <c r="I1942" s="12" t="s">
        <v>27</v>
      </c>
      <c r="J1942" s="12" t="s">
        <v>4206</v>
      </c>
      <c r="K1942" s="12" t="s">
        <v>240</v>
      </c>
      <c r="L1942" s="12">
        <v>54703</v>
      </c>
      <c r="M1942" s="12" t="s">
        <v>95</v>
      </c>
      <c r="N1942" s="12" t="s">
        <v>1955</v>
      </c>
      <c r="O1942" s="12" t="s">
        <v>32</v>
      </c>
      <c r="P1942" s="12" t="s">
        <v>33</v>
      </c>
      <c r="Q1942" s="12" t="s">
        <v>1956</v>
      </c>
      <c r="R1942" s="12">
        <v>405.86</v>
      </c>
      <c r="S1942" s="12">
        <v>7</v>
      </c>
      <c r="T1942" s="12">
        <v>0</v>
      </c>
      <c r="U1942" s="12">
        <v>32.468800000000002</v>
      </c>
    </row>
    <row r="1943" spans="1:21" x14ac:dyDescent="0.3">
      <c r="A1943" s="12">
        <v>9163</v>
      </c>
      <c r="B1943" s="12" t="s">
        <v>4205</v>
      </c>
      <c r="C1943" s="2">
        <v>42712</v>
      </c>
      <c r="D1943" s="2">
        <v>42716</v>
      </c>
      <c r="E1943" s="12" t="s">
        <v>41</v>
      </c>
      <c r="F1943" s="12" t="s">
        <v>1474</v>
      </c>
      <c r="G1943" s="12" t="s">
        <v>1475</v>
      </c>
      <c r="H1943" s="12" t="s">
        <v>26</v>
      </c>
      <c r="I1943" s="12" t="s">
        <v>27</v>
      </c>
      <c r="J1943" s="12" t="s">
        <v>4206</v>
      </c>
      <c r="K1943" s="12" t="s">
        <v>240</v>
      </c>
      <c r="L1943" s="12">
        <v>54703</v>
      </c>
      <c r="M1943" s="12" t="s">
        <v>95</v>
      </c>
      <c r="N1943" s="12" t="s">
        <v>807</v>
      </c>
      <c r="O1943" s="12" t="s">
        <v>32</v>
      </c>
      <c r="P1943" s="12" t="s">
        <v>38</v>
      </c>
      <c r="Q1943" s="12" t="s">
        <v>808</v>
      </c>
      <c r="R1943" s="12">
        <v>680.01</v>
      </c>
      <c r="S1943" s="12">
        <v>3</v>
      </c>
      <c r="T1943" s="12">
        <v>0</v>
      </c>
      <c r="U1943" s="12">
        <v>176.80260000000001</v>
      </c>
    </row>
    <row r="1944" spans="1:21" x14ac:dyDescent="0.3">
      <c r="A1944" s="12">
        <v>9171</v>
      </c>
      <c r="B1944" s="12" t="s">
        <v>4207</v>
      </c>
      <c r="C1944" s="2">
        <v>42705</v>
      </c>
      <c r="D1944" s="2">
        <v>42705</v>
      </c>
      <c r="E1944" s="12" t="s">
        <v>427</v>
      </c>
      <c r="F1944" s="12" t="s">
        <v>2441</v>
      </c>
      <c r="G1944" s="12" t="s">
        <v>2442</v>
      </c>
      <c r="H1944" s="12" t="s">
        <v>102</v>
      </c>
      <c r="I1944" s="12" t="s">
        <v>27</v>
      </c>
      <c r="J1944" s="12" t="s">
        <v>3449</v>
      </c>
      <c r="K1944" s="12" t="s">
        <v>55</v>
      </c>
      <c r="L1944" s="12">
        <v>93030</v>
      </c>
      <c r="M1944" s="12" t="s">
        <v>56</v>
      </c>
      <c r="N1944" s="12" t="s">
        <v>587</v>
      </c>
      <c r="O1944" s="12" t="s">
        <v>32</v>
      </c>
      <c r="P1944" s="12" t="s">
        <v>58</v>
      </c>
      <c r="Q1944" s="12" t="s">
        <v>588</v>
      </c>
      <c r="R1944" s="12">
        <v>31.96</v>
      </c>
      <c r="S1944" s="12">
        <v>2</v>
      </c>
      <c r="T1944" s="12">
        <v>0</v>
      </c>
      <c r="U1944" s="12">
        <v>1.5980000000000001</v>
      </c>
    </row>
    <row r="1945" spans="1:21" x14ac:dyDescent="0.3">
      <c r="A1945" s="12">
        <v>9185</v>
      </c>
      <c r="B1945" s="12" t="s">
        <v>4208</v>
      </c>
      <c r="C1945" s="2">
        <v>42954</v>
      </c>
      <c r="D1945" s="2">
        <v>42958</v>
      </c>
      <c r="E1945" s="12" t="s">
        <v>41</v>
      </c>
      <c r="F1945" s="12" t="s">
        <v>415</v>
      </c>
      <c r="G1945" s="12" t="s">
        <v>416</v>
      </c>
      <c r="H1945" s="12" t="s">
        <v>26</v>
      </c>
      <c r="I1945" s="12" t="s">
        <v>27</v>
      </c>
      <c r="J1945" s="12" t="s">
        <v>3773</v>
      </c>
      <c r="K1945" s="12" t="s">
        <v>55</v>
      </c>
      <c r="L1945" s="12">
        <v>92683</v>
      </c>
      <c r="M1945" s="12" t="s">
        <v>56</v>
      </c>
      <c r="N1945" s="12" t="s">
        <v>86</v>
      </c>
      <c r="O1945" s="12" t="s">
        <v>32</v>
      </c>
      <c r="P1945" s="12" t="s">
        <v>58</v>
      </c>
      <c r="Q1945" s="12" t="s">
        <v>87</v>
      </c>
      <c r="R1945" s="12">
        <v>51.75</v>
      </c>
      <c r="S1945" s="12">
        <v>1</v>
      </c>
      <c r="T1945" s="12">
        <v>0</v>
      </c>
      <c r="U1945" s="12">
        <v>15.525</v>
      </c>
    </row>
    <row r="1946" spans="1:21" x14ac:dyDescent="0.3">
      <c r="A1946" s="12">
        <v>9186</v>
      </c>
      <c r="B1946" s="12" t="s">
        <v>4208</v>
      </c>
      <c r="C1946" s="2">
        <v>42954</v>
      </c>
      <c r="D1946" s="2">
        <v>42958</v>
      </c>
      <c r="E1946" s="12" t="s">
        <v>41</v>
      </c>
      <c r="F1946" s="12" t="s">
        <v>415</v>
      </c>
      <c r="G1946" s="12" t="s">
        <v>416</v>
      </c>
      <c r="H1946" s="12" t="s">
        <v>26</v>
      </c>
      <c r="I1946" s="12" t="s">
        <v>27</v>
      </c>
      <c r="J1946" s="12" t="s">
        <v>3773</v>
      </c>
      <c r="K1946" s="12" t="s">
        <v>55</v>
      </c>
      <c r="L1946" s="12">
        <v>92683</v>
      </c>
      <c r="M1946" s="12" t="s">
        <v>56</v>
      </c>
      <c r="N1946" s="12" t="s">
        <v>4209</v>
      </c>
      <c r="O1946" s="12" t="s">
        <v>32</v>
      </c>
      <c r="P1946" s="12" t="s">
        <v>38</v>
      </c>
      <c r="Q1946" s="12" t="s">
        <v>4210</v>
      </c>
      <c r="R1946" s="12">
        <v>207.184</v>
      </c>
      <c r="S1946" s="12">
        <v>1</v>
      </c>
      <c r="T1946" s="12">
        <v>0.2</v>
      </c>
      <c r="U1946" s="12">
        <v>25.898</v>
      </c>
    </row>
    <row r="1947" spans="1:21" x14ac:dyDescent="0.3">
      <c r="A1947" s="12">
        <v>9200</v>
      </c>
      <c r="B1947" s="12" t="s">
        <v>4211</v>
      </c>
      <c r="C1947" s="2">
        <v>41769</v>
      </c>
      <c r="D1947" s="2">
        <v>41774</v>
      </c>
      <c r="E1947" s="12" t="s">
        <v>41</v>
      </c>
      <c r="F1947" s="12" t="s">
        <v>1128</v>
      </c>
      <c r="G1947" s="12" t="s">
        <v>1129</v>
      </c>
      <c r="H1947" s="12" t="s">
        <v>26</v>
      </c>
      <c r="I1947" s="12" t="s">
        <v>27</v>
      </c>
      <c r="J1947" s="12" t="s">
        <v>1493</v>
      </c>
      <c r="K1947" s="12" t="s">
        <v>55</v>
      </c>
      <c r="L1947" s="12">
        <v>95123</v>
      </c>
      <c r="M1947" s="12" t="s">
        <v>56</v>
      </c>
      <c r="N1947" s="12" t="s">
        <v>2275</v>
      </c>
      <c r="O1947" s="12" t="s">
        <v>32</v>
      </c>
      <c r="P1947" s="12" t="s">
        <v>38</v>
      </c>
      <c r="Q1947" s="12" t="s">
        <v>2276</v>
      </c>
      <c r="R1947" s="12">
        <v>256.78399999999999</v>
      </c>
      <c r="S1947" s="12">
        <v>1</v>
      </c>
      <c r="T1947" s="12">
        <v>0.2</v>
      </c>
      <c r="U1947" s="12">
        <v>32.097999999999999</v>
      </c>
    </row>
    <row r="1948" spans="1:21" x14ac:dyDescent="0.3">
      <c r="A1948" s="12">
        <v>9201</v>
      </c>
      <c r="B1948" s="12" t="s">
        <v>4212</v>
      </c>
      <c r="C1948" s="2">
        <v>42660</v>
      </c>
      <c r="D1948" s="2">
        <v>42663</v>
      </c>
      <c r="E1948" s="12" t="s">
        <v>89</v>
      </c>
      <c r="F1948" s="12" t="s">
        <v>2938</v>
      </c>
      <c r="G1948" s="12" t="s">
        <v>2939</v>
      </c>
      <c r="H1948" s="12" t="s">
        <v>26</v>
      </c>
      <c r="I1948" s="12" t="s">
        <v>27</v>
      </c>
      <c r="J1948" s="12" t="s">
        <v>4213</v>
      </c>
      <c r="K1948" s="12" t="s">
        <v>364</v>
      </c>
      <c r="L1948" s="12">
        <v>8861</v>
      </c>
      <c r="M1948" s="12" t="s">
        <v>69</v>
      </c>
      <c r="N1948" s="12" t="s">
        <v>544</v>
      </c>
      <c r="O1948" s="12" t="s">
        <v>32</v>
      </c>
      <c r="P1948" s="12" t="s">
        <v>33</v>
      </c>
      <c r="Q1948" s="12" t="s">
        <v>545</v>
      </c>
      <c r="R1948" s="12">
        <v>120.98</v>
      </c>
      <c r="S1948" s="12">
        <v>1</v>
      </c>
      <c r="T1948" s="12">
        <v>0</v>
      </c>
      <c r="U1948" s="12">
        <v>12.098000000000001</v>
      </c>
    </row>
    <row r="1949" spans="1:21" x14ac:dyDescent="0.3">
      <c r="A1949" s="12">
        <v>9213</v>
      </c>
      <c r="B1949" s="12" t="s">
        <v>4214</v>
      </c>
      <c r="C1949" s="2">
        <v>41981</v>
      </c>
      <c r="D1949" s="2">
        <v>41988</v>
      </c>
      <c r="E1949" s="12" t="s">
        <v>41</v>
      </c>
      <c r="F1949" s="12" t="s">
        <v>666</v>
      </c>
      <c r="G1949" s="12" t="s">
        <v>667</v>
      </c>
      <c r="H1949" s="12" t="s">
        <v>92</v>
      </c>
      <c r="I1949" s="12" t="s">
        <v>27</v>
      </c>
      <c r="J1949" s="12" t="s">
        <v>330</v>
      </c>
      <c r="K1949" s="12" t="s">
        <v>55</v>
      </c>
      <c r="L1949" s="12">
        <v>94110</v>
      </c>
      <c r="M1949" s="12" t="s">
        <v>56</v>
      </c>
      <c r="N1949" s="12" t="s">
        <v>129</v>
      </c>
      <c r="O1949" s="12" t="s">
        <v>32</v>
      </c>
      <c r="P1949" s="12" t="s">
        <v>58</v>
      </c>
      <c r="Q1949" s="12" t="s">
        <v>130</v>
      </c>
      <c r="R1949" s="12">
        <v>39.880000000000003</v>
      </c>
      <c r="S1949" s="12">
        <v>2</v>
      </c>
      <c r="T1949" s="12">
        <v>0</v>
      </c>
      <c r="U1949" s="12">
        <v>11.166399999999999</v>
      </c>
    </row>
    <row r="1950" spans="1:21" x14ac:dyDescent="0.3">
      <c r="A1950" s="12">
        <v>9214</v>
      </c>
      <c r="B1950" s="12" t="s">
        <v>4214</v>
      </c>
      <c r="C1950" s="2">
        <v>41981</v>
      </c>
      <c r="D1950" s="2">
        <v>41988</v>
      </c>
      <c r="E1950" s="12" t="s">
        <v>41</v>
      </c>
      <c r="F1950" s="12" t="s">
        <v>666</v>
      </c>
      <c r="G1950" s="12" t="s">
        <v>667</v>
      </c>
      <c r="H1950" s="12" t="s">
        <v>92</v>
      </c>
      <c r="I1950" s="12" t="s">
        <v>27</v>
      </c>
      <c r="J1950" s="12" t="s">
        <v>330</v>
      </c>
      <c r="K1950" s="12" t="s">
        <v>55</v>
      </c>
      <c r="L1950" s="12">
        <v>94110</v>
      </c>
      <c r="M1950" s="12" t="s">
        <v>56</v>
      </c>
      <c r="N1950" s="12" t="s">
        <v>1423</v>
      </c>
      <c r="O1950" s="12" t="s">
        <v>32</v>
      </c>
      <c r="P1950" s="12" t="s">
        <v>58</v>
      </c>
      <c r="Q1950" s="12" t="s">
        <v>1424</v>
      </c>
      <c r="R1950" s="12">
        <v>79.44</v>
      </c>
      <c r="S1950" s="12">
        <v>3</v>
      </c>
      <c r="T1950" s="12">
        <v>0</v>
      </c>
      <c r="U1950" s="12">
        <v>28.598400000000002</v>
      </c>
    </row>
    <row r="1951" spans="1:21" x14ac:dyDescent="0.3">
      <c r="A1951" s="12">
        <v>9220</v>
      </c>
      <c r="B1951" s="12" t="s">
        <v>4215</v>
      </c>
      <c r="C1951" s="2">
        <v>42232</v>
      </c>
      <c r="D1951" s="2">
        <v>42236</v>
      </c>
      <c r="E1951" s="12" t="s">
        <v>41</v>
      </c>
      <c r="F1951" s="12" t="s">
        <v>1470</v>
      </c>
      <c r="G1951" s="12" t="s">
        <v>1471</v>
      </c>
      <c r="H1951" s="12" t="s">
        <v>26</v>
      </c>
      <c r="I1951" s="12" t="s">
        <v>27</v>
      </c>
      <c r="J1951" s="12" t="s">
        <v>67</v>
      </c>
      <c r="K1951" s="12" t="s">
        <v>68</v>
      </c>
      <c r="L1951" s="12">
        <v>19120</v>
      </c>
      <c r="M1951" s="12" t="s">
        <v>69</v>
      </c>
      <c r="N1951" s="12" t="s">
        <v>1871</v>
      </c>
      <c r="O1951" s="12" t="s">
        <v>32</v>
      </c>
      <c r="P1951" s="12" t="s">
        <v>33</v>
      </c>
      <c r="Q1951" s="12" t="s">
        <v>1872</v>
      </c>
      <c r="R1951" s="12">
        <v>301.47000000000003</v>
      </c>
      <c r="S1951" s="12">
        <v>3</v>
      </c>
      <c r="T1951" s="12">
        <v>0.5</v>
      </c>
      <c r="U1951" s="12">
        <v>-204.99959999999999</v>
      </c>
    </row>
    <row r="1952" spans="1:21" x14ac:dyDescent="0.3">
      <c r="A1952" s="12">
        <v>9222</v>
      </c>
      <c r="B1952" s="12" t="s">
        <v>4216</v>
      </c>
      <c r="C1952" s="2">
        <v>43021</v>
      </c>
      <c r="D1952" s="2">
        <v>43022</v>
      </c>
      <c r="E1952" s="12" t="s">
        <v>89</v>
      </c>
      <c r="F1952" s="12" t="s">
        <v>2109</v>
      </c>
      <c r="G1952" s="12" t="s">
        <v>2110</v>
      </c>
      <c r="H1952" s="12" t="s">
        <v>26</v>
      </c>
      <c r="I1952" s="12" t="s">
        <v>27</v>
      </c>
      <c r="J1952" s="12" t="s">
        <v>1407</v>
      </c>
      <c r="K1952" s="12" t="s">
        <v>1408</v>
      </c>
      <c r="L1952" s="12">
        <v>70506</v>
      </c>
      <c r="M1952" s="12" t="s">
        <v>30</v>
      </c>
      <c r="N1952" s="12" t="s">
        <v>308</v>
      </c>
      <c r="O1952" s="12" t="s">
        <v>32</v>
      </c>
      <c r="P1952" s="12" t="s">
        <v>47</v>
      </c>
      <c r="Q1952" s="12" t="s">
        <v>309</v>
      </c>
      <c r="R1952" s="12">
        <v>1504.52</v>
      </c>
      <c r="S1952" s="12">
        <v>4</v>
      </c>
      <c r="T1952" s="12">
        <v>0</v>
      </c>
      <c r="U1952" s="12">
        <v>346.03960000000001</v>
      </c>
    </row>
    <row r="1953" spans="1:21" x14ac:dyDescent="0.3">
      <c r="A1953" s="12">
        <v>9233</v>
      </c>
      <c r="B1953" s="12" t="s">
        <v>4217</v>
      </c>
      <c r="C1953" s="2">
        <v>42615</v>
      </c>
      <c r="D1953" s="2">
        <v>42619</v>
      </c>
      <c r="E1953" s="12" t="s">
        <v>41</v>
      </c>
      <c r="F1953" s="12" t="s">
        <v>639</v>
      </c>
      <c r="G1953" s="12" t="s">
        <v>640</v>
      </c>
      <c r="H1953" s="12" t="s">
        <v>26</v>
      </c>
      <c r="I1953" s="12" t="s">
        <v>27</v>
      </c>
      <c r="J1953" s="12" t="s">
        <v>54</v>
      </c>
      <c r="K1953" s="12" t="s">
        <v>55</v>
      </c>
      <c r="L1953" s="12">
        <v>90036</v>
      </c>
      <c r="M1953" s="12" t="s">
        <v>56</v>
      </c>
      <c r="N1953" s="12" t="s">
        <v>1579</v>
      </c>
      <c r="O1953" s="12" t="s">
        <v>32</v>
      </c>
      <c r="P1953" s="12" t="s">
        <v>58</v>
      </c>
      <c r="Q1953" s="12" t="s">
        <v>1580</v>
      </c>
      <c r="R1953" s="12">
        <v>94.68</v>
      </c>
      <c r="S1953" s="12">
        <v>9</v>
      </c>
      <c r="T1953" s="12">
        <v>0</v>
      </c>
      <c r="U1953" s="12">
        <v>31.244399999999999</v>
      </c>
    </row>
    <row r="1954" spans="1:21" x14ac:dyDescent="0.3">
      <c r="A1954" s="12">
        <v>9237</v>
      </c>
      <c r="B1954" s="12" t="s">
        <v>4217</v>
      </c>
      <c r="C1954" s="2">
        <v>42615</v>
      </c>
      <c r="D1954" s="2">
        <v>42619</v>
      </c>
      <c r="E1954" s="12" t="s">
        <v>41</v>
      </c>
      <c r="F1954" s="12" t="s">
        <v>639</v>
      </c>
      <c r="G1954" s="12" t="s">
        <v>640</v>
      </c>
      <c r="H1954" s="12" t="s">
        <v>26</v>
      </c>
      <c r="I1954" s="12" t="s">
        <v>27</v>
      </c>
      <c r="J1954" s="12" t="s">
        <v>54</v>
      </c>
      <c r="K1954" s="12" t="s">
        <v>55</v>
      </c>
      <c r="L1954" s="12">
        <v>90036</v>
      </c>
      <c r="M1954" s="12" t="s">
        <v>56</v>
      </c>
      <c r="N1954" s="12" t="s">
        <v>62</v>
      </c>
      <c r="O1954" s="12" t="s">
        <v>32</v>
      </c>
      <c r="P1954" s="12" t="s">
        <v>47</v>
      </c>
      <c r="Q1954" s="12" t="s">
        <v>63</v>
      </c>
      <c r="R1954" s="12">
        <v>568.72799999999995</v>
      </c>
      <c r="S1954" s="12">
        <v>3</v>
      </c>
      <c r="T1954" s="12">
        <v>0.2</v>
      </c>
      <c r="U1954" s="12">
        <v>28.436399999999999</v>
      </c>
    </row>
    <row r="1955" spans="1:21" x14ac:dyDescent="0.3">
      <c r="A1955" s="12">
        <v>9239</v>
      </c>
      <c r="B1955" s="12" t="s">
        <v>4218</v>
      </c>
      <c r="C1955" s="2">
        <v>42777</v>
      </c>
      <c r="D1955" s="2">
        <v>42780</v>
      </c>
      <c r="E1955" s="12" t="s">
        <v>89</v>
      </c>
      <c r="F1955" s="12" t="s">
        <v>1686</v>
      </c>
      <c r="G1955" s="12" t="s">
        <v>1687</v>
      </c>
      <c r="H1955" s="12" t="s">
        <v>26</v>
      </c>
      <c r="I1955" s="12" t="s">
        <v>27</v>
      </c>
      <c r="J1955" s="12" t="s">
        <v>349</v>
      </c>
      <c r="K1955" s="12" t="s">
        <v>233</v>
      </c>
      <c r="L1955" s="12">
        <v>43229</v>
      </c>
      <c r="M1955" s="12" t="s">
        <v>69</v>
      </c>
      <c r="N1955" s="12" t="s">
        <v>922</v>
      </c>
      <c r="O1955" s="12" t="s">
        <v>32</v>
      </c>
      <c r="P1955" s="12" t="s">
        <v>58</v>
      </c>
      <c r="Q1955" s="12" t="s">
        <v>923</v>
      </c>
      <c r="R1955" s="12">
        <v>147.56800000000001</v>
      </c>
      <c r="S1955" s="12">
        <v>2</v>
      </c>
      <c r="T1955" s="12">
        <v>0.2</v>
      </c>
      <c r="U1955" s="12">
        <v>-3.6892</v>
      </c>
    </row>
    <row r="1956" spans="1:21" x14ac:dyDescent="0.3">
      <c r="A1956" s="12">
        <v>9244</v>
      </c>
      <c r="B1956" s="12" t="s">
        <v>4219</v>
      </c>
      <c r="C1956" s="2">
        <v>41829</v>
      </c>
      <c r="D1956" s="2">
        <v>41834</v>
      </c>
      <c r="E1956" s="12" t="s">
        <v>41</v>
      </c>
      <c r="F1956" s="12" t="s">
        <v>767</v>
      </c>
      <c r="G1956" s="12" t="s">
        <v>768</v>
      </c>
      <c r="H1956" s="12" t="s">
        <v>102</v>
      </c>
      <c r="I1956" s="12" t="s">
        <v>27</v>
      </c>
      <c r="J1956" s="12" t="s">
        <v>330</v>
      </c>
      <c r="K1956" s="12" t="s">
        <v>55</v>
      </c>
      <c r="L1956" s="12">
        <v>94122</v>
      </c>
      <c r="M1956" s="12" t="s">
        <v>56</v>
      </c>
      <c r="N1956" s="12" t="s">
        <v>2624</v>
      </c>
      <c r="O1956" s="12" t="s">
        <v>32</v>
      </c>
      <c r="P1956" s="12" t="s">
        <v>33</v>
      </c>
      <c r="Q1956" s="12" t="s">
        <v>2625</v>
      </c>
      <c r="R1956" s="12">
        <v>119.833</v>
      </c>
      <c r="S1956" s="12">
        <v>1</v>
      </c>
      <c r="T1956" s="12">
        <v>0.15</v>
      </c>
      <c r="U1956" s="12">
        <v>7.0490000000000004</v>
      </c>
    </row>
    <row r="1957" spans="1:21" x14ac:dyDescent="0.3">
      <c r="A1957" s="12">
        <v>9255</v>
      </c>
      <c r="B1957" s="12" t="s">
        <v>4220</v>
      </c>
      <c r="C1957" s="2">
        <v>41681</v>
      </c>
      <c r="D1957" s="2">
        <v>41685</v>
      </c>
      <c r="E1957" s="12" t="s">
        <v>23</v>
      </c>
      <c r="F1957" s="12" t="s">
        <v>869</v>
      </c>
      <c r="G1957" s="12" t="s">
        <v>870</v>
      </c>
      <c r="H1957" s="12" t="s">
        <v>26</v>
      </c>
      <c r="I1957" s="12" t="s">
        <v>27</v>
      </c>
      <c r="J1957" s="12" t="s">
        <v>159</v>
      </c>
      <c r="K1957" s="12" t="s">
        <v>567</v>
      </c>
      <c r="L1957" s="12">
        <v>65203</v>
      </c>
      <c r="M1957" s="12" t="s">
        <v>95</v>
      </c>
      <c r="N1957" s="12" t="s">
        <v>137</v>
      </c>
      <c r="O1957" s="12" t="s">
        <v>32</v>
      </c>
      <c r="P1957" s="12" t="s">
        <v>38</v>
      </c>
      <c r="Q1957" s="12" t="s">
        <v>138</v>
      </c>
      <c r="R1957" s="12">
        <v>60.89</v>
      </c>
      <c r="S1957" s="12">
        <v>1</v>
      </c>
      <c r="T1957" s="12">
        <v>0</v>
      </c>
      <c r="U1957" s="12">
        <v>15.2225</v>
      </c>
    </row>
    <row r="1958" spans="1:21" x14ac:dyDescent="0.3">
      <c r="A1958" s="12">
        <v>9258</v>
      </c>
      <c r="B1958" s="12" t="s">
        <v>4220</v>
      </c>
      <c r="C1958" s="2">
        <v>41681</v>
      </c>
      <c r="D1958" s="2">
        <v>41685</v>
      </c>
      <c r="E1958" s="12" t="s">
        <v>23</v>
      </c>
      <c r="F1958" s="12" t="s">
        <v>869</v>
      </c>
      <c r="G1958" s="12" t="s">
        <v>870</v>
      </c>
      <c r="H1958" s="12" t="s">
        <v>26</v>
      </c>
      <c r="I1958" s="12" t="s">
        <v>27</v>
      </c>
      <c r="J1958" s="12" t="s">
        <v>159</v>
      </c>
      <c r="K1958" s="12" t="s">
        <v>567</v>
      </c>
      <c r="L1958" s="12">
        <v>65203</v>
      </c>
      <c r="M1958" s="12" t="s">
        <v>95</v>
      </c>
      <c r="N1958" s="12" t="s">
        <v>1855</v>
      </c>
      <c r="O1958" s="12" t="s">
        <v>32</v>
      </c>
      <c r="P1958" s="12" t="s">
        <v>58</v>
      </c>
      <c r="Q1958" s="12" t="s">
        <v>1856</v>
      </c>
      <c r="R1958" s="12">
        <v>332.94</v>
      </c>
      <c r="S1958" s="12">
        <v>3</v>
      </c>
      <c r="T1958" s="12">
        <v>0</v>
      </c>
      <c r="U1958" s="12">
        <v>53.270400000000002</v>
      </c>
    </row>
    <row r="1959" spans="1:21" x14ac:dyDescent="0.3">
      <c r="A1959" s="12">
        <v>9262</v>
      </c>
      <c r="B1959" s="12" t="s">
        <v>4221</v>
      </c>
      <c r="C1959" s="2">
        <v>42980</v>
      </c>
      <c r="D1959" s="2">
        <v>42980</v>
      </c>
      <c r="E1959" s="12" t="s">
        <v>427</v>
      </c>
      <c r="F1959" s="12" t="s">
        <v>3201</v>
      </c>
      <c r="G1959" s="12" t="s">
        <v>3202</v>
      </c>
      <c r="H1959" s="12" t="s">
        <v>102</v>
      </c>
      <c r="I1959" s="12" t="s">
        <v>27</v>
      </c>
      <c r="J1959" s="12" t="s">
        <v>193</v>
      </c>
      <c r="K1959" s="12" t="s">
        <v>194</v>
      </c>
      <c r="L1959" s="12">
        <v>98103</v>
      </c>
      <c r="M1959" s="12" t="s">
        <v>56</v>
      </c>
      <c r="N1959" s="12" t="s">
        <v>116</v>
      </c>
      <c r="O1959" s="12" t="s">
        <v>32</v>
      </c>
      <c r="P1959" s="12" t="s">
        <v>38</v>
      </c>
      <c r="Q1959" s="12" t="s">
        <v>117</v>
      </c>
      <c r="R1959" s="12">
        <v>215.976</v>
      </c>
      <c r="S1959" s="12">
        <v>3</v>
      </c>
      <c r="T1959" s="12">
        <v>0.2</v>
      </c>
      <c r="U1959" s="12">
        <v>-2.6997</v>
      </c>
    </row>
    <row r="1960" spans="1:21" x14ac:dyDescent="0.3">
      <c r="A1960" s="12">
        <v>9263</v>
      </c>
      <c r="B1960" s="12" t="s">
        <v>4222</v>
      </c>
      <c r="C1960" s="2">
        <v>42286</v>
      </c>
      <c r="D1960" s="2">
        <v>42290</v>
      </c>
      <c r="E1960" s="12" t="s">
        <v>41</v>
      </c>
      <c r="F1960" s="12" t="s">
        <v>4223</v>
      </c>
      <c r="G1960" s="12" t="s">
        <v>4224</v>
      </c>
      <c r="H1960" s="12" t="s">
        <v>26</v>
      </c>
      <c r="I1960" s="12" t="s">
        <v>27</v>
      </c>
      <c r="J1960" s="12" t="s">
        <v>290</v>
      </c>
      <c r="K1960" s="12" t="s">
        <v>291</v>
      </c>
      <c r="L1960" s="12">
        <v>48227</v>
      </c>
      <c r="M1960" s="12" t="s">
        <v>95</v>
      </c>
      <c r="N1960" s="12" t="s">
        <v>144</v>
      </c>
      <c r="O1960" s="12" t="s">
        <v>32</v>
      </c>
      <c r="P1960" s="12" t="s">
        <v>38</v>
      </c>
      <c r="Q1960" s="12" t="s">
        <v>145</v>
      </c>
      <c r="R1960" s="12">
        <v>389.97</v>
      </c>
      <c r="S1960" s="12">
        <v>3</v>
      </c>
      <c r="T1960" s="12">
        <v>0</v>
      </c>
      <c r="U1960" s="12">
        <v>35.097299999999997</v>
      </c>
    </row>
    <row r="1961" spans="1:21" x14ac:dyDescent="0.3">
      <c r="A1961" s="12">
        <v>9267</v>
      </c>
      <c r="B1961" s="12" t="s">
        <v>4225</v>
      </c>
      <c r="C1961" s="2">
        <v>41678</v>
      </c>
      <c r="D1961" s="2">
        <v>41679</v>
      </c>
      <c r="E1961" s="12" t="s">
        <v>89</v>
      </c>
      <c r="F1961" s="12" t="s">
        <v>394</v>
      </c>
      <c r="G1961" s="12" t="s">
        <v>395</v>
      </c>
      <c r="H1961" s="12" t="s">
        <v>102</v>
      </c>
      <c r="I1961" s="12" t="s">
        <v>27</v>
      </c>
      <c r="J1961" s="12" t="s">
        <v>1341</v>
      </c>
      <c r="K1961" s="12" t="s">
        <v>1342</v>
      </c>
      <c r="L1961" s="12">
        <v>89031</v>
      </c>
      <c r="M1961" s="12" t="s">
        <v>56</v>
      </c>
      <c r="N1961" s="12" t="s">
        <v>2879</v>
      </c>
      <c r="O1961" s="12" t="s">
        <v>32</v>
      </c>
      <c r="P1961" s="12" t="s">
        <v>58</v>
      </c>
      <c r="Q1961" s="12" t="s">
        <v>2880</v>
      </c>
      <c r="R1961" s="12">
        <v>14.56</v>
      </c>
      <c r="S1961" s="12">
        <v>2</v>
      </c>
      <c r="T1961" s="12">
        <v>0</v>
      </c>
      <c r="U1961" s="12">
        <v>5.5327999999999999</v>
      </c>
    </row>
    <row r="1962" spans="1:21" x14ac:dyDescent="0.3">
      <c r="A1962" s="12">
        <v>9268</v>
      </c>
      <c r="B1962" s="12" t="s">
        <v>4226</v>
      </c>
      <c r="C1962" s="2">
        <v>42272</v>
      </c>
      <c r="D1962" s="2">
        <v>42272</v>
      </c>
      <c r="E1962" s="12" t="s">
        <v>427</v>
      </c>
      <c r="F1962" s="12" t="s">
        <v>630</v>
      </c>
      <c r="G1962" s="12" t="s">
        <v>631</v>
      </c>
      <c r="H1962" s="12" t="s">
        <v>26</v>
      </c>
      <c r="I1962" s="12" t="s">
        <v>27</v>
      </c>
      <c r="J1962" s="12" t="s">
        <v>2730</v>
      </c>
      <c r="K1962" s="12" t="s">
        <v>122</v>
      </c>
      <c r="L1962" s="12">
        <v>11520</v>
      </c>
      <c r="M1962" s="12" t="s">
        <v>69</v>
      </c>
      <c r="N1962" s="12" t="s">
        <v>3218</v>
      </c>
      <c r="O1962" s="12" t="s">
        <v>32</v>
      </c>
      <c r="P1962" s="12" t="s">
        <v>38</v>
      </c>
      <c r="Q1962" s="12" t="s">
        <v>3219</v>
      </c>
      <c r="R1962" s="12">
        <v>102.58199999999999</v>
      </c>
      <c r="S1962" s="12">
        <v>1</v>
      </c>
      <c r="T1962" s="12">
        <v>0.1</v>
      </c>
      <c r="U1962" s="12">
        <v>6.8388</v>
      </c>
    </row>
    <row r="1963" spans="1:21" x14ac:dyDescent="0.3">
      <c r="A1963" s="12">
        <v>9272</v>
      </c>
      <c r="B1963" s="12" t="s">
        <v>4227</v>
      </c>
      <c r="C1963" s="2">
        <v>42502</v>
      </c>
      <c r="D1963" s="2">
        <v>42507</v>
      </c>
      <c r="E1963" s="12" t="s">
        <v>41</v>
      </c>
      <c r="F1963" s="12" t="s">
        <v>1868</v>
      </c>
      <c r="G1963" s="12" t="s">
        <v>1869</v>
      </c>
      <c r="H1963" s="12" t="s">
        <v>92</v>
      </c>
      <c r="I1963" s="12" t="s">
        <v>27</v>
      </c>
      <c r="J1963" s="12" t="s">
        <v>175</v>
      </c>
      <c r="K1963" s="12" t="s">
        <v>122</v>
      </c>
      <c r="L1963" s="12">
        <v>10024</v>
      </c>
      <c r="M1963" s="12" t="s">
        <v>69</v>
      </c>
      <c r="N1963" s="12" t="s">
        <v>2427</v>
      </c>
      <c r="O1963" s="12" t="s">
        <v>32</v>
      </c>
      <c r="P1963" s="12" t="s">
        <v>58</v>
      </c>
      <c r="Q1963" s="12" t="s">
        <v>2428</v>
      </c>
      <c r="R1963" s="12">
        <v>10.02</v>
      </c>
      <c r="S1963" s="12">
        <v>3</v>
      </c>
      <c r="T1963" s="12">
        <v>0</v>
      </c>
      <c r="U1963" s="12">
        <v>4.4088000000000003</v>
      </c>
    </row>
    <row r="1964" spans="1:21" x14ac:dyDescent="0.3">
      <c r="A1964" s="12">
        <v>9280</v>
      </c>
      <c r="B1964" s="12" t="s">
        <v>4228</v>
      </c>
      <c r="C1964" s="2">
        <v>43070</v>
      </c>
      <c r="D1964" s="2">
        <v>43074</v>
      </c>
      <c r="E1964" s="12" t="s">
        <v>41</v>
      </c>
      <c r="F1964" s="12" t="s">
        <v>3685</v>
      </c>
      <c r="G1964" s="12" t="s">
        <v>3686</v>
      </c>
      <c r="H1964" s="12" t="s">
        <v>26</v>
      </c>
      <c r="I1964" s="12" t="s">
        <v>27</v>
      </c>
      <c r="J1964" s="12" t="s">
        <v>67</v>
      </c>
      <c r="K1964" s="12" t="s">
        <v>68</v>
      </c>
      <c r="L1964" s="12">
        <v>19140</v>
      </c>
      <c r="M1964" s="12" t="s">
        <v>69</v>
      </c>
      <c r="N1964" s="12" t="s">
        <v>577</v>
      </c>
      <c r="O1964" s="12" t="s">
        <v>32</v>
      </c>
      <c r="P1964" s="12" t="s">
        <v>38</v>
      </c>
      <c r="Q1964" s="12" t="s">
        <v>578</v>
      </c>
      <c r="R1964" s="12">
        <v>398.97199999999998</v>
      </c>
      <c r="S1964" s="12">
        <v>2</v>
      </c>
      <c r="T1964" s="12">
        <v>0.3</v>
      </c>
      <c r="U1964" s="12">
        <v>-28.498000000000001</v>
      </c>
    </row>
    <row r="1965" spans="1:21" x14ac:dyDescent="0.3">
      <c r="A1965" s="12">
        <v>9281</v>
      </c>
      <c r="B1965" s="12" t="s">
        <v>4229</v>
      </c>
      <c r="C1965" s="2">
        <v>42633</v>
      </c>
      <c r="D1965" s="2">
        <v>42637</v>
      </c>
      <c r="E1965" s="12" t="s">
        <v>41</v>
      </c>
      <c r="F1965" s="12" t="s">
        <v>4230</v>
      </c>
      <c r="G1965" s="12" t="s">
        <v>4231</v>
      </c>
      <c r="H1965" s="12" t="s">
        <v>102</v>
      </c>
      <c r="I1965" s="12" t="s">
        <v>27</v>
      </c>
      <c r="J1965" s="12" t="s">
        <v>193</v>
      </c>
      <c r="K1965" s="12" t="s">
        <v>194</v>
      </c>
      <c r="L1965" s="12">
        <v>98105</v>
      </c>
      <c r="M1965" s="12" t="s">
        <v>56</v>
      </c>
      <c r="N1965" s="12" t="s">
        <v>2735</v>
      </c>
      <c r="O1965" s="12" t="s">
        <v>32</v>
      </c>
      <c r="P1965" s="12" t="s">
        <v>33</v>
      </c>
      <c r="Q1965" s="12" t="s">
        <v>2736</v>
      </c>
      <c r="R1965" s="12">
        <v>163.88</v>
      </c>
      <c r="S1965" s="12">
        <v>2</v>
      </c>
      <c r="T1965" s="12">
        <v>0</v>
      </c>
      <c r="U1965" s="12">
        <v>40.97</v>
      </c>
    </row>
    <row r="1966" spans="1:21" x14ac:dyDescent="0.3">
      <c r="A1966" s="12">
        <v>9285</v>
      </c>
      <c r="B1966" s="12" t="s">
        <v>4232</v>
      </c>
      <c r="C1966" s="2">
        <v>41961</v>
      </c>
      <c r="D1966" s="2">
        <v>41966</v>
      </c>
      <c r="E1966" s="12" t="s">
        <v>41</v>
      </c>
      <c r="F1966" s="12" t="s">
        <v>428</v>
      </c>
      <c r="G1966" s="12" t="s">
        <v>429</v>
      </c>
      <c r="H1966" s="12" t="s">
        <v>92</v>
      </c>
      <c r="I1966" s="12" t="s">
        <v>27</v>
      </c>
      <c r="J1966" s="12" t="s">
        <v>239</v>
      </c>
      <c r="K1966" s="12" t="s">
        <v>240</v>
      </c>
      <c r="L1966" s="12">
        <v>53132</v>
      </c>
      <c r="M1966" s="12" t="s">
        <v>95</v>
      </c>
      <c r="N1966" s="12" t="s">
        <v>670</v>
      </c>
      <c r="O1966" s="12" t="s">
        <v>32</v>
      </c>
      <c r="P1966" s="12" t="s">
        <v>38</v>
      </c>
      <c r="Q1966" s="12" t="s">
        <v>671</v>
      </c>
      <c r="R1966" s="12">
        <v>392.94</v>
      </c>
      <c r="S1966" s="12">
        <v>3</v>
      </c>
      <c r="T1966" s="12">
        <v>0</v>
      </c>
      <c r="U1966" s="12">
        <v>43.223399999999998</v>
      </c>
    </row>
    <row r="1967" spans="1:21" x14ac:dyDescent="0.3">
      <c r="A1967" s="12">
        <v>9286</v>
      </c>
      <c r="B1967" s="12" t="s">
        <v>4233</v>
      </c>
      <c r="C1967" s="2">
        <v>42329</v>
      </c>
      <c r="D1967" s="2">
        <v>42332</v>
      </c>
      <c r="E1967" s="12" t="s">
        <v>89</v>
      </c>
      <c r="F1967" s="12" t="s">
        <v>4234</v>
      </c>
      <c r="G1967" s="12" t="s">
        <v>4235</v>
      </c>
      <c r="H1967" s="12" t="s">
        <v>26</v>
      </c>
      <c r="I1967" s="12" t="s">
        <v>27</v>
      </c>
      <c r="J1967" s="12" t="s">
        <v>1037</v>
      </c>
      <c r="K1967" s="12" t="s">
        <v>1038</v>
      </c>
      <c r="L1967" s="12">
        <v>28110</v>
      </c>
      <c r="M1967" s="12" t="s">
        <v>30</v>
      </c>
      <c r="N1967" s="12" t="s">
        <v>285</v>
      </c>
      <c r="O1967" s="12" t="s">
        <v>32</v>
      </c>
      <c r="P1967" s="12" t="s">
        <v>58</v>
      </c>
      <c r="Q1967" s="12" t="s">
        <v>286</v>
      </c>
      <c r="R1967" s="12">
        <v>18.175999999999998</v>
      </c>
      <c r="S1967" s="12">
        <v>1</v>
      </c>
      <c r="T1967" s="12">
        <v>0.2</v>
      </c>
      <c r="U1967" s="12">
        <v>4.7712000000000003</v>
      </c>
    </row>
    <row r="1968" spans="1:21" x14ac:dyDescent="0.3">
      <c r="A1968" s="12">
        <v>9288</v>
      </c>
      <c r="B1968" s="12" t="s">
        <v>4236</v>
      </c>
      <c r="C1968" s="2">
        <v>42905</v>
      </c>
      <c r="D1968" s="2">
        <v>42912</v>
      </c>
      <c r="E1968" s="12" t="s">
        <v>41</v>
      </c>
      <c r="F1968" s="12" t="s">
        <v>3398</v>
      </c>
      <c r="G1968" s="12" t="s">
        <v>3399</v>
      </c>
      <c r="H1968" s="12" t="s">
        <v>102</v>
      </c>
      <c r="I1968" s="12" t="s">
        <v>27</v>
      </c>
      <c r="J1968" s="12" t="s">
        <v>1741</v>
      </c>
      <c r="K1968" s="12" t="s">
        <v>94</v>
      </c>
      <c r="L1968" s="12">
        <v>75081</v>
      </c>
      <c r="M1968" s="12" t="s">
        <v>95</v>
      </c>
      <c r="N1968" s="12" t="s">
        <v>701</v>
      </c>
      <c r="O1968" s="12" t="s">
        <v>32</v>
      </c>
      <c r="P1968" s="12" t="s">
        <v>47</v>
      </c>
      <c r="Q1968" s="12" t="s">
        <v>702</v>
      </c>
      <c r="R1968" s="12">
        <v>457.48500000000001</v>
      </c>
      <c r="S1968" s="12">
        <v>3</v>
      </c>
      <c r="T1968" s="12">
        <v>0.3</v>
      </c>
      <c r="U1968" s="12">
        <v>-84.961500000000001</v>
      </c>
    </row>
    <row r="1969" spans="1:21" x14ac:dyDescent="0.3">
      <c r="A1969" s="12">
        <v>9289</v>
      </c>
      <c r="B1969" s="12" t="s">
        <v>4237</v>
      </c>
      <c r="C1969" s="2">
        <v>43069</v>
      </c>
      <c r="D1969" s="2">
        <v>43072</v>
      </c>
      <c r="E1969" s="12" t="s">
        <v>89</v>
      </c>
      <c r="F1969" s="12" t="s">
        <v>1717</v>
      </c>
      <c r="G1969" s="12" t="s">
        <v>1718</v>
      </c>
      <c r="H1969" s="12" t="s">
        <v>26</v>
      </c>
      <c r="I1969" s="12" t="s">
        <v>27</v>
      </c>
      <c r="J1969" s="12" t="s">
        <v>67</v>
      </c>
      <c r="K1969" s="12" t="s">
        <v>68</v>
      </c>
      <c r="L1969" s="12">
        <v>19134</v>
      </c>
      <c r="M1969" s="12" t="s">
        <v>69</v>
      </c>
      <c r="N1969" s="12" t="s">
        <v>1602</v>
      </c>
      <c r="O1969" s="12" t="s">
        <v>32</v>
      </c>
      <c r="P1969" s="12" t="s">
        <v>38</v>
      </c>
      <c r="Q1969" s="12" t="s">
        <v>1603</v>
      </c>
      <c r="R1969" s="12">
        <v>1079.316</v>
      </c>
      <c r="S1969" s="12">
        <v>6</v>
      </c>
      <c r="T1969" s="12">
        <v>0.3</v>
      </c>
      <c r="U1969" s="12">
        <v>-15.418799999999999</v>
      </c>
    </row>
    <row r="1970" spans="1:21" x14ac:dyDescent="0.3">
      <c r="A1970" s="12">
        <v>9296</v>
      </c>
      <c r="B1970" s="12" t="s">
        <v>4238</v>
      </c>
      <c r="C1970" s="2">
        <v>42883</v>
      </c>
      <c r="D1970" s="2">
        <v>42887</v>
      </c>
      <c r="E1970" s="12" t="s">
        <v>41</v>
      </c>
      <c r="F1970" s="12" t="s">
        <v>4239</v>
      </c>
      <c r="G1970" s="12" t="s">
        <v>4240</v>
      </c>
      <c r="H1970" s="12" t="s">
        <v>92</v>
      </c>
      <c r="I1970" s="12" t="s">
        <v>27</v>
      </c>
      <c r="J1970" s="12" t="s">
        <v>695</v>
      </c>
      <c r="K1970" s="12" t="s">
        <v>233</v>
      </c>
      <c r="L1970" s="12">
        <v>44105</v>
      </c>
      <c r="M1970" s="12" t="s">
        <v>69</v>
      </c>
      <c r="N1970" s="12" t="s">
        <v>350</v>
      </c>
      <c r="O1970" s="12" t="s">
        <v>32</v>
      </c>
      <c r="P1970" s="12" t="s">
        <v>33</v>
      </c>
      <c r="Q1970" s="12" t="s">
        <v>351</v>
      </c>
      <c r="R1970" s="12">
        <v>115.96</v>
      </c>
      <c r="S1970" s="12">
        <v>4</v>
      </c>
      <c r="T1970" s="12">
        <v>0.5</v>
      </c>
      <c r="U1970" s="12">
        <v>-64.937600000000003</v>
      </c>
    </row>
    <row r="1971" spans="1:21" x14ac:dyDescent="0.3">
      <c r="A1971" s="12">
        <v>9301</v>
      </c>
      <c r="B1971" s="12" t="s">
        <v>4241</v>
      </c>
      <c r="C1971" s="2">
        <v>42112</v>
      </c>
      <c r="D1971" s="2">
        <v>42116</v>
      </c>
      <c r="E1971" s="12" t="s">
        <v>23</v>
      </c>
      <c r="F1971" s="12" t="s">
        <v>471</v>
      </c>
      <c r="G1971" s="12" t="s">
        <v>472</v>
      </c>
      <c r="H1971" s="12" t="s">
        <v>92</v>
      </c>
      <c r="I1971" s="12" t="s">
        <v>27</v>
      </c>
      <c r="J1971" s="12" t="s">
        <v>4242</v>
      </c>
      <c r="K1971" s="12" t="s">
        <v>94</v>
      </c>
      <c r="L1971" s="12">
        <v>78501</v>
      </c>
      <c r="M1971" s="12" t="s">
        <v>95</v>
      </c>
      <c r="N1971" s="12" t="s">
        <v>512</v>
      </c>
      <c r="O1971" s="12" t="s">
        <v>32</v>
      </c>
      <c r="P1971" s="12" t="s">
        <v>38</v>
      </c>
      <c r="Q1971" s="12" t="s">
        <v>513</v>
      </c>
      <c r="R1971" s="12">
        <v>56.686</v>
      </c>
      <c r="S1971" s="12">
        <v>1</v>
      </c>
      <c r="T1971" s="12">
        <v>0.3</v>
      </c>
      <c r="U1971" s="12">
        <v>-20.245000000000001</v>
      </c>
    </row>
    <row r="1972" spans="1:21" x14ac:dyDescent="0.3">
      <c r="A1972" s="12">
        <v>9320</v>
      </c>
      <c r="B1972" s="12" t="s">
        <v>4243</v>
      </c>
      <c r="C1972" s="2">
        <v>42936</v>
      </c>
      <c r="D1972" s="2">
        <v>42941</v>
      </c>
      <c r="E1972" s="12" t="s">
        <v>41</v>
      </c>
      <c r="F1972" s="12" t="s">
        <v>682</v>
      </c>
      <c r="G1972" s="12" t="s">
        <v>683</v>
      </c>
      <c r="H1972" s="12" t="s">
        <v>92</v>
      </c>
      <c r="I1972" s="12" t="s">
        <v>27</v>
      </c>
      <c r="J1972" s="12" t="s">
        <v>175</v>
      </c>
      <c r="K1972" s="12" t="s">
        <v>122</v>
      </c>
      <c r="L1972" s="12">
        <v>10009</v>
      </c>
      <c r="M1972" s="12" t="s">
        <v>69</v>
      </c>
      <c r="N1972" s="12" t="s">
        <v>4244</v>
      </c>
      <c r="O1972" s="12" t="s">
        <v>32</v>
      </c>
      <c r="P1972" s="12" t="s">
        <v>38</v>
      </c>
      <c r="Q1972" s="12" t="s">
        <v>4245</v>
      </c>
      <c r="R1972" s="12">
        <v>163.76400000000001</v>
      </c>
      <c r="S1972" s="12">
        <v>2</v>
      </c>
      <c r="T1972" s="12">
        <v>0.1</v>
      </c>
      <c r="U1972" s="12">
        <v>25.474399999999999</v>
      </c>
    </row>
    <row r="1973" spans="1:21" x14ac:dyDescent="0.3">
      <c r="A1973" s="12">
        <v>9321</v>
      </c>
      <c r="B1973" s="12" t="s">
        <v>4243</v>
      </c>
      <c r="C1973" s="2">
        <v>42936</v>
      </c>
      <c r="D1973" s="2">
        <v>42941</v>
      </c>
      <c r="E1973" s="12" t="s">
        <v>41</v>
      </c>
      <c r="F1973" s="12" t="s">
        <v>682</v>
      </c>
      <c r="G1973" s="12" t="s">
        <v>683</v>
      </c>
      <c r="H1973" s="12" t="s">
        <v>92</v>
      </c>
      <c r="I1973" s="12" t="s">
        <v>27</v>
      </c>
      <c r="J1973" s="12" t="s">
        <v>175</v>
      </c>
      <c r="K1973" s="12" t="s">
        <v>122</v>
      </c>
      <c r="L1973" s="12">
        <v>10009</v>
      </c>
      <c r="M1973" s="12" t="s">
        <v>69</v>
      </c>
      <c r="N1973" s="12" t="s">
        <v>3290</v>
      </c>
      <c r="O1973" s="12" t="s">
        <v>32</v>
      </c>
      <c r="P1973" s="12" t="s">
        <v>58</v>
      </c>
      <c r="Q1973" s="12" t="s">
        <v>3291</v>
      </c>
      <c r="R1973" s="12">
        <v>183.92</v>
      </c>
      <c r="S1973" s="12">
        <v>4</v>
      </c>
      <c r="T1973" s="12">
        <v>0</v>
      </c>
      <c r="U1973" s="12">
        <v>31.266400000000001</v>
      </c>
    </row>
    <row r="1974" spans="1:21" x14ac:dyDescent="0.3">
      <c r="A1974" s="12">
        <v>9322</v>
      </c>
      <c r="B1974" s="12" t="s">
        <v>4246</v>
      </c>
      <c r="C1974" s="2">
        <v>42678</v>
      </c>
      <c r="D1974" s="2">
        <v>42682</v>
      </c>
      <c r="E1974" s="12" t="s">
        <v>41</v>
      </c>
      <c r="F1974" s="12" t="s">
        <v>4247</v>
      </c>
      <c r="G1974" s="12" t="s">
        <v>4248</v>
      </c>
      <c r="H1974" s="12" t="s">
        <v>26</v>
      </c>
      <c r="I1974" s="12" t="s">
        <v>27</v>
      </c>
      <c r="J1974" s="12" t="s">
        <v>103</v>
      </c>
      <c r="K1974" s="12" t="s">
        <v>94</v>
      </c>
      <c r="L1974" s="12">
        <v>77041</v>
      </c>
      <c r="M1974" s="12" t="s">
        <v>95</v>
      </c>
      <c r="N1974" s="12" t="s">
        <v>2206</v>
      </c>
      <c r="O1974" s="12" t="s">
        <v>32</v>
      </c>
      <c r="P1974" s="12" t="s">
        <v>58</v>
      </c>
      <c r="Q1974" s="12" t="s">
        <v>2207</v>
      </c>
      <c r="R1974" s="12">
        <v>11.375999999999999</v>
      </c>
      <c r="S1974" s="12">
        <v>3</v>
      </c>
      <c r="T1974" s="12">
        <v>0.6</v>
      </c>
      <c r="U1974" s="12">
        <v>-5.6879999999999997</v>
      </c>
    </row>
    <row r="1975" spans="1:21" x14ac:dyDescent="0.3">
      <c r="A1975" s="12">
        <v>9323</v>
      </c>
      <c r="B1975" s="12" t="s">
        <v>4246</v>
      </c>
      <c r="C1975" s="2">
        <v>42678</v>
      </c>
      <c r="D1975" s="2">
        <v>42682</v>
      </c>
      <c r="E1975" s="12" t="s">
        <v>41</v>
      </c>
      <c r="F1975" s="12" t="s">
        <v>4247</v>
      </c>
      <c r="G1975" s="12" t="s">
        <v>4248</v>
      </c>
      <c r="H1975" s="12" t="s">
        <v>26</v>
      </c>
      <c r="I1975" s="12" t="s">
        <v>27</v>
      </c>
      <c r="J1975" s="12" t="s">
        <v>103</v>
      </c>
      <c r="K1975" s="12" t="s">
        <v>94</v>
      </c>
      <c r="L1975" s="12">
        <v>77041</v>
      </c>
      <c r="M1975" s="12" t="s">
        <v>95</v>
      </c>
      <c r="N1975" s="12" t="s">
        <v>598</v>
      </c>
      <c r="O1975" s="12" t="s">
        <v>32</v>
      </c>
      <c r="P1975" s="12" t="s">
        <v>58</v>
      </c>
      <c r="Q1975" s="12" t="s">
        <v>599</v>
      </c>
      <c r="R1975" s="12">
        <v>66.111999999999995</v>
      </c>
      <c r="S1975" s="12">
        <v>4</v>
      </c>
      <c r="T1975" s="12">
        <v>0.6</v>
      </c>
      <c r="U1975" s="12">
        <v>-84.2928</v>
      </c>
    </row>
    <row r="1976" spans="1:21" x14ac:dyDescent="0.3">
      <c r="A1976" s="12">
        <v>9325</v>
      </c>
      <c r="B1976" s="12" t="s">
        <v>4249</v>
      </c>
      <c r="C1976" s="2">
        <v>43001</v>
      </c>
      <c r="D1976" s="2">
        <v>43007</v>
      </c>
      <c r="E1976" s="12" t="s">
        <v>41</v>
      </c>
      <c r="F1976" s="12" t="s">
        <v>1595</v>
      </c>
      <c r="G1976" s="12" t="s">
        <v>1596</v>
      </c>
      <c r="H1976" s="12" t="s">
        <v>26</v>
      </c>
      <c r="I1976" s="12" t="s">
        <v>27</v>
      </c>
      <c r="J1976" s="12" t="s">
        <v>54</v>
      </c>
      <c r="K1976" s="12" t="s">
        <v>55</v>
      </c>
      <c r="L1976" s="12">
        <v>90036</v>
      </c>
      <c r="M1976" s="12" t="s">
        <v>56</v>
      </c>
      <c r="N1976" s="12" t="s">
        <v>1097</v>
      </c>
      <c r="O1976" s="12" t="s">
        <v>32</v>
      </c>
      <c r="P1976" s="12" t="s">
        <v>38</v>
      </c>
      <c r="Q1976" s="12" t="s">
        <v>1098</v>
      </c>
      <c r="R1976" s="12">
        <v>594.81600000000003</v>
      </c>
      <c r="S1976" s="12">
        <v>2</v>
      </c>
      <c r="T1976" s="12">
        <v>0.2</v>
      </c>
      <c r="U1976" s="12">
        <v>59.4816</v>
      </c>
    </row>
    <row r="1977" spans="1:21" x14ac:dyDescent="0.3">
      <c r="A1977" s="12">
        <v>9327</v>
      </c>
      <c r="B1977" s="12" t="s">
        <v>4250</v>
      </c>
      <c r="C1977" s="2">
        <v>42985</v>
      </c>
      <c r="D1977" s="2">
        <v>42988</v>
      </c>
      <c r="E1977" s="12" t="s">
        <v>89</v>
      </c>
      <c r="F1977" s="12" t="s">
        <v>1918</v>
      </c>
      <c r="G1977" s="12" t="s">
        <v>1919</v>
      </c>
      <c r="H1977" s="12" t="s">
        <v>26</v>
      </c>
      <c r="I1977" s="12" t="s">
        <v>27</v>
      </c>
      <c r="J1977" s="12" t="s">
        <v>847</v>
      </c>
      <c r="K1977" s="12" t="s">
        <v>194</v>
      </c>
      <c r="L1977" s="12">
        <v>98026</v>
      </c>
      <c r="M1977" s="12" t="s">
        <v>56</v>
      </c>
      <c r="N1977" s="12" t="s">
        <v>2797</v>
      </c>
      <c r="O1977" s="12" t="s">
        <v>32</v>
      </c>
      <c r="P1977" s="12" t="s">
        <v>58</v>
      </c>
      <c r="Q1977" s="12" t="s">
        <v>2798</v>
      </c>
      <c r="R1977" s="12">
        <v>80.959999999999994</v>
      </c>
      <c r="S1977" s="12">
        <v>4</v>
      </c>
      <c r="T1977" s="12">
        <v>0</v>
      </c>
      <c r="U1977" s="12">
        <v>34.812800000000003</v>
      </c>
    </row>
    <row r="1978" spans="1:21" x14ac:dyDescent="0.3">
      <c r="A1978" s="12">
        <v>9335</v>
      </c>
      <c r="B1978" s="12" t="s">
        <v>4251</v>
      </c>
      <c r="C1978" s="2">
        <v>42856</v>
      </c>
      <c r="D1978" s="2">
        <v>42857</v>
      </c>
      <c r="E1978" s="12" t="s">
        <v>89</v>
      </c>
      <c r="F1978" s="12" t="s">
        <v>1474</v>
      </c>
      <c r="G1978" s="12" t="s">
        <v>1475</v>
      </c>
      <c r="H1978" s="12" t="s">
        <v>26</v>
      </c>
      <c r="I1978" s="12" t="s">
        <v>27</v>
      </c>
      <c r="J1978" s="12" t="s">
        <v>1100</v>
      </c>
      <c r="K1978" s="12" t="s">
        <v>45</v>
      </c>
      <c r="L1978" s="12">
        <v>33065</v>
      </c>
      <c r="M1978" s="12" t="s">
        <v>30</v>
      </c>
      <c r="N1978" s="12" t="s">
        <v>31</v>
      </c>
      <c r="O1978" s="12" t="s">
        <v>32</v>
      </c>
      <c r="P1978" s="12" t="s">
        <v>33</v>
      </c>
      <c r="Q1978" s="12" t="s">
        <v>34</v>
      </c>
      <c r="R1978" s="12">
        <v>314.35199999999998</v>
      </c>
      <c r="S1978" s="12">
        <v>3</v>
      </c>
      <c r="T1978" s="12">
        <v>0.2</v>
      </c>
      <c r="U1978" s="12">
        <v>-15.717599999999999</v>
      </c>
    </row>
    <row r="1979" spans="1:21" x14ac:dyDescent="0.3">
      <c r="A1979" s="12">
        <v>9344</v>
      </c>
      <c r="B1979" s="12" t="s">
        <v>4252</v>
      </c>
      <c r="C1979" s="2">
        <v>42783</v>
      </c>
      <c r="D1979" s="2">
        <v>42786</v>
      </c>
      <c r="E1979" s="12" t="s">
        <v>89</v>
      </c>
      <c r="F1979" s="12" t="s">
        <v>750</v>
      </c>
      <c r="G1979" s="12" t="s">
        <v>751</v>
      </c>
      <c r="H1979" s="12" t="s">
        <v>102</v>
      </c>
      <c r="I1979" s="12" t="s">
        <v>27</v>
      </c>
      <c r="J1979" s="12" t="s">
        <v>121</v>
      </c>
      <c r="K1979" s="12" t="s">
        <v>233</v>
      </c>
      <c r="L1979" s="12">
        <v>45373</v>
      </c>
      <c r="M1979" s="12" t="s">
        <v>69</v>
      </c>
      <c r="N1979" s="12" t="s">
        <v>3191</v>
      </c>
      <c r="O1979" s="12" t="s">
        <v>32</v>
      </c>
      <c r="P1979" s="12" t="s">
        <v>47</v>
      </c>
      <c r="Q1979" s="12" t="s">
        <v>3192</v>
      </c>
      <c r="R1979" s="12">
        <v>455.97</v>
      </c>
      <c r="S1979" s="12">
        <v>5</v>
      </c>
      <c r="T1979" s="12">
        <v>0.4</v>
      </c>
      <c r="U1979" s="12">
        <v>-106.393</v>
      </c>
    </row>
    <row r="1980" spans="1:21" x14ac:dyDescent="0.3">
      <c r="A1980" s="12">
        <v>9347</v>
      </c>
      <c r="B1980" s="12" t="s">
        <v>4252</v>
      </c>
      <c r="C1980" s="2">
        <v>42783</v>
      </c>
      <c r="D1980" s="2">
        <v>42786</v>
      </c>
      <c r="E1980" s="12" t="s">
        <v>89</v>
      </c>
      <c r="F1980" s="12" t="s">
        <v>750</v>
      </c>
      <c r="G1980" s="12" t="s">
        <v>751</v>
      </c>
      <c r="H1980" s="12" t="s">
        <v>102</v>
      </c>
      <c r="I1980" s="12" t="s">
        <v>27</v>
      </c>
      <c r="J1980" s="12" t="s">
        <v>121</v>
      </c>
      <c r="K1980" s="12" t="s">
        <v>233</v>
      </c>
      <c r="L1980" s="12">
        <v>45373</v>
      </c>
      <c r="M1980" s="12" t="s">
        <v>69</v>
      </c>
      <c r="N1980" s="12" t="s">
        <v>1544</v>
      </c>
      <c r="O1980" s="12" t="s">
        <v>32</v>
      </c>
      <c r="P1980" s="12" t="s">
        <v>58</v>
      </c>
      <c r="Q1980" s="12" t="s">
        <v>1545</v>
      </c>
      <c r="R1980" s="12">
        <v>30.143999999999998</v>
      </c>
      <c r="S1980" s="12">
        <v>2</v>
      </c>
      <c r="T1980" s="12">
        <v>0.2</v>
      </c>
      <c r="U1980" s="12">
        <v>8.2896000000000001</v>
      </c>
    </row>
    <row r="1981" spans="1:21" x14ac:dyDescent="0.3">
      <c r="A1981" s="12">
        <v>9348</v>
      </c>
      <c r="B1981" s="12" t="s">
        <v>4252</v>
      </c>
      <c r="C1981" s="2">
        <v>42783</v>
      </c>
      <c r="D1981" s="2">
        <v>42786</v>
      </c>
      <c r="E1981" s="12" t="s">
        <v>89</v>
      </c>
      <c r="F1981" s="12" t="s">
        <v>750</v>
      </c>
      <c r="G1981" s="12" t="s">
        <v>751</v>
      </c>
      <c r="H1981" s="12" t="s">
        <v>102</v>
      </c>
      <c r="I1981" s="12" t="s">
        <v>27</v>
      </c>
      <c r="J1981" s="12" t="s">
        <v>121</v>
      </c>
      <c r="K1981" s="12" t="s">
        <v>233</v>
      </c>
      <c r="L1981" s="12">
        <v>45373</v>
      </c>
      <c r="M1981" s="12" t="s">
        <v>69</v>
      </c>
      <c r="N1981" s="12" t="s">
        <v>1602</v>
      </c>
      <c r="O1981" s="12" t="s">
        <v>32</v>
      </c>
      <c r="P1981" s="12" t="s">
        <v>38</v>
      </c>
      <c r="Q1981" s="12" t="s">
        <v>1603</v>
      </c>
      <c r="R1981" s="12">
        <v>899.43</v>
      </c>
      <c r="S1981" s="12">
        <v>5</v>
      </c>
      <c r="T1981" s="12">
        <v>0.3</v>
      </c>
      <c r="U1981" s="12">
        <v>-12.849</v>
      </c>
    </row>
    <row r="1982" spans="1:21" x14ac:dyDescent="0.3">
      <c r="A1982" s="12">
        <v>9349</v>
      </c>
      <c r="B1982" s="12" t="s">
        <v>4253</v>
      </c>
      <c r="C1982" s="2">
        <v>42726</v>
      </c>
      <c r="D1982" s="2">
        <v>42732</v>
      </c>
      <c r="E1982" s="12" t="s">
        <v>41</v>
      </c>
      <c r="F1982" s="12" t="s">
        <v>2644</v>
      </c>
      <c r="G1982" s="12" t="s">
        <v>2645</v>
      </c>
      <c r="H1982" s="12" t="s">
        <v>26</v>
      </c>
      <c r="I1982" s="12" t="s">
        <v>27</v>
      </c>
      <c r="J1982" s="12" t="s">
        <v>4254</v>
      </c>
      <c r="K1982" s="12" t="s">
        <v>55</v>
      </c>
      <c r="L1982" s="12">
        <v>92553</v>
      </c>
      <c r="M1982" s="12" t="s">
        <v>56</v>
      </c>
      <c r="N1982" s="12" t="s">
        <v>3619</v>
      </c>
      <c r="O1982" s="12" t="s">
        <v>32</v>
      </c>
      <c r="P1982" s="12" t="s">
        <v>58</v>
      </c>
      <c r="Q1982" s="12" t="s">
        <v>3620</v>
      </c>
      <c r="R1982" s="12">
        <v>842.72</v>
      </c>
      <c r="S1982" s="12">
        <v>8</v>
      </c>
      <c r="T1982" s="12">
        <v>0</v>
      </c>
      <c r="U1982" s="12">
        <v>202.25280000000001</v>
      </c>
    </row>
    <row r="1983" spans="1:21" x14ac:dyDescent="0.3">
      <c r="A1983" s="12">
        <v>9350</v>
      </c>
      <c r="B1983" s="12" t="s">
        <v>4253</v>
      </c>
      <c r="C1983" s="2">
        <v>42726</v>
      </c>
      <c r="D1983" s="2">
        <v>42732</v>
      </c>
      <c r="E1983" s="12" t="s">
        <v>41</v>
      </c>
      <c r="F1983" s="12" t="s">
        <v>2644</v>
      </c>
      <c r="G1983" s="12" t="s">
        <v>2645</v>
      </c>
      <c r="H1983" s="12" t="s">
        <v>26</v>
      </c>
      <c r="I1983" s="12" t="s">
        <v>27</v>
      </c>
      <c r="J1983" s="12" t="s">
        <v>4254</v>
      </c>
      <c r="K1983" s="12" t="s">
        <v>55</v>
      </c>
      <c r="L1983" s="12">
        <v>92553</v>
      </c>
      <c r="M1983" s="12" t="s">
        <v>56</v>
      </c>
      <c r="N1983" s="12" t="s">
        <v>188</v>
      </c>
      <c r="O1983" s="12" t="s">
        <v>32</v>
      </c>
      <c r="P1983" s="12" t="s">
        <v>58</v>
      </c>
      <c r="Q1983" s="12" t="s">
        <v>189</v>
      </c>
      <c r="R1983" s="12">
        <v>41.96</v>
      </c>
      <c r="S1983" s="12">
        <v>2</v>
      </c>
      <c r="T1983" s="12">
        <v>0</v>
      </c>
      <c r="U1983" s="12">
        <v>10.909599999999999</v>
      </c>
    </row>
    <row r="1984" spans="1:21" x14ac:dyDescent="0.3">
      <c r="A1984" s="12">
        <v>9352</v>
      </c>
      <c r="B1984" s="12" t="s">
        <v>4255</v>
      </c>
      <c r="C1984" s="2">
        <v>42636</v>
      </c>
      <c r="D1984" s="2">
        <v>42640</v>
      </c>
      <c r="E1984" s="12" t="s">
        <v>41</v>
      </c>
      <c r="F1984" s="12" t="s">
        <v>4256</v>
      </c>
      <c r="G1984" s="12" t="s">
        <v>4257</v>
      </c>
      <c r="H1984" s="12" t="s">
        <v>92</v>
      </c>
      <c r="I1984" s="12" t="s">
        <v>27</v>
      </c>
      <c r="J1984" s="12" t="s">
        <v>193</v>
      </c>
      <c r="K1984" s="12" t="s">
        <v>194</v>
      </c>
      <c r="L1984" s="12">
        <v>98115</v>
      </c>
      <c r="M1984" s="12" t="s">
        <v>56</v>
      </c>
      <c r="N1984" s="12" t="s">
        <v>490</v>
      </c>
      <c r="O1984" s="12" t="s">
        <v>32</v>
      </c>
      <c r="P1984" s="12" t="s">
        <v>38</v>
      </c>
      <c r="Q1984" s="12" t="s">
        <v>491</v>
      </c>
      <c r="R1984" s="12">
        <v>184.75200000000001</v>
      </c>
      <c r="S1984" s="12">
        <v>3</v>
      </c>
      <c r="T1984" s="12">
        <v>0.2</v>
      </c>
      <c r="U1984" s="12">
        <v>-20.784600000000001</v>
      </c>
    </row>
    <row r="1985" spans="1:21" x14ac:dyDescent="0.3">
      <c r="A1985" s="12">
        <v>9353</v>
      </c>
      <c r="B1985" s="12" t="s">
        <v>4258</v>
      </c>
      <c r="C1985" s="2">
        <v>43002</v>
      </c>
      <c r="D1985" s="2">
        <v>43004</v>
      </c>
      <c r="E1985" s="12" t="s">
        <v>89</v>
      </c>
      <c r="F1985" s="12" t="s">
        <v>547</v>
      </c>
      <c r="G1985" s="12" t="s">
        <v>548</v>
      </c>
      <c r="H1985" s="12" t="s">
        <v>26</v>
      </c>
      <c r="I1985" s="12" t="s">
        <v>27</v>
      </c>
      <c r="J1985" s="12" t="s">
        <v>135</v>
      </c>
      <c r="K1985" s="12" t="s">
        <v>136</v>
      </c>
      <c r="L1985" s="12">
        <v>60623</v>
      </c>
      <c r="M1985" s="12" t="s">
        <v>95</v>
      </c>
      <c r="N1985" s="12" t="s">
        <v>1097</v>
      </c>
      <c r="O1985" s="12" t="s">
        <v>32</v>
      </c>
      <c r="P1985" s="12" t="s">
        <v>38</v>
      </c>
      <c r="Q1985" s="12" t="s">
        <v>1098</v>
      </c>
      <c r="R1985" s="12">
        <v>520.46400000000006</v>
      </c>
      <c r="S1985" s="12">
        <v>2</v>
      </c>
      <c r="T1985" s="12">
        <v>0.3</v>
      </c>
      <c r="U1985" s="12">
        <v>-14.8704</v>
      </c>
    </row>
    <row r="1986" spans="1:21" x14ac:dyDescent="0.3">
      <c r="A1986" s="12">
        <v>9359</v>
      </c>
      <c r="B1986" s="12" t="s">
        <v>4259</v>
      </c>
      <c r="C1986" s="2">
        <v>42394</v>
      </c>
      <c r="D1986" s="2">
        <v>42397</v>
      </c>
      <c r="E1986" s="12" t="s">
        <v>23</v>
      </c>
      <c r="F1986" s="12" t="s">
        <v>227</v>
      </c>
      <c r="G1986" s="12" t="s">
        <v>228</v>
      </c>
      <c r="H1986" s="12" t="s">
        <v>92</v>
      </c>
      <c r="I1986" s="12" t="s">
        <v>27</v>
      </c>
      <c r="J1986" s="12" t="s">
        <v>175</v>
      </c>
      <c r="K1986" s="12" t="s">
        <v>122</v>
      </c>
      <c r="L1986" s="12">
        <v>10024</v>
      </c>
      <c r="M1986" s="12" t="s">
        <v>69</v>
      </c>
      <c r="N1986" s="12" t="s">
        <v>786</v>
      </c>
      <c r="O1986" s="12" t="s">
        <v>32</v>
      </c>
      <c r="P1986" s="12" t="s">
        <v>47</v>
      </c>
      <c r="Q1986" s="12" t="s">
        <v>787</v>
      </c>
      <c r="R1986" s="12">
        <v>313.72199999999998</v>
      </c>
      <c r="S1986" s="12">
        <v>3</v>
      </c>
      <c r="T1986" s="12">
        <v>0.4</v>
      </c>
      <c r="U1986" s="12">
        <v>-99.345299999999995</v>
      </c>
    </row>
    <row r="1987" spans="1:21" x14ac:dyDescent="0.3">
      <c r="A1987" s="12">
        <v>9360</v>
      </c>
      <c r="B1987" s="12" t="s">
        <v>4259</v>
      </c>
      <c r="C1987" s="2">
        <v>42394</v>
      </c>
      <c r="D1987" s="2">
        <v>42397</v>
      </c>
      <c r="E1987" s="12" t="s">
        <v>23</v>
      </c>
      <c r="F1987" s="12" t="s">
        <v>227</v>
      </c>
      <c r="G1987" s="12" t="s">
        <v>228</v>
      </c>
      <c r="H1987" s="12" t="s">
        <v>92</v>
      </c>
      <c r="I1987" s="12" t="s">
        <v>27</v>
      </c>
      <c r="J1987" s="12" t="s">
        <v>175</v>
      </c>
      <c r="K1987" s="12" t="s">
        <v>122</v>
      </c>
      <c r="L1987" s="12">
        <v>10024</v>
      </c>
      <c r="M1987" s="12" t="s">
        <v>69</v>
      </c>
      <c r="N1987" s="12" t="s">
        <v>3290</v>
      </c>
      <c r="O1987" s="12" t="s">
        <v>32</v>
      </c>
      <c r="P1987" s="12" t="s">
        <v>58</v>
      </c>
      <c r="Q1987" s="12" t="s">
        <v>3291</v>
      </c>
      <c r="R1987" s="12">
        <v>45.98</v>
      </c>
      <c r="S1987" s="12">
        <v>1</v>
      </c>
      <c r="T1987" s="12">
        <v>0</v>
      </c>
      <c r="U1987" s="12">
        <v>7.8166000000000002</v>
      </c>
    </row>
    <row r="1988" spans="1:21" x14ac:dyDescent="0.3">
      <c r="A1988" s="12">
        <v>9364</v>
      </c>
      <c r="B1988" s="12" t="s">
        <v>4260</v>
      </c>
      <c r="C1988" s="2">
        <v>42815</v>
      </c>
      <c r="D1988" s="2">
        <v>42819</v>
      </c>
      <c r="E1988" s="12" t="s">
        <v>41</v>
      </c>
      <c r="F1988" s="12" t="s">
        <v>133</v>
      </c>
      <c r="G1988" s="12" t="s">
        <v>134</v>
      </c>
      <c r="H1988" s="12" t="s">
        <v>102</v>
      </c>
      <c r="I1988" s="12" t="s">
        <v>27</v>
      </c>
      <c r="J1988" s="12" t="s">
        <v>193</v>
      </c>
      <c r="K1988" s="12" t="s">
        <v>194</v>
      </c>
      <c r="L1988" s="12">
        <v>98105</v>
      </c>
      <c r="M1988" s="12" t="s">
        <v>56</v>
      </c>
      <c r="N1988" s="12" t="s">
        <v>1720</v>
      </c>
      <c r="O1988" s="12" t="s">
        <v>32</v>
      </c>
      <c r="P1988" s="12" t="s">
        <v>58</v>
      </c>
      <c r="Q1988" s="12" t="s">
        <v>1721</v>
      </c>
      <c r="R1988" s="12">
        <v>22.14</v>
      </c>
      <c r="S1988" s="12">
        <v>3</v>
      </c>
      <c r="T1988" s="12">
        <v>0</v>
      </c>
      <c r="U1988" s="12">
        <v>6.4206000000000003</v>
      </c>
    </row>
    <row r="1989" spans="1:21" x14ac:dyDescent="0.3">
      <c r="A1989" s="12">
        <v>9370</v>
      </c>
      <c r="B1989" s="12" t="s">
        <v>4261</v>
      </c>
      <c r="C1989" s="2">
        <v>43046</v>
      </c>
      <c r="D1989" s="2">
        <v>43048</v>
      </c>
      <c r="E1989" s="12" t="s">
        <v>23</v>
      </c>
      <c r="F1989" s="12" t="s">
        <v>3490</v>
      </c>
      <c r="G1989" s="12" t="s">
        <v>3491</v>
      </c>
      <c r="H1989" s="12" t="s">
        <v>92</v>
      </c>
      <c r="I1989" s="12" t="s">
        <v>27</v>
      </c>
      <c r="J1989" s="12" t="s">
        <v>2524</v>
      </c>
      <c r="K1989" s="12" t="s">
        <v>1091</v>
      </c>
      <c r="L1989" s="12">
        <v>20735</v>
      </c>
      <c r="M1989" s="12" t="s">
        <v>69</v>
      </c>
      <c r="N1989" s="12" t="s">
        <v>2182</v>
      </c>
      <c r="O1989" s="12" t="s">
        <v>32</v>
      </c>
      <c r="P1989" s="12" t="s">
        <v>38</v>
      </c>
      <c r="Q1989" s="12" t="s">
        <v>2183</v>
      </c>
      <c r="R1989" s="12">
        <v>272.97000000000003</v>
      </c>
      <c r="S1989" s="12">
        <v>3</v>
      </c>
      <c r="T1989" s="12">
        <v>0</v>
      </c>
      <c r="U1989" s="12">
        <v>43.675199999999997</v>
      </c>
    </row>
    <row r="1990" spans="1:21" x14ac:dyDescent="0.3">
      <c r="A1990" s="12">
        <v>9371</v>
      </c>
      <c r="B1990" s="12" t="s">
        <v>4262</v>
      </c>
      <c r="C1990" s="2">
        <v>42153</v>
      </c>
      <c r="D1990" s="2">
        <v>42155</v>
      </c>
      <c r="E1990" s="12" t="s">
        <v>89</v>
      </c>
      <c r="F1990" s="12" t="s">
        <v>3529</v>
      </c>
      <c r="G1990" s="12" t="s">
        <v>3530</v>
      </c>
      <c r="H1990" s="12" t="s">
        <v>92</v>
      </c>
      <c r="I1990" s="12" t="s">
        <v>27</v>
      </c>
      <c r="J1990" s="12" t="s">
        <v>349</v>
      </c>
      <c r="K1990" s="12" t="s">
        <v>233</v>
      </c>
      <c r="L1990" s="12">
        <v>43229</v>
      </c>
      <c r="M1990" s="12" t="s">
        <v>69</v>
      </c>
      <c r="N1990" s="12" t="s">
        <v>3827</v>
      </c>
      <c r="O1990" s="12" t="s">
        <v>32</v>
      </c>
      <c r="P1990" s="12" t="s">
        <v>58</v>
      </c>
      <c r="Q1990" s="12" t="s">
        <v>3828</v>
      </c>
      <c r="R1990" s="12">
        <v>41.567999999999998</v>
      </c>
      <c r="S1990" s="12">
        <v>4</v>
      </c>
      <c r="T1990" s="12">
        <v>0.2</v>
      </c>
      <c r="U1990" s="12">
        <v>-4.1567999999999996</v>
      </c>
    </row>
    <row r="1991" spans="1:21" x14ac:dyDescent="0.3">
      <c r="A1991" s="12">
        <v>9372</v>
      </c>
      <c r="B1991" s="12" t="s">
        <v>4262</v>
      </c>
      <c r="C1991" s="2">
        <v>42153</v>
      </c>
      <c r="D1991" s="2">
        <v>42155</v>
      </c>
      <c r="E1991" s="12" t="s">
        <v>89</v>
      </c>
      <c r="F1991" s="12" t="s">
        <v>3529</v>
      </c>
      <c r="G1991" s="12" t="s">
        <v>3530</v>
      </c>
      <c r="H1991" s="12" t="s">
        <v>92</v>
      </c>
      <c r="I1991" s="12" t="s">
        <v>27</v>
      </c>
      <c r="J1991" s="12" t="s">
        <v>349</v>
      </c>
      <c r="K1991" s="12" t="s">
        <v>233</v>
      </c>
      <c r="L1991" s="12">
        <v>43229</v>
      </c>
      <c r="M1991" s="12" t="s">
        <v>69</v>
      </c>
      <c r="N1991" s="12" t="s">
        <v>161</v>
      </c>
      <c r="O1991" s="12" t="s">
        <v>32</v>
      </c>
      <c r="P1991" s="12" t="s">
        <v>38</v>
      </c>
      <c r="Q1991" s="12" t="s">
        <v>162</v>
      </c>
      <c r="R1991" s="12">
        <v>317.05799999999999</v>
      </c>
      <c r="S1991" s="12">
        <v>3</v>
      </c>
      <c r="T1991" s="12">
        <v>0.3</v>
      </c>
      <c r="U1991" s="12">
        <v>-86.058599999999998</v>
      </c>
    </row>
    <row r="1992" spans="1:21" x14ac:dyDescent="0.3">
      <c r="A1992" s="12">
        <v>9381</v>
      </c>
      <c r="B1992" s="12" t="s">
        <v>4263</v>
      </c>
      <c r="C1992" s="2">
        <v>41996</v>
      </c>
      <c r="D1992" s="2">
        <v>42000</v>
      </c>
      <c r="E1992" s="12" t="s">
        <v>23</v>
      </c>
      <c r="F1992" s="12" t="s">
        <v>2842</v>
      </c>
      <c r="G1992" s="12" t="s">
        <v>2843</v>
      </c>
      <c r="H1992" s="12" t="s">
        <v>26</v>
      </c>
      <c r="I1992" s="12" t="s">
        <v>27</v>
      </c>
      <c r="J1992" s="12" t="s">
        <v>305</v>
      </c>
      <c r="K1992" s="12" t="s">
        <v>45</v>
      </c>
      <c r="L1992" s="12">
        <v>33614</v>
      </c>
      <c r="M1992" s="12" t="s">
        <v>30</v>
      </c>
      <c r="N1992" s="12" t="s">
        <v>257</v>
      </c>
      <c r="O1992" s="12" t="s">
        <v>32</v>
      </c>
      <c r="P1992" s="12" t="s">
        <v>38</v>
      </c>
      <c r="Q1992" s="12" t="s">
        <v>258</v>
      </c>
      <c r="R1992" s="12">
        <v>64.784000000000006</v>
      </c>
      <c r="S1992" s="12">
        <v>1</v>
      </c>
      <c r="T1992" s="12">
        <v>0.2</v>
      </c>
      <c r="U1992" s="12">
        <v>6.4783999999999997</v>
      </c>
    </row>
    <row r="1993" spans="1:21" x14ac:dyDescent="0.3">
      <c r="A1993" s="12">
        <v>9386</v>
      </c>
      <c r="B1993" s="12" t="s">
        <v>4264</v>
      </c>
      <c r="C1993" s="2">
        <v>42974</v>
      </c>
      <c r="D1993" s="2">
        <v>42978</v>
      </c>
      <c r="E1993" s="12" t="s">
        <v>41</v>
      </c>
      <c r="F1993" s="12" t="s">
        <v>1972</v>
      </c>
      <c r="G1993" s="12" t="s">
        <v>1973</v>
      </c>
      <c r="H1993" s="12" t="s">
        <v>26</v>
      </c>
      <c r="I1993" s="12" t="s">
        <v>27</v>
      </c>
      <c r="J1993" s="12" t="s">
        <v>916</v>
      </c>
      <c r="K1993" s="12" t="s">
        <v>522</v>
      </c>
      <c r="L1993" s="12">
        <v>85204</v>
      </c>
      <c r="M1993" s="12" t="s">
        <v>56</v>
      </c>
      <c r="N1993" s="12" t="s">
        <v>1544</v>
      </c>
      <c r="O1993" s="12" t="s">
        <v>32</v>
      </c>
      <c r="P1993" s="12" t="s">
        <v>58</v>
      </c>
      <c r="Q1993" s="12" t="s">
        <v>1545</v>
      </c>
      <c r="R1993" s="12">
        <v>120.57599999999999</v>
      </c>
      <c r="S1993" s="12">
        <v>8</v>
      </c>
      <c r="T1993" s="12">
        <v>0.2</v>
      </c>
      <c r="U1993" s="12">
        <v>33.1584</v>
      </c>
    </row>
    <row r="1994" spans="1:21" x14ac:dyDescent="0.3">
      <c r="A1994" s="12">
        <v>9393</v>
      </c>
      <c r="B1994" s="12" t="s">
        <v>4265</v>
      </c>
      <c r="C1994" s="2">
        <v>42302</v>
      </c>
      <c r="D1994" s="2">
        <v>42302</v>
      </c>
      <c r="E1994" s="12" t="s">
        <v>427</v>
      </c>
      <c r="F1994" s="12" t="s">
        <v>1010</v>
      </c>
      <c r="G1994" s="12" t="s">
        <v>1011</v>
      </c>
      <c r="H1994" s="12" t="s">
        <v>92</v>
      </c>
      <c r="I1994" s="12" t="s">
        <v>27</v>
      </c>
      <c r="J1994" s="12" t="s">
        <v>267</v>
      </c>
      <c r="K1994" s="12" t="s">
        <v>182</v>
      </c>
      <c r="L1994" s="12">
        <v>80219</v>
      </c>
      <c r="M1994" s="12" t="s">
        <v>56</v>
      </c>
      <c r="N1994" s="12" t="s">
        <v>2182</v>
      </c>
      <c r="O1994" s="12" t="s">
        <v>32</v>
      </c>
      <c r="P1994" s="12" t="s">
        <v>38</v>
      </c>
      <c r="Q1994" s="12" t="s">
        <v>2183</v>
      </c>
      <c r="R1994" s="12">
        <v>582.33600000000001</v>
      </c>
      <c r="S1994" s="12">
        <v>8</v>
      </c>
      <c r="T1994" s="12">
        <v>0.2</v>
      </c>
      <c r="U1994" s="12">
        <v>-29.116800000000001</v>
      </c>
    </row>
    <row r="1995" spans="1:21" x14ac:dyDescent="0.3">
      <c r="A1995" s="12">
        <v>9395</v>
      </c>
      <c r="B1995" s="12" t="s">
        <v>4266</v>
      </c>
      <c r="C1995" s="2">
        <v>41902</v>
      </c>
      <c r="D1995" s="2">
        <v>41905</v>
      </c>
      <c r="E1995" s="12" t="s">
        <v>89</v>
      </c>
      <c r="F1995" s="12" t="s">
        <v>4267</v>
      </c>
      <c r="G1995" s="12" t="s">
        <v>4268</v>
      </c>
      <c r="H1995" s="12" t="s">
        <v>26</v>
      </c>
      <c r="I1995" s="12" t="s">
        <v>27</v>
      </c>
      <c r="J1995" s="12" t="s">
        <v>175</v>
      </c>
      <c r="K1995" s="12" t="s">
        <v>122</v>
      </c>
      <c r="L1995" s="12">
        <v>10011</v>
      </c>
      <c r="M1995" s="12" t="s">
        <v>69</v>
      </c>
      <c r="N1995" s="12" t="s">
        <v>853</v>
      </c>
      <c r="O1995" s="12" t="s">
        <v>32</v>
      </c>
      <c r="P1995" s="12" t="s">
        <v>38</v>
      </c>
      <c r="Q1995" s="12" t="s">
        <v>854</v>
      </c>
      <c r="R1995" s="12">
        <v>631.78200000000004</v>
      </c>
      <c r="S1995" s="12">
        <v>2</v>
      </c>
      <c r="T1995" s="12">
        <v>0.1</v>
      </c>
      <c r="U1995" s="12">
        <v>140.39599999999999</v>
      </c>
    </row>
    <row r="1996" spans="1:21" x14ac:dyDescent="0.3">
      <c r="A1996" s="12">
        <v>9396</v>
      </c>
      <c r="B1996" s="12" t="s">
        <v>4266</v>
      </c>
      <c r="C1996" s="2">
        <v>41902</v>
      </c>
      <c r="D1996" s="2">
        <v>41905</v>
      </c>
      <c r="E1996" s="12" t="s">
        <v>89</v>
      </c>
      <c r="F1996" s="12" t="s">
        <v>4267</v>
      </c>
      <c r="G1996" s="12" t="s">
        <v>4268</v>
      </c>
      <c r="H1996" s="12" t="s">
        <v>26</v>
      </c>
      <c r="I1996" s="12" t="s">
        <v>27</v>
      </c>
      <c r="J1996" s="12" t="s">
        <v>175</v>
      </c>
      <c r="K1996" s="12" t="s">
        <v>122</v>
      </c>
      <c r="L1996" s="12">
        <v>10011</v>
      </c>
      <c r="M1996" s="12" t="s">
        <v>69</v>
      </c>
      <c r="N1996" s="12" t="s">
        <v>1697</v>
      </c>
      <c r="O1996" s="12" t="s">
        <v>32</v>
      </c>
      <c r="P1996" s="12" t="s">
        <v>33</v>
      </c>
      <c r="Q1996" s="12" t="s">
        <v>1698</v>
      </c>
      <c r="R1996" s="12">
        <v>801.56799999999998</v>
      </c>
      <c r="S1996" s="12">
        <v>2</v>
      </c>
      <c r="T1996" s="12">
        <v>0.2</v>
      </c>
      <c r="U1996" s="12">
        <v>-10.019600000000001</v>
      </c>
    </row>
    <row r="1997" spans="1:21" x14ac:dyDescent="0.3">
      <c r="A1997" s="12">
        <v>9402</v>
      </c>
      <c r="B1997" s="12" t="s">
        <v>4269</v>
      </c>
      <c r="C1997" s="2">
        <v>41814</v>
      </c>
      <c r="D1997" s="2">
        <v>41818</v>
      </c>
      <c r="E1997" s="12" t="s">
        <v>41</v>
      </c>
      <c r="F1997" s="12" t="s">
        <v>617</v>
      </c>
      <c r="G1997" s="12" t="s">
        <v>618</v>
      </c>
      <c r="H1997" s="12" t="s">
        <v>26</v>
      </c>
      <c r="I1997" s="12" t="s">
        <v>27</v>
      </c>
      <c r="J1997" s="12" t="s">
        <v>1224</v>
      </c>
      <c r="K1997" s="12" t="s">
        <v>522</v>
      </c>
      <c r="L1997" s="12">
        <v>85705</v>
      </c>
      <c r="M1997" s="12" t="s">
        <v>56</v>
      </c>
      <c r="N1997" s="12" t="s">
        <v>2515</v>
      </c>
      <c r="O1997" s="12" t="s">
        <v>32</v>
      </c>
      <c r="P1997" s="12" t="s">
        <v>58</v>
      </c>
      <c r="Q1997" s="12" t="s">
        <v>2516</v>
      </c>
      <c r="R1997" s="12">
        <v>4.2720000000000002</v>
      </c>
      <c r="S1997" s="12">
        <v>2</v>
      </c>
      <c r="T1997" s="12">
        <v>0.2</v>
      </c>
      <c r="U1997" s="12">
        <v>0.96120000000000005</v>
      </c>
    </row>
    <row r="1998" spans="1:21" x14ac:dyDescent="0.3">
      <c r="A1998" s="12">
        <v>9403</v>
      </c>
      <c r="B1998" s="12" t="s">
        <v>4270</v>
      </c>
      <c r="C1998" s="2">
        <v>42594</v>
      </c>
      <c r="D1998" s="2">
        <v>42599</v>
      </c>
      <c r="E1998" s="12" t="s">
        <v>23</v>
      </c>
      <c r="F1998" s="12" t="s">
        <v>1133</v>
      </c>
      <c r="G1998" s="12" t="s">
        <v>1134</v>
      </c>
      <c r="H1998" s="12" t="s">
        <v>26</v>
      </c>
      <c r="I1998" s="12" t="s">
        <v>27</v>
      </c>
      <c r="J1998" s="12" t="s">
        <v>175</v>
      </c>
      <c r="K1998" s="12" t="s">
        <v>122</v>
      </c>
      <c r="L1998" s="12">
        <v>10024</v>
      </c>
      <c r="M1998" s="12" t="s">
        <v>69</v>
      </c>
      <c r="N1998" s="12" t="s">
        <v>786</v>
      </c>
      <c r="O1998" s="12" t="s">
        <v>32</v>
      </c>
      <c r="P1998" s="12" t="s">
        <v>47</v>
      </c>
      <c r="Q1998" s="12" t="s">
        <v>787</v>
      </c>
      <c r="R1998" s="12">
        <v>209.148</v>
      </c>
      <c r="S1998" s="12">
        <v>2</v>
      </c>
      <c r="T1998" s="12">
        <v>0.4</v>
      </c>
      <c r="U1998" s="12">
        <v>-66.230199999999996</v>
      </c>
    </row>
    <row r="1999" spans="1:21" x14ac:dyDescent="0.3">
      <c r="A1999" s="12">
        <v>9409</v>
      </c>
      <c r="B1999" s="12" t="s">
        <v>4271</v>
      </c>
      <c r="C1999" s="2">
        <v>43000</v>
      </c>
      <c r="D1999" s="2">
        <v>43002</v>
      </c>
      <c r="E1999" s="12" t="s">
        <v>23</v>
      </c>
      <c r="F1999" s="12" t="s">
        <v>1172</v>
      </c>
      <c r="G1999" s="12" t="s">
        <v>1173</v>
      </c>
      <c r="H1999" s="12" t="s">
        <v>26</v>
      </c>
      <c r="I1999" s="12" t="s">
        <v>27</v>
      </c>
      <c r="J1999" s="12" t="s">
        <v>175</v>
      </c>
      <c r="K1999" s="12" t="s">
        <v>122</v>
      </c>
      <c r="L1999" s="12">
        <v>10035</v>
      </c>
      <c r="M1999" s="12" t="s">
        <v>69</v>
      </c>
      <c r="N1999" s="12" t="s">
        <v>553</v>
      </c>
      <c r="O1999" s="12" t="s">
        <v>32</v>
      </c>
      <c r="P1999" s="12" t="s">
        <v>58</v>
      </c>
      <c r="Q1999" s="12" t="s">
        <v>3127</v>
      </c>
      <c r="R1999" s="12">
        <v>12.07</v>
      </c>
      <c r="S1999" s="12">
        <v>1</v>
      </c>
      <c r="T1999" s="12">
        <v>0</v>
      </c>
      <c r="U1999" s="12">
        <v>3.9830999999999999</v>
      </c>
    </row>
    <row r="2000" spans="1:21" x14ac:dyDescent="0.3">
      <c r="A2000" s="12">
        <v>9411</v>
      </c>
      <c r="B2000" s="12" t="s">
        <v>4272</v>
      </c>
      <c r="C2000" s="2">
        <v>43079</v>
      </c>
      <c r="D2000" s="2">
        <v>43082</v>
      </c>
      <c r="E2000" s="12" t="s">
        <v>89</v>
      </c>
      <c r="F2000" s="12" t="s">
        <v>1732</v>
      </c>
      <c r="G2000" s="12" t="s">
        <v>1733</v>
      </c>
      <c r="H2000" s="12" t="s">
        <v>26</v>
      </c>
      <c r="I2000" s="12" t="s">
        <v>27</v>
      </c>
      <c r="J2000" s="12" t="s">
        <v>67</v>
      </c>
      <c r="K2000" s="12" t="s">
        <v>68</v>
      </c>
      <c r="L2000" s="12">
        <v>19143</v>
      </c>
      <c r="M2000" s="12" t="s">
        <v>69</v>
      </c>
      <c r="N2000" s="12" t="s">
        <v>632</v>
      </c>
      <c r="O2000" s="12" t="s">
        <v>32</v>
      </c>
      <c r="P2000" s="12" t="s">
        <v>58</v>
      </c>
      <c r="Q2000" s="12" t="s">
        <v>633</v>
      </c>
      <c r="R2000" s="12">
        <v>87.92</v>
      </c>
      <c r="S2000" s="12">
        <v>5</v>
      </c>
      <c r="T2000" s="12">
        <v>0.2</v>
      </c>
      <c r="U2000" s="12">
        <v>15.385999999999999</v>
      </c>
    </row>
    <row r="2001" spans="1:21" x14ac:dyDescent="0.3">
      <c r="A2001" s="12">
        <v>9413</v>
      </c>
      <c r="B2001" s="12" t="s">
        <v>4273</v>
      </c>
      <c r="C2001" s="2">
        <v>42031</v>
      </c>
      <c r="D2001" s="2">
        <v>42033</v>
      </c>
      <c r="E2001" s="12" t="s">
        <v>89</v>
      </c>
      <c r="F2001" s="12" t="s">
        <v>3685</v>
      </c>
      <c r="G2001" s="12" t="s">
        <v>3686</v>
      </c>
      <c r="H2001" s="12" t="s">
        <v>26</v>
      </c>
      <c r="I2001" s="12" t="s">
        <v>27</v>
      </c>
      <c r="J2001" s="12" t="s">
        <v>54</v>
      </c>
      <c r="K2001" s="12" t="s">
        <v>55</v>
      </c>
      <c r="L2001" s="12">
        <v>90036</v>
      </c>
      <c r="M2001" s="12" t="s">
        <v>56</v>
      </c>
      <c r="N2001" s="12" t="s">
        <v>603</v>
      </c>
      <c r="O2001" s="12" t="s">
        <v>32</v>
      </c>
      <c r="P2001" s="12" t="s">
        <v>38</v>
      </c>
      <c r="Q2001" s="12" t="s">
        <v>604</v>
      </c>
      <c r="R2001" s="12">
        <v>2803.92</v>
      </c>
      <c r="S2001" s="12">
        <v>5</v>
      </c>
      <c r="T2001" s="12">
        <v>0.2</v>
      </c>
      <c r="U2001" s="12">
        <v>0</v>
      </c>
    </row>
    <row r="2002" spans="1:21" x14ac:dyDescent="0.3">
      <c r="A2002" s="12">
        <v>9417</v>
      </c>
      <c r="B2002" s="12" t="s">
        <v>4274</v>
      </c>
      <c r="C2002" s="2">
        <v>42295</v>
      </c>
      <c r="D2002" s="2">
        <v>42299</v>
      </c>
      <c r="E2002" s="12" t="s">
        <v>41</v>
      </c>
      <c r="F2002" s="12" t="s">
        <v>2508</v>
      </c>
      <c r="G2002" s="12" t="s">
        <v>2509</v>
      </c>
      <c r="H2002" s="12" t="s">
        <v>26</v>
      </c>
      <c r="I2002" s="12" t="s">
        <v>27</v>
      </c>
      <c r="J2002" s="12" t="s">
        <v>193</v>
      </c>
      <c r="K2002" s="12" t="s">
        <v>194</v>
      </c>
      <c r="L2002" s="12">
        <v>98115</v>
      </c>
      <c r="M2002" s="12" t="s">
        <v>56</v>
      </c>
      <c r="N2002" s="12" t="s">
        <v>321</v>
      </c>
      <c r="O2002" s="12" t="s">
        <v>32</v>
      </c>
      <c r="P2002" s="12" t="s">
        <v>58</v>
      </c>
      <c r="Q2002" s="12" t="s">
        <v>322</v>
      </c>
      <c r="R2002" s="12">
        <v>10.11</v>
      </c>
      <c r="S2002" s="12">
        <v>3</v>
      </c>
      <c r="T2002" s="12">
        <v>0</v>
      </c>
      <c r="U2002" s="12">
        <v>3.2351999999999999</v>
      </c>
    </row>
    <row r="2003" spans="1:21" x14ac:dyDescent="0.3">
      <c r="A2003" s="12">
        <v>9426</v>
      </c>
      <c r="B2003" s="12" t="s">
        <v>4275</v>
      </c>
      <c r="C2003" s="2">
        <v>41894</v>
      </c>
      <c r="D2003" s="2">
        <v>41899</v>
      </c>
      <c r="E2003" s="12" t="s">
        <v>23</v>
      </c>
      <c r="F2003" s="12" t="s">
        <v>3846</v>
      </c>
      <c r="G2003" s="12" t="s">
        <v>3847</v>
      </c>
      <c r="H2003" s="12" t="s">
        <v>26</v>
      </c>
      <c r="I2003" s="12" t="s">
        <v>27</v>
      </c>
      <c r="J2003" s="12" t="s">
        <v>175</v>
      </c>
      <c r="K2003" s="12" t="s">
        <v>122</v>
      </c>
      <c r="L2003" s="12">
        <v>10035</v>
      </c>
      <c r="M2003" s="12" t="s">
        <v>69</v>
      </c>
      <c r="N2003" s="12" t="s">
        <v>603</v>
      </c>
      <c r="O2003" s="12" t="s">
        <v>32</v>
      </c>
      <c r="P2003" s="12" t="s">
        <v>38</v>
      </c>
      <c r="Q2003" s="12" t="s">
        <v>604</v>
      </c>
      <c r="R2003" s="12">
        <v>3785.2919999999999</v>
      </c>
      <c r="S2003" s="12">
        <v>6</v>
      </c>
      <c r="T2003" s="12">
        <v>0.1</v>
      </c>
      <c r="U2003" s="12">
        <v>420.58800000000002</v>
      </c>
    </row>
    <row r="2004" spans="1:21" x14ac:dyDescent="0.3">
      <c r="A2004" s="12">
        <v>9428</v>
      </c>
      <c r="B2004" s="12" t="s">
        <v>4276</v>
      </c>
      <c r="C2004" s="2">
        <v>41970</v>
      </c>
      <c r="D2004" s="2">
        <v>41974</v>
      </c>
      <c r="E2004" s="12" t="s">
        <v>41</v>
      </c>
      <c r="F2004" s="12" t="s">
        <v>2698</v>
      </c>
      <c r="G2004" s="12" t="s">
        <v>2699</v>
      </c>
      <c r="H2004" s="12" t="s">
        <v>92</v>
      </c>
      <c r="I2004" s="12" t="s">
        <v>27</v>
      </c>
      <c r="J2004" s="12" t="s">
        <v>2956</v>
      </c>
      <c r="K2004" s="12" t="s">
        <v>122</v>
      </c>
      <c r="L2004" s="12">
        <v>14215</v>
      </c>
      <c r="M2004" s="12" t="s">
        <v>69</v>
      </c>
      <c r="N2004" s="12" t="s">
        <v>1125</v>
      </c>
      <c r="O2004" s="12" t="s">
        <v>32</v>
      </c>
      <c r="P2004" s="12" t="s">
        <v>58</v>
      </c>
      <c r="Q2004" s="12" t="s">
        <v>1126</v>
      </c>
      <c r="R2004" s="12">
        <v>199.9</v>
      </c>
      <c r="S2004" s="12">
        <v>5</v>
      </c>
      <c r="T2004" s="12">
        <v>0</v>
      </c>
      <c r="U2004" s="12">
        <v>39.979999999999997</v>
      </c>
    </row>
    <row r="2005" spans="1:21" x14ac:dyDescent="0.3">
      <c r="A2005" s="12">
        <v>9429</v>
      </c>
      <c r="B2005" s="12" t="s">
        <v>4277</v>
      </c>
      <c r="C2005" s="2">
        <v>41770</v>
      </c>
      <c r="D2005" s="2">
        <v>41775</v>
      </c>
      <c r="E2005" s="12" t="s">
        <v>41</v>
      </c>
      <c r="F2005" s="12" t="s">
        <v>276</v>
      </c>
      <c r="G2005" s="12" t="s">
        <v>277</v>
      </c>
      <c r="H2005" s="12" t="s">
        <v>92</v>
      </c>
      <c r="I2005" s="12" t="s">
        <v>27</v>
      </c>
      <c r="J2005" s="12" t="s">
        <v>1870</v>
      </c>
      <c r="K2005" s="12" t="s">
        <v>94</v>
      </c>
      <c r="L2005" s="12">
        <v>77340</v>
      </c>
      <c r="M2005" s="12" t="s">
        <v>95</v>
      </c>
      <c r="N2005" s="12" t="s">
        <v>481</v>
      </c>
      <c r="O2005" s="12" t="s">
        <v>32</v>
      </c>
      <c r="P2005" s="12" t="s">
        <v>38</v>
      </c>
      <c r="Q2005" s="12" t="s">
        <v>482</v>
      </c>
      <c r="R2005" s="12">
        <v>1212.96</v>
      </c>
      <c r="S2005" s="12">
        <v>8</v>
      </c>
      <c r="T2005" s="12">
        <v>0.3</v>
      </c>
      <c r="U2005" s="12">
        <v>-69.311999999999998</v>
      </c>
    </row>
    <row r="2006" spans="1:21" x14ac:dyDescent="0.3">
      <c r="A2006" s="12">
        <v>9431</v>
      </c>
      <c r="B2006" s="12" t="s">
        <v>4278</v>
      </c>
      <c r="C2006" s="2">
        <v>42244</v>
      </c>
      <c r="D2006" s="2">
        <v>42248</v>
      </c>
      <c r="E2006" s="12" t="s">
        <v>41</v>
      </c>
      <c r="F2006" s="12" t="s">
        <v>378</v>
      </c>
      <c r="G2006" s="12" t="s">
        <v>379</v>
      </c>
      <c r="H2006" s="12" t="s">
        <v>92</v>
      </c>
      <c r="I2006" s="12" t="s">
        <v>27</v>
      </c>
      <c r="J2006" s="12" t="s">
        <v>1741</v>
      </c>
      <c r="K2006" s="12" t="s">
        <v>94</v>
      </c>
      <c r="L2006" s="12">
        <v>75081</v>
      </c>
      <c r="M2006" s="12" t="s">
        <v>95</v>
      </c>
      <c r="N2006" s="12" t="s">
        <v>1467</v>
      </c>
      <c r="O2006" s="12" t="s">
        <v>32</v>
      </c>
      <c r="P2006" s="12" t="s">
        <v>47</v>
      </c>
      <c r="Q2006" s="12" t="s">
        <v>1468</v>
      </c>
      <c r="R2006" s="12">
        <v>103.48099999999999</v>
      </c>
      <c r="S2006" s="12">
        <v>1</v>
      </c>
      <c r="T2006" s="12">
        <v>0.3</v>
      </c>
      <c r="U2006" s="12">
        <v>-16.261299999999999</v>
      </c>
    </row>
    <row r="2007" spans="1:21" x14ac:dyDescent="0.3">
      <c r="A2007" s="12">
        <v>9448</v>
      </c>
      <c r="B2007" s="12" t="s">
        <v>4279</v>
      </c>
      <c r="C2007" s="2">
        <v>42882</v>
      </c>
      <c r="D2007" s="2">
        <v>42889</v>
      </c>
      <c r="E2007" s="12" t="s">
        <v>41</v>
      </c>
      <c r="F2007" s="12" t="s">
        <v>2644</v>
      </c>
      <c r="G2007" s="12" t="s">
        <v>2645</v>
      </c>
      <c r="H2007" s="12" t="s">
        <v>26</v>
      </c>
      <c r="I2007" s="12" t="s">
        <v>27</v>
      </c>
      <c r="J2007" s="12" t="s">
        <v>2023</v>
      </c>
      <c r="K2007" s="12" t="s">
        <v>1524</v>
      </c>
      <c r="L2007" s="12">
        <v>74133</v>
      </c>
      <c r="M2007" s="12" t="s">
        <v>95</v>
      </c>
      <c r="N2007" s="12" t="s">
        <v>96</v>
      </c>
      <c r="O2007" s="12" t="s">
        <v>32</v>
      </c>
      <c r="P2007" s="12" t="s">
        <v>58</v>
      </c>
      <c r="Q2007" s="12" t="s">
        <v>97</v>
      </c>
      <c r="R2007" s="12">
        <v>477.3</v>
      </c>
      <c r="S2007" s="12">
        <v>5</v>
      </c>
      <c r="T2007" s="12">
        <v>0</v>
      </c>
      <c r="U2007" s="12">
        <v>138.417</v>
      </c>
    </row>
    <row r="2008" spans="1:21" x14ac:dyDescent="0.3">
      <c r="A2008" s="12">
        <v>9463</v>
      </c>
      <c r="B2008" s="12" t="s">
        <v>4280</v>
      </c>
      <c r="C2008" s="2">
        <v>43064</v>
      </c>
      <c r="D2008" s="2">
        <v>43069</v>
      </c>
      <c r="E2008" s="12" t="s">
        <v>23</v>
      </c>
      <c r="F2008" s="12" t="s">
        <v>3486</v>
      </c>
      <c r="G2008" s="12" t="s">
        <v>3487</v>
      </c>
      <c r="H2008" s="12" t="s">
        <v>92</v>
      </c>
      <c r="I2008" s="12" t="s">
        <v>27</v>
      </c>
      <c r="J2008" s="12" t="s">
        <v>867</v>
      </c>
      <c r="K2008" s="12" t="s">
        <v>29</v>
      </c>
      <c r="L2008" s="12">
        <v>40214</v>
      </c>
      <c r="M2008" s="12" t="s">
        <v>30</v>
      </c>
      <c r="N2008" s="12" t="s">
        <v>1488</v>
      </c>
      <c r="O2008" s="12" t="s">
        <v>32</v>
      </c>
      <c r="P2008" s="12" t="s">
        <v>38</v>
      </c>
      <c r="Q2008" s="12" t="s">
        <v>1489</v>
      </c>
      <c r="R2008" s="12">
        <v>701.96</v>
      </c>
      <c r="S2008" s="12">
        <v>2</v>
      </c>
      <c r="T2008" s="12">
        <v>0</v>
      </c>
      <c r="U2008" s="12">
        <v>168.47040000000001</v>
      </c>
    </row>
    <row r="2009" spans="1:21" x14ac:dyDescent="0.3">
      <c r="A2009" s="12">
        <v>9466</v>
      </c>
      <c r="B2009" s="12" t="s">
        <v>4281</v>
      </c>
      <c r="C2009" s="2">
        <v>42693</v>
      </c>
      <c r="D2009" s="2">
        <v>42697</v>
      </c>
      <c r="E2009" s="12" t="s">
        <v>41</v>
      </c>
      <c r="F2009" s="12" t="s">
        <v>484</v>
      </c>
      <c r="G2009" s="12" t="s">
        <v>485</v>
      </c>
      <c r="H2009" s="12" t="s">
        <v>92</v>
      </c>
      <c r="I2009" s="12" t="s">
        <v>27</v>
      </c>
      <c r="J2009" s="12" t="s">
        <v>193</v>
      </c>
      <c r="K2009" s="12" t="s">
        <v>194</v>
      </c>
      <c r="L2009" s="12">
        <v>98115</v>
      </c>
      <c r="M2009" s="12" t="s">
        <v>56</v>
      </c>
      <c r="N2009" s="12" t="s">
        <v>587</v>
      </c>
      <c r="O2009" s="12" t="s">
        <v>32</v>
      </c>
      <c r="P2009" s="12" t="s">
        <v>58</v>
      </c>
      <c r="Q2009" s="12" t="s">
        <v>588</v>
      </c>
      <c r="R2009" s="12">
        <v>31.96</v>
      </c>
      <c r="S2009" s="12">
        <v>2</v>
      </c>
      <c r="T2009" s="12">
        <v>0</v>
      </c>
      <c r="U2009" s="12">
        <v>1.5980000000000001</v>
      </c>
    </row>
    <row r="2010" spans="1:21" x14ac:dyDescent="0.3">
      <c r="A2010" s="12">
        <v>9468</v>
      </c>
      <c r="B2010" s="12" t="s">
        <v>4282</v>
      </c>
      <c r="C2010" s="2">
        <v>43044</v>
      </c>
      <c r="D2010" s="2">
        <v>43049</v>
      </c>
      <c r="E2010" s="12" t="s">
        <v>23</v>
      </c>
      <c r="F2010" s="12" t="s">
        <v>4283</v>
      </c>
      <c r="G2010" s="12" t="s">
        <v>4284</v>
      </c>
      <c r="H2010" s="12" t="s">
        <v>26</v>
      </c>
      <c r="I2010" s="12" t="s">
        <v>27</v>
      </c>
      <c r="J2010" s="12" t="s">
        <v>175</v>
      </c>
      <c r="K2010" s="12" t="s">
        <v>122</v>
      </c>
      <c r="L2010" s="12">
        <v>10024</v>
      </c>
      <c r="M2010" s="12" t="s">
        <v>69</v>
      </c>
      <c r="N2010" s="12" t="s">
        <v>2568</v>
      </c>
      <c r="O2010" s="12" t="s">
        <v>32</v>
      </c>
      <c r="P2010" s="12" t="s">
        <v>47</v>
      </c>
      <c r="Q2010" s="12" t="s">
        <v>2569</v>
      </c>
      <c r="R2010" s="12">
        <v>166.5</v>
      </c>
      <c r="S2010" s="12">
        <v>2</v>
      </c>
      <c r="T2010" s="12">
        <v>0.4</v>
      </c>
      <c r="U2010" s="12">
        <v>-66.599999999999994</v>
      </c>
    </row>
    <row r="2011" spans="1:21" x14ac:dyDescent="0.3">
      <c r="A2011" s="12">
        <v>9473</v>
      </c>
      <c r="B2011" s="12" t="s">
        <v>4282</v>
      </c>
      <c r="C2011" s="2">
        <v>43044</v>
      </c>
      <c r="D2011" s="2">
        <v>43049</v>
      </c>
      <c r="E2011" s="12" t="s">
        <v>23</v>
      </c>
      <c r="F2011" s="12" t="s">
        <v>4283</v>
      </c>
      <c r="G2011" s="12" t="s">
        <v>4284</v>
      </c>
      <c r="H2011" s="12" t="s">
        <v>26</v>
      </c>
      <c r="I2011" s="12" t="s">
        <v>27</v>
      </c>
      <c r="J2011" s="12" t="s">
        <v>175</v>
      </c>
      <c r="K2011" s="12" t="s">
        <v>122</v>
      </c>
      <c r="L2011" s="12">
        <v>10024</v>
      </c>
      <c r="M2011" s="12" t="s">
        <v>69</v>
      </c>
      <c r="N2011" s="12" t="s">
        <v>2196</v>
      </c>
      <c r="O2011" s="12" t="s">
        <v>32</v>
      </c>
      <c r="P2011" s="12" t="s">
        <v>38</v>
      </c>
      <c r="Q2011" s="12" t="s">
        <v>2197</v>
      </c>
      <c r="R2011" s="12">
        <v>128.124</v>
      </c>
      <c r="S2011" s="12">
        <v>2</v>
      </c>
      <c r="T2011" s="12">
        <v>0.1</v>
      </c>
      <c r="U2011" s="12">
        <v>24.2012</v>
      </c>
    </row>
    <row r="2012" spans="1:21" x14ac:dyDescent="0.3">
      <c r="A2012" s="12">
        <v>9474</v>
      </c>
      <c r="B2012" s="12" t="s">
        <v>4282</v>
      </c>
      <c r="C2012" s="2">
        <v>43044</v>
      </c>
      <c r="D2012" s="2">
        <v>43049</v>
      </c>
      <c r="E2012" s="12" t="s">
        <v>23</v>
      </c>
      <c r="F2012" s="12" t="s">
        <v>4283</v>
      </c>
      <c r="G2012" s="12" t="s">
        <v>4284</v>
      </c>
      <c r="H2012" s="12" t="s">
        <v>26</v>
      </c>
      <c r="I2012" s="12" t="s">
        <v>27</v>
      </c>
      <c r="J2012" s="12" t="s">
        <v>175</v>
      </c>
      <c r="K2012" s="12" t="s">
        <v>122</v>
      </c>
      <c r="L2012" s="12">
        <v>10024</v>
      </c>
      <c r="M2012" s="12" t="s">
        <v>69</v>
      </c>
      <c r="N2012" s="12" t="s">
        <v>3225</v>
      </c>
      <c r="O2012" s="12" t="s">
        <v>32</v>
      </c>
      <c r="P2012" s="12" t="s">
        <v>58</v>
      </c>
      <c r="Q2012" s="12" t="s">
        <v>3226</v>
      </c>
      <c r="R2012" s="12">
        <v>101.4</v>
      </c>
      <c r="S2012" s="12">
        <v>5</v>
      </c>
      <c r="T2012" s="12">
        <v>0</v>
      </c>
      <c r="U2012" s="12">
        <v>38.531999999999996</v>
      </c>
    </row>
    <row r="2013" spans="1:21" x14ac:dyDescent="0.3">
      <c r="A2013" s="12">
        <v>9477</v>
      </c>
      <c r="B2013" s="12" t="s">
        <v>4285</v>
      </c>
      <c r="C2013" s="2">
        <v>42155</v>
      </c>
      <c r="D2013" s="2">
        <v>42160</v>
      </c>
      <c r="E2013" s="12" t="s">
        <v>23</v>
      </c>
      <c r="F2013" s="12" t="s">
        <v>484</v>
      </c>
      <c r="G2013" s="12" t="s">
        <v>485</v>
      </c>
      <c r="H2013" s="12" t="s">
        <v>92</v>
      </c>
      <c r="I2013" s="12" t="s">
        <v>27</v>
      </c>
      <c r="J2013" s="12" t="s">
        <v>135</v>
      </c>
      <c r="K2013" s="12" t="s">
        <v>136</v>
      </c>
      <c r="L2013" s="12">
        <v>60653</v>
      </c>
      <c r="M2013" s="12" t="s">
        <v>95</v>
      </c>
      <c r="N2013" s="12" t="s">
        <v>2451</v>
      </c>
      <c r="O2013" s="12" t="s">
        <v>32</v>
      </c>
      <c r="P2013" s="12" t="s">
        <v>58</v>
      </c>
      <c r="Q2013" s="12" t="s">
        <v>2452</v>
      </c>
      <c r="R2013" s="12">
        <v>51.56</v>
      </c>
      <c r="S2013" s="12">
        <v>2</v>
      </c>
      <c r="T2013" s="12">
        <v>0.6</v>
      </c>
      <c r="U2013" s="12">
        <v>-61.872</v>
      </c>
    </row>
    <row r="2014" spans="1:21" x14ac:dyDescent="0.3">
      <c r="A2014" s="12">
        <v>9485</v>
      </c>
      <c r="B2014" s="12" t="s">
        <v>4286</v>
      </c>
      <c r="C2014" s="2">
        <v>42706</v>
      </c>
      <c r="D2014" s="2">
        <v>42708</v>
      </c>
      <c r="E2014" s="12" t="s">
        <v>23</v>
      </c>
      <c r="F2014" s="12" t="s">
        <v>2590</v>
      </c>
      <c r="G2014" s="12" t="s">
        <v>2591</v>
      </c>
      <c r="H2014" s="12" t="s">
        <v>92</v>
      </c>
      <c r="I2014" s="12" t="s">
        <v>27</v>
      </c>
      <c r="J2014" s="12" t="s">
        <v>103</v>
      </c>
      <c r="K2014" s="12" t="s">
        <v>94</v>
      </c>
      <c r="L2014" s="12">
        <v>77036</v>
      </c>
      <c r="M2014" s="12" t="s">
        <v>95</v>
      </c>
      <c r="N2014" s="12" t="s">
        <v>2907</v>
      </c>
      <c r="O2014" s="12" t="s">
        <v>32</v>
      </c>
      <c r="P2014" s="12" t="s">
        <v>33</v>
      </c>
      <c r="Q2014" s="12" t="s">
        <v>2908</v>
      </c>
      <c r="R2014" s="12">
        <v>781.86400000000003</v>
      </c>
      <c r="S2014" s="12">
        <v>10</v>
      </c>
      <c r="T2014" s="12">
        <v>0.32</v>
      </c>
      <c r="U2014" s="12">
        <v>-137.976</v>
      </c>
    </row>
    <row r="2015" spans="1:21" x14ac:dyDescent="0.3">
      <c r="A2015" s="12">
        <v>9487</v>
      </c>
      <c r="B2015" s="12" t="s">
        <v>4287</v>
      </c>
      <c r="C2015" s="2">
        <v>43020</v>
      </c>
      <c r="D2015" s="2">
        <v>43020</v>
      </c>
      <c r="E2015" s="12" t="s">
        <v>427</v>
      </c>
      <c r="F2015" s="12" t="s">
        <v>477</v>
      </c>
      <c r="G2015" s="12" t="s">
        <v>478</v>
      </c>
      <c r="H2015" s="12" t="s">
        <v>26</v>
      </c>
      <c r="I2015" s="12" t="s">
        <v>27</v>
      </c>
      <c r="J2015" s="12" t="s">
        <v>1990</v>
      </c>
      <c r="K2015" s="12" t="s">
        <v>4288</v>
      </c>
      <c r="L2015" s="12">
        <v>26003</v>
      </c>
      <c r="M2015" s="12" t="s">
        <v>69</v>
      </c>
      <c r="N2015" s="12" t="s">
        <v>1079</v>
      </c>
      <c r="O2015" s="12" t="s">
        <v>32</v>
      </c>
      <c r="P2015" s="12" t="s">
        <v>47</v>
      </c>
      <c r="Q2015" s="12" t="s">
        <v>1080</v>
      </c>
      <c r="R2015" s="12">
        <v>673.34400000000005</v>
      </c>
      <c r="S2015" s="12">
        <v>3</v>
      </c>
      <c r="T2015" s="12">
        <v>0.3</v>
      </c>
      <c r="U2015" s="12">
        <v>-76.953599999999994</v>
      </c>
    </row>
    <row r="2016" spans="1:21" x14ac:dyDescent="0.3">
      <c r="A2016" s="12">
        <v>9494</v>
      </c>
      <c r="B2016" s="12" t="s">
        <v>4289</v>
      </c>
      <c r="C2016" s="2">
        <v>42372</v>
      </c>
      <c r="D2016" s="2">
        <v>42377</v>
      </c>
      <c r="E2016" s="12" t="s">
        <v>41</v>
      </c>
      <c r="F2016" s="12" t="s">
        <v>2002</v>
      </c>
      <c r="G2016" s="12" t="s">
        <v>2003</v>
      </c>
      <c r="H2016" s="12" t="s">
        <v>92</v>
      </c>
      <c r="I2016" s="12" t="s">
        <v>27</v>
      </c>
      <c r="J2016" s="12" t="s">
        <v>4290</v>
      </c>
      <c r="K2016" s="12" t="s">
        <v>1524</v>
      </c>
      <c r="L2016" s="12">
        <v>74012</v>
      </c>
      <c r="M2016" s="12" t="s">
        <v>95</v>
      </c>
      <c r="N2016" s="12" t="s">
        <v>443</v>
      </c>
      <c r="O2016" s="12" t="s">
        <v>32</v>
      </c>
      <c r="P2016" s="12" t="s">
        <v>47</v>
      </c>
      <c r="Q2016" s="12" t="s">
        <v>444</v>
      </c>
      <c r="R2016" s="12">
        <v>1592.85</v>
      </c>
      <c r="S2016" s="12">
        <v>7</v>
      </c>
      <c r="T2016" s="12">
        <v>0</v>
      </c>
      <c r="U2016" s="12">
        <v>350.42700000000002</v>
      </c>
    </row>
    <row r="2017" spans="1:21" x14ac:dyDescent="0.3">
      <c r="A2017" s="12">
        <v>9501</v>
      </c>
      <c r="B2017" s="12" t="s">
        <v>4291</v>
      </c>
      <c r="C2017" s="2">
        <v>42516</v>
      </c>
      <c r="D2017" s="2">
        <v>42520</v>
      </c>
      <c r="E2017" s="12" t="s">
        <v>41</v>
      </c>
      <c r="F2017" s="12" t="s">
        <v>4292</v>
      </c>
      <c r="G2017" s="12" t="s">
        <v>4293</v>
      </c>
      <c r="H2017" s="12" t="s">
        <v>26</v>
      </c>
      <c r="I2017" s="12" t="s">
        <v>27</v>
      </c>
      <c r="J2017" s="12" t="s">
        <v>907</v>
      </c>
      <c r="K2017" s="12" t="s">
        <v>240</v>
      </c>
      <c r="L2017" s="12">
        <v>53209</v>
      </c>
      <c r="M2017" s="12" t="s">
        <v>95</v>
      </c>
      <c r="N2017" s="12" t="s">
        <v>1453</v>
      </c>
      <c r="O2017" s="12" t="s">
        <v>32</v>
      </c>
      <c r="P2017" s="12" t="s">
        <v>58</v>
      </c>
      <c r="Q2017" s="12" t="s">
        <v>1454</v>
      </c>
      <c r="R2017" s="12">
        <v>26.94</v>
      </c>
      <c r="S2017" s="12">
        <v>3</v>
      </c>
      <c r="T2017" s="12">
        <v>0</v>
      </c>
      <c r="U2017" s="12">
        <v>11.3148</v>
      </c>
    </row>
    <row r="2018" spans="1:21" x14ac:dyDescent="0.3">
      <c r="A2018" s="12">
        <v>9502</v>
      </c>
      <c r="B2018" s="12" t="s">
        <v>4294</v>
      </c>
      <c r="C2018" s="2">
        <v>42328</v>
      </c>
      <c r="D2018" s="2">
        <v>42332</v>
      </c>
      <c r="E2018" s="12" t="s">
        <v>41</v>
      </c>
      <c r="F2018" s="12" t="s">
        <v>3062</v>
      </c>
      <c r="G2018" s="12" t="s">
        <v>3063</v>
      </c>
      <c r="H2018" s="12" t="s">
        <v>26</v>
      </c>
      <c r="I2018" s="12" t="s">
        <v>27</v>
      </c>
      <c r="J2018" s="12" t="s">
        <v>330</v>
      </c>
      <c r="K2018" s="12" t="s">
        <v>55</v>
      </c>
      <c r="L2018" s="12">
        <v>94109</v>
      </c>
      <c r="M2018" s="12" t="s">
        <v>56</v>
      </c>
      <c r="N2018" s="12" t="s">
        <v>2142</v>
      </c>
      <c r="O2018" s="12" t="s">
        <v>32</v>
      </c>
      <c r="P2018" s="12" t="s">
        <v>58</v>
      </c>
      <c r="Q2018" s="12" t="s">
        <v>2143</v>
      </c>
      <c r="R2018" s="12">
        <v>32.04</v>
      </c>
      <c r="S2018" s="12">
        <v>3</v>
      </c>
      <c r="T2018" s="12">
        <v>0</v>
      </c>
      <c r="U2018" s="12">
        <v>8.01</v>
      </c>
    </row>
    <row r="2019" spans="1:21" x14ac:dyDescent="0.3">
      <c r="A2019" s="12">
        <v>9513</v>
      </c>
      <c r="B2019" s="12" t="s">
        <v>4295</v>
      </c>
      <c r="C2019" s="2">
        <v>42885</v>
      </c>
      <c r="D2019" s="2">
        <v>42889</v>
      </c>
      <c r="E2019" s="12" t="s">
        <v>23</v>
      </c>
      <c r="F2019" s="12" t="s">
        <v>1929</v>
      </c>
      <c r="G2019" s="12" t="s">
        <v>1930</v>
      </c>
      <c r="H2019" s="12" t="s">
        <v>26</v>
      </c>
      <c r="I2019" s="12" t="s">
        <v>27</v>
      </c>
      <c r="J2019" s="12" t="s">
        <v>1741</v>
      </c>
      <c r="K2019" s="12" t="s">
        <v>94</v>
      </c>
      <c r="L2019" s="12">
        <v>75217</v>
      </c>
      <c r="M2019" s="12" t="s">
        <v>95</v>
      </c>
      <c r="N2019" s="12" t="s">
        <v>1001</v>
      </c>
      <c r="O2019" s="12" t="s">
        <v>32</v>
      </c>
      <c r="P2019" s="12" t="s">
        <v>33</v>
      </c>
      <c r="Q2019" s="12" t="s">
        <v>1002</v>
      </c>
      <c r="R2019" s="12">
        <v>204.66640000000001</v>
      </c>
      <c r="S2019" s="12">
        <v>1</v>
      </c>
      <c r="T2019" s="12">
        <v>0.32</v>
      </c>
      <c r="U2019" s="12">
        <v>-6.0195999999999996</v>
      </c>
    </row>
    <row r="2020" spans="1:21" x14ac:dyDescent="0.3">
      <c r="A2020" s="12">
        <v>9526</v>
      </c>
      <c r="B2020" s="12" t="s">
        <v>4296</v>
      </c>
      <c r="C2020" s="2">
        <v>43074</v>
      </c>
      <c r="D2020" s="2">
        <v>43075</v>
      </c>
      <c r="E2020" s="12" t="s">
        <v>89</v>
      </c>
      <c r="F2020" s="12" t="s">
        <v>4297</v>
      </c>
      <c r="G2020" s="12" t="s">
        <v>4298</v>
      </c>
      <c r="H2020" s="12" t="s">
        <v>102</v>
      </c>
      <c r="I2020" s="12" t="s">
        <v>27</v>
      </c>
      <c r="J2020" s="12" t="s">
        <v>193</v>
      </c>
      <c r="K2020" s="12" t="s">
        <v>194</v>
      </c>
      <c r="L2020" s="12">
        <v>98115</v>
      </c>
      <c r="M2020" s="12" t="s">
        <v>56</v>
      </c>
      <c r="N2020" s="12" t="s">
        <v>1125</v>
      </c>
      <c r="O2020" s="12" t="s">
        <v>32</v>
      </c>
      <c r="P2020" s="12" t="s">
        <v>58</v>
      </c>
      <c r="Q2020" s="12" t="s">
        <v>1126</v>
      </c>
      <c r="R2020" s="12">
        <v>199.9</v>
      </c>
      <c r="S2020" s="12">
        <v>5</v>
      </c>
      <c r="T2020" s="12">
        <v>0</v>
      </c>
      <c r="U2020" s="12">
        <v>39.979999999999997</v>
      </c>
    </row>
    <row r="2021" spans="1:21" x14ac:dyDescent="0.3">
      <c r="A2021" s="12">
        <v>9533</v>
      </c>
      <c r="B2021" s="12" t="s">
        <v>4299</v>
      </c>
      <c r="C2021" s="2">
        <v>42670</v>
      </c>
      <c r="D2021" s="2">
        <v>42674</v>
      </c>
      <c r="E2021" s="12" t="s">
        <v>41</v>
      </c>
      <c r="F2021" s="12" t="s">
        <v>2850</v>
      </c>
      <c r="G2021" s="12" t="s">
        <v>2851</v>
      </c>
      <c r="H2021" s="12" t="s">
        <v>26</v>
      </c>
      <c r="I2021" s="12" t="s">
        <v>27</v>
      </c>
      <c r="J2021" s="12" t="s">
        <v>175</v>
      </c>
      <c r="K2021" s="12" t="s">
        <v>122</v>
      </c>
      <c r="L2021" s="12">
        <v>10011</v>
      </c>
      <c r="M2021" s="12" t="s">
        <v>69</v>
      </c>
      <c r="N2021" s="12" t="s">
        <v>1767</v>
      </c>
      <c r="O2021" s="12" t="s">
        <v>32</v>
      </c>
      <c r="P2021" s="12" t="s">
        <v>38</v>
      </c>
      <c r="Q2021" s="12" t="s">
        <v>1768</v>
      </c>
      <c r="R2021" s="12">
        <v>427.64400000000001</v>
      </c>
      <c r="S2021" s="12">
        <v>14</v>
      </c>
      <c r="T2021" s="12">
        <v>0.1</v>
      </c>
      <c r="U2021" s="12">
        <v>80.777199999999993</v>
      </c>
    </row>
    <row r="2022" spans="1:21" x14ac:dyDescent="0.3">
      <c r="A2022" s="12">
        <v>9537</v>
      </c>
      <c r="B2022" s="12" t="s">
        <v>4300</v>
      </c>
      <c r="C2022" s="2">
        <v>42898</v>
      </c>
      <c r="D2022" s="2">
        <v>42900</v>
      </c>
      <c r="E2022" s="12" t="s">
        <v>23</v>
      </c>
      <c r="F2022" s="12" t="s">
        <v>1430</v>
      </c>
      <c r="G2022" s="12" t="s">
        <v>1431</v>
      </c>
      <c r="H2022" s="12" t="s">
        <v>26</v>
      </c>
      <c r="I2022" s="12" t="s">
        <v>27</v>
      </c>
      <c r="J2022" s="12" t="s">
        <v>135</v>
      </c>
      <c r="K2022" s="12" t="s">
        <v>136</v>
      </c>
      <c r="L2022" s="12">
        <v>60610</v>
      </c>
      <c r="M2022" s="12" t="s">
        <v>95</v>
      </c>
      <c r="N2022" s="12" t="s">
        <v>1720</v>
      </c>
      <c r="O2022" s="12" t="s">
        <v>32</v>
      </c>
      <c r="P2022" s="12" t="s">
        <v>58</v>
      </c>
      <c r="Q2022" s="12" t="s">
        <v>1721</v>
      </c>
      <c r="R2022" s="12">
        <v>8.8559999999999999</v>
      </c>
      <c r="S2022" s="12">
        <v>3</v>
      </c>
      <c r="T2022" s="12">
        <v>0.6</v>
      </c>
      <c r="U2022" s="12">
        <v>-6.8634000000000004</v>
      </c>
    </row>
    <row r="2023" spans="1:21" x14ac:dyDescent="0.3">
      <c r="A2023" s="12">
        <v>9538</v>
      </c>
      <c r="B2023" s="12" t="s">
        <v>4301</v>
      </c>
      <c r="C2023" s="2">
        <v>42638</v>
      </c>
      <c r="D2023" s="2">
        <v>42640</v>
      </c>
      <c r="E2023" s="12" t="s">
        <v>89</v>
      </c>
      <c r="F2023" s="12" t="s">
        <v>2266</v>
      </c>
      <c r="G2023" s="12" t="s">
        <v>2267</v>
      </c>
      <c r="H2023" s="12" t="s">
        <v>92</v>
      </c>
      <c r="I2023" s="12" t="s">
        <v>27</v>
      </c>
      <c r="J2023" s="12" t="s">
        <v>330</v>
      </c>
      <c r="K2023" s="12" t="s">
        <v>55</v>
      </c>
      <c r="L2023" s="12">
        <v>94110</v>
      </c>
      <c r="M2023" s="12" t="s">
        <v>56</v>
      </c>
      <c r="N2023" s="12" t="s">
        <v>262</v>
      </c>
      <c r="O2023" s="12" t="s">
        <v>32</v>
      </c>
      <c r="P2023" s="12" t="s">
        <v>33</v>
      </c>
      <c r="Q2023" s="12" t="s">
        <v>263</v>
      </c>
      <c r="R2023" s="12">
        <v>477.666</v>
      </c>
      <c r="S2023" s="12">
        <v>2</v>
      </c>
      <c r="T2023" s="12">
        <v>0.15</v>
      </c>
      <c r="U2023" s="12">
        <v>84.293999999999997</v>
      </c>
    </row>
    <row r="2024" spans="1:21" x14ac:dyDescent="0.3">
      <c r="A2024" s="12">
        <v>9541</v>
      </c>
      <c r="B2024" s="12" t="s">
        <v>4302</v>
      </c>
      <c r="C2024" s="2">
        <v>42135</v>
      </c>
      <c r="D2024" s="2">
        <v>42140</v>
      </c>
      <c r="E2024" s="12" t="s">
        <v>23</v>
      </c>
      <c r="F2024" s="12" t="s">
        <v>133</v>
      </c>
      <c r="G2024" s="12" t="s">
        <v>134</v>
      </c>
      <c r="H2024" s="12" t="s">
        <v>102</v>
      </c>
      <c r="I2024" s="12" t="s">
        <v>27</v>
      </c>
      <c r="J2024" s="12" t="s">
        <v>521</v>
      </c>
      <c r="K2024" s="12" t="s">
        <v>522</v>
      </c>
      <c r="L2024" s="12">
        <v>85023</v>
      </c>
      <c r="M2024" s="12" t="s">
        <v>56</v>
      </c>
      <c r="N2024" s="12" t="s">
        <v>1104</v>
      </c>
      <c r="O2024" s="12" t="s">
        <v>32</v>
      </c>
      <c r="P2024" s="12" t="s">
        <v>38</v>
      </c>
      <c r="Q2024" s="12" t="s">
        <v>1105</v>
      </c>
      <c r="R2024" s="12">
        <v>191.96799999999999</v>
      </c>
      <c r="S2024" s="12">
        <v>7</v>
      </c>
      <c r="T2024" s="12">
        <v>0.2</v>
      </c>
      <c r="U2024" s="12">
        <v>16.7972</v>
      </c>
    </row>
    <row r="2025" spans="1:21" x14ac:dyDescent="0.3">
      <c r="A2025" s="12">
        <v>9545</v>
      </c>
      <c r="B2025" s="12" t="s">
        <v>4303</v>
      </c>
      <c r="C2025" s="2">
        <v>42222</v>
      </c>
      <c r="D2025" s="2">
        <v>42226</v>
      </c>
      <c r="E2025" s="12" t="s">
        <v>41</v>
      </c>
      <c r="F2025" s="12" t="s">
        <v>4304</v>
      </c>
      <c r="G2025" s="12" t="s">
        <v>4305</v>
      </c>
      <c r="H2025" s="12" t="s">
        <v>92</v>
      </c>
      <c r="I2025" s="12" t="s">
        <v>27</v>
      </c>
      <c r="J2025" s="12" t="s">
        <v>103</v>
      </c>
      <c r="K2025" s="12" t="s">
        <v>94</v>
      </c>
      <c r="L2025" s="12">
        <v>77095</v>
      </c>
      <c r="M2025" s="12" t="s">
        <v>95</v>
      </c>
      <c r="N2025" s="12" t="s">
        <v>1448</v>
      </c>
      <c r="O2025" s="12" t="s">
        <v>32</v>
      </c>
      <c r="P2025" s="12" t="s">
        <v>33</v>
      </c>
      <c r="Q2025" s="12" t="s">
        <v>1449</v>
      </c>
      <c r="R2025" s="12">
        <v>369.19920000000002</v>
      </c>
      <c r="S2025" s="12">
        <v>3</v>
      </c>
      <c r="T2025" s="12">
        <v>0.32</v>
      </c>
      <c r="U2025" s="12">
        <v>-114.01739999999999</v>
      </c>
    </row>
    <row r="2026" spans="1:21" x14ac:dyDescent="0.3">
      <c r="A2026" s="12">
        <v>9554</v>
      </c>
      <c r="B2026" s="12" t="s">
        <v>4306</v>
      </c>
      <c r="C2026" s="2">
        <v>42635</v>
      </c>
      <c r="D2026" s="2">
        <v>42640</v>
      </c>
      <c r="E2026" s="12" t="s">
        <v>41</v>
      </c>
      <c r="F2026" s="12" t="s">
        <v>2347</v>
      </c>
      <c r="G2026" s="12" t="s">
        <v>2348</v>
      </c>
      <c r="H2026" s="12" t="s">
        <v>92</v>
      </c>
      <c r="I2026" s="12" t="s">
        <v>27</v>
      </c>
      <c r="J2026" s="12" t="s">
        <v>1613</v>
      </c>
      <c r="K2026" s="12" t="s">
        <v>182</v>
      </c>
      <c r="L2026" s="12">
        <v>80020</v>
      </c>
      <c r="M2026" s="12" t="s">
        <v>56</v>
      </c>
      <c r="N2026" s="12" t="s">
        <v>495</v>
      </c>
      <c r="O2026" s="12" t="s">
        <v>32</v>
      </c>
      <c r="P2026" s="12" t="s">
        <v>58</v>
      </c>
      <c r="Q2026" s="12" t="s">
        <v>496</v>
      </c>
      <c r="R2026" s="12">
        <v>68.432000000000002</v>
      </c>
      <c r="S2026" s="12">
        <v>7</v>
      </c>
      <c r="T2026" s="12">
        <v>0.2</v>
      </c>
      <c r="U2026" s="12">
        <v>8.5540000000000003</v>
      </c>
    </row>
    <row r="2027" spans="1:21" x14ac:dyDescent="0.3">
      <c r="A2027" s="12">
        <v>9555</v>
      </c>
      <c r="B2027" s="12" t="s">
        <v>4307</v>
      </c>
      <c r="C2027" s="2">
        <v>42336</v>
      </c>
      <c r="D2027" s="2">
        <v>42340</v>
      </c>
      <c r="E2027" s="12" t="s">
        <v>41</v>
      </c>
      <c r="F2027" s="12" t="s">
        <v>2965</v>
      </c>
      <c r="G2027" s="12" t="s">
        <v>2966</v>
      </c>
      <c r="H2027" s="12" t="s">
        <v>26</v>
      </c>
      <c r="I2027" s="12" t="s">
        <v>27</v>
      </c>
      <c r="J2027" s="12" t="s">
        <v>349</v>
      </c>
      <c r="K2027" s="12" t="s">
        <v>233</v>
      </c>
      <c r="L2027" s="12">
        <v>43229</v>
      </c>
      <c r="M2027" s="12" t="s">
        <v>69</v>
      </c>
      <c r="N2027" s="12" t="s">
        <v>169</v>
      </c>
      <c r="O2027" s="12" t="s">
        <v>32</v>
      </c>
      <c r="P2027" s="12" t="s">
        <v>58</v>
      </c>
      <c r="Q2027" s="12" t="s">
        <v>170</v>
      </c>
      <c r="R2027" s="12">
        <v>71.12</v>
      </c>
      <c r="S2027" s="12">
        <v>5</v>
      </c>
      <c r="T2027" s="12">
        <v>0.2</v>
      </c>
      <c r="U2027" s="12">
        <v>9.7789999999999999</v>
      </c>
    </row>
    <row r="2028" spans="1:21" x14ac:dyDescent="0.3">
      <c r="A2028" s="12">
        <v>9558</v>
      </c>
      <c r="B2028" s="12" t="s">
        <v>4308</v>
      </c>
      <c r="C2028" s="2">
        <v>41929</v>
      </c>
      <c r="D2028" s="2">
        <v>41931</v>
      </c>
      <c r="E2028" s="12" t="s">
        <v>23</v>
      </c>
      <c r="F2028" s="12" t="s">
        <v>4309</v>
      </c>
      <c r="G2028" s="12" t="s">
        <v>4310</v>
      </c>
      <c r="H2028" s="12" t="s">
        <v>26</v>
      </c>
      <c r="I2028" s="12" t="s">
        <v>27</v>
      </c>
      <c r="J2028" s="12" t="s">
        <v>103</v>
      </c>
      <c r="K2028" s="12" t="s">
        <v>94</v>
      </c>
      <c r="L2028" s="12">
        <v>77095</v>
      </c>
      <c r="M2028" s="12" t="s">
        <v>95</v>
      </c>
      <c r="N2028" s="12" t="s">
        <v>2328</v>
      </c>
      <c r="O2028" s="12" t="s">
        <v>32</v>
      </c>
      <c r="P2028" s="12" t="s">
        <v>58</v>
      </c>
      <c r="Q2028" s="12" t="s">
        <v>2329</v>
      </c>
      <c r="R2028" s="12">
        <v>5.3120000000000003</v>
      </c>
      <c r="S2028" s="12">
        <v>2</v>
      </c>
      <c r="T2028" s="12">
        <v>0.6</v>
      </c>
      <c r="U2028" s="12">
        <v>-1.5935999999999999</v>
      </c>
    </row>
    <row r="2029" spans="1:21" x14ac:dyDescent="0.3">
      <c r="A2029" s="12">
        <v>9561</v>
      </c>
      <c r="B2029" s="12" t="s">
        <v>4311</v>
      </c>
      <c r="C2029" s="2">
        <v>42493</v>
      </c>
      <c r="D2029" s="2">
        <v>42495</v>
      </c>
      <c r="E2029" s="12" t="s">
        <v>89</v>
      </c>
      <c r="F2029" s="12" t="s">
        <v>4312</v>
      </c>
      <c r="G2029" s="12" t="s">
        <v>4313</v>
      </c>
      <c r="H2029" s="12" t="s">
        <v>26</v>
      </c>
      <c r="I2029" s="12" t="s">
        <v>27</v>
      </c>
      <c r="J2029" s="12" t="s">
        <v>232</v>
      </c>
      <c r="K2029" s="12" t="s">
        <v>233</v>
      </c>
      <c r="L2029" s="12">
        <v>43055</v>
      </c>
      <c r="M2029" s="12" t="s">
        <v>69</v>
      </c>
      <c r="N2029" s="12" t="s">
        <v>2057</v>
      </c>
      <c r="O2029" s="12" t="s">
        <v>32</v>
      </c>
      <c r="P2029" s="12" t="s">
        <v>58</v>
      </c>
      <c r="Q2029" s="12" t="s">
        <v>2058</v>
      </c>
      <c r="R2029" s="12">
        <v>51.968000000000004</v>
      </c>
      <c r="S2029" s="12">
        <v>2</v>
      </c>
      <c r="T2029" s="12">
        <v>0.2</v>
      </c>
      <c r="U2029" s="12">
        <v>10.393599999999999</v>
      </c>
    </row>
    <row r="2030" spans="1:21" x14ac:dyDescent="0.3">
      <c r="A2030" s="12">
        <v>9566</v>
      </c>
      <c r="B2030" s="12" t="s">
        <v>4314</v>
      </c>
      <c r="C2030" s="2">
        <v>41729</v>
      </c>
      <c r="D2030" s="2">
        <v>41729</v>
      </c>
      <c r="E2030" s="12" t="s">
        <v>427</v>
      </c>
      <c r="F2030" s="12" t="s">
        <v>3238</v>
      </c>
      <c r="G2030" s="12" t="s">
        <v>3239</v>
      </c>
      <c r="H2030" s="12" t="s">
        <v>26</v>
      </c>
      <c r="I2030" s="12" t="s">
        <v>27</v>
      </c>
      <c r="J2030" s="12" t="s">
        <v>305</v>
      </c>
      <c r="K2030" s="12" t="s">
        <v>45</v>
      </c>
      <c r="L2030" s="12">
        <v>33614</v>
      </c>
      <c r="M2030" s="12" t="s">
        <v>30</v>
      </c>
      <c r="N2030" s="12" t="s">
        <v>331</v>
      </c>
      <c r="O2030" s="12" t="s">
        <v>32</v>
      </c>
      <c r="P2030" s="12" t="s">
        <v>38</v>
      </c>
      <c r="Q2030" s="12" t="s">
        <v>332</v>
      </c>
      <c r="R2030" s="12">
        <v>1125.4880000000001</v>
      </c>
      <c r="S2030" s="12">
        <v>7</v>
      </c>
      <c r="T2030" s="12">
        <v>0.2</v>
      </c>
      <c r="U2030" s="12">
        <v>98.480199999999996</v>
      </c>
    </row>
    <row r="2031" spans="1:21" x14ac:dyDescent="0.3">
      <c r="A2031" s="12">
        <v>9575</v>
      </c>
      <c r="B2031" s="12" t="s">
        <v>4315</v>
      </c>
      <c r="C2031" s="2">
        <v>42229</v>
      </c>
      <c r="D2031" s="2">
        <v>42229</v>
      </c>
      <c r="E2031" s="12" t="s">
        <v>427</v>
      </c>
      <c r="F2031" s="12" t="s">
        <v>65</v>
      </c>
      <c r="G2031" s="12" t="s">
        <v>66</v>
      </c>
      <c r="H2031" s="12" t="s">
        <v>26</v>
      </c>
      <c r="I2031" s="12" t="s">
        <v>27</v>
      </c>
      <c r="J2031" s="12" t="s">
        <v>1672</v>
      </c>
      <c r="K2031" s="12" t="s">
        <v>55</v>
      </c>
      <c r="L2031" s="12">
        <v>91767</v>
      </c>
      <c r="M2031" s="12" t="s">
        <v>56</v>
      </c>
      <c r="N2031" s="12" t="s">
        <v>1579</v>
      </c>
      <c r="O2031" s="12" t="s">
        <v>32</v>
      </c>
      <c r="P2031" s="12" t="s">
        <v>58</v>
      </c>
      <c r="Q2031" s="12" t="s">
        <v>1580</v>
      </c>
      <c r="R2031" s="12">
        <v>31.56</v>
      </c>
      <c r="S2031" s="12">
        <v>3</v>
      </c>
      <c r="T2031" s="12">
        <v>0</v>
      </c>
      <c r="U2031" s="12">
        <v>10.4148</v>
      </c>
    </row>
    <row r="2032" spans="1:21" x14ac:dyDescent="0.3">
      <c r="A2032" s="12">
        <v>9576</v>
      </c>
      <c r="B2032" s="12" t="s">
        <v>4316</v>
      </c>
      <c r="C2032" s="2">
        <v>42150</v>
      </c>
      <c r="D2032" s="2">
        <v>42152</v>
      </c>
      <c r="E2032" s="12" t="s">
        <v>23</v>
      </c>
      <c r="F2032" s="12" t="s">
        <v>3582</v>
      </c>
      <c r="G2032" s="12" t="s">
        <v>3583</v>
      </c>
      <c r="H2032" s="12" t="s">
        <v>26</v>
      </c>
      <c r="I2032" s="12" t="s">
        <v>27</v>
      </c>
      <c r="J2032" s="12" t="s">
        <v>247</v>
      </c>
      <c r="K2032" s="12" t="s">
        <v>94</v>
      </c>
      <c r="L2032" s="12">
        <v>78207</v>
      </c>
      <c r="M2032" s="12" t="s">
        <v>95</v>
      </c>
      <c r="N2032" s="12" t="s">
        <v>161</v>
      </c>
      <c r="O2032" s="12" t="s">
        <v>32</v>
      </c>
      <c r="P2032" s="12" t="s">
        <v>38</v>
      </c>
      <c r="Q2032" s="12" t="s">
        <v>162</v>
      </c>
      <c r="R2032" s="12">
        <v>105.68600000000001</v>
      </c>
      <c r="S2032" s="12">
        <v>1</v>
      </c>
      <c r="T2032" s="12">
        <v>0.3</v>
      </c>
      <c r="U2032" s="12">
        <v>-28.686199999999999</v>
      </c>
    </row>
    <row r="2033" spans="1:21" x14ac:dyDescent="0.3">
      <c r="A2033" s="12">
        <v>9578</v>
      </c>
      <c r="B2033" s="12" t="s">
        <v>4316</v>
      </c>
      <c r="C2033" s="2">
        <v>42150</v>
      </c>
      <c r="D2033" s="2">
        <v>42152</v>
      </c>
      <c r="E2033" s="12" t="s">
        <v>23</v>
      </c>
      <c r="F2033" s="12" t="s">
        <v>3582</v>
      </c>
      <c r="G2033" s="12" t="s">
        <v>3583</v>
      </c>
      <c r="H2033" s="12" t="s">
        <v>26</v>
      </c>
      <c r="I2033" s="12" t="s">
        <v>27</v>
      </c>
      <c r="J2033" s="12" t="s">
        <v>247</v>
      </c>
      <c r="K2033" s="12" t="s">
        <v>94</v>
      </c>
      <c r="L2033" s="12">
        <v>78207</v>
      </c>
      <c r="M2033" s="12" t="s">
        <v>95</v>
      </c>
      <c r="N2033" s="12" t="s">
        <v>1515</v>
      </c>
      <c r="O2033" s="12" t="s">
        <v>32</v>
      </c>
      <c r="P2033" s="12" t="s">
        <v>38</v>
      </c>
      <c r="Q2033" s="12" t="s">
        <v>1516</v>
      </c>
      <c r="R2033" s="12">
        <v>104.93</v>
      </c>
      <c r="S2033" s="12">
        <v>5</v>
      </c>
      <c r="T2033" s="12">
        <v>0.3</v>
      </c>
      <c r="U2033" s="12">
        <v>-4.4969999999999999</v>
      </c>
    </row>
    <row r="2034" spans="1:21" x14ac:dyDescent="0.3">
      <c r="A2034" s="12">
        <v>9582</v>
      </c>
      <c r="B2034" s="12" t="s">
        <v>4317</v>
      </c>
      <c r="C2034" s="2">
        <v>42992</v>
      </c>
      <c r="D2034" s="2">
        <v>42994</v>
      </c>
      <c r="E2034" s="12" t="s">
        <v>89</v>
      </c>
      <c r="F2034" s="12" t="s">
        <v>3245</v>
      </c>
      <c r="G2034" s="12" t="s">
        <v>3246</v>
      </c>
      <c r="H2034" s="12" t="s">
        <v>102</v>
      </c>
      <c r="I2034" s="12" t="s">
        <v>27</v>
      </c>
      <c r="J2034" s="12" t="s">
        <v>175</v>
      </c>
      <c r="K2034" s="12" t="s">
        <v>122</v>
      </c>
      <c r="L2034" s="12">
        <v>10035</v>
      </c>
      <c r="M2034" s="12" t="s">
        <v>69</v>
      </c>
      <c r="N2034" s="12" t="s">
        <v>2580</v>
      </c>
      <c r="O2034" s="12" t="s">
        <v>32</v>
      </c>
      <c r="P2034" s="12" t="s">
        <v>38</v>
      </c>
      <c r="Q2034" s="12" t="s">
        <v>2581</v>
      </c>
      <c r="R2034" s="12">
        <v>589.41</v>
      </c>
      <c r="S2034" s="12">
        <v>5</v>
      </c>
      <c r="T2034" s="12">
        <v>0.1</v>
      </c>
      <c r="U2034" s="12">
        <v>-6.5490000000000004</v>
      </c>
    </row>
    <row r="2035" spans="1:21" x14ac:dyDescent="0.3">
      <c r="A2035" s="12">
        <v>9584</v>
      </c>
      <c r="B2035" s="12" t="s">
        <v>4318</v>
      </c>
      <c r="C2035" s="2">
        <v>42911</v>
      </c>
      <c r="D2035" s="2">
        <v>42913</v>
      </c>
      <c r="E2035" s="12" t="s">
        <v>23</v>
      </c>
      <c r="F2035" s="12" t="s">
        <v>4128</v>
      </c>
      <c r="G2035" s="12" t="s">
        <v>4129</v>
      </c>
      <c r="H2035" s="12" t="s">
        <v>26</v>
      </c>
      <c r="I2035" s="12" t="s">
        <v>27</v>
      </c>
      <c r="J2035" s="12" t="s">
        <v>175</v>
      </c>
      <c r="K2035" s="12" t="s">
        <v>122</v>
      </c>
      <c r="L2035" s="12">
        <v>10024</v>
      </c>
      <c r="M2035" s="12" t="s">
        <v>69</v>
      </c>
      <c r="N2035" s="12" t="s">
        <v>1697</v>
      </c>
      <c r="O2035" s="12" t="s">
        <v>32</v>
      </c>
      <c r="P2035" s="12" t="s">
        <v>33</v>
      </c>
      <c r="Q2035" s="12" t="s">
        <v>1698</v>
      </c>
      <c r="R2035" s="12">
        <v>400.78399999999999</v>
      </c>
      <c r="S2035" s="12">
        <v>1</v>
      </c>
      <c r="T2035" s="12">
        <v>0.2</v>
      </c>
      <c r="U2035" s="12">
        <v>-5.0098000000000003</v>
      </c>
    </row>
    <row r="2036" spans="1:21" x14ac:dyDescent="0.3">
      <c r="A2036" s="12">
        <v>9592</v>
      </c>
      <c r="B2036" s="12" t="s">
        <v>4319</v>
      </c>
      <c r="C2036" s="2">
        <v>42579</v>
      </c>
      <c r="D2036" s="2">
        <v>42583</v>
      </c>
      <c r="E2036" s="12" t="s">
        <v>41</v>
      </c>
      <c r="F2036" s="12" t="s">
        <v>4320</v>
      </c>
      <c r="G2036" s="12" t="s">
        <v>4321</v>
      </c>
      <c r="H2036" s="12" t="s">
        <v>102</v>
      </c>
      <c r="I2036" s="12" t="s">
        <v>27</v>
      </c>
      <c r="J2036" s="12" t="s">
        <v>1187</v>
      </c>
      <c r="K2036" s="12" t="s">
        <v>94</v>
      </c>
      <c r="L2036" s="12">
        <v>77506</v>
      </c>
      <c r="M2036" s="12" t="s">
        <v>95</v>
      </c>
      <c r="N2036" s="12" t="s">
        <v>1130</v>
      </c>
      <c r="O2036" s="12" t="s">
        <v>32</v>
      </c>
      <c r="P2036" s="12" t="s">
        <v>58</v>
      </c>
      <c r="Q2036" s="12" t="s">
        <v>1131</v>
      </c>
      <c r="R2036" s="12">
        <v>24.7</v>
      </c>
      <c r="S2036" s="12">
        <v>5</v>
      </c>
      <c r="T2036" s="12">
        <v>0.6</v>
      </c>
      <c r="U2036" s="12">
        <v>-9.8800000000000008</v>
      </c>
    </row>
    <row r="2037" spans="1:21" x14ac:dyDescent="0.3">
      <c r="A2037" s="12">
        <v>9593</v>
      </c>
      <c r="B2037" s="12" t="s">
        <v>4319</v>
      </c>
      <c r="C2037" s="2">
        <v>42579</v>
      </c>
      <c r="D2037" s="2">
        <v>42583</v>
      </c>
      <c r="E2037" s="12" t="s">
        <v>41</v>
      </c>
      <c r="F2037" s="12" t="s">
        <v>4320</v>
      </c>
      <c r="G2037" s="12" t="s">
        <v>4321</v>
      </c>
      <c r="H2037" s="12" t="s">
        <v>102</v>
      </c>
      <c r="I2037" s="12" t="s">
        <v>27</v>
      </c>
      <c r="J2037" s="12" t="s">
        <v>1187</v>
      </c>
      <c r="K2037" s="12" t="s">
        <v>94</v>
      </c>
      <c r="L2037" s="12">
        <v>77506</v>
      </c>
      <c r="M2037" s="12" t="s">
        <v>95</v>
      </c>
      <c r="N2037" s="12" t="s">
        <v>3678</v>
      </c>
      <c r="O2037" s="12" t="s">
        <v>32</v>
      </c>
      <c r="P2037" s="12" t="s">
        <v>58</v>
      </c>
      <c r="Q2037" s="12" t="s">
        <v>3679</v>
      </c>
      <c r="R2037" s="12">
        <v>302.72000000000003</v>
      </c>
      <c r="S2037" s="12">
        <v>5</v>
      </c>
      <c r="T2037" s="12">
        <v>0.6</v>
      </c>
      <c r="U2037" s="12">
        <v>-378.4</v>
      </c>
    </row>
    <row r="2038" spans="1:21" x14ac:dyDescent="0.3">
      <c r="A2038" s="12">
        <v>9599</v>
      </c>
      <c r="B2038" s="12" t="s">
        <v>4322</v>
      </c>
      <c r="C2038" s="2">
        <v>42266</v>
      </c>
      <c r="D2038" s="2">
        <v>42270</v>
      </c>
      <c r="E2038" s="12" t="s">
        <v>41</v>
      </c>
      <c r="F2038" s="12" t="s">
        <v>4323</v>
      </c>
      <c r="G2038" s="12" t="s">
        <v>4324</v>
      </c>
      <c r="H2038" s="12" t="s">
        <v>102</v>
      </c>
      <c r="I2038" s="12" t="s">
        <v>27</v>
      </c>
      <c r="J2038" s="12" t="s">
        <v>1851</v>
      </c>
      <c r="K2038" s="12" t="s">
        <v>55</v>
      </c>
      <c r="L2038" s="12">
        <v>95823</v>
      </c>
      <c r="M2038" s="12" t="s">
        <v>56</v>
      </c>
      <c r="N2038" s="12" t="s">
        <v>2320</v>
      </c>
      <c r="O2038" s="12" t="s">
        <v>32</v>
      </c>
      <c r="P2038" s="12" t="s">
        <v>58</v>
      </c>
      <c r="Q2038" s="12" t="s">
        <v>2321</v>
      </c>
      <c r="R2038" s="12">
        <v>60.84</v>
      </c>
      <c r="S2038" s="12">
        <v>3</v>
      </c>
      <c r="T2038" s="12">
        <v>0</v>
      </c>
      <c r="U2038" s="12">
        <v>19.468800000000002</v>
      </c>
    </row>
    <row r="2039" spans="1:21" x14ac:dyDescent="0.3">
      <c r="A2039" s="12">
        <v>9604</v>
      </c>
      <c r="B2039" s="12" t="s">
        <v>4325</v>
      </c>
      <c r="C2039" s="2">
        <v>42538</v>
      </c>
      <c r="D2039" s="2">
        <v>42544</v>
      </c>
      <c r="E2039" s="12" t="s">
        <v>41</v>
      </c>
      <c r="F2039" s="12" t="s">
        <v>2126</v>
      </c>
      <c r="G2039" s="12" t="s">
        <v>2127</v>
      </c>
      <c r="H2039" s="12" t="s">
        <v>92</v>
      </c>
      <c r="I2039" s="12" t="s">
        <v>27</v>
      </c>
      <c r="J2039" s="12" t="s">
        <v>896</v>
      </c>
      <c r="K2039" s="12" t="s">
        <v>122</v>
      </c>
      <c r="L2039" s="12">
        <v>14609</v>
      </c>
      <c r="M2039" s="12" t="s">
        <v>69</v>
      </c>
      <c r="N2039" s="12" t="s">
        <v>1330</v>
      </c>
      <c r="O2039" s="12" t="s">
        <v>32</v>
      </c>
      <c r="P2039" s="12" t="s">
        <v>47</v>
      </c>
      <c r="Q2039" s="12" t="s">
        <v>1331</v>
      </c>
      <c r="R2039" s="12">
        <v>376.86599999999999</v>
      </c>
      <c r="S2039" s="12">
        <v>3</v>
      </c>
      <c r="T2039" s="12">
        <v>0.4</v>
      </c>
      <c r="U2039" s="12">
        <v>-213.5574</v>
      </c>
    </row>
    <row r="2040" spans="1:21" x14ac:dyDescent="0.3">
      <c r="A2040" s="12">
        <v>9610</v>
      </c>
      <c r="B2040" s="12" t="s">
        <v>4326</v>
      </c>
      <c r="C2040" s="2">
        <v>42506</v>
      </c>
      <c r="D2040" s="2">
        <v>42509</v>
      </c>
      <c r="E2040" s="12" t="s">
        <v>23</v>
      </c>
      <c r="F2040" s="12" t="s">
        <v>509</v>
      </c>
      <c r="G2040" s="12" t="s">
        <v>510</v>
      </c>
      <c r="H2040" s="12" t="s">
        <v>26</v>
      </c>
      <c r="I2040" s="12" t="s">
        <v>27</v>
      </c>
      <c r="J2040" s="12" t="s">
        <v>54</v>
      </c>
      <c r="K2040" s="12" t="s">
        <v>55</v>
      </c>
      <c r="L2040" s="12">
        <v>90045</v>
      </c>
      <c r="M2040" s="12" t="s">
        <v>56</v>
      </c>
      <c r="N2040" s="12" t="s">
        <v>2171</v>
      </c>
      <c r="O2040" s="12" t="s">
        <v>32</v>
      </c>
      <c r="P2040" s="12" t="s">
        <v>58</v>
      </c>
      <c r="Q2040" s="12" t="s">
        <v>2172</v>
      </c>
      <c r="R2040" s="12">
        <v>282.83999999999997</v>
      </c>
      <c r="S2040" s="12">
        <v>4</v>
      </c>
      <c r="T2040" s="12">
        <v>0</v>
      </c>
      <c r="U2040" s="12">
        <v>19.7988</v>
      </c>
    </row>
    <row r="2041" spans="1:21" x14ac:dyDescent="0.3">
      <c r="A2041" s="12">
        <v>9625</v>
      </c>
      <c r="B2041" s="12" t="s">
        <v>4327</v>
      </c>
      <c r="C2041" s="2">
        <v>42915</v>
      </c>
      <c r="D2041" s="2">
        <v>42916</v>
      </c>
      <c r="E2041" s="12" t="s">
        <v>89</v>
      </c>
      <c r="F2041" s="12" t="s">
        <v>3435</v>
      </c>
      <c r="G2041" s="12" t="s">
        <v>3436</v>
      </c>
      <c r="H2041" s="12" t="s">
        <v>26</v>
      </c>
      <c r="I2041" s="12" t="s">
        <v>27</v>
      </c>
      <c r="J2041" s="12" t="s">
        <v>1741</v>
      </c>
      <c r="K2041" s="12" t="s">
        <v>94</v>
      </c>
      <c r="L2041" s="12">
        <v>75220</v>
      </c>
      <c r="M2041" s="12" t="s">
        <v>95</v>
      </c>
      <c r="N2041" s="12" t="s">
        <v>1629</v>
      </c>
      <c r="O2041" s="12" t="s">
        <v>32</v>
      </c>
      <c r="P2041" s="12" t="s">
        <v>47</v>
      </c>
      <c r="Q2041" s="12" t="s">
        <v>1630</v>
      </c>
      <c r="R2041" s="12">
        <v>307.31400000000002</v>
      </c>
      <c r="S2041" s="12">
        <v>3</v>
      </c>
      <c r="T2041" s="12">
        <v>0.3</v>
      </c>
      <c r="U2041" s="12">
        <v>-39.511800000000001</v>
      </c>
    </row>
    <row r="2042" spans="1:21" x14ac:dyDescent="0.3">
      <c r="A2042" s="12">
        <v>9626</v>
      </c>
      <c r="B2042" s="12" t="s">
        <v>4327</v>
      </c>
      <c r="C2042" s="2">
        <v>42915</v>
      </c>
      <c r="D2042" s="2">
        <v>42916</v>
      </c>
      <c r="E2042" s="12" t="s">
        <v>89</v>
      </c>
      <c r="F2042" s="12" t="s">
        <v>3435</v>
      </c>
      <c r="G2042" s="12" t="s">
        <v>3436</v>
      </c>
      <c r="H2042" s="12" t="s">
        <v>26</v>
      </c>
      <c r="I2042" s="12" t="s">
        <v>27</v>
      </c>
      <c r="J2042" s="12" t="s">
        <v>1741</v>
      </c>
      <c r="K2042" s="12" t="s">
        <v>94</v>
      </c>
      <c r="L2042" s="12">
        <v>75220</v>
      </c>
      <c r="M2042" s="12" t="s">
        <v>95</v>
      </c>
      <c r="N2042" s="12" t="s">
        <v>1871</v>
      </c>
      <c r="O2042" s="12" t="s">
        <v>32</v>
      </c>
      <c r="P2042" s="12" t="s">
        <v>33</v>
      </c>
      <c r="Q2042" s="12" t="s">
        <v>1872</v>
      </c>
      <c r="R2042" s="12">
        <v>409.99919999999997</v>
      </c>
      <c r="S2042" s="12">
        <v>3</v>
      </c>
      <c r="T2042" s="12">
        <v>0.32</v>
      </c>
      <c r="U2042" s="12">
        <v>-96.470399999999998</v>
      </c>
    </row>
    <row r="2043" spans="1:21" x14ac:dyDescent="0.3">
      <c r="A2043" s="12">
        <v>9636</v>
      </c>
      <c r="B2043" s="12" t="s">
        <v>4328</v>
      </c>
      <c r="C2043" s="2">
        <v>41926</v>
      </c>
      <c r="D2043" s="2">
        <v>41929</v>
      </c>
      <c r="E2043" s="12" t="s">
        <v>89</v>
      </c>
      <c r="F2043" s="12" t="s">
        <v>3771</v>
      </c>
      <c r="G2043" s="12" t="s">
        <v>3772</v>
      </c>
      <c r="H2043" s="12" t="s">
        <v>26</v>
      </c>
      <c r="I2043" s="12" t="s">
        <v>27</v>
      </c>
      <c r="J2043" s="12" t="s">
        <v>1359</v>
      </c>
      <c r="K2043" s="12" t="s">
        <v>436</v>
      </c>
      <c r="L2043" s="12">
        <v>2149</v>
      </c>
      <c r="M2043" s="12" t="s">
        <v>69</v>
      </c>
      <c r="N2043" s="12" t="s">
        <v>2912</v>
      </c>
      <c r="O2043" s="12" t="s">
        <v>32</v>
      </c>
      <c r="P2043" s="12" t="s">
        <v>38</v>
      </c>
      <c r="Q2043" s="12" t="s">
        <v>2913</v>
      </c>
      <c r="R2043" s="12">
        <v>1628.82</v>
      </c>
      <c r="S2043" s="12">
        <v>9</v>
      </c>
      <c r="T2043" s="12">
        <v>0</v>
      </c>
      <c r="U2043" s="12">
        <v>260.6112</v>
      </c>
    </row>
    <row r="2044" spans="1:21" x14ac:dyDescent="0.3">
      <c r="A2044" s="12">
        <v>9637</v>
      </c>
      <c r="B2044" s="12" t="s">
        <v>4329</v>
      </c>
      <c r="C2044" s="2">
        <v>41961</v>
      </c>
      <c r="D2044" s="2">
        <v>41968</v>
      </c>
      <c r="E2044" s="12" t="s">
        <v>41</v>
      </c>
      <c r="F2044" s="12" t="s">
        <v>772</v>
      </c>
      <c r="G2044" s="12" t="s">
        <v>773</v>
      </c>
      <c r="H2044" s="12" t="s">
        <v>92</v>
      </c>
      <c r="I2044" s="12" t="s">
        <v>27</v>
      </c>
      <c r="J2044" s="12" t="s">
        <v>193</v>
      </c>
      <c r="K2044" s="12" t="s">
        <v>194</v>
      </c>
      <c r="L2044" s="12">
        <v>98105</v>
      </c>
      <c r="M2044" s="12" t="s">
        <v>56</v>
      </c>
      <c r="N2044" s="12" t="s">
        <v>707</v>
      </c>
      <c r="O2044" s="12" t="s">
        <v>32</v>
      </c>
      <c r="P2044" s="12" t="s">
        <v>58</v>
      </c>
      <c r="Q2044" s="12" t="s">
        <v>708</v>
      </c>
      <c r="R2044" s="12">
        <v>137.54</v>
      </c>
      <c r="S2044" s="12">
        <v>2</v>
      </c>
      <c r="T2044" s="12">
        <v>0</v>
      </c>
      <c r="U2044" s="12">
        <v>55.015999999999998</v>
      </c>
    </row>
    <row r="2045" spans="1:21" x14ac:dyDescent="0.3">
      <c r="A2045" s="12">
        <v>9638</v>
      </c>
      <c r="B2045" s="12" t="s">
        <v>4329</v>
      </c>
      <c r="C2045" s="2">
        <v>41961</v>
      </c>
      <c r="D2045" s="2">
        <v>41968</v>
      </c>
      <c r="E2045" s="12" t="s">
        <v>41</v>
      </c>
      <c r="F2045" s="12" t="s">
        <v>772</v>
      </c>
      <c r="G2045" s="12" t="s">
        <v>773</v>
      </c>
      <c r="H2045" s="12" t="s">
        <v>92</v>
      </c>
      <c r="I2045" s="12" t="s">
        <v>27</v>
      </c>
      <c r="J2045" s="12" t="s">
        <v>193</v>
      </c>
      <c r="K2045" s="12" t="s">
        <v>194</v>
      </c>
      <c r="L2045" s="12">
        <v>98105</v>
      </c>
      <c r="M2045" s="12" t="s">
        <v>56</v>
      </c>
      <c r="N2045" s="12" t="s">
        <v>1236</v>
      </c>
      <c r="O2045" s="12" t="s">
        <v>32</v>
      </c>
      <c r="P2045" s="12" t="s">
        <v>47</v>
      </c>
      <c r="Q2045" s="12" t="s">
        <v>1237</v>
      </c>
      <c r="R2045" s="12">
        <v>730.2</v>
      </c>
      <c r="S2045" s="12">
        <v>4</v>
      </c>
      <c r="T2045" s="12">
        <v>0</v>
      </c>
      <c r="U2045" s="12">
        <v>94.926000000000002</v>
      </c>
    </row>
    <row r="2046" spans="1:21" x14ac:dyDescent="0.3">
      <c r="A2046" s="12">
        <v>9640</v>
      </c>
      <c r="B2046" s="12" t="s">
        <v>4330</v>
      </c>
      <c r="C2046" s="2">
        <v>42032</v>
      </c>
      <c r="D2046" s="2">
        <v>42035</v>
      </c>
      <c r="E2046" s="12" t="s">
        <v>23</v>
      </c>
      <c r="F2046" s="12" t="s">
        <v>4331</v>
      </c>
      <c r="G2046" s="12" t="s">
        <v>4332</v>
      </c>
      <c r="H2046" s="12" t="s">
        <v>26</v>
      </c>
      <c r="I2046" s="12" t="s">
        <v>27</v>
      </c>
      <c r="J2046" s="12" t="s">
        <v>511</v>
      </c>
      <c r="K2046" s="12" t="s">
        <v>1038</v>
      </c>
      <c r="L2046" s="12">
        <v>28027</v>
      </c>
      <c r="M2046" s="12" t="s">
        <v>30</v>
      </c>
      <c r="N2046" s="12" t="s">
        <v>753</v>
      </c>
      <c r="O2046" s="12" t="s">
        <v>32</v>
      </c>
      <c r="P2046" s="12" t="s">
        <v>47</v>
      </c>
      <c r="Q2046" s="12" t="s">
        <v>754</v>
      </c>
      <c r="R2046" s="12">
        <v>4297.6440000000002</v>
      </c>
      <c r="S2046" s="12">
        <v>13</v>
      </c>
      <c r="T2046" s="12">
        <v>0.4</v>
      </c>
      <c r="U2046" s="12">
        <v>-1862.3124</v>
      </c>
    </row>
    <row r="2047" spans="1:21" x14ac:dyDescent="0.3">
      <c r="A2047" s="12">
        <v>9643</v>
      </c>
      <c r="B2047" s="12" t="s">
        <v>4333</v>
      </c>
      <c r="C2047" s="2">
        <v>41705</v>
      </c>
      <c r="D2047" s="2">
        <v>41710</v>
      </c>
      <c r="E2047" s="12" t="s">
        <v>41</v>
      </c>
      <c r="F2047" s="12" t="s">
        <v>3924</v>
      </c>
      <c r="G2047" s="12" t="s">
        <v>3925</v>
      </c>
      <c r="H2047" s="12" t="s">
        <v>92</v>
      </c>
      <c r="I2047" s="12" t="s">
        <v>27</v>
      </c>
      <c r="J2047" s="12" t="s">
        <v>193</v>
      </c>
      <c r="K2047" s="12" t="s">
        <v>194</v>
      </c>
      <c r="L2047" s="12">
        <v>98103</v>
      </c>
      <c r="M2047" s="12" t="s">
        <v>56</v>
      </c>
      <c r="N2047" s="12" t="s">
        <v>4244</v>
      </c>
      <c r="O2047" s="12" t="s">
        <v>32</v>
      </c>
      <c r="P2047" s="12" t="s">
        <v>38</v>
      </c>
      <c r="Q2047" s="12" t="s">
        <v>4245</v>
      </c>
      <c r="R2047" s="12">
        <v>436.70400000000001</v>
      </c>
      <c r="S2047" s="12">
        <v>6</v>
      </c>
      <c r="T2047" s="12">
        <v>0.2</v>
      </c>
      <c r="U2047" s="12">
        <v>21.8352</v>
      </c>
    </row>
    <row r="2048" spans="1:21" x14ac:dyDescent="0.3">
      <c r="A2048" s="12">
        <v>9644</v>
      </c>
      <c r="B2048" s="12" t="s">
        <v>4333</v>
      </c>
      <c r="C2048" s="2">
        <v>41705</v>
      </c>
      <c r="D2048" s="2">
        <v>41710</v>
      </c>
      <c r="E2048" s="12" t="s">
        <v>41</v>
      </c>
      <c r="F2048" s="12" t="s">
        <v>3924</v>
      </c>
      <c r="G2048" s="12" t="s">
        <v>3925</v>
      </c>
      <c r="H2048" s="12" t="s">
        <v>92</v>
      </c>
      <c r="I2048" s="12" t="s">
        <v>27</v>
      </c>
      <c r="J2048" s="12" t="s">
        <v>193</v>
      </c>
      <c r="K2048" s="12" t="s">
        <v>194</v>
      </c>
      <c r="L2048" s="12">
        <v>98103</v>
      </c>
      <c r="M2048" s="12" t="s">
        <v>56</v>
      </c>
      <c r="N2048" s="12" t="s">
        <v>2336</v>
      </c>
      <c r="O2048" s="12" t="s">
        <v>32</v>
      </c>
      <c r="P2048" s="12" t="s">
        <v>38</v>
      </c>
      <c r="Q2048" s="12" t="s">
        <v>2337</v>
      </c>
      <c r="R2048" s="12">
        <v>481.56799999999998</v>
      </c>
      <c r="S2048" s="12">
        <v>2</v>
      </c>
      <c r="T2048" s="12">
        <v>0.2</v>
      </c>
      <c r="U2048" s="12">
        <v>54.176400000000001</v>
      </c>
    </row>
    <row r="2049" spans="1:21" x14ac:dyDescent="0.3">
      <c r="A2049" s="12">
        <v>9650</v>
      </c>
      <c r="B2049" s="12" t="s">
        <v>4334</v>
      </c>
      <c r="C2049" s="2">
        <v>42700</v>
      </c>
      <c r="D2049" s="2">
        <v>42704</v>
      </c>
      <c r="E2049" s="12" t="s">
        <v>41</v>
      </c>
      <c r="F2049" s="12" t="s">
        <v>1683</v>
      </c>
      <c r="G2049" s="12" t="s">
        <v>1684</v>
      </c>
      <c r="H2049" s="12" t="s">
        <v>26</v>
      </c>
      <c r="I2049" s="12" t="s">
        <v>27</v>
      </c>
      <c r="J2049" s="12" t="s">
        <v>54</v>
      </c>
      <c r="K2049" s="12" t="s">
        <v>55</v>
      </c>
      <c r="L2049" s="12">
        <v>90045</v>
      </c>
      <c r="M2049" s="12" t="s">
        <v>56</v>
      </c>
      <c r="N2049" s="12" t="s">
        <v>1697</v>
      </c>
      <c r="O2049" s="12" t="s">
        <v>32</v>
      </c>
      <c r="P2049" s="12" t="s">
        <v>33</v>
      </c>
      <c r="Q2049" s="12" t="s">
        <v>1698</v>
      </c>
      <c r="R2049" s="12">
        <v>3406.6640000000002</v>
      </c>
      <c r="S2049" s="12">
        <v>8</v>
      </c>
      <c r="T2049" s="12">
        <v>0.15</v>
      </c>
      <c r="U2049" s="12">
        <v>160.31360000000001</v>
      </c>
    </row>
    <row r="2050" spans="1:21" x14ac:dyDescent="0.3">
      <c r="A2050" s="12">
        <v>9653</v>
      </c>
      <c r="B2050" s="12" t="s">
        <v>4334</v>
      </c>
      <c r="C2050" s="2">
        <v>42700</v>
      </c>
      <c r="D2050" s="2">
        <v>42704</v>
      </c>
      <c r="E2050" s="12" t="s">
        <v>41</v>
      </c>
      <c r="F2050" s="12" t="s">
        <v>1683</v>
      </c>
      <c r="G2050" s="12" t="s">
        <v>1684</v>
      </c>
      <c r="H2050" s="12" t="s">
        <v>26</v>
      </c>
      <c r="I2050" s="12" t="s">
        <v>27</v>
      </c>
      <c r="J2050" s="12" t="s">
        <v>54</v>
      </c>
      <c r="K2050" s="12" t="s">
        <v>55</v>
      </c>
      <c r="L2050" s="12">
        <v>90045</v>
      </c>
      <c r="M2050" s="12" t="s">
        <v>56</v>
      </c>
      <c r="N2050" s="12" t="s">
        <v>1402</v>
      </c>
      <c r="O2050" s="12" t="s">
        <v>32</v>
      </c>
      <c r="P2050" s="12" t="s">
        <v>58</v>
      </c>
      <c r="Q2050" s="12" t="s">
        <v>1403</v>
      </c>
      <c r="R2050" s="12">
        <v>595.38</v>
      </c>
      <c r="S2050" s="12">
        <v>6</v>
      </c>
      <c r="T2050" s="12">
        <v>0</v>
      </c>
      <c r="U2050" s="12">
        <v>297.69</v>
      </c>
    </row>
    <row r="2051" spans="1:21" x14ac:dyDescent="0.3">
      <c r="A2051" s="12">
        <v>9656</v>
      </c>
      <c r="B2051" s="12" t="s">
        <v>4335</v>
      </c>
      <c r="C2051" s="2">
        <v>41904</v>
      </c>
      <c r="D2051" s="2">
        <v>41911</v>
      </c>
      <c r="E2051" s="12" t="s">
        <v>41</v>
      </c>
      <c r="F2051" s="12" t="s">
        <v>1627</v>
      </c>
      <c r="G2051" s="12" t="s">
        <v>1628</v>
      </c>
      <c r="H2051" s="12" t="s">
        <v>26</v>
      </c>
      <c r="I2051" s="12" t="s">
        <v>27</v>
      </c>
      <c r="J2051" s="12" t="s">
        <v>175</v>
      </c>
      <c r="K2051" s="12" t="s">
        <v>122</v>
      </c>
      <c r="L2051" s="12">
        <v>10035</v>
      </c>
      <c r="M2051" s="12" t="s">
        <v>69</v>
      </c>
      <c r="N2051" s="12" t="s">
        <v>2057</v>
      </c>
      <c r="O2051" s="12" t="s">
        <v>32</v>
      </c>
      <c r="P2051" s="12" t="s">
        <v>58</v>
      </c>
      <c r="Q2051" s="12" t="s">
        <v>2058</v>
      </c>
      <c r="R2051" s="12">
        <v>97.44</v>
      </c>
      <c r="S2051" s="12">
        <v>3</v>
      </c>
      <c r="T2051" s="12">
        <v>0</v>
      </c>
      <c r="U2051" s="12">
        <v>35.078400000000002</v>
      </c>
    </row>
    <row r="2052" spans="1:21" x14ac:dyDescent="0.3">
      <c r="A2052" s="12">
        <v>9659</v>
      </c>
      <c r="B2052" s="12" t="s">
        <v>4335</v>
      </c>
      <c r="C2052" s="2">
        <v>41904</v>
      </c>
      <c r="D2052" s="2">
        <v>41911</v>
      </c>
      <c r="E2052" s="12" t="s">
        <v>41</v>
      </c>
      <c r="F2052" s="12" t="s">
        <v>1627</v>
      </c>
      <c r="G2052" s="12" t="s">
        <v>1628</v>
      </c>
      <c r="H2052" s="12" t="s">
        <v>26</v>
      </c>
      <c r="I2052" s="12" t="s">
        <v>27</v>
      </c>
      <c r="J2052" s="12" t="s">
        <v>175</v>
      </c>
      <c r="K2052" s="12" t="s">
        <v>122</v>
      </c>
      <c r="L2052" s="12">
        <v>10035</v>
      </c>
      <c r="M2052" s="12" t="s">
        <v>69</v>
      </c>
      <c r="N2052" s="12" t="s">
        <v>2551</v>
      </c>
      <c r="O2052" s="12" t="s">
        <v>32</v>
      </c>
      <c r="P2052" s="12" t="s">
        <v>38</v>
      </c>
      <c r="Q2052" s="12" t="s">
        <v>2552</v>
      </c>
      <c r="R2052" s="12">
        <v>579.52800000000002</v>
      </c>
      <c r="S2052" s="12">
        <v>4</v>
      </c>
      <c r="T2052" s="12">
        <v>0.1</v>
      </c>
      <c r="U2052" s="12">
        <v>83.709599999999995</v>
      </c>
    </row>
    <row r="2053" spans="1:21" x14ac:dyDescent="0.3">
      <c r="A2053" s="12">
        <v>9666</v>
      </c>
      <c r="B2053" s="12" t="s">
        <v>4336</v>
      </c>
      <c r="C2053" s="2">
        <v>43055</v>
      </c>
      <c r="D2053" s="2">
        <v>43059</v>
      </c>
      <c r="E2053" s="12" t="s">
        <v>41</v>
      </c>
      <c r="F2053" s="12" t="s">
        <v>223</v>
      </c>
      <c r="G2053" s="12" t="s">
        <v>224</v>
      </c>
      <c r="H2053" s="12" t="s">
        <v>26</v>
      </c>
      <c r="I2053" s="12" t="s">
        <v>27</v>
      </c>
      <c r="J2053" s="12" t="s">
        <v>54</v>
      </c>
      <c r="K2053" s="12" t="s">
        <v>55</v>
      </c>
      <c r="L2053" s="12">
        <v>90049</v>
      </c>
      <c r="M2053" s="12" t="s">
        <v>56</v>
      </c>
      <c r="N2053" s="12" t="s">
        <v>1125</v>
      </c>
      <c r="O2053" s="12" t="s">
        <v>32</v>
      </c>
      <c r="P2053" s="12" t="s">
        <v>58</v>
      </c>
      <c r="Q2053" s="12" t="s">
        <v>1126</v>
      </c>
      <c r="R2053" s="12">
        <v>119.94</v>
      </c>
      <c r="S2053" s="12">
        <v>3</v>
      </c>
      <c r="T2053" s="12">
        <v>0</v>
      </c>
      <c r="U2053" s="12">
        <v>23.988</v>
      </c>
    </row>
    <row r="2054" spans="1:21" x14ac:dyDescent="0.3">
      <c r="A2054" s="12">
        <v>9667</v>
      </c>
      <c r="B2054" s="12" t="s">
        <v>4336</v>
      </c>
      <c r="C2054" s="2">
        <v>43055</v>
      </c>
      <c r="D2054" s="2">
        <v>43059</v>
      </c>
      <c r="E2054" s="12" t="s">
        <v>41</v>
      </c>
      <c r="F2054" s="12" t="s">
        <v>223</v>
      </c>
      <c r="G2054" s="12" t="s">
        <v>224</v>
      </c>
      <c r="H2054" s="12" t="s">
        <v>26</v>
      </c>
      <c r="I2054" s="12" t="s">
        <v>27</v>
      </c>
      <c r="J2054" s="12" t="s">
        <v>54</v>
      </c>
      <c r="K2054" s="12" t="s">
        <v>55</v>
      </c>
      <c r="L2054" s="12">
        <v>90049</v>
      </c>
      <c r="M2054" s="12" t="s">
        <v>56</v>
      </c>
      <c r="N2054" s="12" t="s">
        <v>1982</v>
      </c>
      <c r="O2054" s="12" t="s">
        <v>32</v>
      </c>
      <c r="P2054" s="12" t="s">
        <v>58</v>
      </c>
      <c r="Q2054" s="12" t="s">
        <v>1983</v>
      </c>
      <c r="R2054" s="12">
        <v>12.42</v>
      </c>
      <c r="S2054" s="12">
        <v>3</v>
      </c>
      <c r="T2054" s="12">
        <v>0</v>
      </c>
      <c r="U2054" s="12">
        <v>4.4711999999999996</v>
      </c>
    </row>
    <row r="2055" spans="1:21" x14ac:dyDescent="0.3">
      <c r="A2055" s="12">
        <v>9676</v>
      </c>
      <c r="B2055" s="12" t="s">
        <v>4337</v>
      </c>
      <c r="C2055" s="2">
        <v>42496</v>
      </c>
      <c r="D2055" s="2">
        <v>42500</v>
      </c>
      <c r="E2055" s="12" t="s">
        <v>41</v>
      </c>
      <c r="F2055" s="12" t="s">
        <v>3861</v>
      </c>
      <c r="G2055" s="12" t="s">
        <v>3862</v>
      </c>
      <c r="H2055" s="12" t="s">
        <v>26</v>
      </c>
      <c r="I2055" s="12" t="s">
        <v>27</v>
      </c>
      <c r="J2055" s="12" t="s">
        <v>2087</v>
      </c>
      <c r="K2055" s="12" t="s">
        <v>55</v>
      </c>
      <c r="L2055" s="12">
        <v>93309</v>
      </c>
      <c r="M2055" s="12" t="s">
        <v>56</v>
      </c>
      <c r="N2055" s="12" t="s">
        <v>1555</v>
      </c>
      <c r="O2055" s="12" t="s">
        <v>32</v>
      </c>
      <c r="P2055" s="12" t="s">
        <v>58</v>
      </c>
      <c r="Q2055" s="12" t="s">
        <v>1556</v>
      </c>
      <c r="R2055" s="12">
        <v>41.6</v>
      </c>
      <c r="S2055" s="12">
        <v>4</v>
      </c>
      <c r="T2055" s="12">
        <v>0</v>
      </c>
      <c r="U2055" s="12">
        <v>14.144</v>
      </c>
    </row>
    <row r="2056" spans="1:21" x14ac:dyDescent="0.3">
      <c r="A2056" s="12">
        <v>9684</v>
      </c>
      <c r="B2056" s="12" t="s">
        <v>4338</v>
      </c>
      <c r="C2056" s="2">
        <v>43082</v>
      </c>
      <c r="D2056" s="2">
        <v>43087</v>
      </c>
      <c r="E2056" s="12" t="s">
        <v>41</v>
      </c>
      <c r="F2056" s="12" t="s">
        <v>2065</v>
      </c>
      <c r="G2056" s="12" t="s">
        <v>2066</v>
      </c>
      <c r="H2056" s="12" t="s">
        <v>26</v>
      </c>
      <c r="I2056" s="12" t="s">
        <v>27</v>
      </c>
      <c r="J2056" s="12" t="s">
        <v>330</v>
      </c>
      <c r="K2056" s="12" t="s">
        <v>55</v>
      </c>
      <c r="L2056" s="12">
        <v>94122</v>
      </c>
      <c r="M2056" s="12" t="s">
        <v>56</v>
      </c>
      <c r="N2056" s="12" t="s">
        <v>1292</v>
      </c>
      <c r="O2056" s="12" t="s">
        <v>32</v>
      </c>
      <c r="P2056" s="12" t="s">
        <v>58</v>
      </c>
      <c r="Q2056" s="12" t="s">
        <v>1760</v>
      </c>
      <c r="R2056" s="12">
        <v>201.04</v>
      </c>
      <c r="S2056" s="12">
        <v>8</v>
      </c>
      <c r="T2056" s="12">
        <v>0</v>
      </c>
      <c r="U2056" s="12">
        <v>54.280799999999999</v>
      </c>
    </row>
    <row r="2057" spans="1:21" x14ac:dyDescent="0.3">
      <c r="A2057" s="12">
        <v>9692</v>
      </c>
      <c r="B2057" s="12" t="s">
        <v>4339</v>
      </c>
      <c r="C2057" s="2">
        <v>42321</v>
      </c>
      <c r="D2057" s="2">
        <v>42325</v>
      </c>
      <c r="E2057" s="12" t="s">
        <v>41</v>
      </c>
      <c r="F2057" s="12" t="s">
        <v>405</v>
      </c>
      <c r="G2057" s="12" t="s">
        <v>406</v>
      </c>
      <c r="H2057" s="12" t="s">
        <v>26</v>
      </c>
      <c r="I2057" s="12" t="s">
        <v>27</v>
      </c>
      <c r="J2057" s="12" t="s">
        <v>103</v>
      </c>
      <c r="K2057" s="12" t="s">
        <v>94</v>
      </c>
      <c r="L2057" s="12">
        <v>77041</v>
      </c>
      <c r="M2057" s="12" t="s">
        <v>95</v>
      </c>
      <c r="N2057" s="12" t="s">
        <v>1001</v>
      </c>
      <c r="O2057" s="12" t="s">
        <v>32</v>
      </c>
      <c r="P2057" s="12" t="s">
        <v>33</v>
      </c>
      <c r="Q2057" s="12" t="s">
        <v>1002</v>
      </c>
      <c r="R2057" s="12">
        <v>613.99919999999997</v>
      </c>
      <c r="S2057" s="12">
        <v>3</v>
      </c>
      <c r="T2057" s="12">
        <v>0.32</v>
      </c>
      <c r="U2057" s="12">
        <v>-18.058800000000002</v>
      </c>
    </row>
    <row r="2058" spans="1:21" x14ac:dyDescent="0.3">
      <c r="A2058" s="12">
        <v>9698</v>
      </c>
      <c r="B2058" s="12" t="s">
        <v>4340</v>
      </c>
      <c r="C2058" s="2">
        <v>42440</v>
      </c>
      <c r="D2058" s="2">
        <v>42440</v>
      </c>
      <c r="E2058" s="12" t="s">
        <v>427</v>
      </c>
      <c r="F2058" s="12" t="s">
        <v>4341</v>
      </c>
      <c r="G2058" s="12" t="s">
        <v>4342</v>
      </c>
      <c r="H2058" s="12" t="s">
        <v>102</v>
      </c>
      <c r="I2058" s="12" t="s">
        <v>27</v>
      </c>
      <c r="J2058" s="12" t="s">
        <v>67</v>
      </c>
      <c r="K2058" s="12" t="s">
        <v>68</v>
      </c>
      <c r="L2058" s="12">
        <v>19140</v>
      </c>
      <c r="M2058" s="12" t="s">
        <v>69</v>
      </c>
      <c r="N2058" s="12" t="s">
        <v>1597</v>
      </c>
      <c r="O2058" s="12" t="s">
        <v>32</v>
      </c>
      <c r="P2058" s="12" t="s">
        <v>58</v>
      </c>
      <c r="Q2058" s="12" t="s">
        <v>1598</v>
      </c>
      <c r="R2058" s="12">
        <v>30.335999999999999</v>
      </c>
      <c r="S2058" s="12">
        <v>4</v>
      </c>
      <c r="T2058" s="12">
        <v>0.2</v>
      </c>
      <c r="U2058" s="12">
        <v>9.48</v>
      </c>
    </row>
    <row r="2059" spans="1:21" x14ac:dyDescent="0.3">
      <c r="A2059" s="12">
        <v>9707</v>
      </c>
      <c r="B2059" s="12" t="s">
        <v>4343</v>
      </c>
      <c r="C2059" s="2">
        <v>42664</v>
      </c>
      <c r="D2059" s="2">
        <v>42670</v>
      </c>
      <c r="E2059" s="12" t="s">
        <v>41</v>
      </c>
      <c r="F2059" s="12" t="s">
        <v>630</v>
      </c>
      <c r="G2059" s="12" t="s">
        <v>631</v>
      </c>
      <c r="H2059" s="12" t="s">
        <v>26</v>
      </c>
      <c r="I2059" s="12" t="s">
        <v>27</v>
      </c>
      <c r="J2059" s="12" t="s">
        <v>54</v>
      </c>
      <c r="K2059" s="12" t="s">
        <v>55</v>
      </c>
      <c r="L2059" s="12">
        <v>90045</v>
      </c>
      <c r="M2059" s="12" t="s">
        <v>56</v>
      </c>
      <c r="N2059" s="12" t="s">
        <v>3019</v>
      </c>
      <c r="O2059" s="12" t="s">
        <v>32</v>
      </c>
      <c r="P2059" s="12" t="s">
        <v>38</v>
      </c>
      <c r="Q2059" s="12" t="s">
        <v>3020</v>
      </c>
      <c r="R2059" s="12">
        <v>242.136</v>
      </c>
      <c r="S2059" s="12">
        <v>3</v>
      </c>
      <c r="T2059" s="12">
        <v>0.2</v>
      </c>
      <c r="U2059" s="12">
        <v>12.1068</v>
      </c>
    </row>
    <row r="2060" spans="1:21" x14ac:dyDescent="0.3">
      <c r="A2060" s="12">
        <v>9709</v>
      </c>
      <c r="B2060" s="12" t="s">
        <v>4343</v>
      </c>
      <c r="C2060" s="2">
        <v>42664</v>
      </c>
      <c r="D2060" s="2">
        <v>42670</v>
      </c>
      <c r="E2060" s="12" t="s">
        <v>41</v>
      </c>
      <c r="F2060" s="12" t="s">
        <v>630</v>
      </c>
      <c r="G2060" s="12" t="s">
        <v>631</v>
      </c>
      <c r="H2060" s="12" t="s">
        <v>26</v>
      </c>
      <c r="I2060" s="12" t="s">
        <v>27</v>
      </c>
      <c r="J2060" s="12" t="s">
        <v>54</v>
      </c>
      <c r="K2060" s="12" t="s">
        <v>55</v>
      </c>
      <c r="L2060" s="12">
        <v>90045</v>
      </c>
      <c r="M2060" s="12" t="s">
        <v>56</v>
      </c>
      <c r="N2060" s="12" t="s">
        <v>2661</v>
      </c>
      <c r="O2060" s="12" t="s">
        <v>32</v>
      </c>
      <c r="P2060" s="12" t="s">
        <v>58</v>
      </c>
      <c r="Q2060" s="12" t="s">
        <v>2662</v>
      </c>
      <c r="R2060" s="12">
        <v>19.96</v>
      </c>
      <c r="S2060" s="12">
        <v>2</v>
      </c>
      <c r="T2060" s="12">
        <v>0</v>
      </c>
      <c r="U2060" s="12">
        <v>5.5888</v>
      </c>
    </row>
    <row r="2061" spans="1:21" x14ac:dyDescent="0.3">
      <c r="A2061" s="12">
        <v>9711</v>
      </c>
      <c r="B2061" s="12" t="s">
        <v>4344</v>
      </c>
      <c r="C2061" s="2">
        <v>41948</v>
      </c>
      <c r="D2061" s="2">
        <v>41953</v>
      </c>
      <c r="E2061" s="12" t="s">
        <v>41</v>
      </c>
      <c r="F2061" s="12" t="s">
        <v>1385</v>
      </c>
      <c r="G2061" s="12" t="s">
        <v>1386</v>
      </c>
      <c r="H2061" s="12" t="s">
        <v>26</v>
      </c>
      <c r="I2061" s="12" t="s">
        <v>27</v>
      </c>
      <c r="J2061" s="12" t="s">
        <v>67</v>
      </c>
      <c r="K2061" s="12" t="s">
        <v>68</v>
      </c>
      <c r="L2061" s="12">
        <v>19143</v>
      </c>
      <c r="M2061" s="12" t="s">
        <v>69</v>
      </c>
      <c r="N2061" s="12" t="s">
        <v>1833</v>
      </c>
      <c r="O2061" s="12" t="s">
        <v>32</v>
      </c>
      <c r="P2061" s="12" t="s">
        <v>58</v>
      </c>
      <c r="Q2061" s="12" t="s">
        <v>1834</v>
      </c>
      <c r="R2061" s="12">
        <v>273.56799999999998</v>
      </c>
      <c r="S2061" s="12">
        <v>2</v>
      </c>
      <c r="T2061" s="12">
        <v>0.2</v>
      </c>
      <c r="U2061" s="12">
        <v>-34.195999999999998</v>
      </c>
    </row>
    <row r="2062" spans="1:21" x14ac:dyDescent="0.3">
      <c r="A2062" s="12">
        <v>9721</v>
      </c>
      <c r="B2062" s="12" t="s">
        <v>4345</v>
      </c>
      <c r="C2062" s="2">
        <v>42635</v>
      </c>
      <c r="D2062" s="2">
        <v>42639</v>
      </c>
      <c r="E2062" s="12" t="s">
        <v>41</v>
      </c>
      <c r="F2062" s="12" t="s">
        <v>3080</v>
      </c>
      <c r="G2062" s="12" t="s">
        <v>3081</v>
      </c>
      <c r="H2062" s="12" t="s">
        <v>92</v>
      </c>
      <c r="I2062" s="12" t="s">
        <v>27</v>
      </c>
      <c r="J2062" s="12" t="s">
        <v>4149</v>
      </c>
      <c r="K2062" s="12" t="s">
        <v>240</v>
      </c>
      <c r="L2062" s="12">
        <v>54302</v>
      </c>
      <c r="M2062" s="12" t="s">
        <v>95</v>
      </c>
      <c r="N2062" s="12" t="s">
        <v>2206</v>
      </c>
      <c r="O2062" s="12" t="s">
        <v>32</v>
      </c>
      <c r="P2062" s="12" t="s">
        <v>58</v>
      </c>
      <c r="Q2062" s="12" t="s">
        <v>2207</v>
      </c>
      <c r="R2062" s="12">
        <v>18.96</v>
      </c>
      <c r="S2062" s="12">
        <v>2</v>
      </c>
      <c r="T2062" s="12">
        <v>0</v>
      </c>
      <c r="U2062" s="12">
        <v>7.5839999999999996</v>
      </c>
    </row>
    <row r="2063" spans="1:21" x14ac:dyDescent="0.3">
      <c r="A2063" s="12">
        <v>9722</v>
      </c>
      <c r="B2063" s="12" t="s">
        <v>4346</v>
      </c>
      <c r="C2063" s="2">
        <v>42416</v>
      </c>
      <c r="D2063" s="2">
        <v>42420</v>
      </c>
      <c r="E2063" s="12" t="s">
        <v>41</v>
      </c>
      <c r="F2063" s="12" t="s">
        <v>2213</v>
      </c>
      <c r="G2063" s="12" t="s">
        <v>2214</v>
      </c>
      <c r="H2063" s="12" t="s">
        <v>26</v>
      </c>
      <c r="I2063" s="12" t="s">
        <v>27</v>
      </c>
      <c r="J2063" s="12" t="s">
        <v>175</v>
      </c>
      <c r="K2063" s="12" t="s">
        <v>122</v>
      </c>
      <c r="L2063" s="12">
        <v>10024</v>
      </c>
      <c r="M2063" s="12" t="s">
        <v>69</v>
      </c>
      <c r="N2063" s="12" t="s">
        <v>2990</v>
      </c>
      <c r="O2063" s="12" t="s">
        <v>32</v>
      </c>
      <c r="P2063" s="12" t="s">
        <v>38</v>
      </c>
      <c r="Q2063" s="12" t="s">
        <v>2991</v>
      </c>
      <c r="R2063" s="12">
        <v>326.64600000000002</v>
      </c>
      <c r="S2063" s="12">
        <v>3</v>
      </c>
      <c r="T2063" s="12">
        <v>0.1</v>
      </c>
      <c r="U2063" s="12">
        <v>39.923400000000001</v>
      </c>
    </row>
    <row r="2064" spans="1:21" x14ac:dyDescent="0.3">
      <c r="A2064" s="12">
        <v>9733</v>
      </c>
      <c r="B2064" s="12" t="s">
        <v>4347</v>
      </c>
      <c r="C2064" s="2">
        <v>41871</v>
      </c>
      <c r="D2064" s="2">
        <v>41876</v>
      </c>
      <c r="E2064" s="12" t="s">
        <v>41</v>
      </c>
      <c r="F2064" s="12" t="s">
        <v>2743</v>
      </c>
      <c r="G2064" s="12" t="s">
        <v>2744</v>
      </c>
      <c r="H2064" s="12" t="s">
        <v>92</v>
      </c>
      <c r="I2064" s="12" t="s">
        <v>27</v>
      </c>
      <c r="J2064" s="12" t="s">
        <v>2852</v>
      </c>
      <c r="K2064" s="12" t="s">
        <v>718</v>
      </c>
      <c r="L2064" s="12">
        <v>23666</v>
      </c>
      <c r="M2064" s="12" t="s">
        <v>30</v>
      </c>
      <c r="N2064" s="12" t="s">
        <v>2220</v>
      </c>
      <c r="O2064" s="12" t="s">
        <v>32</v>
      </c>
      <c r="P2064" s="12" t="s">
        <v>38</v>
      </c>
      <c r="Q2064" s="12" t="s">
        <v>2221</v>
      </c>
      <c r="R2064" s="12">
        <v>500.24</v>
      </c>
      <c r="S2064" s="12">
        <v>13</v>
      </c>
      <c r="T2064" s="12">
        <v>0</v>
      </c>
      <c r="U2064" s="12">
        <v>145.06960000000001</v>
      </c>
    </row>
    <row r="2065" spans="1:21" x14ac:dyDescent="0.3">
      <c r="A2065" s="12">
        <v>9742</v>
      </c>
      <c r="B2065" s="12" t="s">
        <v>4348</v>
      </c>
      <c r="C2065" s="2">
        <v>42316</v>
      </c>
      <c r="D2065" s="2">
        <v>42320</v>
      </c>
      <c r="E2065" s="12" t="s">
        <v>41</v>
      </c>
      <c r="F2065" s="12" t="s">
        <v>4349</v>
      </c>
      <c r="G2065" s="12" t="s">
        <v>4350</v>
      </c>
      <c r="H2065" s="12" t="s">
        <v>92</v>
      </c>
      <c r="I2065" s="12" t="s">
        <v>27</v>
      </c>
      <c r="J2065" s="12" t="s">
        <v>3033</v>
      </c>
      <c r="K2065" s="12" t="s">
        <v>3108</v>
      </c>
      <c r="L2065" s="12">
        <v>5408</v>
      </c>
      <c r="M2065" s="12" t="s">
        <v>69</v>
      </c>
      <c r="N2065" s="12" t="s">
        <v>83</v>
      </c>
      <c r="O2065" s="12" t="s">
        <v>32</v>
      </c>
      <c r="P2065" s="12" t="s">
        <v>33</v>
      </c>
      <c r="Q2065" s="12" t="s">
        <v>84</v>
      </c>
      <c r="R2065" s="12">
        <v>4404.8999999999996</v>
      </c>
      <c r="S2065" s="12">
        <v>5</v>
      </c>
      <c r="T2065" s="12">
        <v>0</v>
      </c>
      <c r="U2065" s="12">
        <v>1013.127</v>
      </c>
    </row>
    <row r="2066" spans="1:21" x14ac:dyDescent="0.3">
      <c r="A2066" s="12">
        <v>9746</v>
      </c>
      <c r="B2066" s="12" t="s">
        <v>4351</v>
      </c>
      <c r="C2066" s="2">
        <v>43063</v>
      </c>
      <c r="D2066" s="2">
        <v>43063</v>
      </c>
      <c r="E2066" s="12" t="s">
        <v>427</v>
      </c>
      <c r="F2066" s="12" t="s">
        <v>1209</v>
      </c>
      <c r="G2066" s="12" t="s">
        <v>1210</v>
      </c>
      <c r="H2066" s="12" t="s">
        <v>26</v>
      </c>
      <c r="I2066" s="12" t="s">
        <v>27</v>
      </c>
      <c r="J2066" s="12" t="s">
        <v>54</v>
      </c>
      <c r="K2066" s="12" t="s">
        <v>55</v>
      </c>
      <c r="L2066" s="12">
        <v>90008</v>
      </c>
      <c r="M2066" s="12" t="s">
        <v>56</v>
      </c>
      <c r="N2066" s="12" t="s">
        <v>443</v>
      </c>
      <c r="O2066" s="12" t="s">
        <v>32</v>
      </c>
      <c r="P2066" s="12" t="s">
        <v>47</v>
      </c>
      <c r="Q2066" s="12" t="s">
        <v>444</v>
      </c>
      <c r="R2066" s="12">
        <v>364.08</v>
      </c>
      <c r="S2066" s="12">
        <v>2</v>
      </c>
      <c r="T2066" s="12">
        <v>0.2</v>
      </c>
      <c r="U2066" s="12">
        <v>9.1020000000000003</v>
      </c>
    </row>
    <row r="2067" spans="1:21" x14ac:dyDescent="0.3">
      <c r="A2067" s="12">
        <v>9747</v>
      </c>
      <c r="B2067" s="12" t="s">
        <v>4351</v>
      </c>
      <c r="C2067" s="2">
        <v>43063</v>
      </c>
      <c r="D2067" s="2">
        <v>43063</v>
      </c>
      <c r="E2067" s="12" t="s">
        <v>427</v>
      </c>
      <c r="F2067" s="12" t="s">
        <v>1209</v>
      </c>
      <c r="G2067" s="12" t="s">
        <v>1210</v>
      </c>
      <c r="H2067" s="12" t="s">
        <v>26</v>
      </c>
      <c r="I2067" s="12" t="s">
        <v>27</v>
      </c>
      <c r="J2067" s="12" t="s">
        <v>54</v>
      </c>
      <c r="K2067" s="12" t="s">
        <v>55</v>
      </c>
      <c r="L2067" s="12">
        <v>90008</v>
      </c>
      <c r="M2067" s="12" t="s">
        <v>56</v>
      </c>
      <c r="N2067" s="12" t="s">
        <v>1251</v>
      </c>
      <c r="O2067" s="12" t="s">
        <v>32</v>
      </c>
      <c r="P2067" s="12" t="s">
        <v>47</v>
      </c>
      <c r="Q2067" s="12" t="s">
        <v>1252</v>
      </c>
      <c r="R2067" s="12">
        <v>71.087999999999994</v>
      </c>
      <c r="S2067" s="12">
        <v>2</v>
      </c>
      <c r="T2067" s="12">
        <v>0.2</v>
      </c>
      <c r="U2067" s="12">
        <v>-1.7771999999999999</v>
      </c>
    </row>
    <row r="2068" spans="1:21" x14ac:dyDescent="0.3">
      <c r="A2068" s="12">
        <v>9748</v>
      </c>
      <c r="B2068" s="12" t="s">
        <v>4352</v>
      </c>
      <c r="C2068" s="2">
        <v>41954</v>
      </c>
      <c r="D2068" s="2">
        <v>41958</v>
      </c>
      <c r="E2068" s="12" t="s">
        <v>41</v>
      </c>
      <c r="F2068" s="12" t="s">
        <v>52</v>
      </c>
      <c r="G2068" s="12" t="s">
        <v>53</v>
      </c>
      <c r="H2068" s="12" t="s">
        <v>26</v>
      </c>
      <c r="I2068" s="12" t="s">
        <v>27</v>
      </c>
      <c r="J2068" s="12" t="s">
        <v>135</v>
      </c>
      <c r="K2068" s="12" t="s">
        <v>136</v>
      </c>
      <c r="L2068" s="12">
        <v>60653</v>
      </c>
      <c r="M2068" s="12" t="s">
        <v>95</v>
      </c>
      <c r="N2068" s="12" t="s">
        <v>2789</v>
      </c>
      <c r="O2068" s="12" t="s">
        <v>32</v>
      </c>
      <c r="P2068" s="12" t="s">
        <v>58</v>
      </c>
      <c r="Q2068" s="12" t="s">
        <v>2790</v>
      </c>
      <c r="R2068" s="12">
        <v>10.984</v>
      </c>
      <c r="S2068" s="12">
        <v>2</v>
      </c>
      <c r="T2068" s="12">
        <v>0.6</v>
      </c>
      <c r="U2068" s="12">
        <v>-7.9634</v>
      </c>
    </row>
    <row r="2069" spans="1:21" x14ac:dyDescent="0.3">
      <c r="A2069" s="12">
        <v>9749</v>
      </c>
      <c r="B2069" s="12" t="s">
        <v>4352</v>
      </c>
      <c r="C2069" s="2">
        <v>41954</v>
      </c>
      <c r="D2069" s="2">
        <v>41958</v>
      </c>
      <c r="E2069" s="12" t="s">
        <v>41</v>
      </c>
      <c r="F2069" s="12" t="s">
        <v>52</v>
      </c>
      <c r="G2069" s="12" t="s">
        <v>53</v>
      </c>
      <c r="H2069" s="12" t="s">
        <v>26</v>
      </c>
      <c r="I2069" s="12" t="s">
        <v>27</v>
      </c>
      <c r="J2069" s="12" t="s">
        <v>135</v>
      </c>
      <c r="K2069" s="12" t="s">
        <v>136</v>
      </c>
      <c r="L2069" s="12">
        <v>60653</v>
      </c>
      <c r="M2069" s="12" t="s">
        <v>95</v>
      </c>
      <c r="N2069" s="12" t="s">
        <v>577</v>
      </c>
      <c r="O2069" s="12" t="s">
        <v>32</v>
      </c>
      <c r="P2069" s="12" t="s">
        <v>38</v>
      </c>
      <c r="Q2069" s="12" t="s">
        <v>578</v>
      </c>
      <c r="R2069" s="12">
        <v>797.94399999999996</v>
      </c>
      <c r="S2069" s="12">
        <v>4</v>
      </c>
      <c r="T2069" s="12">
        <v>0.3</v>
      </c>
      <c r="U2069" s="12">
        <v>-56.996000000000002</v>
      </c>
    </row>
    <row r="2070" spans="1:21" x14ac:dyDescent="0.3">
      <c r="A2070" s="12">
        <v>9757</v>
      </c>
      <c r="B2070" s="12" t="s">
        <v>4353</v>
      </c>
      <c r="C2070" s="2">
        <v>42821</v>
      </c>
      <c r="D2070" s="2">
        <v>42823</v>
      </c>
      <c r="E2070" s="12" t="s">
        <v>23</v>
      </c>
      <c r="F2070" s="12" t="s">
        <v>179</v>
      </c>
      <c r="G2070" s="12" t="s">
        <v>180</v>
      </c>
      <c r="H2070" s="12" t="s">
        <v>26</v>
      </c>
      <c r="I2070" s="12" t="s">
        <v>27</v>
      </c>
      <c r="J2070" s="12" t="s">
        <v>637</v>
      </c>
      <c r="K2070" s="12" t="s">
        <v>718</v>
      </c>
      <c r="L2070" s="12">
        <v>23223</v>
      </c>
      <c r="M2070" s="12" t="s">
        <v>30</v>
      </c>
      <c r="N2070" s="12" t="s">
        <v>370</v>
      </c>
      <c r="O2070" s="12" t="s">
        <v>32</v>
      </c>
      <c r="P2070" s="12" t="s">
        <v>47</v>
      </c>
      <c r="Q2070" s="12" t="s">
        <v>371</v>
      </c>
      <c r="R2070" s="12">
        <v>292.10000000000002</v>
      </c>
      <c r="S2070" s="12">
        <v>2</v>
      </c>
      <c r="T2070" s="12">
        <v>0</v>
      </c>
      <c r="U2070" s="12">
        <v>58.42</v>
      </c>
    </row>
    <row r="2071" spans="1:21" x14ac:dyDescent="0.3">
      <c r="A2071" s="12">
        <v>9760</v>
      </c>
      <c r="B2071" s="12" t="s">
        <v>4354</v>
      </c>
      <c r="C2071" s="2">
        <v>42674</v>
      </c>
      <c r="D2071" s="2">
        <v>42679</v>
      </c>
      <c r="E2071" s="12" t="s">
        <v>41</v>
      </c>
      <c r="F2071" s="12" t="s">
        <v>655</v>
      </c>
      <c r="G2071" s="12" t="s">
        <v>656</v>
      </c>
      <c r="H2071" s="12" t="s">
        <v>92</v>
      </c>
      <c r="I2071" s="12" t="s">
        <v>27</v>
      </c>
      <c r="J2071" s="12" t="s">
        <v>330</v>
      </c>
      <c r="K2071" s="12" t="s">
        <v>55</v>
      </c>
      <c r="L2071" s="12">
        <v>94109</v>
      </c>
      <c r="M2071" s="12" t="s">
        <v>56</v>
      </c>
      <c r="N2071" s="12" t="s">
        <v>1488</v>
      </c>
      <c r="O2071" s="12" t="s">
        <v>32</v>
      </c>
      <c r="P2071" s="12" t="s">
        <v>38</v>
      </c>
      <c r="Q2071" s="12" t="s">
        <v>1489</v>
      </c>
      <c r="R2071" s="12">
        <v>1403.92</v>
      </c>
      <c r="S2071" s="12">
        <v>5</v>
      </c>
      <c r="T2071" s="12">
        <v>0.2</v>
      </c>
      <c r="U2071" s="12">
        <v>70.195999999999998</v>
      </c>
    </row>
    <row r="2072" spans="1:21" x14ac:dyDescent="0.3">
      <c r="A2072" s="12">
        <v>9770</v>
      </c>
      <c r="B2072" s="12" t="s">
        <v>4355</v>
      </c>
      <c r="C2072" s="2">
        <v>42698</v>
      </c>
      <c r="D2072" s="2">
        <v>42704</v>
      </c>
      <c r="E2072" s="12" t="s">
        <v>41</v>
      </c>
      <c r="F2072" s="12" t="s">
        <v>903</v>
      </c>
      <c r="G2072" s="12" t="s">
        <v>904</v>
      </c>
      <c r="H2072" s="12" t="s">
        <v>102</v>
      </c>
      <c r="I2072" s="12" t="s">
        <v>27</v>
      </c>
      <c r="J2072" s="12" t="s">
        <v>2052</v>
      </c>
      <c r="K2072" s="12" t="s">
        <v>45</v>
      </c>
      <c r="L2072" s="12">
        <v>33012</v>
      </c>
      <c r="M2072" s="12" t="s">
        <v>30</v>
      </c>
      <c r="N2072" s="12" t="s">
        <v>769</v>
      </c>
      <c r="O2072" s="12" t="s">
        <v>32</v>
      </c>
      <c r="P2072" s="12" t="s">
        <v>33</v>
      </c>
      <c r="Q2072" s="12" t="s">
        <v>770</v>
      </c>
      <c r="R2072" s="12">
        <v>339.92</v>
      </c>
      <c r="S2072" s="12">
        <v>5</v>
      </c>
      <c r="T2072" s="12">
        <v>0.2</v>
      </c>
      <c r="U2072" s="12">
        <v>8.4979999999999993</v>
      </c>
    </row>
    <row r="2073" spans="1:21" x14ac:dyDescent="0.3">
      <c r="A2073" s="12">
        <v>9776</v>
      </c>
      <c r="B2073" s="12" t="s">
        <v>4356</v>
      </c>
      <c r="C2073" s="2">
        <v>41846</v>
      </c>
      <c r="D2073" s="2">
        <v>41850</v>
      </c>
      <c r="E2073" s="12" t="s">
        <v>41</v>
      </c>
      <c r="F2073" s="12" t="s">
        <v>1576</v>
      </c>
      <c r="G2073" s="12" t="s">
        <v>1577</v>
      </c>
      <c r="H2073" s="12" t="s">
        <v>26</v>
      </c>
      <c r="I2073" s="12" t="s">
        <v>27</v>
      </c>
      <c r="J2073" s="12" t="s">
        <v>247</v>
      </c>
      <c r="K2073" s="12" t="s">
        <v>94</v>
      </c>
      <c r="L2073" s="12">
        <v>78207</v>
      </c>
      <c r="M2073" s="12" t="s">
        <v>95</v>
      </c>
      <c r="N2073" s="12" t="s">
        <v>2263</v>
      </c>
      <c r="O2073" s="12" t="s">
        <v>32</v>
      </c>
      <c r="P2073" s="12" t="s">
        <v>58</v>
      </c>
      <c r="Q2073" s="12" t="s">
        <v>2264</v>
      </c>
      <c r="R2073" s="12">
        <v>17.495999999999999</v>
      </c>
      <c r="S2073" s="12">
        <v>3</v>
      </c>
      <c r="T2073" s="12">
        <v>0.6</v>
      </c>
      <c r="U2073" s="12">
        <v>-10.0602</v>
      </c>
    </row>
    <row r="2074" spans="1:21" x14ac:dyDescent="0.3">
      <c r="A2074" s="12">
        <v>9785</v>
      </c>
      <c r="B2074" s="12" t="s">
        <v>4357</v>
      </c>
      <c r="C2074" s="2">
        <v>42155</v>
      </c>
      <c r="D2074" s="2">
        <v>42157</v>
      </c>
      <c r="E2074" s="12" t="s">
        <v>23</v>
      </c>
      <c r="F2074" s="12" t="s">
        <v>1825</v>
      </c>
      <c r="G2074" s="12" t="s">
        <v>1826</v>
      </c>
      <c r="H2074" s="12" t="s">
        <v>92</v>
      </c>
      <c r="I2074" s="12" t="s">
        <v>27</v>
      </c>
      <c r="J2074" s="12" t="s">
        <v>3565</v>
      </c>
      <c r="K2074" s="12" t="s">
        <v>364</v>
      </c>
      <c r="L2074" s="12">
        <v>7501</v>
      </c>
      <c r="M2074" s="12" t="s">
        <v>69</v>
      </c>
      <c r="N2074" s="12" t="s">
        <v>1982</v>
      </c>
      <c r="O2074" s="12" t="s">
        <v>32</v>
      </c>
      <c r="P2074" s="12" t="s">
        <v>58</v>
      </c>
      <c r="Q2074" s="12" t="s">
        <v>1983</v>
      </c>
      <c r="R2074" s="12">
        <v>8.2799999999999994</v>
      </c>
      <c r="S2074" s="12">
        <v>2</v>
      </c>
      <c r="T2074" s="12">
        <v>0</v>
      </c>
      <c r="U2074" s="12">
        <v>2.9807999999999999</v>
      </c>
    </row>
    <row r="2075" spans="1:21" x14ac:dyDescent="0.3">
      <c r="A2075" s="12">
        <v>9787</v>
      </c>
      <c r="B2075" s="12" t="s">
        <v>4358</v>
      </c>
      <c r="C2075" s="2">
        <v>41948</v>
      </c>
      <c r="D2075" s="2">
        <v>41948</v>
      </c>
      <c r="E2075" s="12" t="s">
        <v>427</v>
      </c>
      <c r="F2075" s="12" t="s">
        <v>4359</v>
      </c>
      <c r="G2075" s="12" t="s">
        <v>4360</v>
      </c>
      <c r="H2075" s="12" t="s">
        <v>26</v>
      </c>
      <c r="I2075" s="12" t="s">
        <v>27</v>
      </c>
      <c r="J2075" s="12" t="s">
        <v>2852</v>
      </c>
      <c r="K2075" s="12" t="s">
        <v>718</v>
      </c>
      <c r="L2075" s="12">
        <v>23666</v>
      </c>
      <c r="M2075" s="12" t="s">
        <v>30</v>
      </c>
      <c r="N2075" s="12" t="s">
        <v>1515</v>
      </c>
      <c r="O2075" s="12" t="s">
        <v>32</v>
      </c>
      <c r="P2075" s="12" t="s">
        <v>38</v>
      </c>
      <c r="Q2075" s="12" t="s">
        <v>1516</v>
      </c>
      <c r="R2075" s="12">
        <v>149.9</v>
      </c>
      <c r="S2075" s="12">
        <v>5</v>
      </c>
      <c r="T2075" s="12">
        <v>0</v>
      </c>
      <c r="U2075" s="12">
        <v>40.472999999999999</v>
      </c>
    </row>
    <row r="2076" spans="1:21" x14ac:dyDescent="0.3">
      <c r="A2076" s="12">
        <v>9788</v>
      </c>
      <c r="B2076" s="12" t="s">
        <v>4361</v>
      </c>
      <c r="C2076" s="2">
        <v>42821</v>
      </c>
      <c r="D2076" s="2">
        <v>42826</v>
      </c>
      <c r="E2076" s="12" t="s">
        <v>41</v>
      </c>
      <c r="F2076" s="12" t="s">
        <v>1347</v>
      </c>
      <c r="G2076" s="12" t="s">
        <v>1348</v>
      </c>
      <c r="H2076" s="12" t="s">
        <v>26</v>
      </c>
      <c r="I2076" s="12" t="s">
        <v>27</v>
      </c>
      <c r="J2076" s="12" t="s">
        <v>103</v>
      </c>
      <c r="K2076" s="12" t="s">
        <v>94</v>
      </c>
      <c r="L2076" s="12">
        <v>77070</v>
      </c>
      <c r="M2076" s="12" t="s">
        <v>95</v>
      </c>
      <c r="N2076" s="12" t="s">
        <v>1001</v>
      </c>
      <c r="O2076" s="12" t="s">
        <v>32</v>
      </c>
      <c r="P2076" s="12" t="s">
        <v>33</v>
      </c>
      <c r="Q2076" s="12" t="s">
        <v>1002</v>
      </c>
      <c r="R2076" s="12">
        <v>1023.332</v>
      </c>
      <c r="S2076" s="12">
        <v>5</v>
      </c>
      <c r="T2076" s="12">
        <v>0.32</v>
      </c>
      <c r="U2076" s="12">
        <v>-30.097999999999999</v>
      </c>
    </row>
    <row r="2077" spans="1:21" x14ac:dyDescent="0.3">
      <c r="A2077" s="12">
        <v>9789</v>
      </c>
      <c r="B2077" s="12" t="s">
        <v>4361</v>
      </c>
      <c r="C2077" s="2">
        <v>42821</v>
      </c>
      <c r="D2077" s="2">
        <v>42826</v>
      </c>
      <c r="E2077" s="12" t="s">
        <v>41</v>
      </c>
      <c r="F2077" s="12" t="s">
        <v>1347</v>
      </c>
      <c r="G2077" s="12" t="s">
        <v>1348</v>
      </c>
      <c r="H2077" s="12" t="s">
        <v>26</v>
      </c>
      <c r="I2077" s="12" t="s">
        <v>27</v>
      </c>
      <c r="J2077" s="12" t="s">
        <v>103</v>
      </c>
      <c r="K2077" s="12" t="s">
        <v>94</v>
      </c>
      <c r="L2077" s="12">
        <v>77070</v>
      </c>
      <c r="M2077" s="12" t="s">
        <v>95</v>
      </c>
      <c r="N2077" s="12" t="s">
        <v>208</v>
      </c>
      <c r="O2077" s="12" t="s">
        <v>32</v>
      </c>
      <c r="P2077" s="12" t="s">
        <v>38</v>
      </c>
      <c r="Q2077" s="12" t="s">
        <v>209</v>
      </c>
      <c r="R2077" s="12">
        <v>600.55799999999999</v>
      </c>
      <c r="S2077" s="12">
        <v>3</v>
      </c>
      <c r="T2077" s="12">
        <v>0.3</v>
      </c>
      <c r="U2077" s="12">
        <v>-8.5793999999999997</v>
      </c>
    </row>
    <row r="2078" spans="1:21" x14ac:dyDescent="0.3">
      <c r="A2078" s="12">
        <v>9791</v>
      </c>
      <c r="B2078" s="12" t="s">
        <v>4361</v>
      </c>
      <c r="C2078" s="2">
        <v>42821</v>
      </c>
      <c r="D2078" s="2">
        <v>42826</v>
      </c>
      <c r="E2078" s="12" t="s">
        <v>41</v>
      </c>
      <c r="F2078" s="12" t="s">
        <v>1347</v>
      </c>
      <c r="G2078" s="12" t="s">
        <v>1348</v>
      </c>
      <c r="H2078" s="12" t="s">
        <v>26</v>
      </c>
      <c r="I2078" s="12" t="s">
        <v>27</v>
      </c>
      <c r="J2078" s="12" t="s">
        <v>103</v>
      </c>
      <c r="K2078" s="12" t="s">
        <v>94</v>
      </c>
      <c r="L2078" s="12">
        <v>77070</v>
      </c>
      <c r="M2078" s="12" t="s">
        <v>95</v>
      </c>
      <c r="N2078" s="12" t="s">
        <v>1852</v>
      </c>
      <c r="O2078" s="12" t="s">
        <v>32</v>
      </c>
      <c r="P2078" s="12" t="s">
        <v>38</v>
      </c>
      <c r="Q2078" s="12" t="s">
        <v>1853</v>
      </c>
      <c r="R2078" s="12">
        <v>211.24600000000001</v>
      </c>
      <c r="S2078" s="12">
        <v>2</v>
      </c>
      <c r="T2078" s="12">
        <v>0.3</v>
      </c>
      <c r="U2078" s="12">
        <v>-66.391599999999997</v>
      </c>
    </row>
    <row r="2079" spans="1:21" x14ac:dyDescent="0.3">
      <c r="A2079" s="12">
        <v>9793</v>
      </c>
      <c r="B2079" s="12" t="s">
        <v>4362</v>
      </c>
      <c r="C2079" s="2">
        <v>41780</v>
      </c>
      <c r="D2079" s="2">
        <v>41782</v>
      </c>
      <c r="E2079" s="12" t="s">
        <v>23</v>
      </c>
      <c r="F2079" s="12" t="s">
        <v>927</v>
      </c>
      <c r="G2079" s="12" t="s">
        <v>928</v>
      </c>
      <c r="H2079" s="12" t="s">
        <v>26</v>
      </c>
      <c r="I2079" s="12" t="s">
        <v>27</v>
      </c>
      <c r="J2079" s="12" t="s">
        <v>103</v>
      </c>
      <c r="K2079" s="12" t="s">
        <v>94</v>
      </c>
      <c r="L2079" s="12">
        <v>77070</v>
      </c>
      <c r="M2079" s="12" t="s">
        <v>95</v>
      </c>
      <c r="N2079" s="12" t="s">
        <v>490</v>
      </c>
      <c r="O2079" s="12" t="s">
        <v>32</v>
      </c>
      <c r="P2079" s="12" t="s">
        <v>38</v>
      </c>
      <c r="Q2079" s="12" t="s">
        <v>491</v>
      </c>
      <c r="R2079" s="12">
        <v>107.77200000000001</v>
      </c>
      <c r="S2079" s="12">
        <v>2</v>
      </c>
      <c r="T2079" s="12">
        <v>0.3</v>
      </c>
      <c r="U2079" s="12">
        <v>-29.252400000000002</v>
      </c>
    </row>
    <row r="2080" spans="1:21" x14ac:dyDescent="0.3">
      <c r="A2080" s="12">
        <v>9805</v>
      </c>
      <c r="B2080" s="12" t="s">
        <v>4363</v>
      </c>
      <c r="C2080" s="2">
        <v>42203</v>
      </c>
      <c r="D2080" s="2">
        <v>42205</v>
      </c>
      <c r="E2080" s="12" t="s">
        <v>23</v>
      </c>
      <c r="F2080" s="12" t="s">
        <v>849</v>
      </c>
      <c r="G2080" s="12" t="s">
        <v>850</v>
      </c>
      <c r="H2080" s="12" t="s">
        <v>26</v>
      </c>
      <c r="I2080" s="12" t="s">
        <v>27</v>
      </c>
      <c r="J2080" s="12" t="s">
        <v>175</v>
      </c>
      <c r="K2080" s="12" t="s">
        <v>122</v>
      </c>
      <c r="L2080" s="12">
        <v>10024</v>
      </c>
      <c r="M2080" s="12" t="s">
        <v>69</v>
      </c>
      <c r="N2080" s="12" t="s">
        <v>1720</v>
      </c>
      <c r="O2080" s="12" t="s">
        <v>32</v>
      </c>
      <c r="P2080" s="12" t="s">
        <v>58</v>
      </c>
      <c r="Q2080" s="12" t="s">
        <v>1721</v>
      </c>
      <c r="R2080" s="12">
        <v>7.38</v>
      </c>
      <c r="S2080" s="12">
        <v>1</v>
      </c>
      <c r="T2080" s="12">
        <v>0</v>
      </c>
      <c r="U2080" s="12">
        <v>2.1402000000000001</v>
      </c>
    </row>
    <row r="2081" spans="1:21" x14ac:dyDescent="0.3">
      <c r="A2081" s="12">
        <v>9806</v>
      </c>
      <c r="B2081" s="12" t="s">
        <v>4364</v>
      </c>
      <c r="C2081" s="2">
        <v>42664</v>
      </c>
      <c r="D2081" s="2">
        <v>42669</v>
      </c>
      <c r="E2081" s="12" t="s">
        <v>41</v>
      </c>
      <c r="F2081" s="12" t="s">
        <v>1952</v>
      </c>
      <c r="G2081" s="12" t="s">
        <v>1953</v>
      </c>
      <c r="H2081" s="12" t="s">
        <v>102</v>
      </c>
      <c r="I2081" s="12" t="s">
        <v>27</v>
      </c>
      <c r="J2081" s="12" t="s">
        <v>44</v>
      </c>
      <c r="K2081" s="12" t="s">
        <v>45</v>
      </c>
      <c r="L2081" s="12">
        <v>33311</v>
      </c>
      <c r="M2081" s="12" t="s">
        <v>30</v>
      </c>
      <c r="N2081" s="12" t="s">
        <v>1520</v>
      </c>
      <c r="O2081" s="12" t="s">
        <v>32</v>
      </c>
      <c r="P2081" s="12" t="s">
        <v>58</v>
      </c>
      <c r="Q2081" s="12" t="s">
        <v>1521</v>
      </c>
      <c r="R2081" s="12">
        <v>45.567999999999998</v>
      </c>
      <c r="S2081" s="12">
        <v>2</v>
      </c>
      <c r="T2081" s="12">
        <v>0.2</v>
      </c>
      <c r="U2081" s="12">
        <v>9.6831999999999994</v>
      </c>
    </row>
    <row r="2082" spans="1:21" x14ac:dyDescent="0.3">
      <c r="A2082" s="12">
        <v>9808</v>
      </c>
      <c r="B2082" s="12" t="s">
        <v>4365</v>
      </c>
      <c r="C2082" s="2">
        <v>42943</v>
      </c>
      <c r="D2082" s="2">
        <v>42948</v>
      </c>
      <c r="E2082" s="12" t="s">
        <v>23</v>
      </c>
      <c r="F2082" s="12" t="s">
        <v>1470</v>
      </c>
      <c r="G2082" s="12" t="s">
        <v>1471</v>
      </c>
      <c r="H2082" s="12" t="s">
        <v>26</v>
      </c>
      <c r="I2082" s="12" t="s">
        <v>27</v>
      </c>
      <c r="J2082" s="12" t="s">
        <v>2019</v>
      </c>
      <c r="K2082" s="12" t="s">
        <v>1038</v>
      </c>
      <c r="L2082" s="12">
        <v>27604</v>
      </c>
      <c r="M2082" s="12" t="s">
        <v>30</v>
      </c>
      <c r="N2082" s="12" t="s">
        <v>137</v>
      </c>
      <c r="O2082" s="12" t="s">
        <v>32</v>
      </c>
      <c r="P2082" s="12" t="s">
        <v>38</v>
      </c>
      <c r="Q2082" s="12" t="s">
        <v>138</v>
      </c>
      <c r="R2082" s="12">
        <v>194.84800000000001</v>
      </c>
      <c r="S2082" s="12">
        <v>4</v>
      </c>
      <c r="T2082" s="12">
        <v>0.2</v>
      </c>
      <c r="U2082" s="12">
        <v>12.178000000000001</v>
      </c>
    </row>
    <row r="2083" spans="1:21" x14ac:dyDescent="0.3">
      <c r="A2083" s="12">
        <v>9818</v>
      </c>
      <c r="B2083" s="12" t="s">
        <v>4366</v>
      </c>
      <c r="C2083" s="2">
        <v>42163</v>
      </c>
      <c r="D2083" s="2">
        <v>42167</v>
      </c>
      <c r="E2083" s="12" t="s">
        <v>41</v>
      </c>
      <c r="F2083" s="12" t="s">
        <v>3143</v>
      </c>
      <c r="G2083" s="12" t="s">
        <v>3144</v>
      </c>
      <c r="H2083" s="12" t="s">
        <v>92</v>
      </c>
      <c r="I2083" s="12" t="s">
        <v>27</v>
      </c>
      <c r="J2083" s="12" t="s">
        <v>791</v>
      </c>
      <c r="K2083" s="12" t="s">
        <v>45</v>
      </c>
      <c r="L2083" s="12">
        <v>33710</v>
      </c>
      <c r="M2083" s="12" t="s">
        <v>30</v>
      </c>
      <c r="N2083" s="12" t="s">
        <v>2112</v>
      </c>
      <c r="O2083" s="12" t="s">
        <v>32</v>
      </c>
      <c r="P2083" s="12" t="s">
        <v>58</v>
      </c>
      <c r="Q2083" s="12" t="s">
        <v>2113</v>
      </c>
      <c r="R2083" s="12">
        <v>173.208</v>
      </c>
      <c r="S2083" s="12">
        <v>7</v>
      </c>
      <c r="T2083" s="12">
        <v>0.2</v>
      </c>
      <c r="U2083" s="12">
        <v>45.467100000000002</v>
      </c>
    </row>
    <row r="2084" spans="1:21" x14ac:dyDescent="0.3">
      <c r="A2084" s="12">
        <v>9827</v>
      </c>
      <c r="B2084" s="12" t="s">
        <v>4367</v>
      </c>
      <c r="C2084" s="2">
        <v>41866</v>
      </c>
      <c r="D2084" s="2">
        <v>41870</v>
      </c>
      <c r="E2084" s="12" t="s">
        <v>41</v>
      </c>
      <c r="F2084" s="12" t="s">
        <v>1062</v>
      </c>
      <c r="G2084" s="12" t="s">
        <v>1063</v>
      </c>
      <c r="H2084" s="12" t="s">
        <v>26</v>
      </c>
      <c r="I2084" s="12" t="s">
        <v>27</v>
      </c>
      <c r="J2084" s="12" t="s">
        <v>330</v>
      </c>
      <c r="K2084" s="12" t="s">
        <v>55</v>
      </c>
      <c r="L2084" s="12">
        <v>94122</v>
      </c>
      <c r="M2084" s="12" t="s">
        <v>56</v>
      </c>
      <c r="N2084" s="12" t="s">
        <v>1658</v>
      </c>
      <c r="O2084" s="12" t="s">
        <v>32</v>
      </c>
      <c r="P2084" s="12" t="s">
        <v>38</v>
      </c>
      <c r="Q2084" s="12" t="s">
        <v>1659</v>
      </c>
      <c r="R2084" s="12">
        <v>195.136</v>
      </c>
      <c r="S2084" s="12">
        <v>4</v>
      </c>
      <c r="T2084" s="12">
        <v>0.2</v>
      </c>
      <c r="U2084" s="12">
        <v>-12.196</v>
      </c>
    </row>
    <row r="2085" spans="1:21" x14ac:dyDescent="0.3">
      <c r="A2085" s="12">
        <v>9830</v>
      </c>
      <c r="B2085" s="12" t="s">
        <v>4368</v>
      </c>
      <c r="C2085" s="2">
        <v>42932</v>
      </c>
      <c r="D2085" s="2">
        <v>42939</v>
      </c>
      <c r="E2085" s="12" t="s">
        <v>41</v>
      </c>
      <c r="F2085" s="12" t="s">
        <v>477</v>
      </c>
      <c r="G2085" s="12" t="s">
        <v>478</v>
      </c>
      <c r="H2085" s="12" t="s">
        <v>26</v>
      </c>
      <c r="I2085" s="12" t="s">
        <v>27</v>
      </c>
      <c r="J2085" s="12" t="s">
        <v>1529</v>
      </c>
      <c r="K2085" s="12" t="s">
        <v>1038</v>
      </c>
      <c r="L2085" s="12">
        <v>28205</v>
      </c>
      <c r="M2085" s="12" t="s">
        <v>30</v>
      </c>
      <c r="N2085" s="12" t="s">
        <v>106</v>
      </c>
      <c r="O2085" s="12" t="s">
        <v>32</v>
      </c>
      <c r="P2085" s="12" t="s">
        <v>38</v>
      </c>
      <c r="Q2085" s="12" t="s">
        <v>107</v>
      </c>
      <c r="R2085" s="12">
        <v>242.352</v>
      </c>
      <c r="S2085" s="12">
        <v>3</v>
      </c>
      <c r="T2085" s="12">
        <v>0.2</v>
      </c>
      <c r="U2085" s="12">
        <v>15.147</v>
      </c>
    </row>
    <row r="2086" spans="1:21" x14ac:dyDescent="0.3">
      <c r="A2086" s="12">
        <v>9832</v>
      </c>
      <c r="B2086" s="12" t="s">
        <v>4369</v>
      </c>
      <c r="C2086" s="2">
        <v>41989</v>
      </c>
      <c r="D2086" s="2">
        <v>41991</v>
      </c>
      <c r="E2086" s="12" t="s">
        <v>23</v>
      </c>
      <c r="F2086" s="12" t="s">
        <v>3685</v>
      </c>
      <c r="G2086" s="12" t="s">
        <v>3686</v>
      </c>
      <c r="H2086" s="12" t="s">
        <v>26</v>
      </c>
      <c r="I2086" s="12" t="s">
        <v>27</v>
      </c>
      <c r="J2086" s="12" t="s">
        <v>4370</v>
      </c>
      <c r="K2086" s="12" t="s">
        <v>94</v>
      </c>
      <c r="L2086" s="12">
        <v>77705</v>
      </c>
      <c r="M2086" s="12" t="s">
        <v>95</v>
      </c>
      <c r="N2086" s="12" t="s">
        <v>113</v>
      </c>
      <c r="O2086" s="12" t="s">
        <v>32</v>
      </c>
      <c r="P2086" s="12" t="s">
        <v>58</v>
      </c>
      <c r="Q2086" s="12" t="s">
        <v>114</v>
      </c>
      <c r="R2086" s="12">
        <v>8.6240000000000006</v>
      </c>
      <c r="S2086" s="12">
        <v>7</v>
      </c>
      <c r="T2086" s="12">
        <v>0.6</v>
      </c>
      <c r="U2086" s="12">
        <v>-2.5872000000000002</v>
      </c>
    </row>
    <row r="2087" spans="1:21" x14ac:dyDescent="0.3">
      <c r="A2087" s="12">
        <v>9835</v>
      </c>
      <c r="B2087" s="12" t="s">
        <v>4371</v>
      </c>
      <c r="C2087" s="2">
        <v>42653</v>
      </c>
      <c r="D2087" s="2">
        <v>42655</v>
      </c>
      <c r="E2087" s="12" t="s">
        <v>89</v>
      </c>
      <c r="F2087" s="12" t="s">
        <v>1732</v>
      </c>
      <c r="G2087" s="12" t="s">
        <v>1733</v>
      </c>
      <c r="H2087" s="12" t="s">
        <v>26</v>
      </c>
      <c r="I2087" s="12" t="s">
        <v>27</v>
      </c>
      <c r="J2087" s="12" t="s">
        <v>1156</v>
      </c>
      <c r="K2087" s="12" t="s">
        <v>94</v>
      </c>
      <c r="L2087" s="12">
        <v>77571</v>
      </c>
      <c r="M2087" s="12" t="s">
        <v>95</v>
      </c>
      <c r="N2087" s="12" t="s">
        <v>2191</v>
      </c>
      <c r="O2087" s="12" t="s">
        <v>32</v>
      </c>
      <c r="P2087" s="12" t="s">
        <v>58</v>
      </c>
      <c r="Q2087" s="12" t="s">
        <v>2192</v>
      </c>
      <c r="R2087" s="12">
        <v>14</v>
      </c>
      <c r="S2087" s="12">
        <v>4</v>
      </c>
      <c r="T2087" s="12">
        <v>0.6</v>
      </c>
      <c r="U2087" s="12">
        <v>-6.3</v>
      </c>
    </row>
    <row r="2088" spans="1:21" x14ac:dyDescent="0.3">
      <c r="A2088" s="12">
        <v>9843</v>
      </c>
      <c r="B2088" s="12" t="s">
        <v>4372</v>
      </c>
      <c r="C2088" s="2">
        <v>42638</v>
      </c>
      <c r="D2088" s="2">
        <v>42644</v>
      </c>
      <c r="E2088" s="12" t="s">
        <v>41</v>
      </c>
      <c r="F2088" s="12" t="s">
        <v>2050</v>
      </c>
      <c r="G2088" s="12" t="s">
        <v>2051</v>
      </c>
      <c r="H2088" s="12" t="s">
        <v>26</v>
      </c>
      <c r="I2088" s="12" t="s">
        <v>27</v>
      </c>
      <c r="J2088" s="12" t="s">
        <v>732</v>
      </c>
      <c r="K2088" s="12" t="s">
        <v>55</v>
      </c>
      <c r="L2088" s="12">
        <v>90805</v>
      </c>
      <c r="M2088" s="12" t="s">
        <v>56</v>
      </c>
      <c r="N2088" s="12" t="s">
        <v>857</v>
      </c>
      <c r="O2088" s="12" t="s">
        <v>32</v>
      </c>
      <c r="P2088" s="12" t="s">
        <v>38</v>
      </c>
      <c r="Q2088" s="12" t="s">
        <v>858</v>
      </c>
      <c r="R2088" s="12">
        <v>483.13600000000002</v>
      </c>
      <c r="S2088" s="12">
        <v>4</v>
      </c>
      <c r="T2088" s="12">
        <v>0.2</v>
      </c>
      <c r="U2088" s="12">
        <v>60.392000000000003</v>
      </c>
    </row>
    <row r="2089" spans="1:21" x14ac:dyDescent="0.3">
      <c r="A2089" s="12">
        <v>9845</v>
      </c>
      <c r="B2089" s="12" t="s">
        <v>4373</v>
      </c>
      <c r="C2089" s="2">
        <v>41793</v>
      </c>
      <c r="D2089" s="2">
        <v>41796</v>
      </c>
      <c r="E2089" s="12" t="s">
        <v>89</v>
      </c>
      <c r="F2089" s="12" t="s">
        <v>3083</v>
      </c>
      <c r="G2089" s="12" t="s">
        <v>3084</v>
      </c>
      <c r="H2089" s="12" t="s">
        <v>26</v>
      </c>
      <c r="I2089" s="12" t="s">
        <v>27</v>
      </c>
      <c r="J2089" s="12" t="s">
        <v>515</v>
      </c>
      <c r="K2089" s="12" t="s">
        <v>136</v>
      </c>
      <c r="L2089" s="12">
        <v>62521</v>
      </c>
      <c r="M2089" s="12" t="s">
        <v>95</v>
      </c>
      <c r="N2089" s="12" t="s">
        <v>632</v>
      </c>
      <c r="O2089" s="12" t="s">
        <v>32</v>
      </c>
      <c r="P2089" s="12" t="s">
        <v>58</v>
      </c>
      <c r="Q2089" s="12" t="s">
        <v>633</v>
      </c>
      <c r="R2089" s="12">
        <v>61.543999999999997</v>
      </c>
      <c r="S2089" s="12">
        <v>7</v>
      </c>
      <c r="T2089" s="12">
        <v>0.6</v>
      </c>
      <c r="U2089" s="12">
        <v>-40.003599999999999</v>
      </c>
    </row>
    <row r="2090" spans="1:21" x14ac:dyDescent="0.3">
      <c r="A2090" s="12">
        <v>9848</v>
      </c>
      <c r="B2090" s="12" t="s">
        <v>4374</v>
      </c>
      <c r="C2090" s="2">
        <v>42980</v>
      </c>
      <c r="D2090" s="2">
        <v>42982</v>
      </c>
      <c r="E2090" s="12" t="s">
        <v>23</v>
      </c>
      <c r="F2090" s="12" t="s">
        <v>3152</v>
      </c>
      <c r="G2090" s="12" t="s">
        <v>3153</v>
      </c>
      <c r="H2090" s="12" t="s">
        <v>102</v>
      </c>
      <c r="I2090" s="12" t="s">
        <v>27</v>
      </c>
      <c r="J2090" s="12" t="s">
        <v>54</v>
      </c>
      <c r="K2090" s="12" t="s">
        <v>55</v>
      </c>
      <c r="L2090" s="12">
        <v>90008</v>
      </c>
      <c r="M2090" s="12" t="s">
        <v>56</v>
      </c>
      <c r="N2090" s="12" t="s">
        <v>937</v>
      </c>
      <c r="O2090" s="12" t="s">
        <v>32</v>
      </c>
      <c r="P2090" s="12" t="s">
        <v>58</v>
      </c>
      <c r="Q2090" s="12" t="s">
        <v>938</v>
      </c>
      <c r="R2090" s="12">
        <v>511.5</v>
      </c>
      <c r="S2090" s="12">
        <v>5</v>
      </c>
      <c r="T2090" s="12">
        <v>0</v>
      </c>
      <c r="U2090" s="12">
        <v>132.99</v>
      </c>
    </row>
    <row r="2091" spans="1:21" x14ac:dyDescent="0.3">
      <c r="A2091" s="12">
        <v>9851</v>
      </c>
      <c r="B2091" s="12" t="s">
        <v>4375</v>
      </c>
      <c r="C2091" s="2">
        <v>42492</v>
      </c>
      <c r="D2091" s="2">
        <v>42496</v>
      </c>
      <c r="E2091" s="12" t="s">
        <v>41</v>
      </c>
      <c r="F2091" s="12" t="s">
        <v>1600</v>
      </c>
      <c r="G2091" s="12" t="s">
        <v>1601</v>
      </c>
      <c r="H2091" s="12" t="s">
        <v>92</v>
      </c>
      <c r="I2091" s="12" t="s">
        <v>27</v>
      </c>
      <c r="J2091" s="12" t="s">
        <v>175</v>
      </c>
      <c r="K2091" s="12" t="s">
        <v>122</v>
      </c>
      <c r="L2091" s="12">
        <v>10009</v>
      </c>
      <c r="M2091" s="12" t="s">
        <v>69</v>
      </c>
      <c r="N2091" s="12" t="s">
        <v>679</v>
      </c>
      <c r="O2091" s="12" t="s">
        <v>32</v>
      </c>
      <c r="P2091" s="12" t="s">
        <v>58</v>
      </c>
      <c r="Q2091" s="12" t="s">
        <v>680</v>
      </c>
      <c r="R2091" s="12">
        <v>12.56</v>
      </c>
      <c r="S2091" s="12">
        <v>2</v>
      </c>
      <c r="T2091" s="12">
        <v>0</v>
      </c>
      <c r="U2091" s="12">
        <v>4.0191999999999997</v>
      </c>
    </row>
    <row r="2092" spans="1:21" x14ac:dyDescent="0.3">
      <c r="A2092" s="12">
        <v>9854</v>
      </c>
      <c r="B2092" s="12" t="s">
        <v>4375</v>
      </c>
      <c r="C2092" s="2">
        <v>42492</v>
      </c>
      <c r="D2092" s="2">
        <v>42496</v>
      </c>
      <c r="E2092" s="12" t="s">
        <v>41</v>
      </c>
      <c r="F2092" s="12" t="s">
        <v>1600</v>
      </c>
      <c r="G2092" s="12" t="s">
        <v>1601</v>
      </c>
      <c r="H2092" s="12" t="s">
        <v>92</v>
      </c>
      <c r="I2092" s="12" t="s">
        <v>27</v>
      </c>
      <c r="J2092" s="12" t="s">
        <v>175</v>
      </c>
      <c r="K2092" s="12" t="s">
        <v>122</v>
      </c>
      <c r="L2092" s="12">
        <v>10009</v>
      </c>
      <c r="M2092" s="12" t="s">
        <v>69</v>
      </c>
      <c r="N2092" s="12" t="s">
        <v>747</v>
      </c>
      <c r="O2092" s="12" t="s">
        <v>32</v>
      </c>
      <c r="P2092" s="12" t="s">
        <v>58</v>
      </c>
      <c r="Q2092" s="12" t="s">
        <v>748</v>
      </c>
      <c r="R2092" s="12">
        <v>214.7</v>
      </c>
      <c r="S2092" s="12">
        <v>5</v>
      </c>
      <c r="T2092" s="12">
        <v>0</v>
      </c>
      <c r="U2092" s="12">
        <v>83.733000000000004</v>
      </c>
    </row>
    <row r="2093" spans="1:21" x14ac:dyDescent="0.3">
      <c r="A2093" s="12">
        <v>9855</v>
      </c>
      <c r="B2093" s="12" t="s">
        <v>4376</v>
      </c>
      <c r="C2093" s="2">
        <v>42905</v>
      </c>
      <c r="D2093" s="2">
        <v>42909</v>
      </c>
      <c r="E2093" s="12" t="s">
        <v>41</v>
      </c>
      <c r="F2093" s="12" t="s">
        <v>2704</v>
      </c>
      <c r="G2093" s="12" t="s">
        <v>2705</v>
      </c>
      <c r="H2093" s="12" t="s">
        <v>26</v>
      </c>
      <c r="I2093" s="12" t="s">
        <v>27</v>
      </c>
      <c r="J2093" s="12" t="s">
        <v>330</v>
      </c>
      <c r="K2093" s="12" t="s">
        <v>55</v>
      </c>
      <c r="L2093" s="12">
        <v>94109</v>
      </c>
      <c r="M2093" s="12" t="s">
        <v>56</v>
      </c>
      <c r="N2093" s="12" t="s">
        <v>2616</v>
      </c>
      <c r="O2093" s="12" t="s">
        <v>32</v>
      </c>
      <c r="P2093" s="12" t="s">
        <v>58</v>
      </c>
      <c r="Q2093" s="12" t="s">
        <v>2617</v>
      </c>
      <c r="R2093" s="12">
        <v>50.32</v>
      </c>
      <c r="S2093" s="12">
        <v>4</v>
      </c>
      <c r="T2093" s="12">
        <v>0</v>
      </c>
      <c r="U2093" s="12">
        <v>21.134399999999999</v>
      </c>
    </row>
    <row r="2094" spans="1:21" x14ac:dyDescent="0.3">
      <c r="A2094" s="12">
        <v>9858</v>
      </c>
      <c r="B2094" s="12" t="s">
        <v>4377</v>
      </c>
      <c r="C2094" s="2">
        <v>42089</v>
      </c>
      <c r="D2094" s="2">
        <v>42093</v>
      </c>
      <c r="E2094" s="12" t="s">
        <v>41</v>
      </c>
      <c r="F2094" s="12" t="s">
        <v>625</v>
      </c>
      <c r="G2094" s="12" t="s">
        <v>626</v>
      </c>
      <c r="H2094" s="12" t="s">
        <v>92</v>
      </c>
      <c r="I2094" s="12" t="s">
        <v>27</v>
      </c>
      <c r="J2094" s="12" t="s">
        <v>193</v>
      </c>
      <c r="K2094" s="12" t="s">
        <v>194</v>
      </c>
      <c r="L2094" s="12">
        <v>98103</v>
      </c>
      <c r="M2094" s="12" t="s">
        <v>56</v>
      </c>
      <c r="N2094" s="12" t="s">
        <v>523</v>
      </c>
      <c r="O2094" s="12" t="s">
        <v>32</v>
      </c>
      <c r="P2094" s="12" t="s">
        <v>47</v>
      </c>
      <c r="Q2094" s="12" t="s">
        <v>524</v>
      </c>
      <c r="R2094" s="12">
        <v>3393.68</v>
      </c>
      <c r="S2094" s="12">
        <v>8</v>
      </c>
      <c r="T2094" s="12">
        <v>0</v>
      </c>
      <c r="U2094" s="12">
        <v>610.86239999999998</v>
      </c>
    </row>
    <row r="2095" spans="1:21" x14ac:dyDescent="0.3">
      <c r="A2095" s="12">
        <v>9866</v>
      </c>
      <c r="B2095" s="12" t="s">
        <v>4378</v>
      </c>
      <c r="C2095" s="2">
        <v>42749</v>
      </c>
      <c r="D2095" s="2">
        <v>42755</v>
      </c>
      <c r="E2095" s="12" t="s">
        <v>41</v>
      </c>
      <c r="F2095" s="12" t="s">
        <v>3023</v>
      </c>
      <c r="G2095" s="12" t="s">
        <v>3024</v>
      </c>
      <c r="H2095" s="12" t="s">
        <v>102</v>
      </c>
      <c r="I2095" s="12" t="s">
        <v>27</v>
      </c>
      <c r="J2095" s="12" t="s">
        <v>637</v>
      </c>
      <c r="K2095" s="12" t="s">
        <v>112</v>
      </c>
      <c r="L2095" s="12">
        <v>47374</v>
      </c>
      <c r="M2095" s="12" t="s">
        <v>95</v>
      </c>
      <c r="N2095" s="12" t="s">
        <v>1597</v>
      </c>
      <c r="O2095" s="12" t="s">
        <v>32</v>
      </c>
      <c r="P2095" s="12" t="s">
        <v>58</v>
      </c>
      <c r="Q2095" s="12" t="s">
        <v>1598</v>
      </c>
      <c r="R2095" s="12">
        <v>18.96</v>
      </c>
      <c r="S2095" s="12">
        <v>2</v>
      </c>
      <c r="T2095" s="12">
        <v>0</v>
      </c>
      <c r="U2095" s="12">
        <v>8.532</v>
      </c>
    </row>
    <row r="2096" spans="1:21" x14ac:dyDescent="0.3">
      <c r="A2096" s="12">
        <v>9869</v>
      </c>
      <c r="B2096" s="12" t="s">
        <v>4379</v>
      </c>
      <c r="C2096" s="2">
        <v>41944</v>
      </c>
      <c r="D2096" s="2">
        <v>41946</v>
      </c>
      <c r="E2096" s="12" t="s">
        <v>89</v>
      </c>
      <c r="F2096" s="12" t="s">
        <v>1513</v>
      </c>
      <c r="G2096" s="12" t="s">
        <v>1514</v>
      </c>
      <c r="H2096" s="12" t="s">
        <v>92</v>
      </c>
      <c r="I2096" s="12" t="s">
        <v>27</v>
      </c>
      <c r="J2096" s="12" t="s">
        <v>4380</v>
      </c>
      <c r="K2096" s="12" t="s">
        <v>233</v>
      </c>
      <c r="L2096" s="12">
        <v>45040</v>
      </c>
      <c r="M2096" s="12" t="s">
        <v>69</v>
      </c>
      <c r="N2096" s="12" t="s">
        <v>747</v>
      </c>
      <c r="O2096" s="12" t="s">
        <v>32</v>
      </c>
      <c r="P2096" s="12" t="s">
        <v>58</v>
      </c>
      <c r="Q2096" s="12" t="s">
        <v>748</v>
      </c>
      <c r="R2096" s="12">
        <v>68.703999999999994</v>
      </c>
      <c r="S2096" s="12">
        <v>2</v>
      </c>
      <c r="T2096" s="12">
        <v>0.2</v>
      </c>
      <c r="U2096" s="12">
        <v>16.3172</v>
      </c>
    </row>
    <row r="2097" spans="1:21" x14ac:dyDescent="0.3">
      <c r="A2097" s="12">
        <v>9880</v>
      </c>
      <c r="B2097" s="12" t="s">
        <v>4381</v>
      </c>
      <c r="C2097" s="2">
        <v>42603</v>
      </c>
      <c r="D2097" s="2">
        <v>42607</v>
      </c>
      <c r="E2097" s="12" t="s">
        <v>41</v>
      </c>
      <c r="F2097" s="12" t="s">
        <v>730</v>
      </c>
      <c r="G2097" s="12" t="s">
        <v>731</v>
      </c>
      <c r="H2097" s="12" t="s">
        <v>26</v>
      </c>
      <c r="I2097" s="12" t="s">
        <v>27</v>
      </c>
      <c r="J2097" s="12" t="s">
        <v>175</v>
      </c>
      <c r="K2097" s="12" t="s">
        <v>122</v>
      </c>
      <c r="L2097" s="12">
        <v>10035</v>
      </c>
      <c r="M2097" s="12" t="s">
        <v>69</v>
      </c>
      <c r="N2097" s="12" t="s">
        <v>1219</v>
      </c>
      <c r="O2097" s="12" t="s">
        <v>32</v>
      </c>
      <c r="P2097" s="12" t="s">
        <v>38</v>
      </c>
      <c r="Q2097" s="12" t="s">
        <v>1220</v>
      </c>
      <c r="R2097" s="12">
        <v>573.17399999999998</v>
      </c>
      <c r="S2097" s="12">
        <v>7</v>
      </c>
      <c r="T2097" s="12">
        <v>0.1</v>
      </c>
      <c r="U2097" s="12">
        <v>63.686</v>
      </c>
    </row>
    <row r="2098" spans="1:21" x14ac:dyDescent="0.3">
      <c r="A2098" s="12">
        <v>9894</v>
      </c>
      <c r="B2098" s="12" t="s">
        <v>4382</v>
      </c>
      <c r="C2098" s="2">
        <v>42576</v>
      </c>
      <c r="D2098" s="2">
        <v>42579</v>
      </c>
      <c r="E2098" s="12" t="s">
        <v>23</v>
      </c>
      <c r="F2098" s="12" t="s">
        <v>2026</v>
      </c>
      <c r="G2098" s="12" t="s">
        <v>2027</v>
      </c>
      <c r="H2098" s="12" t="s">
        <v>92</v>
      </c>
      <c r="I2098" s="12" t="s">
        <v>27</v>
      </c>
      <c r="J2098" s="12" t="s">
        <v>907</v>
      </c>
      <c r="K2098" s="12" t="s">
        <v>240</v>
      </c>
      <c r="L2098" s="12">
        <v>53209</v>
      </c>
      <c r="M2098" s="12" t="s">
        <v>95</v>
      </c>
      <c r="N2098" s="12" t="s">
        <v>3019</v>
      </c>
      <c r="O2098" s="12" t="s">
        <v>32</v>
      </c>
      <c r="P2098" s="12" t="s">
        <v>38</v>
      </c>
      <c r="Q2098" s="12" t="s">
        <v>3020</v>
      </c>
      <c r="R2098" s="12">
        <v>403.56</v>
      </c>
      <c r="S2098" s="12">
        <v>4</v>
      </c>
      <c r="T2098" s="12">
        <v>0</v>
      </c>
      <c r="U2098" s="12">
        <v>96.854399999999998</v>
      </c>
    </row>
    <row r="2099" spans="1:21" x14ac:dyDescent="0.3">
      <c r="A2099" s="12">
        <v>9895</v>
      </c>
      <c r="B2099" s="12" t="s">
        <v>4382</v>
      </c>
      <c r="C2099" s="2">
        <v>42576</v>
      </c>
      <c r="D2099" s="2">
        <v>42579</v>
      </c>
      <c r="E2099" s="12" t="s">
        <v>23</v>
      </c>
      <c r="F2099" s="12" t="s">
        <v>2026</v>
      </c>
      <c r="G2099" s="12" t="s">
        <v>2027</v>
      </c>
      <c r="H2099" s="12" t="s">
        <v>92</v>
      </c>
      <c r="I2099" s="12" t="s">
        <v>27</v>
      </c>
      <c r="J2099" s="12" t="s">
        <v>907</v>
      </c>
      <c r="K2099" s="12" t="s">
        <v>240</v>
      </c>
      <c r="L2099" s="12">
        <v>53209</v>
      </c>
      <c r="M2099" s="12" t="s">
        <v>95</v>
      </c>
      <c r="N2099" s="12" t="s">
        <v>385</v>
      </c>
      <c r="O2099" s="12" t="s">
        <v>32</v>
      </c>
      <c r="P2099" s="12" t="s">
        <v>58</v>
      </c>
      <c r="Q2099" s="12" t="s">
        <v>386</v>
      </c>
      <c r="R2099" s="12">
        <v>95.2</v>
      </c>
      <c r="S2099" s="12">
        <v>5</v>
      </c>
      <c r="T2099" s="12">
        <v>0</v>
      </c>
      <c r="U2099" s="12">
        <v>27.608000000000001</v>
      </c>
    </row>
    <row r="2100" spans="1:21" x14ac:dyDescent="0.3">
      <c r="A2100" s="12">
        <v>9898</v>
      </c>
      <c r="B2100" s="12" t="s">
        <v>4383</v>
      </c>
      <c r="C2100" s="2">
        <v>42527</v>
      </c>
      <c r="D2100" s="2">
        <v>42531</v>
      </c>
      <c r="E2100" s="12" t="s">
        <v>41</v>
      </c>
      <c r="F2100" s="12" t="s">
        <v>3987</v>
      </c>
      <c r="G2100" s="12" t="s">
        <v>3988</v>
      </c>
      <c r="H2100" s="12" t="s">
        <v>26</v>
      </c>
      <c r="I2100" s="12" t="s">
        <v>27</v>
      </c>
      <c r="J2100" s="12" t="s">
        <v>1582</v>
      </c>
      <c r="K2100" s="12" t="s">
        <v>233</v>
      </c>
      <c r="L2100" s="12">
        <v>45014</v>
      </c>
      <c r="M2100" s="12" t="s">
        <v>69</v>
      </c>
      <c r="N2100" s="12" t="s">
        <v>792</v>
      </c>
      <c r="O2100" s="12" t="s">
        <v>32</v>
      </c>
      <c r="P2100" s="12" t="s">
        <v>58</v>
      </c>
      <c r="Q2100" s="12" t="s">
        <v>793</v>
      </c>
      <c r="R2100" s="12">
        <v>466.32</v>
      </c>
      <c r="S2100" s="12">
        <v>3</v>
      </c>
      <c r="T2100" s="12">
        <v>0.2</v>
      </c>
      <c r="U2100" s="12">
        <v>34.973999999999997</v>
      </c>
    </row>
    <row r="2101" spans="1:21" x14ac:dyDescent="0.3">
      <c r="A2101" s="12">
        <v>9899</v>
      </c>
      <c r="B2101" s="12" t="s">
        <v>4383</v>
      </c>
      <c r="C2101" s="2">
        <v>42527</v>
      </c>
      <c r="D2101" s="2">
        <v>42531</v>
      </c>
      <c r="E2101" s="12" t="s">
        <v>41</v>
      </c>
      <c r="F2101" s="12" t="s">
        <v>3987</v>
      </c>
      <c r="G2101" s="12" t="s">
        <v>3988</v>
      </c>
      <c r="H2101" s="12" t="s">
        <v>26</v>
      </c>
      <c r="I2101" s="12" t="s">
        <v>27</v>
      </c>
      <c r="J2101" s="12" t="s">
        <v>1582</v>
      </c>
      <c r="K2101" s="12" t="s">
        <v>233</v>
      </c>
      <c r="L2101" s="12">
        <v>45014</v>
      </c>
      <c r="M2101" s="12" t="s">
        <v>69</v>
      </c>
      <c r="N2101" s="12" t="s">
        <v>2975</v>
      </c>
      <c r="O2101" s="12" t="s">
        <v>32</v>
      </c>
      <c r="P2101" s="12" t="s">
        <v>58</v>
      </c>
      <c r="Q2101" s="12" t="s">
        <v>2976</v>
      </c>
      <c r="R2101" s="12">
        <v>82.64</v>
      </c>
      <c r="S2101" s="12">
        <v>2</v>
      </c>
      <c r="T2101" s="12">
        <v>0.2</v>
      </c>
      <c r="U2101" s="12">
        <v>0</v>
      </c>
    </row>
    <row r="2102" spans="1:21" x14ac:dyDescent="0.3">
      <c r="A2102" s="12">
        <v>9900</v>
      </c>
      <c r="B2102" s="12" t="s">
        <v>4384</v>
      </c>
      <c r="C2102" s="2">
        <v>41726</v>
      </c>
      <c r="D2102" s="2">
        <v>41732</v>
      </c>
      <c r="E2102" s="12" t="s">
        <v>41</v>
      </c>
      <c r="F2102" s="12" t="s">
        <v>1353</v>
      </c>
      <c r="G2102" s="12" t="s">
        <v>1354</v>
      </c>
      <c r="H2102" s="12" t="s">
        <v>102</v>
      </c>
      <c r="I2102" s="12" t="s">
        <v>27</v>
      </c>
      <c r="J2102" s="12" t="s">
        <v>880</v>
      </c>
      <c r="K2102" s="12" t="s">
        <v>233</v>
      </c>
      <c r="L2102" s="12">
        <v>45503</v>
      </c>
      <c r="M2102" s="12" t="s">
        <v>69</v>
      </c>
      <c r="N2102" s="12" t="s">
        <v>753</v>
      </c>
      <c r="O2102" s="12" t="s">
        <v>32</v>
      </c>
      <c r="P2102" s="12" t="s">
        <v>47</v>
      </c>
      <c r="Q2102" s="12" t="s">
        <v>754</v>
      </c>
      <c r="R2102" s="12">
        <v>330.58800000000002</v>
      </c>
      <c r="S2102" s="12">
        <v>1</v>
      </c>
      <c r="T2102" s="12">
        <v>0.4</v>
      </c>
      <c r="U2102" s="12">
        <v>-143.25479999999999</v>
      </c>
    </row>
    <row r="2103" spans="1:21" x14ac:dyDescent="0.3">
      <c r="A2103" s="12">
        <v>9902</v>
      </c>
      <c r="B2103" s="12" t="s">
        <v>4385</v>
      </c>
      <c r="C2103" s="2">
        <v>42968</v>
      </c>
      <c r="D2103" s="2">
        <v>42972</v>
      </c>
      <c r="E2103" s="12" t="s">
        <v>41</v>
      </c>
      <c r="F2103" s="12" t="s">
        <v>4386</v>
      </c>
      <c r="G2103" s="12" t="s">
        <v>4387</v>
      </c>
      <c r="H2103" s="12" t="s">
        <v>26</v>
      </c>
      <c r="I2103" s="12" t="s">
        <v>27</v>
      </c>
      <c r="J2103" s="12" t="s">
        <v>867</v>
      </c>
      <c r="K2103" s="12" t="s">
        <v>182</v>
      </c>
      <c r="L2103" s="12">
        <v>80027</v>
      </c>
      <c r="M2103" s="12" t="s">
        <v>56</v>
      </c>
      <c r="N2103" s="12" t="s">
        <v>1597</v>
      </c>
      <c r="O2103" s="12" t="s">
        <v>32</v>
      </c>
      <c r="P2103" s="12" t="s">
        <v>58</v>
      </c>
      <c r="Q2103" s="12" t="s">
        <v>1598</v>
      </c>
      <c r="R2103" s="12">
        <v>22.751999999999999</v>
      </c>
      <c r="S2103" s="12">
        <v>3</v>
      </c>
      <c r="T2103" s="12">
        <v>0.2</v>
      </c>
      <c r="U2103" s="12">
        <v>7.11</v>
      </c>
    </row>
    <row r="2104" spans="1:21" x14ac:dyDescent="0.3">
      <c r="A2104" s="12">
        <v>9904</v>
      </c>
      <c r="B2104" s="12" t="s">
        <v>4388</v>
      </c>
      <c r="C2104" s="2">
        <v>41955</v>
      </c>
      <c r="D2104" s="2">
        <v>41961</v>
      </c>
      <c r="E2104" s="12" t="s">
        <v>41</v>
      </c>
      <c r="F2104" s="12" t="s">
        <v>109</v>
      </c>
      <c r="G2104" s="12" t="s">
        <v>110</v>
      </c>
      <c r="H2104" s="12" t="s">
        <v>26</v>
      </c>
      <c r="I2104" s="12" t="s">
        <v>27</v>
      </c>
      <c r="J2104" s="12" t="s">
        <v>1391</v>
      </c>
      <c r="K2104" s="12" t="s">
        <v>94</v>
      </c>
      <c r="L2104" s="12">
        <v>75007</v>
      </c>
      <c r="M2104" s="12" t="s">
        <v>95</v>
      </c>
      <c r="N2104" s="12" t="s">
        <v>1980</v>
      </c>
      <c r="O2104" s="12" t="s">
        <v>32</v>
      </c>
      <c r="P2104" s="12" t="s">
        <v>58</v>
      </c>
      <c r="Q2104" s="12" t="s">
        <v>1981</v>
      </c>
      <c r="R2104" s="12">
        <v>25.128</v>
      </c>
      <c r="S2104" s="12">
        <v>3</v>
      </c>
      <c r="T2104" s="12">
        <v>0.6</v>
      </c>
      <c r="U2104" s="12">
        <v>-6.9101999999999997</v>
      </c>
    </row>
    <row r="2105" spans="1:21" x14ac:dyDescent="0.3">
      <c r="A2105" s="12">
        <v>9906</v>
      </c>
      <c r="B2105" s="12" t="s">
        <v>4389</v>
      </c>
      <c r="C2105" s="2">
        <v>42260</v>
      </c>
      <c r="D2105" s="2">
        <v>42262</v>
      </c>
      <c r="E2105" s="12" t="s">
        <v>89</v>
      </c>
      <c r="F2105" s="12" t="s">
        <v>1948</v>
      </c>
      <c r="G2105" s="12" t="s">
        <v>1949</v>
      </c>
      <c r="H2105" s="12" t="s">
        <v>92</v>
      </c>
      <c r="I2105" s="12" t="s">
        <v>27</v>
      </c>
      <c r="J2105" s="12" t="s">
        <v>3049</v>
      </c>
      <c r="K2105" s="12" t="s">
        <v>55</v>
      </c>
      <c r="L2105" s="12">
        <v>92804</v>
      </c>
      <c r="M2105" s="12" t="s">
        <v>56</v>
      </c>
      <c r="N2105" s="12" t="s">
        <v>1544</v>
      </c>
      <c r="O2105" s="12" t="s">
        <v>32</v>
      </c>
      <c r="P2105" s="12" t="s">
        <v>58</v>
      </c>
      <c r="Q2105" s="12" t="s">
        <v>1545</v>
      </c>
      <c r="R2105" s="12">
        <v>131.88</v>
      </c>
      <c r="S2105" s="12">
        <v>7</v>
      </c>
      <c r="T2105" s="12">
        <v>0</v>
      </c>
      <c r="U2105" s="12">
        <v>55.389600000000002</v>
      </c>
    </row>
    <row r="2106" spans="1:21" x14ac:dyDescent="0.3">
      <c r="A2106" s="12">
        <v>9908</v>
      </c>
      <c r="B2106" s="12" t="s">
        <v>4389</v>
      </c>
      <c r="C2106" s="2">
        <v>42260</v>
      </c>
      <c r="D2106" s="2">
        <v>42262</v>
      </c>
      <c r="E2106" s="12" t="s">
        <v>89</v>
      </c>
      <c r="F2106" s="12" t="s">
        <v>1948</v>
      </c>
      <c r="G2106" s="12" t="s">
        <v>1949</v>
      </c>
      <c r="H2106" s="12" t="s">
        <v>92</v>
      </c>
      <c r="I2106" s="12" t="s">
        <v>27</v>
      </c>
      <c r="J2106" s="12" t="s">
        <v>3049</v>
      </c>
      <c r="K2106" s="12" t="s">
        <v>55</v>
      </c>
      <c r="L2106" s="12">
        <v>92804</v>
      </c>
      <c r="M2106" s="12" t="s">
        <v>56</v>
      </c>
      <c r="N2106" s="12" t="s">
        <v>1587</v>
      </c>
      <c r="O2106" s="12" t="s">
        <v>32</v>
      </c>
      <c r="P2106" s="12" t="s">
        <v>38</v>
      </c>
      <c r="Q2106" s="12" t="s">
        <v>1588</v>
      </c>
      <c r="R2106" s="12">
        <v>717.72</v>
      </c>
      <c r="S2106" s="12">
        <v>3</v>
      </c>
      <c r="T2106" s="12">
        <v>0.2</v>
      </c>
      <c r="U2106" s="12">
        <v>71.772000000000006</v>
      </c>
    </row>
    <row r="2107" spans="1:21" x14ac:dyDescent="0.3">
      <c r="A2107" s="12">
        <v>9909</v>
      </c>
      <c r="B2107" s="12" t="s">
        <v>4389</v>
      </c>
      <c r="C2107" s="2">
        <v>42260</v>
      </c>
      <c r="D2107" s="2">
        <v>42262</v>
      </c>
      <c r="E2107" s="12" t="s">
        <v>89</v>
      </c>
      <c r="F2107" s="12" t="s">
        <v>1948</v>
      </c>
      <c r="G2107" s="12" t="s">
        <v>1949</v>
      </c>
      <c r="H2107" s="12" t="s">
        <v>92</v>
      </c>
      <c r="I2107" s="12" t="s">
        <v>27</v>
      </c>
      <c r="J2107" s="12" t="s">
        <v>3049</v>
      </c>
      <c r="K2107" s="12" t="s">
        <v>55</v>
      </c>
      <c r="L2107" s="12">
        <v>92804</v>
      </c>
      <c r="M2107" s="12" t="s">
        <v>56</v>
      </c>
      <c r="N2107" s="12" t="s">
        <v>2293</v>
      </c>
      <c r="O2107" s="12" t="s">
        <v>32</v>
      </c>
      <c r="P2107" s="12" t="s">
        <v>58</v>
      </c>
      <c r="Q2107" s="12" t="s">
        <v>2294</v>
      </c>
      <c r="R2107" s="12">
        <v>207.35</v>
      </c>
      <c r="S2107" s="12">
        <v>5</v>
      </c>
      <c r="T2107" s="12">
        <v>0</v>
      </c>
      <c r="U2107" s="12">
        <v>24.882000000000001</v>
      </c>
    </row>
    <row r="2108" spans="1:21" x14ac:dyDescent="0.3">
      <c r="A2108" s="12">
        <v>9910</v>
      </c>
      <c r="B2108" s="12" t="s">
        <v>4389</v>
      </c>
      <c r="C2108" s="2">
        <v>42260</v>
      </c>
      <c r="D2108" s="2">
        <v>42262</v>
      </c>
      <c r="E2108" s="12" t="s">
        <v>89</v>
      </c>
      <c r="F2108" s="12" t="s">
        <v>1948</v>
      </c>
      <c r="G2108" s="12" t="s">
        <v>1949</v>
      </c>
      <c r="H2108" s="12" t="s">
        <v>92</v>
      </c>
      <c r="I2108" s="12" t="s">
        <v>27</v>
      </c>
      <c r="J2108" s="12" t="s">
        <v>3049</v>
      </c>
      <c r="K2108" s="12" t="s">
        <v>55</v>
      </c>
      <c r="L2108" s="12">
        <v>92804</v>
      </c>
      <c r="M2108" s="12" t="s">
        <v>56</v>
      </c>
      <c r="N2108" s="12" t="s">
        <v>1206</v>
      </c>
      <c r="O2108" s="12" t="s">
        <v>32</v>
      </c>
      <c r="P2108" s="12" t="s">
        <v>58</v>
      </c>
      <c r="Q2108" s="12" t="s">
        <v>1207</v>
      </c>
      <c r="R2108" s="12">
        <v>44.67</v>
      </c>
      <c r="S2108" s="12">
        <v>3</v>
      </c>
      <c r="T2108" s="12">
        <v>0</v>
      </c>
      <c r="U2108" s="12">
        <v>12.0609</v>
      </c>
    </row>
    <row r="2109" spans="1:21" x14ac:dyDescent="0.3">
      <c r="A2109" s="12">
        <v>9913</v>
      </c>
      <c r="B2109" s="12" t="s">
        <v>4390</v>
      </c>
      <c r="C2109" s="2">
        <v>42287</v>
      </c>
      <c r="D2109" s="2">
        <v>42289</v>
      </c>
      <c r="E2109" s="12" t="s">
        <v>89</v>
      </c>
      <c r="F2109" s="12" t="s">
        <v>3490</v>
      </c>
      <c r="G2109" s="12" t="s">
        <v>3491</v>
      </c>
      <c r="H2109" s="12" t="s">
        <v>92</v>
      </c>
      <c r="I2109" s="12" t="s">
        <v>27</v>
      </c>
      <c r="J2109" s="12" t="s">
        <v>4391</v>
      </c>
      <c r="K2109" s="12" t="s">
        <v>55</v>
      </c>
      <c r="L2109" s="12">
        <v>93101</v>
      </c>
      <c r="M2109" s="12" t="s">
        <v>56</v>
      </c>
      <c r="N2109" s="12" t="s">
        <v>1852</v>
      </c>
      <c r="O2109" s="12" t="s">
        <v>32</v>
      </c>
      <c r="P2109" s="12" t="s">
        <v>38</v>
      </c>
      <c r="Q2109" s="12" t="s">
        <v>1853</v>
      </c>
      <c r="R2109" s="12">
        <v>362.13600000000002</v>
      </c>
      <c r="S2109" s="12">
        <v>3</v>
      </c>
      <c r="T2109" s="12">
        <v>0.2</v>
      </c>
      <c r="U2109" s="12">
        <v>-54.320399999999999</v>
      </c>
    </row>
    <row r="2110" spans="1:21" x14ac:dyDescent="0.3">
      <c r="A2110" s="12">
        <v>9918</v>
      </c>
      <c r="B2110" s="12" t="s">
        <v>4392</v>
      </c>
      <c r="C2110" s="2">
        <v>42764</v>
      </c>
      <c r="D2110" s="2">
        <v>42766</v>
      </c>
      <c r="E2110" s="12" t="s">
        <v>23</v>
      </c>
      <c r="F2110" s="12" t="s">
        <v>1967</v>
      </c>
      <c r="G2110" s="12" t="s">
        <v>1968</v>
      </c>
      <c r="H2110" s="12" t="s">
        <v>26</v>
      </c>
      <c r="I2110" s="12" t="s">
        <v>27</v>
      </c>
      <c r="J2110" s="12" t="s">
        <v>1772</v>
      </c>
      <c r="K2110" s="12" t="s">
        <v>803</v>
      </c>
      <c r="L2110" s="12">
        <v>52302</v>
      </c>
      <c r="M2110" s="12" t="s">
        <v>95</v>
      </c>
      <c r="N2110" s="12" t="s">
        <v>652</v>
      </c>
      <c r="O2110" s="12" t="s">
        <v>32</v>
      </c>
      <c r="P2110" s="12" t="s">
        <v>58</v>
      </c>
      <c r="Q2110" s="12" t="s">
        <v>653</v>
      </c>
      <c r="R2110" s="12">
        <v>14.91</v>
      </c>
      <c r="S2110" s="12">
        <v>3</v>
      </c>
      <c r="T2110" s="12">
        <v>0</v>
      </c>
      <c r="U2110" s="12">
        <v>4.6220999999999997</v>
      </c>
    </row>
    <row r="2111" spans="1:21" x14ac:dyDescent="0.3">
      <c r="A2111" s="12">
        <v>9920</v>
      </c>
      <c r="B2111" s="12" t="s">
        <v>4393</v>
      </c>
      <c r="C2111" s="2">
        <v>42444</v>
      </c>
      <c r="D2111" s="2">
        <v>42448</v>
      </c>
      <c r="E2111" s="12" t="s">
        <v>41</v>
      </c>
      <c r="F2111" s="12" t="s">
        <v>2590</v>
      </c>
      <c r="G2111" s="12" t="s">
        <v>2591</v>
      </c>
      <c r="H2111" s="12" t="s">
        <v>92</v>
      </c>
      <c r="I2111" s="12" t="s">
        <v>27</v>
      </c>
      <c r="J2111" s="12" t="s">
        <v>4394</v>
      </c>
      <c r="K2111" s="12" t="s">
        <v>94</v>
      </c>
      <c r="L2111" s="12">
        <v>77803</v>
      </c>
      <c r="M2111" s="12" t="s">
        <v>95</v>
      </c>
      <c r="N2111" s="12" t="s">
        <v>161</v>
      </c>
      <c r="O2111" s="12" t="s">
        <v>32</v>
      </c>
      <c r="P2111" s="12" t="s">
        <v>38</v>
      </c>
      <c r="Q2111" s="12" t="s">
        <v>162</v>
      </c>
      <c r="R2111" s="12">
        <v>528.42999999999995</v>
      </c>
      <c r="S2111" s="12">
        <v>5</v>
      </c>
      <c r="T2111" s="12">
        <v>0.3</v>
      </c>
      <c r="U2111" s="12">
        <v>-143.43100000000001</v>
      </c>
    </row>
    <row r="2112" spans="1:21" x14ac:dyDescent="0.3">
      <c r="A2112" s="12">
        <v>9929</v>
      </c>
      <c r="B2112" s="12" t="s">
        <v>4395</v>
      </c>
      <c r="C2112" s="2">
        <v>42617</v>
      </c>
      <c r="D2112" s="2">
        <v>42617</v>
      </c>
      <c r="E2112" s="12" t="s">
        <v>427</v>
      </c>
      <c r="F2112" s="12" t="s">
        <v>4396</v>
      </c>
      <c r="G2112" s="12" t="s">
        <v>4397</v>
      </c>
      <c r="H2112" s="12" t="s">
        <v>26</v>
      </c>
      <c r="I2112" s="12" t="s">
        <v>27</v>
      </c>
      <c r="J2112" s="12" t="s">
        <v>330</v>
      </c>
      <c r="K2112" s="12" t="s">
        <v>55</v>
      </c>
      <c r="L2112" s="12">
        <v>94122</v>
      </c>
      <c r="M2112" s="12" t="s">
        <v>56</v>
      </c>
      <c r="N2112" s="12" t="s">
        <v>151</v>
      </c>
      <c r="O2112" s="12" t="s">
        <v>32</v>
      </c>
      <c r="P2112" s="12" t="s">
        <v>58</v>
      </c>
      <c r="Q2112" s="12" t="s">
        <v>152</v>
      </c>
      <c r="R2112" s="12">
        <v>24.27</v>
      </c>
      <c r="S2112" s="12">
        <v>3</v>
      </c>
      <c r="T2112" s="12">
        <v>0</v>
      </c>
      <c r="U2112" s="12">
        <v>8.7371999999999996</v>
      </c>
    </row>
    <row r="2113" spans="1:21" x14ac:dyDescent="0.3">
      <c r="A2113" s="12">
        <v>9932</v>
      </c>
      <c r="B2113" s="12" t="s">
        <v>4398</v>
      </c>
      <c r="C2113" s="2">
        <v>42321</v>
      </c>
      <c r="D2113" s="2">
        <v>42325</v>
      </c>
      <c r="E2113" s="12" t="s">
        <v>41</v>
      </c>
      <c r="F2113" s="12" t="s">
        <v>454</v>
      </c>
      <c r="G2113" s="12" t="s">
        <v>455</v>
      </c>
      <c r="H2113" s="12" t="s">
        <v>26</v>
      </c>
      <c r="I2113" s="12" t="s">
        <v>27</v>
      </c>
      <c r="J2113" s="12" t="s">
        <v>4399</v>
      </c>
      <c r="K2113" s="12" t="s">
        <v>55</v>
      </c>
      <c r="L2113" s="12">
        <v>92404</v>
      </c>
      <c r="M2113" s="12" t="s">
        <v>56</v>
      </c>
      <c r="N2113" s="12" t="s">
        <v>1969</v>
      </c>
      <c r="O2113" s="12" t="s">
        <v>32</v>
      </c>
      <c r="P2113" s="12" t="s">
        <v>33</v>
      </c>
      <c r="Q2113" s="12" t="s">
        <v>1970</v>
      </c>
      <c r="R2113" s="12">
        <v>683.33199999999999</v>
      </c>
      <c r="S2113" s="12">
        <v>4</v>
      </c>
      <c r="T2113" s="12">
        <v>0.15</v>
      </c>
      <c r="U2113" s="12">
        <v>-40.195999999999998</v>
      </c>
    </row>
    <row r="2114" spans="1:21" x14ac:dyDescent="0.3">
      <c r="A2114" s="12">
        <v>9938</v>
      </c>
      <c r="B2114" s="12" t="s">
        <v>4400</v>
      </c>
      <c r="C2114" s="2">
        <v>42524</v>
      </c>
      <c r="D2114" s="2">
        <v>42527</v>
      </c>
      <c r="E2114" s="12" t="s">
        <v>23</v>
      </c>
      <c r="F2114" s="12" t="s">
        <v>1843</v>
      </c>
      <c r="G2114" s="12" t="s">
        <v>1844</v>
      </c>
      <c r="H2114" s="12" t="s">
        <v>92</v>
      </c>
      <c r="I2114" s="12" t="s">
        <v>27</v>
      </c>
      <c r="J2114" s="12" t="s">
        <v>54</v>
      </c>
      <c r="K2114" s="12" t="s">
        <v>55</v>
      </c>
      <c r="L2114" s="12">
        <v>90049</v>
      </c>
      <c r="M2114" s="12" t="s">
        <v>56</v>
      </c>
      <c r="N2114" s="12" t="s">
        <v>1251</v>
      </c>
      <c r="O2114" s="12" t="s">
        <v>32</v>
      </c>
      <c r="P2114" s="12" t="s">
        <v>47</v>
      </c>
      <c r="Q2114" s="12" t="s">
        <v>1252</v>
      </c>
      <c r="R2114" s="12">
        <v>71.087999999999994</v>
      </c>
      <c r="S2114" s="12">
        <v>2</v>
      </c>
      <c r="T2114" s="12">
        <v>0.2</v>
      </c>
      <c r="U2114" s="12">
        <v>-1.7771999999999999</v>
      </c>
    </row>
    <row r="2115" spans="1:21" x14ac:dyDescent="0.3">
      <c r="A2115" s="12">
        <v>9939</v>
      </c>
      <c r="B2115" s="12" t="s">
        <v>4401</v>
      </c>
      <c r="C2115" s="2">
        <v>42716</v>
      </c>
      <c r="D2115" s="2">
        <v>42721</v>
      </c>
      <c r="E2115" s="12" t="s">
        <v>41</v>
      </c>
      <c r="F2115" s="12" t="s">
        <v>1040</v>
      </c>
      <c r="G2115" s="12" t="s">
        <v>1041</v>
      </c>
      <c r="H2115" s="12" t="s">
        <v>92</v>
      </c>
      <c r="I2115" s="12" t="s">
        <v>27</v>
      </c>
      <c r="J2115" s="12" t="s">
        <v>175</v>
      </c>
      <c r="K2115" s="12" t="s">
        <v>122</v>
      </c>
      <c r="L2115" s="12">
        <v>10009</v>
      </c>
      <c r="M2115" s="12" t="s">
        <v>69</v>
      </c>
      <c r="N2115" s="12" t="s">
        <v>553</v>
      </c>
      <c r="O2115" s="12" t="s">
        <v>32</v>
      </c>
      <c r="P2115" s="12" t="s">
        <v>58</v>
      </c>
      <c r="Q2115" s="12" t="s">
        <v>3127</v>
      </c>
      <c r="R2115" s="12">
        <v>60.35</v>
      </c>
      <c r="S2115" s="12">
        <v>5</v>
      </c>
      <c r="T2115" s="12">
        <v>0</v>
      </c>
      <c r="U2115" s="12">
        <v>19.915500000000002</v>
      </c>
    </row>
    <row r="2116" spans="1:21" x14ac:dyDescent="0.3">
      <c r="A2116" s="12">
        <v>9948</v>
      </c>
      <c r="B2116" s="12" t="s">
        <v>4402</v>
      </c>
      <c r="C2116" s="2">
        <v>42887</v>
      </c>
      <c r="D2116" s="2">
        <v>42889</v>
      </c>
      <c r="E2116" s="12" t="s">
        <v>23</v>
      </c>
      <c r="F2116" s="12" t="s">
        <v>830</v>
      </c>
      <c r="G2116" s="12" t="s">
        <v>831</v>
      </c>
      <c r="H2116" s="12" t="s">
        <v>92</v>
      </c>
      <c r="I2116" s="12" t="s">
        <v>27</v>
      </c>
      <c r="J2116" s="12" t="s">
        <v>4403</v>
      </c>
      <c r="K2116" s="12" t="s">
        <v>112</v>
      </c>
      <c r="L2116" s="12">
        <v>46203</v>
      </c>
      <c r="M2116" s="12" t="s">
        <v>95</v>
      </c>
      <c r="N2116" s="12" t="s">
        <v>797</v>
      </c>
      <c r="O2116" s="12" t="s">
        <v>32</v>
      </c>
      <c r="P2116" s="12" t="s">
        <v>38</v>
      </c>
      <c r="Q2116" s="12" t="s">
        <v>798</v>
      </c>
      <c r="R2116" s="12">
        <v>1925.88</v>
      </c>
      <c r="S2116" s="12">
        <v>6</v>
      </c>
      <c r="T2116" s="12">
        <v>0</v>
      </c>
      <c r="U2116" s="12">
        <v>539.24639999999999</v>
      </c>
    </row>
    <row r="2117" spans="1:21" x14ac:dyDescent="0.3">
      <c r="A2117" s="12">
        <v>9956</v>
      </c>
      <c r="B2117" s="12" t="s">
        <v>4404</v>
      </c>
      <c r="C2117" s="2">
        <v>42352</v>
      </c>
      <c r="D2117" s="2">
        <v>42354</v>
      </c>
      <c r="E2117" s="12" t="s">
        <v>23</v>
      </c>
      <c r="F2117" s="12" t="s">
        <v>3196</v>
      </c>
      <c r="G2117" s="12" t="s">
        <v>3197</v>
      </c>
      <c r="H2117" s="12" t="s">
        <v>92</v>
      </c>
      <c r="I2117" s="12" t="s">
        <v>27</v>
      </c>
      <c r="J2117" s="12" t="s">
        <v>54</v>
      </c>
      <c r="K2117" s="12" t="s">
        <v>55</v>
      </c>
      <c r="L2117" s="12">
        <v>90045</v>
      </c>
      <c r="M2117" s="12" t="s">
        <v>56</v>
      </c>
      <c r="N2117" s="12" t="s">
        <v>1256</v>
      </c>
      <c r="O2117" s="12" t="s">
        <v>32</v>
      </c>
      <c r="P2117" s="12" t="s">
        <v>47</v>
      </c>
      <c r="Q2117" s="12" t="s">
        <v>1257</v>
      </c>
      <c r="R2117" s="12">
        <v>273.56799999999998</v>
      </c>
      <c r="S2117" s="12">
        <v>2</v>
      </c>
      <c r="T2117" s="12">
        <v>0.2</v>
      </c>
      <c r="U2117" s="12">
        <v>10.258800000000001</v>
      </c>
    </row>
    <row r="2118" spans="1:21" x14ac:dyDescent="0.3">
      <c r="A2118" s="12">
        <v>9963</v>
      </c>
      <c r="B2118" s="12" t="s">
        <v>4405</v>
      </c>
      <c r="C2118" s="2">
        <v>42082</v>
      </c>
      <c r="D2118" s="2">
        <v>42085</v>
      </c>
      <c r="E2118" s="12" t="s">
        <v>89</v>
      </c>
      <c r="F2118" s="12" t="s">
        <v>1316</v>
      </c>
      <c r="G2118" s="12" t="s">
        <v>1317</v>
      </c>
      <c r="H2118" s="12" t="s">
        <v>102</v>
      </c>
      <c r="I2118" s="12" t="s">
        <v>27</v>
      </c>
      <c r="J2118" s="12" t="s">
        <v>103</v>
      </c>
      <c r="K2118" s="12" t="s">
        <v>94</v>
      </c>
      <c r="L2118" s="12">
        <v>77041</v>
      </c>
      <c r="M2118" s="12" t="s">
        <v>95</v>
      </c>
      <c r="N2118" s="12" t="s">
        <v>2624</v>
      </c>
      <c r="O2118" s="12" t="s">
        <v>32</v>
      </c>
      <c r="P2118" s="12" t="s">
        <v>33</v>
      </c>
      <c r="Q2118" s="12" t="s">
        <v>2625</v>
      </c>
      <c r="R2118" s="12">
        <v>383.46559999999999</v>
      </c>
      <c r="S2118" s="12">
        <v>4</v>
      </c>
      <c r="T2118" s="12">
        <v>0.32</v>
      </c>
      <c r="U2118" s="12">
        <v>-67.670400000000001</v>
      </c>
    </row>
    <row r="2119" spans="1:21" x14ac:dyDescent="0.3">
      <c r="A2119" s="12">
        <v>9965</v>
      </c>
      <c r="B2119" s="12" t="s">
        <v>4406</v>
      </c>
      <c r="C2119" s="2">
        <v>42709</v>
      </c>
      <c r="D2119" s="2">
        <v>42714</v>
      </c>
      <c r="E2119" s="12" t="s">
        <v>23</v>
      </c>
      <c r="F2119" s="12" t="s">
        <v>4030</v>
      </c>
      <c r="G2119" s="12" t="s">
        <v>4031</v>
      </c>
      <c r="H2119" s="12" t="s">
        <v>92</v>
      </c>
      <c r="I2119" s="12" t="s">
        <v>27</v>
      </c>
      <c r="J2119" s="12" t="s">
        <v>232</v>
      </c>
      <c r="K2119" s="12" t="s">
        <v>202</v>
      </c>
      <c r="L2119" s="12">
        <v>19711</v>
      </c>
      <c r="M2119" s="12" t="s">
        <v>69</v>
      </c>
      <c r="N2119" s="12" t="s">
        <v>375</v>
      </c>
      <c r="O2119" s="12" t="s">
        <v>32</v>
      </c>
      <c r="P2119" s="12" t="s">
        <v>58</v>
      </c>
      <c r="Q2119" s="12" t="s">
        <v>376</v>
      </c>
      <c r="R2119" s="12">
        <v>13.4</v>
      </c>
      <c r="S2119" s="12">
        <v>1</v>
      </c>
      <c r="T2119" s="12">
        <v>0</v>
      </c>
      <c r="U2119" s="12">
        <v>6.4320000000000004</v>
      </c>
    </row>
    <row r="2120" spans="1:21" x14ac:dyDescent="0.3">
      <c r="A2120" s="12">
        <v>9981</v>
      </c>
      <c r="B2120" s="12" t="s">
        <v>4407</v>
      </c>
      <c r="C2120" s="2">
        <v>42253</v>
      </c>
      <c r="D2120" s="2">
        <v>42256</v>
      </c>
      <c r="E2120" s="12" t="s">
        <v>23</v>
      </c>
      <c r="F2120" s="12" t="s">
        <v>1905</v>
      </c>
      <c r="G2120" s="12" t="s">
        <v>1906</v>
      </c>
      <c r="H2120" s="12" t="s">
        <v>26</v>
      </c>
      <c r="I2120" s="12" t="s">
        <v>27</v>
      </c>
      <c r="J2120" s="12" t="s">
        <v>1407</v>
      </c>
      <c r="K2120" s="12" t="s">
        <v>1408</v>
      </c>
      <c r="L2120" s="12">
        <v>70506</v>
      </c>
      <c r="M2120" s="12" t="s">
        <v>30</v>
      </c>
      <c r="N2120" s="12" t="s">
        <v>1261</v>
      </c>
      <c r="O2120" s="12" t="s">
        <v>32</v>
      </c>
      <c r="P2120" s="12" t="s">
        <v>47</v>
      </c>
      <c r="Q2120" s="12" t="s">
        <v>1065</v>
      </c>
      <c r="R2120" s="12">
        <v>85.98</v>
      </c>
      <c r="S2120" s="12">
        <v>1</v>
      </c>
      <c r="T2120" s="12">
        <v>0</v>
      </c>
      <c r="U2120" s="12">
        <v>22.354800000000001</v>
      </c>
    </row>
    <row r="2121" spans="1:21" x14ac:dyDescent="0.3">
      <c r="A2121" s="12">
        <v>9990</v>
      </c>
      <c r="B2121" s="12" t="s">
        <v>4408</v>
      </c>
      <c r="C2121" s="2">
        <v>41660</v>
      </c>
      <c r="D2121" s="2">
        <v>41662</v>
      </c>
      <c r="E2121" s="12" t="s">
        <v>23</v>
      </c>
      <c r="F2121" s="12" t="s">
        <v>2021</v>
      </c>
      <c r="G2121" s="12" t="s">
        <v>2022</v>
      </c>
      <c r="H2121" s="12" t="s">
        <v>26</v>
      </c>
      <c r="I2121" s="12" t="s">
        <v>27</v>
      </c>
      <c r="J2121" s="12" t="s">
        <v>1008</v>
      </c>
      <c r="K2121" s="12" t="s">
        <v>45</v>
      </c>
      <c r="L2121" s="12">
        <v>33180</v>
      </c>
      <c r="M2121" s="12" t="s">
        <v>30</v>
      </c>
      <c r="N2121" s="12" t="s">
        <v>1579</v>
      </c>
      <c r="O2121" s="12" t="s">
        <v>32</v>
      </c>
      <c r="P2121" s="12" t="s">
        <v>58</v>
      </c>
      <c r="Q2121" s="12" t="s">
        <v>1580</v>
      </c>
      <c r="R2121" s="12">
        <v>25.248000000000001</v>
      </c>
      <c r="S2121" s="12">
        <v>3</v>
      </c>
      <c r="T2121" s="12">
        <v>0.2</v>
      </c>
      <c r="U2121" s="12">
        <v>4.1028000000000002</v>
      </c>
    </row>
    <row r="2122" spans="1:21" x14ac:dyDescent="0.3">
      <c r="A2122" s="12">
        <v>9991</v>
      </c>
      <c r="B2122" s="12" t="s">
        <v>4409</v>
      </c>
      <c r="C2122" s="2">
        <v>42792</v>
      </c>
      <c r="D2122" s="2">
        <v>42797</v>
      </c>
      <c r="E2122" s="12" t="s">
        <v>41</v>
      </c>
      <c r="F2122" s="12" t="s">
        <v>242</v>
      </c>
      <c r="G2122" s="12" t="s">
        <v>243</v>
      </c>
      <c r="H2122" s="12" t="s">
        <v>26</v>
      </c>
      <c r="I2122" s="12" t="s">
        <v>27</v>
      </c>
      <c r="J2122" s="12" t="s">
        <v>552</v>
      </c>
      <c r="K2122" s="12" t="s">
        <v>55</v>
      </c>
      <c r="L2122" s="12">
        <v>92627</v>
      </c>
      <c r="M2122" s="12" t="s">
        <v>56</v>
      </c>
      <c r="N2122" s="12" t="s">
        <v>3290</v>
      </c>
      <c r="O2122" s="12" t="s">
        <v>32</v>
      </c>
      <c r="P2122" s="12" t="s">
        <v>58</v>
      </c>
      <c r="Q2122" s="12" t="s">
        <v>3291</v>
      </c>
      <c r="R2122" s="12">
        <v>91.96</v>
      </c>
      <c r="S2122" s="12">
        <v>2</v>
      </c>
      <c r="T2122" s="12">
        <v>0</v>
      </c>
      <c r="U2122" s="12">
        <v>15.6332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298A-ABAD-4CB4-AE42-7FB5966CCD5A}">
  <dimension ref="A1:Z2122"/>
  <sheetViews>
    <sheetView topLeftCell="K1" zoomScale="70" zoomScaleNormal="70" workbookViewId="0">
      <selection activeCell="N33" sqref="N33"/>
    </sheetView>
  </sheetViews>
  <sheetFormatPr defaultRowHeight="14.4" x14ac:dyDescent="0.3"/>
  <cols>
    <col min="1" max="1" width="10.109375" bestFit="1" customWidth="1"/>
    <col min="2" max="2" width="16" bestFit="1" customWidth="1"/>
    <col min="3" max="3" width="13.44140625" bestFit="1" customWidth="1"/>
    <col min="4" max="4" width="12.33203125" bestFit="1" customWidth="1"/>
    <col min="5" max="5" width="13.5546875" bestFit="1" customWidth="1"/>
    <col min="6" max="6" width="14.88671875" bestFit="1" customWidth="1"/>
    <col min="7" max="7" width="21.33203125" bestFit="1" customWidth="1"/>
    <col min="8" max="8" width="11.88671875" bestFit="1" customWidth="1"/>
    <col min="9" max="9" width="12.21875" bestFit="1" customWidth="1"/>
    <col min="10" max="10" width="15.6640625" bestFit="1" customWidth="1"/>
    <col min="11" max="11" width="17.77734375" bestFit="1" customWidth="1"/>
    <col min="12" max="12" width="10.109375" bestFit="1" customWidth="1"/>
    <col min="13" max="13" width="17.21875" bestFit="1" customWidth="1"/>
    <col min="14" max="14" width="11.88671875" bestFit="1" customWidth="1"/>
    <col min="15" max="15" width="15.77734375" bestFit="1" customWidth="1"/>
    <col min="16" max="16" width="78.6640625" bestFit="1" customWidth="1"/>
    <col min="17" max="17" width="11.109375" bestFit="1" customWidth="1"/>
    <col min="18" max="18" width="11.5546875" bestFit="1" customWidth="1"/>
    <col min="19" max="19" width="11.88671875" style="5" bestFit="1" customWidth="1"/>
    <col min="20" max="20" width="10.44140625" style="11" bestFit="1" customWidth="1"/>
    <col min="21" max="21" width="15.77734375" style="12" bestFit="1" customWidth="1"/>
    <col min="22" max="22" width="14.88671875" style="12" bestFit="1" customWidth="1"/>
    <col min="23" max="23" width="28" style="16" bestFit="1" customWidth="1"/>
    <col min="24" max="24" width="11.5546875" bestFit="1" customWidth="1"/>
    <col min="25" max="25" width="8" style="12" bestFit="1" customWidth="1"/>
    <col min="26" max="26" width="1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5" t="s">
        <v>18</v>
      </c>
      <c r="T1" s="11" t="s">
        <v>19</v>
      </c>
      <c r="U1" s="12" t="s">
        <v>4438</v>
      </c>
      <c r="V1" s="12" t="s">
        <v>4439</v>
      </c>
      <c r="W1" s="16" t="s">
        <v>4440</v>
      </c>
      <c r="X1" t="s">
        <v>20</v>
      </c>
      <c r="Y1" s="12" t="s">
        <v>4437</v>
      </c>
      <c r="Z1" t="s">
        <v>21</v>
      </c>
    </row>
    <row r="2" spans="1:26" x14ac:dyDescent="0.3">
      <c r="A2">
        <v>1</v>
      </c>
      <c r="B2" s="1" t="s">
        <v>22</v>
      </c>
      <c r="C2" s="2">
        <v>42682</v>
      </c>
      <c r="D2" s="2">
        <v>42685</v>
      </c>
      <c r="E2" s="1" t="s">
        <v>23</v>
      </c>
      <c r="F2" s="1" t="s">
        <v>24</v>
      </c>
      <c r="G2" s="1" t="s">
        <v>25</v>
      </c>
      <c r="H2" s="1" t="s">
        <v>26</v>
      </c>
      <c r="I2" s="1" t="s">
        <v>27</v>
      </c>
      <c r="J2" s="1" t="s">
        <v>28</v>
      </c>
      <c r="K2" s="1" t="s">
        <v>29</v>
      </c>
      <c r="L2" s="1" t="s">
        <v>30</v>
      </c>
      <c r="M2" s="1" t="s">
        <v>31</v>
      </c>
      <c r="N2" s="1" t="s">
        <v>32</v>
      </c>
      <c r="O2" s="1" t="s">
        <v>33</v>
      </c>
      <c r="P2" s="1" t="s">
        <v>34</v>
      </c>
      <c r="Q2">
        <v>261.95999999999998</v>
      </c>
      <c r="R2">
        <v>2</v>
      </c>
      <c r="S2" s="5">
        <v>0</v>
      </c>
      <c r="T2" s="11">
        <v>41.913600000000002</v>
      </c>
      <c r="U2" s="11">
        <f>SalesData[[#This Row],[Profit]]/SalesData[[#This Row],[Quantity]]</f>
        <v>20.956800000000001</v>
      </c>
      <c r="V2" s="5">
        <f>SalesData[[#This Row],[Profit]]/SalesData[[#This Row],[Sales]]</f>
        <v>0.16000000000000003</v>
      </c>
      <c r="W2" s="17">
        <f>IF(SalesData[[#This Row],[Discount]]&gt;=0.2,1,0)</f>
        <v>0</v>
      </c>
      <c r="X2" s="1" t="s">
        <v>35</v>
      </c>
      <c r="Y2" s="1" t="str">
        <f>TEXT(SalesData[[#This Row],[Order Date]],"yyyy")</f>
        <v>2016</v>
      </c>
      <c r="Z2" s="1" t="s">
        <v>36</v>
      </c>
    </row>
    <row r="3" spans="1:26" x14ac:dyDescent="0.3">
      <c r="A3">
        <v>2</v>
      </c>
      <c r="B3" s="1" t="s">
        <v>22</v>
      </c>
      <c r="C3" s="2">
        <v>42682</v>
      </c>
      <c r="D3" s="2">
        <v>42685</v>
      </c>
      <c r="E3" s="1" t="s">
        <v>23</v>
      </c>
      <c r="F3" s="1" t="s">
        <v>24</v>
      </c>
      <c r="G3" s="1" t="s">
        <v>25</v>
      </c>
      <c r="H3" s="1" t="s">
        <v>26</v>
      </c>
      <c r="I3" s="1" t="s">
        <v>27</v>
      </c>
      <c r="J3" s="1" t="s">
        <v>28</v>
      </c>
      <c r="K3" s="1" t="s">
        <v>29</v>
      </c>
      <c r="L3" s="1" t="s">
        <v>30</v>
      </c>
      <c r="M3" s="1" t="s">
        <v>37</v>
      </c>
      <c r="N3" s="1" t="s">
        <v>32</v>
      </c>
      <c r="O3" s="1" t="s">
        <v>38</v>
      </c>
      <c r="P3" s="1" t="s">
        <v>39</v>
      </c>
      <c r="Q3">
        <v>731.94</v>
      </c>
      <c r="R3">
        <v>3</v>
      </c>
      <c r="S3" s="5">
        <v>0</v>
      </c>
      <c r="T3" s="11">
        <v>219.58199999999999</v>
      </c>
      <c r="U3" s="11">
        <f>SalesData[[#This Row],[Profit]]/SalesData[[#This Row],[Quantity]]</f>
        <v>73.194000000000003</v>
      </c>
      <c r="V3" s="5">
        <f>SalesData[[#This Row],[Profit]]/SalesData[[#This Row],[Sales]]</f>
        <v>0.3</v>
      </c>
      <c r="W3" s="17">
        <f>IF(SalesData[[#This Row],[Discount]]&gt;=0.2,1,0)</f>
        <v>0</v>
      </c>
      <c r="X3" s="1" t="s">
        <v>35</v>
      </c>
      <c r="Y3" s="1" t="str">
        <f>TEXT(SalesData[[#This Row],[Order Date]],"yyyy")</f>
        <v>2016</v>
      </c>
      <c r="Z3" s="1" t="s">
        <v>36</v>
      </c>
    </row>
    <row r="4" spans="1:26" x14ac:dyDescent="0.3">
      <c r="A4">
        <v>4</v>
      </c>
      <c r="B4" s="1" t="s">
        <v>40</v>
      </c>
      <c r="C4" s="2">
        <v>42288</v>
      </c>
      <c r="D4" s="2">
        <v>42295</v>
      </c>
      <c r="E4" s="1" t="s">
        <v>41</v>
      </c>
      <c r="F4" s="1" t="s">
        <v>42</v>
      </c>
      <c r="G4" s="1" t="s">
        <v>43</v>
      </c>
      <c r="H4" s="1" t="s">
        <v>26</v>
      </c>
      <c r="I4" s="1" t="s">
        <v>27</v>
      </c>
      <c r="J4" s="1" t="s">
        <v>44</v>
      </c>
      <c r="K4" s="1" t="s">
        <v>45</v>
      </c>
      <c r="L4" s="1" t="s">
        <v>30</v>
      </c>
      <c r="M4" s="1" t="s">
        <v>46</v>
      </c>
      <c r="N4" s="1" t="s">
        <v>32</v>
      </c>
      <c r="O4" s="1" t="s">
        <v>47</v>
      </c>
      <c r="P4" s="1" t="s">
        <v>48</v>
      </c>
      <c r="Q4">
        <v>957.57749999999999</v>
      </c>
      <c r="R4">
        <v>5</v>
      </c>
      <c r="S4" s="5">
        <v>0.45</v>
      </c>
      <c r="T4" s="11">
        <v>-383.03100000000001</v>
      </c>
      <c r="U4" s="11">
        <f>SalesData[[#This Row],[Profit]]/SalesData[[#This Row],[Quantity]]</f>
        <v>-76.606200000000001</v>
      </c>
      <c r="V4" s="5">
        <f>SalesData[[#This Row],[Profit]]/SalesData[[#This Row],[Sales]]</f>
        <v>-0.4</v>
      </c>
      <c r="W4" s="17">
        <f>IF(SalesData[[#This Row],[Discount]]&gt;=0.2,1,0)</f>
        <v>1</v>
      </c>
      <c r="X4" s="1" t="s">
        <v>49</v>
      </c>
      <c r="Y4" s="1" t="str">
        <f>TEXT(SalesData[[#This Row],[Order Date]],"yyyy")</f>
        <v>2015</v>
      </c>
      <c r="Z4" s="1" t="s">
        <v>50</v>
      </c>
    </row>
    <row r="5" spans="1:26" x14ac:dyDescent="0.3">
      <c r="A5">
        <v>6</v>
      </c>
      <c r="B5" s="1" t="s">
        <v>51</v>
      </c>
      <c r="C5" s="2">
        <v>41799</v>
      </c>
      <c r="D5" s="2">
        <v>41804</v>
      </c>
      <c r="E5" s="1" t="s">
        <v>41</v>
      </c>
      <c r="F5" s="1" t="s">
        <v>52</v>
      </c>
      <c r="G5" s="1" t="s">
        <v>53</v>
      </c>
      <c r="H5" s="1" t="s">
        <v>26</v>
      </c>
      <c r="I5" s="1" t="s">
        <v>27</v>
      </c>
      <c r="J5" s="1" t="s">
        <v>54</v>
      </c>
      <c r="K5" s="1" t="s">
        <v>55</v>
      </c>
      <c r="L5" s="1" t="s">
        <v>56</v>
      </c>
      <c r="M5" s="1" t="s">
        <v>57</v>
      </c>
      <c r="N5" s="1" t="s">
        <v>32</v>
      </c>
      <c r="O5" s="1" t="s">
        <v>58</v>
      </c>
      <c r="P5" s="1" t="s">
        <v>59</v>
      </c>
      <c r="Q5">
        <v>48.86</v>
      </c>
      <c r="R5">
        <v>7</v>
      </c>
      <c r="S5" s="5">
        <v>0</v>
      </c>
      <c r="T5" s="11">
        <v>14.1694</v>
      </c>
      <c r="U5" s="11">
        <f>SalesData[[#This Row],[Profit]]/SalesData[[#This Row],[Quantity]]</f>
        <v>2.0242</v>
      </c>
      <c r="V5" s="5">
        <f>SalesData[[#This Row],[Profit]]/SalesData[[#This Row],[Sales]]</f>
        <v>0.28999999999999998</v>
      </c>
      <c r="W5" s="17">
        <f>IF(SalesData[[#This Row],[Discount]]&gt;=0.2,1,0)</f>
        <v>0</v>
      </c>
      <c r="X5" s="1" t="s">
        <v>60</v>
      </c>
      <c r="Y5" s="1" t="str">
        <f>TEXT(SalesData[[#This Row],[Order Date]],"yyyy")</f>
        <v>2014</v>
      </c>
      <c r="Z5" s="1" t="s">
        <v>61</v>
      </c>
    </row>
    <row r="6" spans="1:26" x14ac:dyDescent="0.3">
      <c r="A6">
        <v>11</v>
      </c>
      <c r="B6" s="1" t="s">
        <v>51</v>
      </c>
      <c r="C6" s="2">
        <v>41799</v>
      </c>
      <c r="D6" s="2">
        <v>41804</v>
      </c>
      <c r="E6" s="1" t="s">
        <v>41</v>
      </c>
      <c r="F6" s="1" t="s">
        <v>52</v>
      </c>
      <c r="G6" s="1" t="s">
        <v>53</v>
      </c>
      <c r="H6" s="1" t="s">
        <v>26</v>
      </c>
      <c r="I6" s="1" t="s">
        <v>27</v>
      </c>
      <c r="J6" s="1" t="s">
        <v>54</v>
      </c>
      <c r="K6" s="1" t="s">
        <v>55</v>
      </c>
      <c r="L6" s="1" t="s">
        <v>56</v>
      </c>
      <c r="M6" s="1" t="s">
        <v>62</v>
      </c>
      <c r="N6" s="1" t="s">
        <v>32</v>
      </c>
      <c r="O6" s="1" t="s">
        <v>47</v>
      </c>
      <c r="P6" s="1" t="s">
        <v>63</v>
      </c>
      <c r="Q6">
        <v>1706.184</v>
      </c>
      <c r="R6">
        <v>9</v>
      </c>
      <c r="S6" s="5">
        <v>0.2</v>
      </c>
      <c r="T6" s="11">
        <v>85.309200000000004</v>
      </c>
      <c r="U6" s="11">
        <f>SalesData[[#This Row],[Profit]]/SalesData[[#This Row],[Quantity]]</f>
        <v>9.4787999999999997</v>
      </c>
      <c r="V6" s="5">
        <f>SalesData[[#This Row],[Profit]]/SalesData[[#This Row],[Sales]]</f>
        <v>0.05</v>
      </c>
      <c r="W6" s="17">
        <f>IF(SalesData[[#This Row],[Discount]]&gt;=0.2,1,0)</f>
        <v>1</v>
      </c>
      <c r="X6" s="1" t="s">
        <v>60</v>
      </c>
      <c r="Y6" s="1" t="str">
        <f>TEXT(SalesData[[#This Row],[Order Date]],"yyyy")</f>
        <v>2014</v>
      </c>
      <c r="Z6" s="1" t="s">
        <v>61</v>
      </c>
    </row>
    <row r="7" spans="1:26" x14ac:dyDescent="0.3">
      <c r="A7">
        <v>24</v>
      </c>
      <c r="B7" s="1" t="s">
        <v>64</v>
      </c>
      <c r="C7" s="2">
        <v>42932</v>
      </c>
      <c r="D7" s="2">
        <v>42934</v>
      </c>
      <c r="E7" s="1" t="s">
        <v>23</v>
      </c>
      <c r="F7" s="1" t="s">
        <v>65</v>
      </c>
      <c r="G7" s="1" t="s">
        <v>66</v>
      </c>
      <c r="H7" s="1" t="s">
        <v>26</v>
      </c>
      <c r="I7" s="1" t="s">
        <v>27</v>
      </c>
      <c r="J7" s="1" t="s">
        <v>67</v>
      </c>
      <c r="K7" s="1" t="s">
        <v>68</v>
      </c>
      <c r="L7" s="1" t="s">
        <v>69</v>
      </c>
      <c r="M7" s="1" t="s">
        <v>70</v>
      </c>
      <c r="N7" s="1" t="s">
        <v>32</v>
      </c>
      <c r="O7" s="1" t="s">
        <v>38</v>
      </c>
      <c r="P7" s="1" t="s">
        <v>71</v>
      </c>
      <c r="Q7">
        <v>71.372</v>
      </c>
      <c r="R7">
        <v>2</v>
      </c>
      <c r="S7" s="5">
        <v>0.3</v>
      </c>
      <c r="T7" s="11">
        <v>-1.0196000000000001</v>
      </c>
      <c r="U7" s="11">
        <f>SalesData[[#This Row],[Profit]]/SalesData[[#This Row],[Quantity]]</f>
        <v>-0.50980000000000003</v>
      </c>
      <c r="V7" s="5">
        <f>SalesData[[#This Row],[Profit]]/SalesData[[#This Row],[Sales]]</f>
        <v>-1.4285714285714287E-2</v>
      </c>
      <c r="W7" s="17">
        <f>IF(SalesData[[#This Row],[Discount]]&gt;=0.2,1,0)</f>
        <v>1</v>
      </c>
      <c r="X7" s="1" t="s">
        <v>72</v>
      </c>
      <c r="Y7" s="1" t="str">
        <f>TEXT(SalesData[[#This Row],[Order Date]],"yyyy")</f>
        <v>2017</v>
      </c>
      <c r="Z7" s="1" t="s">
        <v>73</v>
      </c>
    </row>
    <row r="8" spans="1:26" x14ac:dyDescent="0.3">
      <c r="A8">
        <v>25</v>
      </c>
      <c r="B8" s="1" t="s">
        <v>74</v>
      </c>
      <c r="C8" s="2">
        <v>42272</v>
      </c>
      <c r="D8" s="2">
        <v>42277</v>
      </c>
      <c r="E8" s="1" t="s">
        <v>41</v>
      </c>
      <c r="F8" s="1" t="s">
        <v>75</v>
      </c>
      <c r="G8" s="1" t="s">
        <v>76</v>
      </c>
      <c r="H8" s="1" t="s">
        <v>26</v>
      </c>
      <c r="I8" s="1" t="s">
        <v>27</v>
      </c>
      <c r="J8" s="1" t="s">
        <v>77</v>
      </c>
      <c r="K8" s="1" t="s">
        <v>78</v>
      </c>
      <c r="L8" s="1" t="s">
        <v>56</v>
      </c>
      <c r="M8" s="1" t="s">
        <v>46</v>
      </c>
      <c r="N8" s="1" t="s">
        <v>32</v>
      </c>
      <c r="O8" s="1" t="s">
        <v>47</v>
      </c>
      <c r="P8" s="1" t="s">
        <v>48</v>
      </c>
      <c r="Q8">
        <v>1044.6300000000001</v>
      </c>
      <c r="R8">
        <v>3</v>
      </c>
      <c r="S8" s="5">
        <v>0</v>
      </c>
      <c r="T8" s="11">
        <v>240.26490000000001</v>
      </c>
      <c r="U8" s="11">
        <f>SalesData[[#This Row],[Profit]]/SalesData[[#This Row],[Quantity]]</f>
        <v>80.088300000000004</v>
      </c>
      <c r="V8" s="5">
        <f>SalesData[[#This Row],[Profit]]/SalesData[[#This Row],[Sales]]</f>
        <v>0.22999999999999998</v>
      </c>
      <c r="W8" s="17">
        <f>IF(SalesData[[#This Row],[Discount]]&gt;=0.2,1,0)</f>
        <v>0</v>
      </c>
      <c r="X8" s="1" t="s">
        <v>60</v>
      </c>
      <c r="Y8" s="1" t="str">
        <f>TEXT(SalesData[[#This Row],[Order Date]],"yyyy")</f>
        <v>2015</v>
      </c>
      <c r="Z8" s="1" t="s">
        <v>79</v>
      </c>
    </row>
    <row r="9" spans="1:26" x14ac:dyDescent="0.3">
      <c r="A9">
        <v>28</v>
      </c>
      <c r="B9" s="1" t="s">
        <v>80</v>
      </c>
      <c r="C9" s="2">
        <v>42264</v>
      </c>
      <c r="D9" s="2">
        <v>42268</v>
      </c>
      <c r="E9" s="1" t="s">
        <v>41</v>
      </c>
      <c r="F9" s="1" t="s">
        <v>81</v>
      </c>
      <c r="G9" s="1" t="s">
        <v>82</v>
      </c>
      <c r="H9" s="1" t="s">
        <v>26</v>
      </c>
      <c r="I9" s="1" t="s">
        <v>27</v>
      </c>
      <c r="J9" s="1" t="s">
        <v>67</v>
      </c>
      <c r="K9" s="1" t="s">
        <v>68</v>
      </c>
      <c r="L9" s="1" t="s">
        <v>69</v>
      </c>
      <c r="M9" s="1" t="s">
        <v>83</v>
      </c>
      <c r="N9" s="1" t="s">
        <v>32</v>
      </c>
      <c r="O9" s="1" t="s">
        <v>33</v>
      </c>
      <c r="P9" s="1" t="s">
        <v>84</v>
      </c>
      <c r="Q9">
        <v>3083.43</v>
      </c>
      <c r="R9">
        <v>7</v>
      </c>
      <c r="S9" s="5">
        <v>0.5</v>
      </c>
      <c r="T9" s="11">
        <v>-1665.0522000000001</v>
      </c>
      <c r="U9" s="11">
        <f>SalesData[[#This Row],[Profit]]/SalesData[[#This Row],[Quantity]]</f>
        <v>-237.86460000000002</v>
      </c>
      <c r="V9" s="5">
        <f>SalesData[[#This Row],[Profit]]/SalesData[[#This Row],[Sales]]</f>
        <v>-0.54</v>
      </c>
      <c r="W9" s="17">
        <f>IF(SalesData[[#This Row],[Discount]]&gt;=0.2,1,0)</f>
        <v>1</v>
      </c>
      <c r="X9" s="1" t="s">
        <v>85</v>
      </c>
      <c r="Y9" s="1" t="str">
        <f>TEXT(SalesData[[#This Row],[Order Date]],"yyyy")</f>
        <v>2015</v>
      </c>
      <c r="Z9" s="1" t="s">
        <v>79</v>
      </c>
    </row>
    <row r="10" spans="1:26" x14ac:dyDescent="0.3">
      <c r="A10">
        <v>30</v>
      </c>
      <c r="B10" s="1" t="s">
        <v>80</v>
      </c>
      <c r="C10" s="2">
        <v>42264</v>
      </c>
      <c r="D10" s="2">
        <v>42268</v>
      </c>
      <c r="E10" s="1" t="s">
        <v>41</v>
      </c>
      <c r="F10" s="1" t="s">
        <v>81</v>
      </c>
      <c r="G10" s="1" t="s">
        <v>82</v>
      </c>
      <c r="H10" s="1" t="s">
        <v>26</v>
      </c>
      <c r="I10" s="1" t="s">
        <v>27</v>
      </c>
      <c r="J10" s="1" t="s">
        <v>67</v>
      </c>
      <c r="K10" s="1" t="s">
        <v>68</v>
      </c>
      <c r="L10" s="1" t="s">
        <v>69</v>
      </c>
      <c r="M10" s="1" t="s">
        <v>86</v>
      </c>
      <c r="N10" s="1" t="s">
        <v>32</v>
      </c>
      <c r="O10" s="1" t="s">
        <v>58</v>
      </c>
      <c r="P10" s="1" t="s">
        <v>87</v>
      </c>
      <c r="Q10">
        <v>124.2</v>
      </c>
      <c r="R10">
        <v>3</v>
      </c>
      <c r="S10" s="5">
        <v>0.2</v>
      </c>
      <c r="T10" s="11">
        <v>15.525</v>
      </c>
      <c r="U10" s="11">
        <f>SalesData[[#This Row],[Profit]]/SalesData[[#This Row],[Quantity]]</f>
        <v>5.1749999999999998</v>
      </c>
      <c r="V10" s="5">
        <f>SalesData[[#This Row],[Profit]]/SalesData[[#This Row],[Sales]]</f>
        <v>0.125</v>
      </c>
      <c r="W10" s="17">
        <f>IF(SalesData[[#This Row],[Discount]]&gt;=0.2,1,0)</f>
        <v>1</v>
      </c>
      <c r="X10" s="1" t="s">
        <v>85</v>
      </c>
      <c r="Y10" s="1" t="str">
        <f>TEXT(SalesData[[#This Row],[Order Date]],"yyyy")</f>
        <v>2015</v>
      </c>
      <c r="Z10" s="1" t="s">
        <v>79</v>
      </c>
    </row>
    <row r="11" spans="1:26" x14ac:dyDescent="0.3">
      <c r="A11">
        <v>37</v>
      </c>
      <c r="B11" s="1" t="s">
        <v>88</v>
      </c>
      <c r="C11" s="2">
        <v>42712</v>
      </c>
      <c r="D11" s="2">
        <v>42714</v>
      </c>
      <c r="E11" s="1" t="s">
        <v>89</v>
      </c>
      <c r="F11" s="1" t="s">
        <v>90</v>
      </c>
      <c r="G11" s="1" t="s">
        <v>91</v>
      </c>
      <c r="H11" s="1" t="s">
        <v>92</v>
      </c>
      <c r="I11" s="1" t="s">
        <v>27</v>
      </c>
      <c r="J11" s="1" t="s">
        <v>93</v>
      </c>
      <c r="K11" s="1" t="s">
        <v>94</v>
      </c>
      <c r="L11" s="1" t="s">
        <v>95</v>
      </c>
      <c r="M11" s="1" t="s">
        <v>96</v>
      </c>
      <c r="N11" s="1" t="s">
        <v>32</v>
      </c>
      <c r="O11" s="1" t="s">
        <v>58</v>
      </c>
      <c r="P11" s="1" t="s">
        <v>97</v>
      </c>
      <c r="Q11">
        <v>190.92</v>
      </c>
      <c r="R11">
        <v>5</v>
      </c>
      <c r="S11" s="5">
        <v>0.6</v>
      </c>
      <c r="T11" s="11">
        <v>-147.96299999999999</v>
      </c>
      <c r="U11" s="11">
        <f>SalesData[[#This Row],[Profit]]/SalesData[[#This Row],[Quantity]]</f>
        <v>-29.592599999999997</v>
      </c>
      <c r="V11" s="5">
        <f>SalesData[[#This Row],[Profit]]/SalesData[[#This Row],[Sales]]</f>
        <v>-0.77500000000000002</v>
      </c>
      <c r="W11" s="17">
        <f>IF(SalesData[[#This Row],[Discount]]&gt;=0.2,1,0)</f>
        <v>1</v>
      </c>
      <c r="X11" s="1" t="s">
        <v>72</v>
      </c>
      <c r="Y11" s="1" t="str">
        <f>TEXT(SalesData[[#This Row],[Order Date]],"yyyy")</f>
        <v>2016</v>
      </c>
      <c r="Z11" s="1" t="s">
        <v>98</v>
      </c>
    </row>
    <row r="12" spans="1:26" x14ac:dyDescent="0.3">
      <c r="A12">
        <v>39</v>
      </c>
      <c r="B12" s="1" t="s">
        <v>99</v>
      </c>
      <c r="C12" s="2">
        <v>42365</v>
      </c>
      <c r="D12" s="2">
        <v>42369</v>
      </c>
      <c r="E12" s="1" t="s">
        <v>41</v>
      </c>
      <c r="F12" s="1" t="s">
        <v>100</v>
      </c>
      <c r="G12" s="1" t="s">
        <v>101</v>
      </c>
      <c r="H12" s="1" t="s">
        <v>102</v>
      </c>
      <c r="I12" s="1" t="s">
        <v>27</v>
      </c>
      <c r="J12" s="1" t="s">
        <v>103</v>
      </c>
      <c r="K12" s="1" t="s">
        <v>94</v>
      </c>
      <c r="L12" s="1" t="s">
        <v>95</v>
      </c>
      <c r="M12" s="1" t="s">
        <v>104</v>
      </c>
      <c r="N12" s="1" t="s">
        <v>32</v>
      </c>
      <c r="O12" s="1" t="s">
        <v>33</v>
      </c>
      <c r="P12" s="1" t="s">
        <v>105</v>
      </c>
      <c r="Q12">
        <v>532.39919999999995</v>
      </c>
      <c r="R12">
        <v>3</v>
      </c>
      <c r="S12" s="5">
        <v>0.32</v>
      </c>
      <c r="T12" s="11">
        <v>-46.976399999999998</v>
      </c>
      <c r="U12" s="11">
        <f>SalesData[[#This Row],[Profit]]/SalesData[[#This Row],[Quantity]]</f>
        <v>-15.658799999999999</v>
      </c>
      <c r="V12" s="5">
        <f>SalesData[[#This Row],[Profit]]/SalesData[[#This Row],[Sales]]</f>
        <v>-8.8235294117647065E-2</v>
      </c>
      <c r="W12" s="17">
        <f>IF(SalesData[[#This Row],[Discount]]&gt;=0.2,1,0)</f>
        <v>1</v>
      </c>
      <c r="X12" s="1" t="s">
        <v>85</v>
      </c>
      <c r="Y12" s="1" t="str">
        <f>TEXT(SalesData[[#This Row],[Order Date]],"yyyy")</f>
        <v>2015</v>
      </c>
      <c r="Z12" s="1" t="s">
        <v>98</v>
      </c>
    </row>
    <row r="13" spans="1:26" x14ac:dyDescent="0.3">
      <c r="A13">
        <v>40</v>
      </c>
      <c r="B13" s="1" t="s">
        <v>99</v>
      </c>
      <c r="C13" s="2">
        <v>42365</v>
      </c>
      <c r="D13" s="2">
        <v>42369</v>
      </c>
      <c r="E13" s="1" t="s">
        <v>41</v>
      </c>
      <c r="F13" s="1" t="s">
        <v>100</v>
      </c>
      <c r="G13" s="1" t="s">
        <v>101</v>
      </c>
      <c r="H13" s="1" t="s">
        <v>102</v>
      </c>
      <c r="I13" s="1" t="s">
        <v>27</v>
      </c>
      <c r="J13" s="1" t="s">
        <v>103</v>
      </c>
      <c r="K13" s="1" t="s">
        <v>94</v>
      </c>
      <c r="L13" s="1" t="s">
        <v>95</v>
      </c>
      <c r="M13" s="1" t="s">
        <v>106</v>
      </c>
      <c r="N13" s="1" t="s">
        <v>32</v>
      </c>
      <c r="O13" s="1" t="s">
        <v>38</v>
      </c>
      <c r="P13" s="1" t="s">
        <v>107</v>
      </c>
      <c r="Q13">
        <v>212.05799999999999</v>
      </c>
      <c r="R13">
        <v>3</v>
      </c>
      <c r="S13" s="5">
        <v>0.3</v>
      </c>
      <c r="T13" s="11">
        <v>-15.147</v>
      </c>
      <c r="U13" s="11">
        <f>SalesData[[#This Row],[Profit]]/SalesData[[#This Row],[Quantity]]</f>
        <v>-5.0490000000000004</v>
      </c>
      <c r="V13" s="5">
        <f>SalesData[[#This Row],[Profit]]/SalesData[[#This Row],[Sales]]</f>
        <v>-7.1428571428571438E-2</v>
      </c>
      <c r="W13" s="17">
        <f>IF(SalesData[[#This Row],[Discount]]&gt;=0.2,1,0)</f>
        <v>1</v>
      </c>
      <c r="X13" s="1" t="s">
        <v>85</v>
      </c>
      <c r="Y13" s="1" t="str">
        <f>TEXT(SalesData[[#This Row],[Order Date]],"yyyy")</f>
        <v>2015</v>
      </c>
      <c r="Z13" s="1" t="s">
        <v>98</v>
      </c>
    </row>
    <row r="14" spans="1:26" x14ac:dyDescent="0.3">
      <c r="A14">
        <v>52</v>
      </c>
      <c r="B14" s="1" t="s">
        <v>108</v>
      </c>
      <c r="C14" s="2">
        <v>42112</v>
      </c>
      <c r="D14" s="2">
        <v>42116</v>
      </c>
      <c r="E14" s="1" t="s">
        <v>41</v>
      </c>
      <c r="F14" s="1" t="s">
        <v>109</v>
      </c>
      <c r="G14" s="1" t="s">
        <v>110</v>
      </c>
      <c r="H14" s="1" t="s">
        <v>26</v>
      </c>
      <c r="I14" s="1" t="s">
        <v>27</v>
      </c>
      <c r="J14" s="1" t="s">
        <v>111</v>
      </c>
      <c r="K14" s="1" t="s">
        <v>112</v>
      </c>
      <c r="L14" s="1" t="s">
        <v>95</v>
      </c>
      <c r="M14" s="1" t="s">
        <v>113</v>
      </c>
      <c r="N14" s="1" t="s">
        <v>32</v>
      </c>
      <c r="O14" s="1" t="s">
        <v>58</v>
      </c>
      <c r="P14" s="1" t="s">
        <v>114</v>
      </c>
      <c r="Q14">
        <v>6.16</v>
      </c>
      <c r="R14">
        <v>2</v>
      </c>
      <c r="S14" s="5">
        <v>0</v>
      </c>
      <c r="T14" s="11">
        <v>2.9567999999999999</v>
      </c>
      <c r="U14" s="11">
        <f>SalesData[[#This Row],[Profit]]/SalesData[[#This Row],[Quantity]]</f>
        <v>1.4783999999999999</v>
      </c>
      <c r="V14" s="5">
        <f>SalesData[[#This Row],[Profit]]/SalesData[[#This Row],[Sales]]</f>
        <v>0.48</v>
      </c>
      <c r="W14" s="17">
        <f>IF(SalesData[[#This Row],[Discount]]&gt;=0.2,1,0)</f>
        <v>0</v>
      </c>
      <c r="X14" s="1" t="s">
        <v>85</v>
      </c>
      <c r="Y14" s="1" t="str">
        <f>TEXT(SalesData[[#This Row],[Order Date]],"yyyy")</f>
        <v>2015</v>
      </c>
      <c r="Z14" s="1" t="s">
        <v>115</v>
      </c>
    </row>
    <row r="15" spans="1:26" x14ac:dyDescent="0.3">
      <c r="A15">
        <v>53</v>
      </c>
      <c r="B15" s="1" t="s">
        <v>108</v>
      </c>
      <c r="C15" s="2">
        <v>42112</v>
      </c>
      <c r="D15" s="2">
        <v>42116</v>
      </c>
      <c r="E15" s="1" t="s">
        <v>41</v>
      </c>
      <c r="F15" s="1" t="s">
        <v>109</v>
      </c>
      <c r="G15" s="1" t="s">
        <v>110</v>
      </c>
      <c r="H15" s="1" t="s">
        <v>26</v>
      </c>
      <c r="I15" s="1" t="s">
        <v>27</v>
      </c>
      <c r="J15" s="1" t="s">
        <v>111</v>
      </c>
      <c r="K15" s="1" t="s">
        <v>112</v>
      </c>
      <c r="L15" s="1" t="s">
        <v>95</v>
      </c>
      <c r="M15" s="1" t="s">
        <v>116</v>
      </c>
      <c r="N15" s="1" t="s">
        <v>32</v>
      </c>
      <c r="O15" s="1" t="s">
        <v>38</v>
      </c>
      <c r="P15" s="1" t="s">
        <v>117</v>
      </c>
      <c r="Q15">
        <v>89.99</v>
      </c>
      <c r="R15">
        <v>1</v>
      </c>
      <c r="S15" s="5">
        <v>0</v>
      </c>
      <c r="T15" s="11">
        <v>17.098099999999999</v>
      </c>
      <c r="U15" s="11">
        <f>SalesData[[#This Row],[Profit]]/SalesData[[#This Row],[Quantity]]</f>
        <v>17.098099999999999</v>
      </c>
      <c r="V15" s="5">
        <f>SalesData[[#This Row],[Profit]]/SalesData[[#This Row],[Sales]]</f>
        <v>0.19</v>
      </c>
      <c r="W15" s="17">
        <f>IF(SalesData[[#This Row],[Discount]]&gt;=0.2,1,0)</f>
        <v>0</v>
      </c>
      <c r="X15" s="1" t="s">
        <v>85</v>
      </c>
      <c r="Y15" s="1" t="str">
        <f>TEXT(SalesData[[#This Row],[Order Date]],"yyyy")</f>
        <v>2015</v>
      </c>
      <c r="Z15" s="1" t="s">
        <v>115</v>
      </c>
    </row>
    <row r="16" spans="1:26" x14ac:dyDescent="0.3">
      <c r="A16">
        <v>58</v>
      </c>
      <c r="B16" s="1" t="s">
        <v>118</v>
      </c>
      <c r="C16" s="2">
        <v>42538</v>
      </c>
      <c r="D16" s="2">
        <v>42539</v>
      </c>
      <c r="E16" s="1" t="s">
        <v>89</v>
      </c>
      <c r="F16" s="1" t="s">
        <v>119</v>
      </c>
      <c r="G16" s="1" t="s">
        <v>120</v>
      </c>
      <c r="H16" s="1" t="s">
        <v>26</v>
      </c>
      <c r="I16" s="1" t="s">
        <v>27</v>
      </c>
      <c r="J16" s="1" t="s">
        <v>121</v>
      </c>
      <c r="K16" s="1" t="s">
        <v>122</v>
      </c>
      <c r="L16" s="1" t="s">
        <v>69</v>
      </c>
      <c r="M16" s="1" t="s">
        <v>123</v>
      </c>
      <c r="N16" s="1" t="s">
        <v>32</v>
      </c>
      <c r="O16" s="1" t="s">
        <v>38</v>
      </c>
      <c r="P16" s="1" t="s">
        <v>124</v>
      </c>
      <c r="Q16">
        <v>319.41000000000003</v>
      </c>
      <c r="R16">
        <v>5</v>
      </c>
      <c r="S16" s="5">
        <v>0.1</v>
      </c>
      <c r="T16" s="11">
        <v>7.0979999999999999</v>
      </c>
      <c r="U16" s="11">
        <f>SalesData[[#This Row],[Profit]]/SalesData[[#This Row],[Quantity]]</f>
        <v>1.4196</v>
      </c>
      <c r="V16" s="5">
        <f>SalesData[[#This Row],[Profit]]/SalesData[[#This Row],[Sales]]</f>
        <v>2.222222222222222E-2</v>
      </c>
      <c r="W16" s="17">
        <f>IF(SalesData[[#This Row],[Discount]]&gt;=0.2,1,0)</f>
        <v>0</v>
      </c>
      <c r="X16" s="1" t="s">
        <v>125</v>
      </c>
      <c r="Y16" s="1" t="str">
        <f>TEXT(SalesData[[#This Row],[Order Date]],"yyyy")</f>
        <v>2016</v>
      </c>
      <c r="Z16" s="1" t="s">
        <v>61</v>
      </c>
    </row>
    <row r="17" spans="1:26" x14ac:dyDescent="0.3">
      <c r="A17">
        <v>66</v>
      </c>
      <c r="B17" s="1" t="s">
        <v>126</v>
      </c>
      <c r="C17" s="2">
        <v>42332</v>
      </c>
      <c r="D17" s="2">
        <v>42338</v>
      </c>
      <c r="E17" s="1" t="s">
        <v>41</v>
      </c>
      <c r="F17" s="1" t="s">
        <v>127</v>
      </c>
      <c r="G17" s="1" t="s">
        <v>128</v>
      </c>
      <c r="H17" s="1" t="s">
        <v>26</v>
      </c>
      <c r="I17" s="1" t="s">
        <v>27</v>
      </c>
      <c r="J17" s="1" t="s">
        <v>54</v>
      </c>
      <c r="K17" s="1" t="s">
        <v>55</v>
      </c>
      <c r="L17" s="1" t="s">
        <v>56</v>
      </c>
      <c r="M17" s="1" t="s">
        <v>129</v>
      </c>
      <c r="N17" s="1" t="s">
        <v>32</v>
      </c>
      <c r="O17" s="1" t="s">
        <v>58</v>
      </c>
      <c r="P17" s="1" t="s">
        <v>130</v>
      </c>
      <c r="Q17">
        <v>79.760000000000005</v>
      </c>
      <c r="R17">
        <v>4</v>
      </c>
      <c r="S17" s="5">
        <v>0</v>
      </c>
      <c r="T17" s="11">
        <v>22.332799999999999</v>
      </c>
      <c r="U17" s="11">
        <f>SalesData[[#This Row],[Profit]]/SalesData[[#This Row],[Quantity]]</f>
        <v>5.5831999999999997</v>
      </c>
      <c r="V17" s="5">
        <f>SalesData[[#This Row],[Profit]]/SalesData[[#This Row],[Sales]]</f>
        <v>0.27999999999999997</v>
      </c>
      <c r="W17" s="17">
        <f>IF(SalesData[[#This Row],[Discount]]&gt;=0.2,1,0)</f>
        <v>0</v>
      </c>
      <c r="X17" s="1" t="s">
        <v>131</v>
      </c>
      <c r="Y17" s="1" t="str">
        <f>TEXT(SalesData[[#This Row],[Order Date]],"yyyy")</f>
        <v>2015</v>
      </c>
      <c r="Z17" s="1" t="s">
        <v>36</v>
      </c>
    </row>
    <row r="18" spans="1:26" x14ac:dyDescent="0.3">
      <c r="A18">
        <v>67</v>
      </c>
      <c r="B18" s="1" t="s">
        <v>132</v>
      </c>
      <c r="C18" s="2">
        <v>42124</v>
      </c>
      <c r="D18" s="2">
        <v>42129</v>
      </c>
      <c r="E18" s="1" t="s">
        <v>41</v>
      </c>
      <c r="F18" s="1" t="s">
        <v>133</v>
      </c>
      <c r="G18" s="1" t="s">
        <v>134</v>
      </c>
      <c r="H18" s="1" t="s">
        <v>102</v>
      </c>
      <c r="I18" s="1" t="s">
        <v>27</v>
      </c>
      <c r="J18" s="1" t="s">
        <v>135</v>
      </c>
      <c r="K18" s="1" t="s">
        <v>136</v>
      </c>
      <c r="L18" s="1" t="s">
        <v>95</v>
      </c>
      <c r="M18" s="1" t="s">
        <v>137</v>
      </c>
      <c r="N18" s="1" t="s">
        <v>32</v>
      </c>
      <c r="O18" s="1" t="s">
        <v>38</v>
      </c>
      <c r="P18" s="1" t="s">
        <v>138</v>
      </c>
      <c r="Q18">
        <v>213.11500000000001</v>
      </c>
      <c r="R18">
        <v>5</v>
      </c>
      <c r="S18" s="5">
        <v>0.3</v>
      </c>
      <c r="T18" s="11">
        <v>-15.2225</v>
      </c>
      <c r="U18" s="11">
        <f>SalesData[[#This Row],[Profit]]/SalesData[[#This Row],[Quantity]]</f>
        <v>-3.0445000000000002</v>
      </c>
      <c r="V18" s="5">
        <f>SalesData[[#This Row],[Profit]]/SalesData[[#This Row],[Sales]]</f>
        <v>-7.1428571428571425E-2</v>
      </c>
      <c r="W18" s="17">
        <f>IF(SalesData[[#This Row],[Discount]]&gt;=0.2,1,0)</f>
        <v>1</v>
      </c>
      <c r="X18" s="1" t="s">
        <v>60</v>
      </c>
      <c r="Y18" s="1" t="str">
        <f>TEXT(SalesData[[#This Row],[Order Date]],"yyyy")</f>
        <v>2015</v>
      </c>
      <c r="Z18" s="1" t="s">
        <v>115</v>
      </c>
    </row>
    <row r="19" spans="1:26" x14ac:dyDescent="0.3">
      <c r="A19">
        <v>73</v>
      </c>
      <c r="B19" s="1" t="s">
        <v>139</v>
      </c>
      <c r="C19" s="2">
        <v>42120</v>
      </c>
      <c r="D19" s="2">
        <v>42126</v>
      </c>
      <c r="E19" s="1" t="s">
        <v>41</v>
      </c>
      <c r="F19" s="1" t="s">
        <v>140</v>
      </c>
      <c r="G19" s="1" t="s">
        <v>141</v>
      </c>
      <c r="H19" s="1" t="s">
        <v>26</v>
      </c>
      <c r="I19" s="1" t="s">
        <v>27</v>
      </c>
      <c r="J19" s="1" t="s">
        <v>142</v>
      </c>
      <c r="K19" s="1" t="s">
        <v>143</v>
      </c>
      <c r="L19" s="1" t="s">
        <v>30</v>
      </c>
      <c r="M19" s="1" t="s">
        <v>144</v>
      </c>
      <c r="N19" s="1" t="s">
        <v>32</v>
      </c>
      <c r="O19" s="1" t="s">
        <v>38</v>
      </c>
      <c r="P19" s="1" t="s">
        <v>145</v>
      </c>
      <c r="Q19">
        <v>831.93600000000004</v>
      </c>
      <c r="R19">
        <v>8</v>
      </c>
      <c r="S19" s="5">
        <v>0.2</v>
      </c>
      <c r="T19" s="11">
        <v>-114.3912</v>
      </c>
      <c r="U19" s="11">
        <f>SalesData[[#This Row],[Profit]]/SalesData[[#This Row],[Quantity]]</f>
        <v>-14.2989</v>
      </c>
      <c r="V19" s="5">
        <f>SalesData[[#This Row],[Profit]]/SalesData[[#This Row],[Sales]]</f>
        <v>-0.13749999999999998</v>
      </c>
      <c r="W19" s="17">
        <f>IF(SalesData[[#This Row],[Discount]]&gt;=0.2,1,0)</f>
        <v>1</v>
      </c>
      <c r="X19" s="1" t="s">
        <v>131</v>
      </c>
      <c r="Y19" s="1" t="str">
        <f>TEXT(SalesData[[#This Row],[Order Date]],"yyyy")</f>
        <v>2015</v>
      </c>
      <c r="Z19" s="1" t="s">
        <v>115</v>
      </c>
    </row>
    <row r="20" spans="1:26" x14ac:dyDescent="0.3">
      <c r="A20">
        <v>74</v>
      </c>
      <c r="B20" s="1" t="s">
        <v>139</v>
      </c>
      <c r="C20" s="2">
        <v>42120</v>
      </c>
      <c r="D20" s="2">
        <v>42126</v>
      </c>
      <c r="E20" s="1" t="s">
        <v>41</v>
      </c>
      <c r="F20" s="1" t="s">
        <v>140</v>
      </c>
      <c r="G20" s="1" t="s">
        <v>141</v>
      </c>
      <c r="H20" s="1" t="s">
        <v>26</v>
      </c>
      <c r="I20" s="1" t="s">
        <v>27</v>
      </c>
      <c r="J20" s="1" t="s">
        <v>142</v>
      </c>
      <c r="K20" s="1" t="s">
        <v>143</v>
      </c>
      <c r="L20" s="1" t="s">
        <v>30</v>
      </c>
      <c r="M20" s="1" t="s">
        <v>146</v>
      </c>
      <c r="N20" s="1" t="s">
        <v>32</v>
      </c>
      <c r="O20" s="1" t="s">
        <v>58</v>
      </c>
      <c r="P20" s="1" t="s">
        <v>147</v>
      </c>
      <c r="Q20">
        <v>97.04</v>
      </c>
      <c r="R20">
        <v>2</v>
      </c>
      <c r="S20" s="5">
        <v>0.2</v>
      </c>
      <c r="T20" s="11">
        <v>1.2130000000000001</v>
      </c>
      <c r="U20" s="11">
        <f>SalesData[[#This Row],[Profit]]/SalesData[[#This Row],[Quantity]]</f>
        <v>0.60650000000000004</v>
      </c>
      <c r="V20" s="5">
        <f>SalesData[[#This Row],[Profit]]/SalesData[[#This Row],[Sales]]</f>
        <v>1.2500000000000001E-2</v>
      </c>
      <c r="W20" s="17">
        <f>IF(SalesData[[#This Row],[Discount]]&gt;=0.2,1,0)</f>
        <v>1</v>
      </c>
      <c r="X20" s="1" t="s">
        <v>131</v>
      </c>
      <c r="Y20" s="1" t="str">
        <f>TEXT(SalesData[[#This Row],[Order Date]],"yyyy")</f>
        <v>2015</v>
      </c>
      <c r="Z20" s="1" t="s">
        <v>115</v>
      </c>
    </row>
    <row r="21" spans="1:26" x14ac:dyDescent="0.3">
      <c r="A21">
        <v>77</v>
      </c>
      <c r="B21" s="1" t="s">
        <v>148</v>
      </c>
      <c r="C21" s="2">
        <v>43078</v>
      </c>
      <c r="D21" s="2">
        <v>43080</v>
      </c>
      <c r="E21" s="1" t="s">
        <v>89</v>
      </c>
      <c r="F21" s="1" t="s">
        <v>149</v>
      </c>
      <c r="G21" s="1" t="s">
        <v>150</v>
      </c>
      <c r="H21" s="1" t="s">
        <v>92</v>
      </c>
      <c r="I21" s="1" t="s">
        <v>27</v>
      </c>
      <c r="J21" s="1" t="s">
        <v>103</v>
      </c>
      <c r="K21" s="1" t="s">
        <v>94</v>
      </c>
      <c r="L21" s="1" t="s">
        <v>95</v>
      </c>
      <c r="M21" s="1" t="s">
        <v>151</v>
      </c>
      <c r="N21" s="1" t="s">
        <v>32</v>
      </c>
      <c r="O21" s="1" t="s">
        <v>58</v>
      </c>
      <c r="P21" s="1" t="s">
        <v>152</v>
      </c>
      <c r="Q21">
        <v>9.7080000000000002</v>
      </c>
      <c r="R21">
        <v>3</v>
      </c>
      <c r="S21" s="5">
        <v>0.6</v>
      </c>
      <c r="T21" s="11">
        <v>-5.8247999999999998</v>
      </c>
      <c r="U21" s="11">
        <f>SalesData[[#This Row],[Profit]]/SalesData[[#This Row],[Quantity]]</f>
        <v>-1.9416</v>
      </c>
      <c r="V21" s="5">
        <f>SalesData[[#This Row],[Profit]]/SalesData[[#This Row],[Sales]]</f>
        <v>-0.6</v>
      </c>
      <c r="W21" s="17">
        <f>IF(SalesData[[#This Row],[Discount]]&gt;=0.2,1,0)</f>
        <v>1</v>
      </c>
      <c r="X21" s="1" t="s">
        <v>72</v>
      </c>
      <c r="Y21" s="1" t="str">
        <f>TEXT(SalesData[[#This Row],[Order Date]],"yyyy")</f>
        <v>2017</v>
      </c>
      <c r="Z21" s="1" t="s">
        <v>98</v>
      </c>
    </row>
    <row r="22" spans="1:26" x14ac:dyDescent="0.3">
      <c r="A22">
        <v>79</v>
      </c>
      <c r="B22" s="1" t="s">
        <v>153</v>
      </c>
      <c r="C22" s="2">
        <v>41969</v>
      </c>
      <c r="D22" s="2">
        <v>41974</v>
      </c>
      <c r="E22" s="1" t="s">
        <v>23</v>
      </c>
      <c r="F22" s="1" t="s">
        <v>140</v>
      </c>
      <c r="G22" s="1" t="s">
        <v>141</v>
      </c>
      <c r="H22" s="1" t="s">
        <v>26</v>
      </c>
      <c r="I22" s="1" t="s">
        <v>27</v>
      </c>
      <c r="J22" s="1" t="s">
        <v>103</v>
      </c>
      <c r="K22" s="1" t="s">
        <v>94</v>
      </c>
      <c r="L22" s="1" t="s">
        <v>95</v>
      </c>
      <c r="M22" s="1" t="s">
        <v>154</v>
      </c>
      <c r="N22" s="1" t="s">
        <v>32</v>
      </c>
      <c r="O22" s="1" t="s">
        <v>58</v>
      </c>
      <c r="P22" s="1" t="s">
        <v>155</v>
      </c>
      <c r="Q22">
        <v>19.3</v>
      </c>
      <c r="R22">
        <v>5</v>
      </c>
      <c r="S22" s="5">
        <v>0.6</v>
      </c>
      <c r="T22" s="11">
        <v>-14.475</v>
      </c>
      <c r="U22" s="11">
        <f>SalesData[[#This Row],[Profit]]/SalesData[[#This Row],[Quantity]]</f>
        <v>-2.895</v>
      </c>
      <c r="V22" s="5">
        <f>SalesData[[#This Row],[Profit]]/SalesData[[#This Row],[Sales]]</f>
        <v>-0.75</v>
      </c>
      <c r="W22" s="17">
        <f>IF(SalesData[[#This Row],[Discount]]&gt;=0.2,1,0)</f>
        <v>1</v>
      </c>
      <c r="X22" s="1" t="s">
        <v>60</v>
      </c>
      <c r="Y22" s="1" t="str">
        <f>TEXT(SalesData[[#This Row],[Order Date]],"yyyy")</f>
        <v>2014</v>
      </c>
      <c r="Z22" s="1" t="s">
        <v>36</v>
      </c>
    </row>
    <row r="23" spans="1:26" x14ac:dyDescent="0.3">
      <c r="A23">
        <v>86</v>
      </c>
      <c r="B23" s="1" t="s">
        <v>156</v>
      </c>
      <c r="C23" s="2">
        <v>42883</v>
      </c>
      <c r="D23" s="2">
        <v>42885</v>
      </c>
      <c r="E23" s="1" t="s">
        <v>23</v>
      </c>
      <c r="F23" s="1" t="s">
        <v>157</v>
      </c>
      <c r="G23" s="1" t="s">
        <v>158</v>
      </c>
      <c r="H23" s="1" t="s">
        <v>26</v>
      </c>
      <c r="I23" s="1" t="s">
        <v>27</v>
      </c>
      <c r="J23" s="1" t="s">
        <v>159</v>
      </c>
      <c r="K23" s="1" t="s">
        <v>160</v>
      </c>
      <c r="L23" s="1" t="s">
        <v>30</v>
      </c>
      <c r="M23" s="1" t="s">
        <v>161</v>
      </c>
      <c r="N23" s="1" t="s">
        <v>32</v>
      </c>
      <c r="O23" s="1" t="s">
        <v>38</v>
      </c>
      <c r="P23" s="1" t="s">
        <v>162</v>
      </c>
      <c r="Q23">
        <v>301.95999999999998</v>
      </c>
      <c r="R23">
        <v>2</v>
      </c>
      <c r="S23" s="5">
        <v>0</v>
      </c>
      <c r="T23" s="11">
        <v>33.215600000000002</v>
      </c>
      <c r="U23" s="11">
        <f>SalesData[[#This Row],[Profit]]/SalesData[[#This Row],[Quantity]]</f>
        <v>16.607800000000001</v>
      </c>
      <c r="V23" s="5">
        <f>SalesData[[#This Row],[Profit]]/SalesData[[#This Row],[Sales]]</f>
        <v>0.11000000000000001</v>
      </c>
      <c r="W23" s="17">
        <f>IF(SalesData[[#This Row],[Discount]]&gt;=0.2,1,0)</f>
        <v>0</v>
      </c>
      <c r="X23" s="1" t="s">
        <v>72</v>
      </c>
      <c r="Y23" s="1" t="str">
        <f>TEXT(SalesData[[#This Row],[Order Date]],"yyyy")</f>
        <v>2017</v>
      </c>
      <c r="Z23" s="1" t="s">
        <v>163</v>
      </c>
    </row>
    <row r="24" spans="1:26" x14ac:dyDescent="0.3">
      <c r="A24">
        <v>94</v>
      </c>
      <c r="B24" s="1" t="s">
        <v>164</v>
      </c>
      <c r="C24" s="2">
        <v>42035</v>
      </c>
      <c r="D24" s="2">
        <v>42040</v>
      </c>
      <c r="E24" s="1" t="s">
        <v>23</v>
      </c>
      <c r="F24" s="1" t="s">
        <v>165</v>
      </c>
      <c r="G24" s="1" t="s">
        <v>166</v>
      </c>
      <c r="H24" s="1" t="s">
        <v>26</v>
      </c>
      <c r="I24" s="1" t="s">
        <v>27</v>
      </c>
      <c r="J24" s="1" t="s">
        <v>167</v>
      </c>
      <c r="K24" s="1" t="s">
        <v>168</v>
      </c>
      <c r="L24" s="1" t="s">
        <v>95</v>
      </c>
      <c r="M24" s="1" t="s">
        <v>169</v>
      </c>
      <c r="N24" s="1" t="s">
        <v>32</v>
      </c>
      <c r="O24" s="1" t="s">
        <v>58</v>
      </c>
      <c r="P24" s="1" t="s">
        <v>170</v>
      </c>
      <c r="Q24">
        <v>53.34</v>
      </c>
      <c r="R24">
        <v>3</v>
      </c>
      <c r="S24" s="5">
        <v>0</v>
      </c>
      <c r="T24" s="11">
        <v>16.535399999999999</v>
      </c>
      <c r="U24" s="11">
        <f>SalesData[[#This Row],[Profit]]/SalesData[[#This Row],[Quantity]]</f>
        <v>5.5118</v>
      </c>
      <c r="V24" s="5">
        <f>SalesData[[#This Row],[Profit]]/SalesData[[#This Row],[Sales]]</f>
        <v>0.30999999999999994</v>
      </c>
      <c r="W24" s="17">
        <f>IF(SalesData[[#This Row],[Discount]]&gt;=0.2,1,0)</f>
        <v>0</v>
      </c>
      <c r="X24" s="1" t="s">
        <v>60</v>
      </c>
      <c r="Y24" s="1" t="str">
        <f>TEXT(SalesData[[#This Row],[Order Date]],"yyyy")</f>
        <v>2015</v>
      </c>
      <c r="Z24" s="1" t="s">
        <v>171</v>
      </c>
    </row>
    <row r="25" spans="1:26" x14ac:dyDescent="0.3">
      <c r="A25">
        <v>97</v>
      </c>
      <c r="B25" s="1" t="s">
        <v>172</v>
      </c>
      <c r="C25" s="2">
        <v>43048</v>
      </c>
      <c r="D25" s="2">
        <v>43050</v>
      </c>
      <c r="E25" s="1" t="s">
        <v>23</v>
      </c>
      <c r="F25" s="1" t="s">
        <v>173</v>
      </c>
      <c r="G25" s="1" t="s">
        <v>174</v>
      </c>
      <c r="H25" s="1" t="s">
        <v>102</v>
      </c>
      <c r="I25" s="1" t="s">
        <v>27</v>
      </c>
      <c r="J25" s="1" t="s">
        <v>175</v>
      </c>
      <c r="K25" s="1" t="s">
        <v>122</v>
      </c>
      <c r="L25" s="1" t="s">
        <v>69</v>
      </c>
      <c r="M25" s="1" t="s">
        <v>176</v>
      </c>
      <c r="N25" s="1" t="s">
        <v>32</v>
      </c>
      <c r="O25" s="1" t="s">
        <v>58</v>
      </c>
      <c r="P25" s="1" t="s">
        <v>177</v>
      </c>
      <c r="Q25">
        <v>96.53</v>
      </c>
      <c r="R25">
        <v>7</v>
      </c>
      <c r="S25" s="5">
        <v>0</v>
      </c>
      <c r="T25" s="11">
        <v>40.5426</v>
      </c>
      <c r="U25" s="11">
        <f>SalesData[[#This Row],[Profit]]/SalesData[[#This Row],[Quantity]]</f>
        <v>5.7918000000000003</v>
      </c>
      <c r="V25" s="5">
        <f>SalesData[[#This Row],[Profit]]/SalesData[[#This Row],[Sales]]</f>
        <v>0.42</v>
      </c>
      <c r="W25" s="17">
        <f>IF(SalesData[[#This Row],[Discount]]&gt;=0.2,1,0)</f>
        <v>0</v>
      </c>
      <c r="X25" s="1" t="s">
        <v>72</v>
      </c>
      <c r="Y25" s="1" t="str">
        <f>TEXT(SalesData[[#This Row],[Order Date]],"yyyy")</f>
        <v>2017</v>
      </c>
      <c r="Z25" s="1" t="s">
        <v>36</v>
      </c>
    </row>
    <row r="26" spans="1:26" x14ac:dyDescent="0.3">
      <c r="A26">
        <v>105</v>
      </c>
      <c r="B26" s="1" t="s">
        <v>178</v>
      </c>
      <c r="C26" s="2">
        <v>42321</v>
      </c>
      <c r="D26" s="2">
        <v>42325</v>
      </c>
      <c r="E26" s="1" t="s">
        <v>41</v>
      </c>
      <c r="F26" s="1" t="s">
        <v>179</v>
      </c>
      <c r="G26" s="1" t="s">
        <v>180</v>
      </c>
      <c r="H26" s="1" t="s">
        <v>26</v>
      </c>
      <c r="I26" s="1" t="s">
        <v>27</v>
      </c>
      <c r="J26" s="1" t="s">
        <v>181</v>
      </c>
      <c r="K26" s="1" t="s">
        <v>182</v>
      </c>
      <c r="L26" s="1" t="s">
        <v>56</v>
      </c>
      <c r="M26" s="1" t="s">
        <v>183</v>
      </c>
      <c r="N26" s="1" t="s">
        <v>32</v>
      </c>
      <c r="O26" s="1" t="s">
        <v>58</v>
      </c>
      <c r="P26" s="1" t="s">
        <v>184</v>
      </c>
      <c r="Q26">
        <v>102.36</v>
      </c>
      <c r="R26">
        <v>3</v>
      </c>
      <c r="S26" s="5">
        <v>0.2</v>
      </c>
      <c r="T26" s="11">
        <v>-3.8384999999999998</v>
      </c>
      <c r="U26" s="11">
        <f>SalesData[[#This Row],[Profit]]/SalesData[[#This Row],[Quantity]]</f>
        <v>-1.2794999999999999</v>
      </c>
      <c r="V26" s="5">
        <f>SalesData[[#This Row],[Profit]]/SalesData[[#This Row],[Sales]]</f>
        <v>-3.7499999999999999E-2</v>
      </c>
      <c r="W26" s="17">
        <f>IF(SalesData[[#This Row],[Discount]]&gt;=0.2,1,0)</f>
        <v>1</v>
      </c>
      <c r="X26" s="1" t="s">
        <v>85</v>
      </c>
      <c r="Y26" s="1" t="str">
        <f>TEXT(SalesData[[#This Row],[Order Date]],"yyyy")</f>
        <v>2015</v>
      </c>
      <c r="Z26" s="1" t="s">
        <v>36</v>
      </c>
    </row>
    <row r="27" spans="1:26" x14ac:dyDescent="0.3">
      <c r="A27">
        <v>111</v>
      </c>
      <c r="B27" s="1" t="s">
        <v>185</v>
      </c>
      <c r="C27" s="2">
        <v>43094</v>
      </c>
      <c r="D27" s="2">
        <v>43099</v>
      </c>
      <c r="E27" s="1" t="s">
        <v>41</v>
      </c>
      <c r="F27" s="1" t="s">
        <v>186</v>
      </c>
      <c r="G27" s="1" t="s">
        <v>187</v>
      </c>
      <c r="H27" s="1" t="s">
        <v>92</v>
      </c>
      <c r="I27" s="1" t="s">
        <v>27</v>
      </c>
      <c r="J27" s="1" t="s">
        <v>175</v>
      </c>
      <c r="K27" s="1" t="s">
        <v>122</v>
      </c>
      <c r="L27" s="1" t="s">
        <v>69</v>
      </c>
      <c r="M27" s="1" t="s">
        <v>188</v>
      </c>
      <c r="N27" s="1" t="s">
        <v>32</v>
      </c>
      <c r="O27" s="1" t="s">
        <v>58</v>
      </c>
      <c r="P27" s="1" t="s">
        <v>189</v>
      </c>
      <c r="Q27">
        <v>41.96</v>
      </c>
      <c r="R27">
        <v>2</v>
      </c>
      <c r="S27" s="5">
        <v>0</v>
      </c>
      <c r="T27" s="11">
        <v>10.909599999999999</v>
      </c>
      <c r="U27" s="11">
        <f>SalesData[[#This Row],[Profit]]/SalesData[[#This Row],[Quantity]]</f>
        <v>5.4547999999999996</v>
      </c>
      <c r="V27" s="5">
        <f>SalesData[[#This Row],[Profit]]/SalesData[[#This Row],[Sales]]</f>
        <v>0.25999999999999995</v>
      </c>
      <c r="W27" s="17">
        <f>IF(SalesData[[#This Row],[Discount]]&gt;=0.2,1,0)</f>
        <v>0</v>
      </c>
      <c r="X27" s="1" t="s">
        <v>60</v>
      </c>
      <c r="Y27" s="1" t="str">
        <f>TEXT(SalesData[[#This Row],[Order Date]],"yyyy")</f>
        <v>2017</v>
      </c>
      <c r="Z27" s="1" t="s">
        <v>98</v>
      </c>
    </row>
    <row r="28" spans="1:26" x14ac:dyDescent="0.3">
      <c r="A28">
        <v>118</v>
      </c>
      <c r="B28" s="1" t="s">
        <v>190</v>
      </c>
      <c r="C28" s="2">
        <v>42065</v>
      </c>
      <c r="D28" s="2">
        <v>42069</v>
      </c>
      <c r="E28" s="1" t="s">
        <v>41</v>
      </c>
      <c r="F28" s="1" t="s">
        <v>191</v>
      </c>
      <c r="G28" s="1" t="s">
        <v>192</v>
      </c>
      <c r="H28" s="1" t="s">
        <v>26</v>
      </c>
      <c r="I28" s="1" t="s">
        <v>27</v>
      </c>
      <c r="J28" s="1" t="s">
        <v>193</v>
      </c>
      <c r="K28" s="1" t="s">
        <v>194</v>
      </c>
      <c r="L28" s="1" t="s">
        <v>56</v>
      </c>
      <c r="M28" s="1" t="s">
        <v>195</v>
      </c>
      <c r="N28" s="1" t="s">
        <v>32</v>
      </c>
      <c r="O28" s="1" t="s">
        <v>47</v>
      </c>
      <c r="P28" s="1" t="s">
        <v>196</v>
      </c>
      <c r="Q28">
        <v>787.53</v>
      </c>
      <c r="R28">
        <v>3</v>
      </c>
      <c r="S28" s="5">
        <v>0</v>
      </c>
      <c r="T28" s="11">
        <v>165.38130000000001</v>
      </c>
      <c r="U28" s="11">
        <f>SalesData[[#This Row],[Profit]]/SalesData[[#This Row],[Quantity]]</f>
        <v>55.127100000000006</v>
      </c>
      <c r="V28" s="5">
        <f>SalesData[[#This Row],[Profit]]/SalesData[[#This Row],[Sales]]</f>
        <v>0.21000000000000002</v>
      </c>
      <c r="W28" s="17">
        <f>IF(SalesData[[#This Row],[Discount]]&gt;=0.2,1,0)</f>
        <v>0</v>
      </c>
      <c r="X28" s="1" t="s">
        <v>85</v>
      </c>
      <c r="Y28" s="1" t="str">
        <f>TEXT(SalesData[[#This Row],[Order Date]],"yyyy")</f>
        <v>2015</v>
      </c>
      <c r="Z28" s="1" t="s">
        <v>197</v>
      </c>
    </row>
    <row r="29" spans="1:26" x14ac:dyDescent="0.3">
      <c r="A29">
        <v>120</v>
      </c>
      <c r="B29" s="1" t="s">
        <v>198</v>
      </c>
      <c r="C29" s="2">
        <v>42533</v>
      </c>
      <c r="D29" s="2">
        <v>42536</v>
      </c>
      <c r="E29" s="1" t="s">
        <v>89</v>
      </c>
      <c r="F29" s="1" t="s">
        <v>199</v>
      </c>
      <c r="G29" s="1" t="s">
        <v>200</v>
      </c>
      <c r="H29" s="1" t="s">
        <v>26</v>
      </c>
      <c r="I29" s="1" t="s">
        <v>27</v>
      </c>
      <c r="J29" s="1" t="s">
        <v>201</v>
      </c>
      <c r="K29" s="1" t="s">
        <v>202</v>
      </c>
      <c r="L29" s="1" t="s">
        <v>69</v>
      </c>
      <c r="M29" s="1" t="s">
        <v>203</v>
      </c>
      <c r="N29" s="1" t="s">
        <v>32</v>
      </c>
      <c r="O29" s="1" t="s">
        <v>58</v>
      </c>
      <c r="P29" s="1" t="s">
        <v>204</v>
      </c>
      <c r="Q29">
        <v>47.04</v>
      </c>
      <c r="R29">
        <v>3</v>
      </c>
      <c r="S29" s="5">
        <v>0</v>
      </c>
      <c r="T29" s="11">
        <v>18.345600000000001</v>
      </c>
      <c r="U29" s="11">
        <f>SalesData[[#This Row],[Profit]]/SalesData[[#This Row],[Quantity]]</f>
        <v>6.1152000000000006</v>
      </c>
      <c r="V29" s="5">
        <f>SalesData[[#This Row],[Profit]]/SalesData[[#This Row],[Sales]]</f>
        <v>0.39</v>
      </c>
      <c r="W29" s="17">
        <f>IF(SalesData[[#This Row],[Discount]]&gt;=0.2,1,0)</f>
        <v>0</v>
      </c>
      <c r="X29" s="1" t="s">
        <v>35</v>
      </c>
      <c r="Y29" s="1" t="str">
        <f>TEXT(SalesData[[#This Row],[Order Date]],"yyyy")</f>
        <v>2016</v>
      </c>
      <c r="Z29" s="1" t="s">
        <v>61</v>
      </c>
    </row>
    <row r="30" spans="1:26" x14ac:dyDescent="0.3">
      <c r="A30">
        <v>125</v>
      </c>
      <c r="B30" s="1" t="s">
        <v>205</v>
      </c>
      <c r="C30" s="2">
        <v>41999</v>
      </c>
      <c r="D30" s="2">
        <v>42001</v>
      </c>
      <c r="E30" s="1" t="s">
        <v>23</v>
      </c>
      <c r="F30" s="1" t="s">
        <v>206</v>
      </c>
      <c r="G30" s="1" t="s">
        <v>207</v>
      </c>
      <c r="H30" s="1" t="s">
        <v>102</v>
      </c>
      <c r="I30" s="1" t="s">
        <v>27</v>
      </c>
      <c r="J30" s="1" t="s">
        <v>103</v>
      </c>
      <c r="K30" s="1" t="s">
        <v>94</v>
      </c>
      <c r="L30" s="1" t="s">
        <v>95</v>
      </c>
      <c r="M30" s="1" t="s">
        <v>208</v>
      </c>
      <c r="N30" s="1" t="s">
        <v>32</v>
      </c>
      <c r="O30" s="1" t="s">
        <v>38</v>
      </c>
      <c r="P30" s="1" t="s">
        <v>209</v>
      </c>
      <c r="Q30">
        <v>600.55799999999999</v>
      </c>
      <c r="R30">
        <v>3</v>
      </c>
      <c r="S30" s="5">
        <v>0.3</v>
      </c>
      <c r="T30" s="11">
        <v>-8.5793999999999997</v>
      </c>
      <c r="U30" s="11">
        <f>SalesData[[#This Row],[Profit]]/SalesData[[#This Row],[Quantity]]</f>
        <v>-2.8597999999999999</v>
      </c>
      <c r="V30" s="5">
        <f>SalesData[[#This Row],[Profit]]/SalesData[[#This Row],[Sales]]</f>
        <v>-1.4285714285714285E-2</v>
      </c>
      <c r="W30" s="17">
        <f>IF(SalesData[[#This Row],[Discount]]&gt;=0.2,1,0)</f>
        <v>1</v>
      </c>
      <c r="X30" s="1" t="s">
        <v>72</v>
      </c>
      <c r="Y30" s="1" t="str">
        <f>TEXT(SalesData[[#This Row],[Order Date]],"yyyy")</f>
        <v>2014</v>
      </c>
      <c r="Z30" s="1" t="s">
        <v>98</v>
      </c>
    </row>
    <row r="31" spans="1:26" x14ac:dyDescent="0.3">
      <c r="A31">
        <v>126</v>
      </c>
      <c r="B31" s="1" t="s">
        <v>210</v>
      </c>
      <c r="C31" s="2">
        <v>41902</v>
      </c>
      <c r="D31" s="2">
        <v>41907</v>
      </c>
      <c r="E31" s="1" t="s">
        <v>41</v>
      </c>
      <c r="F31" s="1" t="s">
        <v>211</v>
      </c>
      <c r="G31" s="1" t="s">
        <v>212</v>
      </c>
      <c r="H31" s="1" t="s">
        <v>26</v>
      </c>
      <c r="I31" s="1" t="s">
        <v>27</v>
      </c>
      <c r="J31" s="1" t="s">
        <v>213</v>
      </c>
      <c r="K31" s="1" t="s">
        <v>136</v>
      </c>
      <c r="L31" s="1" t="s">
        <v>95</v>
      </c>
      <c r="M31" s="1" t="s">
        <v>214</v>
      </c>
      <c r="N31" s="1" t="s">
        <v>32</v>
      </c>
      <c r="O31" s="1" t="s">
        <v>47</v>
      </c>
      <c r="P31" s="1" t="s">
        <v>215</v>
      </c>
      <c r="Q31">
        <v>617.70000000000005</v>
      </c>
      <c r="R31">
        <v>6</v>
      </c>
      <c r="S31" s="5">
        <v>0.5</v>
      </c>
      <c r="T31" s="11">
        <v>-407.68200000000002</v>
      </c>
      <c r="U31" s="11">
        <f>SalesData[[#This Row],[Profit]]/SalesData[[#This Row],[Quantity]]</f>
        <v>-67.947000000000003</v>
      </c>
      <c r="V31" s="5">
        <f>SalesData[[#This Row],[Profit]]/SalesData[[#This Row],[Sales]]</f>
        <v>-0.66</v>
      </c>
      <c r="W31" s="17">
        <f>IF(SalesData[[#This Row],[Discount]]&gt;=0.2,1,0)</f>
        <v>1</v>
      </c>
      <c r="X31" s="1" t="s">
        <v>60</v>
      </c>
      <c r="Y31" s="1" t="str">
        <f>TEXT(SalesData[[#This Row],[Order Date]],"yyyy")</f>
        <v>2014</v>
      </c>
      <c r="Z31" s="1" t="s">
        <v>79</v>
      </c>
    </row>
    <row r="32" spans="1:26" x14ac:dyDescent="0.3">
      <c r="A32">
        <v>129</v>
      </c>
      <c r="B32" s="1" t="s">
        <v>216</v>
      </c>
      <c r="C32" s="2">
        <v>42680</v>
      </c>
      <c r="D32" s="2">
        <v>42684</v>
      </c>
      <c r="E32" s="1" t="s">
        <v>23</v>
      </c>
      <c r="F32" s="1" t="s">
        <v>217</v>
      </c>
      <c r="G32" s="1" t="s">
        <v>218</v>
      </c>
      <c r="H32" s="1" t="s">
        <v>102</v>
      </c>
      <c r="I32" s="1" t="s">
        <v>27</v>
      </c>
      <c r="J32" s="1" t="s">
        <v>54</v>
      </c>
      <c r="K32" s="1" t="s">
        <v>55</v>
      </c>
      <c r="L32" s="1" t="s">
        <v>56</v>
      </c>
      <c r="M32" s="1" t="s">
        <v>137</v>
      </c>
      <c r="N32" s="1" t="s">
        <v>32</v>
      </c>
      <c r="O32" s="1" t="s">
        <v>38</v>
      </c>
      <c r="P32" s="1" t="s">
        <v>219</v>
      </c>
      <c r="Q32">
        <v>81.424000000000007</v>
      </c>
      <c r="R32">
        <v>2</v>
      </c>
      <c r="S32" s="5">
        <v>0.2</v>
      </c>
      <c r="T32" s="11">
        <v>-9.1601999999999997</v>
      </c>
      <c r="U32" s="11">
        <f>SalesData[[#This Row],[Profit]]/SalesData[[#This Row],[Quantity]]</f>
        <v>-4.5800999999999998</v>
      </c>
      <c r="V32" s="5">
        <f>SalesData[[#This Row],[Profit]]/SalesData[[#This Row],[Sales]]</f>
        <v>-0.11249999999999999</v>
      </c>
      <c r="W32" s="17">
        <f>IF(SalesData[[#This Row],[Discount]]&gt;=0.2,1,0)</f>
        <v>1</v>
      </c>
      <c r="X32" s="1" t="s">
        <v>85</v>
      </c>
      <c r="Y32" s="1" t="str">
        <f>TEXT(SalesData[[#This Row],[Order Date]],"yyyy")</f>
        <v>2016</v>
      </c>
      <c r="Z32" s="1" t="s">
        <v>36</v>
      </c>
    </row>
    <row r="33" spans="1:26" x14ac:dyDescent="0.3">
      <c r="A33">
        <v>130</v>
      </c>
      <c r="B33" s="1" t="s">
        <v>216</v>
      </c>
      <c r="C33" s="2">
        <v>42680</v>
      </c>
      <c r="D33" s="2">
        <v>42684</v>
      </c>
      <c r="E33" s="1" t="s">
        <v>23</v>
      </c>
      <c r="F33" s="1" t="s">
        <v>217</v>
      </c>
      <c r="G33" s="1" t="s">
        <v>218</v>
      </c>
      <c r="H33" s="1" t="s">
        <v>102</v>
      </c>
      <c r="I33" s="1" t="s">
        <v>27</v>
      </c>
      <c r="J33" s="1" t="s">
        <v>54</v>
      </c>
      <c r="K33" s="1" t="s">
        <v>55</v>
      </c>
      <c r="L33" s="1" t="s">
        <v>56</v>
      </c>
      <c r="M33" s="1" t="s">
        <v>220</v>
      </c>
      <c r="N33" s="1" t="s">
        <v>32</v>
      </c>
      <c r="O33" s="1" t="s">
        <v>58</v>
      </c>
      <c r="P33" s="1" t="s">
        <v>221</v>
      </c>
      <c r="Q33">
        <v>238.56</v>
      </c>
      <c r="R33">
        <v>3</v>
      </c>
      <c r="S33" s="5">
        <v>0</v>
      </c>
      <c r="T33" s="11">
        <v>26.241599999999998</v>
      </c>
      <c r="U33" s="11">
        <f>SalesData[[#This Row],[Profit]]/SalesData[[#This Row],[Quantity]]</f>
        <v>8.7471999999999994</v>
      </c>
      <c r="V33" s="5">
        <f>SalesData[[#This Row],[Profit]]/SalesData[[#This Row],[Sales]]</f>
        <v>0.10999999999999999</v>
      </c>
      <c r="W33" s="17">
        <f>IF(SalesData[[#This Row],[Discount]]&gt;=0.2,1,0)</f>
        <v>0</v>
      </c>
      <c r="X33" s="1" t="s">
        <v>85</v>
      </c>
      <c r="Y33" s="1" t="str">
        <f>TEXT(SalesData[[#This Row],[Order Date]],"yyyy")</f>
        <v>2016</v>
      </c>
      <c r="Z33" s="1" t="s">
        <v>36</v>
      </c>
    </row>
    <row r="34" spans="1:26" x14ac:dyDescent="0.3">
      <c r="A34">
        <v>140</v>
      </c>
      <c r="B34" s="1" t="s">
        <v>222</v>
      </c>
      <c r="C34" s="2">
        <v>42656</v>
      </c>
      <c r="D34" s="2">
        <v>42662</v>
      </c>
      <c r="E34" s="1" t="s">
        <v>41</v>
      </c>
      <c r="F34" s="1" t="s">
        <v>223</v>
      </c>
      <c r="G34" s="1" t="s">
        <v>224</v>
      </c>
      <c r="H34" s="1" t="s">
        <v>26</v>
      </c>
      <c r="I34" s="1" t="s">
        <v>27</v>
      </c>
      <c r="J34" s="1" t="s">
        <v>225</v>
      </c>
      <c r="K34" s="1" t="s">
        <v>55</v>
      </c>
      <c r="L34" s="1" t="s">
        <v>56</v>
      </c>
      <c r="M34" s="1" t="s">
        <v>113</v>
      </c>
      <c r="N34" s="1" t="s">
        <v>32</v>
      </c>
      <c r="O34" s="1" t="s">
        <v>58</v>
      </c>
      <c r="P34" s="1" t="s">
        <v>114</v>
      </c>
      <c r="Q34">
        <v>43.12</v>
      </c>
      <c r="R34">
        <v>14</v>
      </c>
      <c r="S34" s="5">
        <v>0</v>
      </c>
      <c r="T34" s="11">
        <v>20.697600000000001</v>
      </c>
      <c r="U34" s="11">
        <f>SalesData[[#This Row],[Profit]]/SalesData[[#This Row],[Quantity]]</f>
        <v>1.4784000000000002</v>
      </c>
      <c r="V34" s="5">
        <f>SalesData[[#This Row],[Profit]]/SalesData[[#This Row],[Sales]]</f>
        <v>0.48000000000000004</v>
      </c>
      <c r="W34" s="17">
        <f>IF(SalesData[[#This Row],[Discount]]&gt;=0.2,1,0)</f>
        <v>0</v>
      </c>
      <c r="X34" s="1" t="s">
        <v>131</v>
      </c>
      <c r="Y34" s="1" t="str">
        <f>TEXT(SalesData[[#This Row],[Order Date]],"yyyy")</f>
        <v>2016</v>
      </c>
      <c r="Z34" s="1" t="s">
        <v>50</v>
      </c>
    </row>
    <row r="35" spans="1:26" x14ac:dyDescent="0.3">
      <c r="A35">
        <v>141</v>
      </c>
      <c r="B35" s="1" t="s">
        <v>226</v>
      </c>
      <c r="C35" s="2">
        <v>42618</v>
      </c>
      <c r="D35" s="2">
        <v>42620</v>
      </c>
      <c r="E35" s="1" t="s">
        <v>23</v>
      </c>
      <c r="F35" s="1" t="s">
        <v>227</v>
      </c>
      <c r="G35" s="1" t="s">
        <v>228</v>
      </c>
      <c r="H35" s="1" t="s">
        <v>92</v>
      </c>
      <c r="I35" s="1" t="s">
        <v>27</v>
      </c>
      <c r="J35" s="1" t="s">
        <v>67</v>
      </c>
      <c r="K35" s="1" t="s">
        <v>68</v>
      </c>
      <c r="L35" s="1" t="s">
        <v>69</v>
      </c>
      <c r="M35" s="1" t="s">
        <v>86</v>
      </c>
      <c r="N35" s="1" t="s">
        <v>32</v>
      </c>
      <c r="O35" s="1" t="s">
        <v>58</v>
      </c>
      <c r="P35" s="1" t="s">
        <v>87</v>
      </c>
      <c r="Q35">
        <v>82.8</v>
      </c>
      <c r="R35">
        <v>2</v>
      </c>
      <c r="S35" s="5">
        <v>0.2</v>
      </c>
      <c r="T35" s="11">
        <v>10.35</v>
      </c>
      <c r="U35" s="11">
        <f>SalesData[[#This Row],[Profit]]/SalesData[[#This Row],[Quantity]]</f>
        <v>5.1749999999999998</v>
      </c>
      <c r="V35" s="5">
        <f>SalesData[[#This Row],[Profit]]/SalesData[[#This Row],[Sales]]</f>
        <v>0.125</v>
      </c>
      <c r="W35" s="17">
        <f>IF(SalesData[[#This Row],[Discount]]&gt;=0.2,1,0)</f>
        <v>1</v>
      </c>
      <c r="X35" s="1" t="s">
        <v>72</v>
      </c>
      <c r="Y35" s="1" t="str">
        <f>TEXT(SalesData[[#This Row],[Order Date]],"yyyy")</f>
        <v>2016</v>
      </c>
      <c r="Z35" s="1" t="s">
        <v>79</v>
      </c>
    </row>
    <row r="36" spans="1:26" x14ac:dyDescent="0.3">
      <c r="A36">
        <v>147</v>
      </c>
      <c r="B36" s="1" t="s">
        <v>229</v>
      </c>
      <c r="C36" s="2">
        <v>41934</v>
      </c>
      <c r="D36" s="2">
        <v>41940</v>
      </c>
      <c r="E36" s="1" t="s">
        <v>41</v>
      </c>
      <c r="F36" s="1" t="s">
        <v>230</v>
      </c>
      <c r="G36" s="1" t="s">
        <v>231</v>
      </c>
      <c r="H36" s="1" t="s">
        <v>102</v>
      </c>
      <c r="I36" s="1" t="s">
        <v>27</v>
      </c>
      <c r="J36" s="1" t="s">
        <v>232</v>
      </c>
      <c r="K36" s="1" t="s">
        <v>233</v>
      </c>
      <c r="L36" s="1" t="s">
        <v>69</v>
      </c>
      <c r="M36" s="1" t="s">
        <v>234</v>
      </c>
      <c r="N36" s="1" t="s">
        <v>32</v>
      </c>
      <c r="O36" s="1" t="s">
        <v>58</v>
      </c>
      <c r="P36" s="1" t="s">
        <v>235</v>
      </c>
      <c r="Q36">
        <v>93.888000000000005</v>
      </c>
      <c r="R36">
        <v>4</v>
      </c>
      <c r="S36" s="5">
        <v>0.2</v>
      </c>
      <c r="T36" s="11">
        <v>12.909599999999999</v>
      </c>
      <c r="U36" s="11">
        <f>SalesData[[#This Row],[Profit]]/SalesData[[#This Row],[Quantity]]</f>
        <v>3.2273999999999998</v>
      </c>
      <c r="V36" s="5">
        <f>SalesData[[#This Row],[Profit]]/SalesData[[#This Row],[Sales]]</f>
        <v>0.13749999999999998</v>
      </c>
      <c r="W36" s="17">
        <f>IF(SalesData[[#This Row],[Discount]]&gt;=0.2,1,0)</f>
        <v>1</v>
      </c>
      <c r="X36" s="1" t="s">
        <v>131</v>
      </c>
      <c r="Y36" s="1" t="str">
        <f>TEXT(SalesData[[#This Row],[Order Date]],"yyyy")</f>
        <v>2014</v>
      </c>
      <c r="Z36" s="1" t="s">
        <v>50</v>
      </c>
    </row>
    <row r="37" spans="1:26" x14ac:dyDescent="0.3">
      <c r="A37">
        <v>150</v>
      </c>
      <c r="B37" s="1" t="s">
        <v>236</v>
      </c>
      <c r="C37" s="2">
        <v>42709</v>
      </c>
      <c r="D37" s="2">
        <v>42713</v>
      </c>
      <c r="E37" s="1" t="s">
        <v>41</v>
      </c>
      <c r="F37" s="1" t="s">
        <v>237</v>
      </c>
      <c r="G37" s="1" t="s">
        <v>238</v>
      </c>
      <c r="H37" s="1" t="s">
        <v>92</v>
      </c>
      <c r="I37" s="1" t="s">
        <v>27</v>
      </c>
      <c r="J37" s="1" t="s">
        <v>239</v>
      </c>
      <c r="K37" s="1" t="s">
        <v>240</v>
      </c>
      <c r="L37" s="1" t="s">
        <v>95</v>
      </c>
      <c r="M37" s="1" t="s">
        <v>37</v>
      </c>
      <c r="N37" s="1" t="s">
        <v>32</v>
      </c>
      <c r="O37" s="1" t="s">
        <v>38</v>
      </c>
      <c r="P37" s="1" t="s">
        <v>39</v>
      </c>
      <c r="Q37">
        <v>1951.84</v>
      </c>
      <c r="R37">
        <v>8</v>
      </c>
      <c r="S37" s="5">
        <v>0</v>
      </c>
      <c r="T37" s="11">
        <v>585.55200000000002</v>
      </c>
      <c r="U37" s="11">
        <f>SalesData[[#This Row],[Profit]]/SalesData[[#This Row],[Quantity]]</f>
        <v>73.194000000000003</v>
      </c>
      <c r="V37" s="5">
        <f>SalesData[[#This Row],[Profit]]/SalesData[[#This Row],[Sales]]</f>
        <v>0.30000000000000004</v>
      </c>
      <c r="W37" s="17">
        <f>IF(SalesData[[#This Row],[Discount]]&gt;=0.2,1,0)</f>
        <v>0</v>
      </c>
      <c r="X37" s="1" t="s">
        <v>85</v>
      </c>
      <c r="Y37" s="1" t="str">
        <f>TEXT(SalesData[[#This Row],[Order Date]],"yyyy")</f>
        <v>2016</v>
      </c>
      <c r="Z37" s="1" t="s">
        <v>98</v>
      </c>
    </row>
    <row r="38" spans="1:26" x14ac:dyDescent="0.3">
      <c r="A38">
        <v>158</v>
      </c>
      <c r="B38" s="1" t="s">
        <v>241</v>
      </c>
      <c r="C38" s="2">
        <v>41699</v>
      </c>
      <c r="D38" s="2">
        <v>41704</v>
      </c>
      <c r="E38" s="1" t="s">
        <v>23</v>
      </c>
      <c r="F38" s="1" t="s">
        <v>242</v>
      </c>
      <c r="G38" s="1" t="s">
        <v>243</v>
      </c>
      <c r="H38" s="1" t="s">
        <v>26</v>
      </c>
      <c r="I38" s="1" t="s">
        <v>27</v>
      </c>
      <c r="J38" s="1" t="s">
        <v>193</v>
      </c>
      <c r="K38" s="1" t="s">
        <v>194</v>
      </c>
      <c r="L38" s="1" t="s">
        <v>56</v>
      </c>
      <c r="M38" s="1" t="s">
        <v>208</v>
      </c>
      <c r="N38" s="1" t="s">
        <v>32</v>
      </c>
      <c r="O38" s="1" t="s">
        <v>38</v>
      </c>
      <c r="P38" s="1" t="s">
        <v>209</v>
      </c>
      <c r="Q38">
        <v>457.56799999999998</v>
      </c>
      <c r="R38">
        <v>2</v>
      </c>
      <c r="S38" s="5">
        <v>0.2</v>
      </c>
      <c r="T38" s="11">
        <v>51.476399999999998</v>
      </c>
      <c r="U38" s="11">
        <f>SalesData[[#This Row],[Profit]]/SalesData[[#This Row],[Quantity]]</f>
        <v>25.738199999999999</v>
      </c>
      <c r="V38" s="5">
        <f>SalesData[[#This Row],[Profit]]/SalesData[[#This Row],[Sales]]</f>
        <v>0.1125</v>
      </c>
      <c r="W38" s="17">
        <f>IF(SalesData[[#This Row],[Discount]]&gt;=0.2,1,0)</f>
        <v>1</v>
      </c>
      <c r="X38" s="1" t="s">
        <v>60</v>
      </c>
      <c r="Y38" s="1" t="str">
        <f>TEXT(SalesData[[#This Row],[Order Date]],"yyyy")</f>
        <v>2014</v>
      </c>
      <c r="Z38" s="1" t="s">
        <v>197</v>
      </c>
    </row>
    <row r="39" spans="1:26" x14ac:dyDescent="0.3">
      <c r="A39">
        <v>168</v>
      </c>
      <c r="B39" s="1" t="s">
        <v>244</v>
      </c>
      <c r="C39" s="2">
        <v>41890</v>
      </c>
      <c r="D39" s="2">
        <v>41894</v>
      </c>
      <c r="E39" s="1" t="s">
        <v>41</v>
      </c>
      <c r="F39" s="1" t="s">
        <v>245</v>
      </c>
      <c r="G39" s="1" t="s">
        <v>246</v>
      </c>
      <c r="H39" s="1" t="s">
        <v>26</v>
      </c>
      <c r="I39" s="1" t="s">
        <v>27</v>
      </c>
      <c r="J39" s="1" t="s">
        <v>247</v>
      </c>
      <c r="K39" s="1" t="s">
        <v>94</v>
      </c>
      <c r="L39" s="1" t="s">
        <v>95</v>
      </c>
      <c r="M39" s="1" t="s">
        <v>248</v>
      </c>
      <c r="N39" s="1" t="s">
        <v>32</v>
      </c>
      <c r="O39" s="1" t="s">
        <v>38</v>
      </c>
      <c r="P39" s="1" t="s">
        <v>249</v>
      </c>
      <c r="Q39">
        <v>1740.06</v>
      </c>
      <c r="R39">
        <v>9</v>
      </c>
      <c r="S39" s="5">
        <v>0.3</v>
      </c>
      <c r="T39" s="11">
        <v>-24.858000000000001</v>
      </c>
      <c r="U39" s="11">
        <f>SalesData[[#This Row],[Profit]]/SalesData[[#This Row],[Quantity]]</f>
        <v>-2.762</v>
      </c>
      <c r="V39" s="5">
        <f>SalesData[[#This Row],[Profit]]/SalesData[[#This Row],[Sales]]</f>
        <v>-1.4285714285714287E-2</v>
      </c>
      <c r="W39" s="17">
        <f>IF(SalesData[[#This Row],[Discount]]&gt;=0.2,1,0)</f>
        <v>1</v>
      </c>
      <c r="X39" s="1" t="s">
        <v>85</v>
      </c>
      <c r="Y39" s="1" t="str">
        <f>TEXT(SalesData[[#This Row],[Order Date]],"yyyy")</f>
        <v>2014</v>
      </c>
      <c r="Z39" s="1" t="s">
        <v>79</v>
      </c>
    </row>
    <row r="40" spans="1:26" x14ac:dyDescent="0.3">
      <c r="A40">
        <v>174</v>
      </c>
      <c r="B40" s="1" t="s">
        <v>250</v>
      </c>
      <c r="C40" s="2">
        <v>41856</v>
      </c>
      <c r="D40" s="2">
        <v>41860</v>
      </c>
      <c r="E40" s="1" t="s">
        <v>41</v>
      </c>
      <c r="F40" s="1" t="s">
        <v>251</v>
      </c>
      <c r="G40" s="1" t="s">
        <v>252</v>
      </c>
      <c r="H40" s="1" t="s">
        <v>26</v>
      </c>
      <c r="I40" s="1" t="s">
        <v>27</v>
      </c>
      <c r="J40" s="1" t="s">
        <v>54</v>
      </c>
      <c r="K40" s="1" t="s">
        <v>55</v>
      </c>
      <c r="L40" s="1" t="s">
        <v>56</v>
      </c>
      <c r="M40" s="1" t="s">
        <v>253</v>
      </c>
      <c r="N40" s="1" t="s">
        <v>32</v>
      </c>
      <c r="O40" s="1" t="s">
        <v>38</v>
      </c>
      <c r="P40" s="1" t="s">
        <v>254</v>
      </c>
      <c r="Q40">
        <v>340.14400000000001</v>
      </c>
      <c r="R40">
        <v>7</v>
      </c>
      <c r="S40" s="5">
        <v>0.2</v>
      </c>
      <c r="T40" s="11">
        <v>21.259</v>
      </c>
      <c r="U40" s="11">
        <f>SalesData[[#This Row],[Profit]]/SalesData[[#This Row],[Quantity]]</f>
        <v>3.0369999999999999</v>
      </c>
      <c r="V40" s="5">
        <f>SalesData[[#This Row],[Profit]]/SalesData[[#This Row],[Sales]]</f>
        <v>6.25E-2</v>
      </c>
      <c r="W40" s="17">
        <f>IF(SalesData[[#This Row],[Discount]]&gt;=0.2,1,0)</f>
        <v>1</v>
      </c>
      <c r="X40" s="1" t="s">
        <v>85</v>
      </c>
      <c r="Y40" s="1" t="str">
        <f>TEXT(SalesData[[#This Row],[Order Date]],"yyyy")</f>
        <v>2014</v>
      </c>
      <c r="Z40" s="1" t="s">
        <v>255</v>
      </c>
    </row>
    <row r="41" spans="1:26" x14ac:dyDescent="0.3">
      <c r="A41">
        <v>178</v>
      </c>
      <c r="B41" s="1" t="s">
        <v>256</v>
      </c>
      <c r="C41" s="2">
        <v>42329</v>
      </c>
      <c r="D41" s="2">
        <v>42331</v>
      </c>
      <c r="E41" s="1" t="s">
        <v>23</v>
      </c>
      <c r="F41" s="1" t="s">
        <v>140</v>
      </c>
      <c r="G41" s="1" t="s">
        <v>141</v>
      </c>
      <c r="H41" s="1" t="s">
        <v>26</v>
      </c>
      <c r="I41" s="1" t="s">
        <v>27</v>
      </c>
      <c r="J41" s="1" t="s">
        <v>232</v>
      </c>
      <c r="K41" s="1" t="s">
        <v>233</v>
      </c>
      <c r="L41" s="1" t="s">
        <v>69</v>
      </c>
      <c r="M41" s="1" t="s">
        <v>257</v>
      </c>
      <c r="N41" s="1" t="s">
        <v>32</v>
      </c>
      <c r="O41" s="1" t="s">
        <v>38</v>
      </c>
      <c r="P41" s="1" t="s">
        <v>258</v>
      </c>
      <c r="Q41">
        <v>396.80200000000002</v>
      </c>
      <c r="R41">
        <v>7</v>
      </c>
      <c r="S41" s="5">
        <v>0.3</v>
      </c>
      <c r="T41" s="11">
        <v>-11.337199999999999</v>
      </c>
      <c r="U41" s="11">
        <f>SalesData[[#This Row],[Profit]]/SalesData[[#This Row],[Quantity]]</f>
        <v>-1.6195999999999999</v>
      </c>
      <c r="V41" s="5">
        <f>SalesData[[#This Row],[Profit]]/SalesData[[#This Row],[Sales]]</f>
        <v>-2.8571428571428567E-2</v>
      </c>
      <c r="W41" s="17">
        <f>IF(SalesData[[#This Row],[Discount]]&gt;=0.2,1,0)</f>
        <v>1</v>
      </c>
      <c r="X41" s="1" t="s">
        <v>72</v>
      </c>
      <c r="Y41" s="1" t="str">
        <f>TEXT(SalesData[[#This Row],[Order Date]],"yyyy")</f>
        <v>2015</v>
      </c>
      <c r="Z41" s="1" t="s">
        <v>36</v>
      </c>
    </row>
    <row r="42" spans="1:26" x14ac:dyDescent="0.3">
      <c r="A42">
        <v>190</v>
      </c>
      <c r="B42" s="1" t="s">
        <v>259</v>
      </c>
      <c r="C42" s="2">
        <v>42289</v>
      </c>
      <c r="D42" s="2">
        <v>42291</v>
      </c>
      <c r="E42" s="1" t="s">
        <v>89</v>
      </c>
      <c r="F42" s="1" t="s">
        <v>260</v>
      </c>
      <c r="G42" s="1" t="s">
        <v>261</v>
      </c>
      <c r="H42" s="1" t="s">
        <v>102</v>
      </c>
      <c r="I42" s="1" t="s">
        <v>27</v>
      </c>
      <c r="J42" s="1" t="s">
        <v>175</v>
      </c>
      <c r="K42" s="1" t="s">
        <v>122</v>
      </c>
      <c r="L42" s="1" t="s">
        <v>69</v>
      </c>
      <c r="M42" s="1" t="s">
        <v>262</v>
      </c>
      <c r="N42" s="1" t="s">
        <v>32</v>
      </c>
      <c r="O42" s="1" t="s">
        <v>33</v>
      </c>
      <c r="P42" s="1" t="s">
        <v>263</v>
      </c>
      <c r="Q42">
        <v>899.13599999999997</v>
      </c>
      <c r="R42">
        <v>4</v>
      </c>
      <c r="S42" s="5">
        <v>0.2</v>
      </c>
      <c r="T42" s="11">
        <v>112.392</v>
      </c>
      <c r="U42" s="11">
        <f>SalesData[[#This Row],[Profit]]/SalesData[[#This Row],[Quantity]]</f>
        <v>28.097999999999999</v>
      </c>
      <c r="V42" s="5">
        <f>SalesData[[#This Row],[Profit]]/SalesData[[#This Row],[Sales]]</f>
        <v>0.125</v>
      </c>
      <c r="W42" s="17">
        <f>IF(SalesData[[#This Row],[Discount]]&gt;=0.2,1,0)</f>
        <v>1</v>
      </c>
      <c r="X42" s="1" t="s">
        <v>72</v>
      </c>
      <c r="Y42" s="1" t="str">
        <f>TEXT(SalesData[[#This Row],[Order Date]],"yyyy")</f>
        <v>2015</v>
      </c>
      <c r="Z42" s="1" t="s">
        <v>50</v>
      </c>
    </row>
    <row r="43" spans="1:26" x14ac:dyDescent="0.3">
      <c r="A43">
        <v>193</v>
      </c>
      <c r="B43" s="1" t="s">
        <v>259</v>
      </c>
      <c r="C43" s="2">
        <v>42289</v>
      </c>
      <c r="D43" s="2">
        <v>42291</v>
      </c>
      <c r="E43" s="1" t="s">
        <v>89</v>
      </c>
      <c r="F43" s="1" t="s">
        <v>260</v>
      </c>
      <c r="G43" s="1" t="s">
        <v>261</v>
      </c>
      <c r="H43" s="1" t="s">
        <v>102</v>
      </c>
      <c r="I43" s="1" t="s">
        <v>27</v>
      </c>
      <c r="J43" s="1" t="s">
        <v>175</v>
      </c>
      <c r="K43" s="1" t="s">
        <v>122</v>
      </c>
      <c r="L43" s="1" t="s">
        <v>69</v>
      </c>
      <c r="M43" s="1" t="s">
        <v>104</v>
      </c>
      <c r="N43" s="1" t="s">
        <v>32</v>
      </c>
      <c r="O43" s="1" t="s">
        <v>33</v>
      </c>
      <c r="P43" s="1" t="s">
        <v>105</v>
      </c>
      <c r="Q43">
        <v>626.35199999999998</v>
      </c>
      <c r="R43">
        <v>3</v>
      </c>
      <c r="S43" s="5">
        <v>0.2</v>
      </c>
      <c r="T43" s="11">
        <v>46.976399999999998</v>
      </c>
      <c r="U43" s="11">
        <f>SalesData[[#This Row],[Profit]]/SalesData[[#This Row],[Quantity]]</f>
        <v>15.658799999999999</v>
      </c>
      <c r="V43" s="5">
        <f>SalesData[[#This Row],[Profit]]/SalesData[[#This Row],[Sales]]</f>
        <v>7.4999999999999997E-2</v>
      </c>
      <c r="W43" s="17">
        <f>IF(SalesData[[#This Row],[Discount]]&gt;=0.2,1,0)</f>
        <v>1</v>
      </c>
      <c r="X43" s="1" t="s">
        <v>72</v>
      </c>
      <c r="Y43" s="1" t="str">
        <f>TEXT(SalesData[[#This Row],[Order Date]],"yyyy")</f>
        <v>2015</v>
      </c>
      <c r="Z43" s="1" t="s">
        <v>50</v>
      </c>
    </row>
    <row r="44" spans="1:26" x14ac:dyDescent="0.3">
      <c r="A44">
        <v>202</v>
      </c>
      <c r="B44" s="1" t="s">
        <v>264</v>
      </c>
      <c r="C44" s="2">
        <v>41854</v>
      </c>
      <c r="D44" s="2">
        <v>41856</v>
      </c>
      <c r="E44" s="1" t="s">
        <v>89</v>
      </c>
      <c r="F44" s="1" t="s">
        <v>265</v>
      </c>
      <c r="G44" s="1" t="s">
        <v>266</v>
      </c>
      <c r="H44" s="1" t="s">
        <v>26</v>
      </c>
      <c r="I44" s="1" t="s">
        <v>27</v>
      </c>
      <c r="J44" s="1" t="s">
        <v>267</v>
      </c>
      <c r="K44" s="1" t="s">
        <v>182</v>
      </c>
      <c r="L44" s="1" t="s">
        <v>56</v>
      </c>
      <c r="M44" s="1" t="s">
        <v>268</v>
      </c>
      <c r="N44" s="1" t="s">
        <v>32</v>
      </c>
      <c r="O44" s="1" t="s">
        <v>47</v>
      </c>
      <c r="P44" s="1" t="s">
        <v>269</v>
      </c>
      <c r="Q44">
        <v>218.75</v>
      </c>
      <c r="R44">
        <v>2</v>
      </c>
      <c r="S44" s="5">
        <v>0.5</v>
      </c>
      <c r="T44" s="11">
        <v>-161.875</v>
      </c>
      <c r="U44" s="11">
        <f>SalesData[[#This Row],[Profit]]/SalesData[[#This Row],[Quantity]]</f>
        <v>-80.9375</v>
      </c>
      <c r="V44" s="5">
        <f>SalesData[[#This Row],[Profit]]/SalesData[[#This Row],[Sales]]</f>
        <v>-0.74</v>
      </c>
      <c r="W44" s="17">
        <f>IF(SalesData[[#This Row],[Discount]]&gt;=0.2,1,0)</f>
        <v>1</v>
      </c>
      <c r="X44" s="1" t="s">
        <v>72</v>
      </c>
      <c r="Y44" s="1" t="str">
        <f>TEXT(SalesData[[#This Row],[Order Date]],"yyyy")</f>
        <v>2014</v>
      </c>
      <c r="Z44" s="1" t="s">
        <v>255</v>
      </c>
    </row>
    <row r="45" spans="1:26" x14ac:dyDescent="0.3">
      <c r="A45">
        <v>205</v>
      </c>
      <c r="B45" s="1" t="s">
        <v>270</v>
      </c>
      <c r="C45" s="2">
        <v>42889</v>
      </c>
      <c r="D45" s="2">
        <v>42893</v>
      </c>
      <c r="E45" s="1" t="s">
        <v>41</v>
      </c>
      <c r="F45" s="1" t="s">
        <v>271</v>
      </c>
      <c r="G45" s="1" t="s">
        <v>272</v>
      </c>
      <c r="H45" s="1" t="s">
        <v>92</v>
      </c>
      <c r="I45" s="1" t="s">
        <v>27</v>
      </c>
      <c r="J45" s="1" t="s">
        <v>239</v>
      </c>
      <c r="K45" s="1" t="s">
        <v>143</v>
      </c>
      <c r="L45" s="1" t="s">
        <v>30</v>
      </c>
      <c r="M45" s="1" t="s">
        <v>273</v>
      </c>
      <c r="N45" s="1" t="s">
        <v>32</v>
      </c>
      <c r="O45" s="1" t="s">
        <v>58</v>
      </c>
      <c r="P45" s="1" t="s">
        <v>274</v>
      </c>
      <c r="Q45">
        <v>35.167999999999999</v>
      </c>
      <c r="R45">
        <v>7</v>
      </c>
      <c r="S45" s="5">
        <v>0.2</v>
      </c>
      <c r="T45" s="11">
        <v>9.6712000000000007</v>
      </c>
      <c r="U45" s="11">
        <f>SalesData[[#This Row],[Profit]]/SalesData[[#This Row],[Quantity]]</f>
        <v>1.3816000000000002</v>
      </c>
      <c r="V45" s="5">
        <f>SalesData[[#This Row],[Profit]]/SalesData[[#This Row],[Sales]]</f>
        <v>0.27500000000000002</v>
      </c>
      <c r="W45" s="17">
        <f>IF(SalesData[[#This Row],[Discount]]&gt;=0.2,1,0)</f>
        <v>1</v>
      </c>
      <c r="X45" s="1" t="s">
        <v>85</v>
      </c>
      <c r="Y45" s="1" t="str">
        <f>TEXT(SalesData[[#This Row],[Order Date]],"yyyy")</f>
        <v>2017</v>
      </c>
      <c r="Z45" s="1" t="s">
        <v>61</v>
      </c>
    </row>
    <row r="46" spans="1:26" x14ac:dyDescent="0.3">
      <c r="A46">
        <v>214</v>
      </c>
      <c r="B46" s="1" t="s">
        <v>275</v>
      </c>
      <c r="C46" s="2">
        <v>42006</v>
      </c>
      <c r="D46" s="2">
        <v>42013</v>
      </c>
      <c r="E46" s="1" t="s">
        <v>41</v>
      </c>
      <c r="F46" s="1" t="s">
        <v>276</v>
      </c>
      <c r="G46" s="1" t="s">
        <v>277</v>
      </c>
      <c r="H46" s="1" t="s">
        <v>92</v>
      </c>
      <c r="I46" s="1" t="s">
        <v>27</v>
      </c>
      <c r="J46" s="1" t="s">
        <v>278</v>
      </c>
      <c r="K46" s="1" t="s">
        <v>233</v>
      </c>
      <c r="L46" s="1" t="s">
        <v>69</v>
      </c>
      <c r="M46" s="1" t="s">
        <v>279</v>
      </c>
      <c r="N46" s="1" t="s">
        <v>32</v>
      </c>
      <c r="O46" s="1" t="s">
        <v>33</v>
      </c>
      <c r="P46" s="1" t="s">
        <v>280</v>
      </c>
      <c r="Q46">
        <v>452.45</v>
      </c>
      <c r="R46">
        <v>5</v>
      </c>
      <c r="S46" s="5">
        <v>0.5</v>
      </c>
      <c r="T46" s="11">
        <v>-244.32300000000001</v>
      </c>
      <c r="U46" s="11">
        <f>SalesData[[#This Row],[Profit]]/SalesData[[#This Row],[Quantity]]</f>
        <v>-48.864600000000003</v>
      </c>
      <c r="V46" s="5">
        <f>SalesData[[#This Row],[Profit]]/SalesData[[#This Row],[Sales]]</f>
        <v>-0.54</v>
      </c>
      <c r="W46" s="17">
        <f>IF(SalesData[[#This Row],[Discount]]&gt;=0.2,1,0)</f>
        <v>1</v>
      </c>
      <c r="X46" s="1" t="s">
        <v>49</v>
      </c>
      <c r="Y46" s="1" t="str">
        <f>TEXT(SalesData[[#This Row],[Order Date]],"yyyy")</f>
        <v>2015</v>
      </c>
      <c r="Z46" s="1" t="s">
        <v>171</v>
      </c>
    </row>
    <row r="47" spans="1:26" x14ac:dyDescent="0.3">
      <c r="A47">
        <v>223</v>
      </c>
      <c r="B47" s="1" t="s">
        <v>281</v>
      </c>
      <c r="C47" s="2">
        <v>42362</v>
      </c>
      <c r="D47" s="2">
        <v>42365</v>
      </c>
      <c r="E47" s="1" t="s">
        <v>89</v>
      </c>
      <c r="F47" s="1" t="s">
        <v>282</v>
      </c>
      <c r="G47" s="1" t="s">
        <v>283</v>
      </c>
      <c r="H47" s="1" t="s">
        <v>26</v>
      </c>
      <c r="I47" s="1" t="s">
        <v>27</v>
      </c>
      <c r="J47" s="1" t="s">
        <v>284</v>
      </c>
      <c r="K47" s="1" t="s">
        <v>233</v>
      </c>
      <c r="L47" s="1" t="s">
        <v>69</v>
      </c>
      <c r="M47" s="1" t="s">
        <v>285</v>
      </c>
      <c r="N47" s="1" t="s">
        <v>32</v>
      </c>
      <c r="O47" s="1" t="s">
        <v>58</v>
      </c>
      <c r="P47" s="1" t="s">
        <v>286</v>
      </c>
      <c r="Q47">
        <v>72.703999999999994</v>
      </c>
      <c r="R47">
        <v>4</v>
      </c>
      <c r="S47" s="5">
        <v>0.2</v>
      </c>
      <c r="T47" s="11">
        <v>19.084800000000001</v>
      </c>
      <c r="U47" s="11">
        <f>SalesData[[#This Row],[Profit]]/SalesData[[#This Row],[Quantity]]</f>
        <v>4.7712000000000003</v>
      </c>
      <c r="V47" s="5">
        <f>SalesData[[#This Row],[Profit]]/SalesData[[#This Row],[Sales]]</f>
        <v>0.26250000000000007</v>
      </c>
      <c r="W47" s="17">
        <f>IF(SalesData[[#This Row],[Discount]]&gt;=0.2,1,0)</f>
        <v>1</v>
      </c>
      <c r="X47" s="1" t="s">
        <v>35</v>
      </c>
      <c r="Y47" s="1" t="str">
        <f>TEXT(SalesData[[#This Row],[Order Date]],"yyyy")</f>
        <v>2015</v>
      </c>
      <c r="Z47" s="1" t="s">
        <v>98</v>
      </c>
    </row>
    <row r="48" spans="1:26" x14ac:dyDescent="0.3">
      <c r="A48">
        <v>227</v>
      </c>
      <c r="B48" s="1" t="s">
        <v>287</v>
      </c>
      <c r="C48" s="2">
        <v>42225</v>
      </c>
      <c r="D48" s="2">
        <v>42232</v>
      </c>
      <c r="E48" s="1" t="s">
        <v>41</v>
      </c>
      <c r="F48" s="1" t="s">
        <v>288</v>
      </c>
      <c r="G48" s="1" t="s">
        <v>289</v>
      </c>
      <c r="H48" s="1" t="s">
        <v>92</v>
      </c>
      <c r="I48" s="1" t="s">
        <v>27</v>
      </c>
      <c r="J48" s="1" t="s">
        <v>290</v>
      </c>
      <c r="K48" s="1" t="s">
        <v>291</v>
      </c>
      <c r="L48" s="1" t="s">
        <v>95</v>
      </c>
      <c r="M48" s="1" t="s">
        <v>292</v>
      </c>
      <c r="N48" s="1" t="s">
        <v>32</v>
      </c>
      <c r="O48" s="1" t="s">
        <v>47</v>
      </c>
      <c r="P48" s="1" t="s">
        <v>293</v>
      </c>
      <c r="Q48">
        <v>622.45000000000005</v>
      </c>
      <c r="R48">
        <v>5</v>
      </c>
      <c r="S48" s="5">
        <v>0</v>
      </c>
      <c r="T48" s="11">
        <v>136.93899999999999</v>
      </c>
      <c r="U48" s="11">
        <f>SalesData[[#This Row],[Profit]]/SalesData[[#This Row],[Quantity]]</f>
        <v>27.387799999999999</v>
      </c>
      <c r="V48" s="5">
        <f>SalesData[[#This Row],[Profit]]/SalesData[[#This Row],[Sales]]</f>
        <v>0.21999999999999997</v>
      </c>
      <c r="W48" s="17">
        <f>IF(SalesData[[#This Row],[Discount]]&gt;=0.2,1,0)</f>
        <v>0</v>
      </c>
      <c r="X48" s="1" t="s">
        <v>49</v>
      </c>
      <c r="Y48" s="1" t="str">
        <f>TEXT(SalesData[[#This Row],[Order Date]],"yyyy")</f>
        <v>2015</v>
      </c>
      <c r="Z48" s="1" t="s">
        <v>255</v>
      </c>
    </row>
    <row r="49" spans="1:26" x14ac:dyDescent="0.3">
      <c r="A49">
        <v>229</v>
      </c>
      <c r="B49" s="1" t="s">
        <v>294</v>
      </c>
      <c r="C49" s="2">
        <v>42063</v>
      </c>
      <c r="D49" s="2">
        <v>42067</v>
      </c>
      <c r="E49" s="1" t="s">
        <v>41</v>
      </c>
      <c r="F49" s="1" t="s">
        <v>295</v>
      </c>
      <c r="G49" s="1" t="s">
        <v>296</v>
      </c>
      <c r="H49" s="1" t="s">
        <v>26</v>
      </c>
      <c r="I49" s="1" t="s">
        <v>27</v>
      </c>
      <c r="J49" s="1" t="s">
        <v>159</v>
      </c>
      <c r="K49" s="1" t="s">
        <v>143</v>
      </c>
      <c r="L49" s="1" t="s">
        <v>30</v>
      </c>
      <c r="M49" s="1" t="s">
        <v>297</v>
      </c>
      <c r="N49" s="1" t="s">
        <v>32</v>
      </c>
      <c r="O49" s="1" t="s">
        <v>38</v>
      </c>
      <c r="P49" s="1" t="s">
        <v>298</v>
      </c>
      <c r="Q49">
        <v>161.56800000000001</v>
      </c>
      <c r="R49">
        <v>2</v>
      </c>
      <c r="S49" s="5">
        <v>0.2</v>
      </c>
      <c r="T49" s="11">
        <v>-28.2744</v>
      </c>
      <c r="U49" s="11">
        <f>SalesData[[#This Row],[Profit]]/SalesData[[#This Row],[Quantity]]</f>
        <v>-14.1372</v>
      </c>
      <c r="V49" s="5">
        <f>SalesData[[#This Row],[Profit]]/SalesData[[#This Row],[Sales]]</f>
        <v>-0.17499999999999999</v>
      </c>
      <c r="W49" s="17">
        <f>IF(SalesData[[#This Row],[Discount]]&gt;=0.2,1,0)</f>
        <v>1</v>
      </c>
      <c r="X49" s="1" t="s">
        <v>85</v>
      </c>
      <c r="Y49" s="1" t="str">
        <f>TEXT(SalesData[[#This Row],[Order Date]],"yyyy")</f>
        <v>2015</v>
      </c>
      <c r="Z49" s="1" t="s">
        <v>299</v>
      </c>
    </row>
    <row r="50" spans="1:26" x14ac:dyDescent="0.3">
      <c r="A50">
        <v>230</v>
      </c>
      <c r="B50" s="1" t="s">
        <v>294</v>
      </c>
      <c r="C50" s="2">
        <v>42063</v>
      </c>
      <c r="D50" s="2">
        <v>42067</v>
      </c>
      <c r="E50" s="1" t="s">
        <v>41</v>
      </c>
      <c r="F50" s="1" t="s">
        <v>295</v>
      </c>
      <c r="G50" s="1" t="s">
        <v>296</v>
      </c>
      <c r="H50" s="1" t="s">
        <v>26</v>
      </c>
      <c r="I50" s="1" t="s">
        <v>27</v>
      </c>
      <c r="J50" s="1" t="s">
        <v>159</v>
      </c>
      <c r="K50" s="1" t="s">
        <v>143</v>
      </c>
      <c r="L50" s="1" t="s">
        <v>30</v>
      </c>
      <c r="M50" s="1" t="s">
        <v>300</v>
      </c>
      <c r="N50" s="1" t="s">
        <v>32</v>
      </c>
      <c r="O50" s="1" t="s">
        <v>38</v>
      </c>
      <c r="P50" s="1" t="s">
        <v>301</v>
      </c>
      <c r="Q50">
        <v>389.69600000000003</v>
      </c>
      <c r="R50">
        <v>8</v>
      </c>
      <c r="S50" s="5">
        <v>0.2</v>
      </c>
      <c r="T50" s="11">
        <v>43.840800000000002</v>
      </c>
      <c r="U50" s="11">
        <f>SalesData[[#This Row],[Profit]]/SalesData[[#This Row],[Quantity]]</f>
        <v>5.4801000000000002</v>
      </c>
      <c r="V50" s="5">
        <f>SalesData[[#This Row],[Profit]]/SalesData[[#This Row],[Sales]]</f>
        <v>0.1125</v>
      </c>
      <c r="W50" s="17">
        <f>IF(SalesData[[#This Row],[Discount]]&gt;=0.2,1,0)</f>
        <v>1</v>
      </c>
      <c r="X50" s="1" t="s">
        <v>85</v>
      </c>
      <c r="Y50" s="1" t="str">
        <f>TEXT(SalesData[[#This Row],[Order Date]],"yyyy")</f>
        <v>2015</v>
      </c>
      <c r="Z50" s="1" t="s">
        <v>299</v>
      </c>
    </row>
    <row r="51" spans="1:26" x14ac:dyDescent="0.3">
      <c r="A51">
        <v>232</v>
      </c>
      <c r="B51" s="1" t="s">
        <v>302</v>
      </c>
      <c r="C51" s="2">
        <v>42832</v>
      </c>
      <c r="D51" s="2">
        <v>42837</v>
      </c>
      <c r="E51" s="1" t="s">
        <v>41</v>
      </c>
      <c r="F51" s="1" t="s">
        <v>303</v>
      </c>
      <c r="G51" s="1" t="s">
        <v>304</v>
      </c>
      <c r="H51" s="1" t="s">
        <v>102</v>
      </c>
      <c r="I51" s="1" t="s">
        <v>27</v>
      </c>
      <c r="J51" s="1" t="s">
        <v>305</v>
      </c>
      <c r="K51" s="1" t="s">
        <v>45</v>
      </c>
      <c r="L51" s="1" t="s">
        <v>30</v>
      </c>
      <c r="M51" s="1" t="s">
        <v>306</v>
      </c>
      <c r="N51" s="1" t="s">
        <v>32</v>
      </c>
      <c r="O51" s="1" t="s">
        <v>47</v>
      </c>
      <c r="P51" s="1" t="s">
        <v>307</v>
      </c>
      <c r="Q51">
        <v>233.86</v>
      </c>
      <c r="R51">
        <v>2</v>
      </c>
      <c r="S51" s="5">
        <v>0.45</v>
      </c>
      <c r="T51" s="11">
        <v>-102.048</v>
      </c>
      <c r="U51" s="11">
        <f>SalesData[[#This Row],[Profit]]/SalesData[[#This Row],[Quantity]]</f>
        <v>-51.024000000000001</v>
      </c>
      <c r="V51" s="5">
        <f>SalesData[[#This Row],[Profit]]/SalesData[[#This Row],[Sales]]</f>
        <v>-0.43636363636363634</v>
      </c>
      <c r="W51" s="17">
        <f>IF(SalesData[[#This Row],[Discount]]&gt;=0.2,1,0)</f>
        <v>1</v>
      </c>
      <c r="X51" s="1" t="s">
        <v>60</v>
      </c>
      <c r="Y51" s="1" t="str">
        <f>TEXT(SalesData[[#This Row],[Order Date]],"yyyy")</f>
        <v>2017</v>
      </c>
      <c r="Z51" s="1" t="s">
        <v>115</v>
      </c>
    </row>
    <row r="52" spans="1:26" x14ac:dyDescent="0.3">
      <c r="A52">
        <v>233</v>
      </c>
      <c r="B52" s="1" t="s">
        <v>302</v>
      </c>
      <c r="C52" s="2">
        <v>42832</v>
      </c>
      <c r="D52" s="2">
        <v>42837</v>
      </c>
      <c r="E52" s="1" t="s">
        <v>41</v>
      </c>
      <c r="F52" s="1" t="s">
        <v>303</v>
      </c>
      <c r="G52" s="1" t="s">
        <v>304</v>
      </c>
      <c r="H52" s="1" t="s">
        <v>102</v>
      </c>
      <c r="I52" s="1" t="s">
        <v>27</v>
      </c>
      <c r="J52" s="1" t="s">
        <v>305</v>
      </c>
      <c r="K52" s="1" t="s">
        <v>45</v>
      </c>
      <c r="L52" s="1" t="s">
        <v>30</v>
      </c>
      <c r="M52" s="1" t="s">
        <v>308</v>
      </c>
      <c r="N52" s="1" t="s">
        <v>32</v>
      </c>
      <c r="O52" s="1" t="s">
        <v>47</v>
      </c>
      <c r="P52" s="1" t="s">
        <v>309</v>
      </c>
      <c r="Q52">
        <v>620.61450000000002</v>
      </c>
      <c r="R52">
        <v>3</v>
      </c>
      <c r="S52" s="5">
        <v>0.45</v>
      </c>
      <c r="T52" s="11">
        <v>-248.2458</v>
      </c>
      <c r="U52" s="11">
        <f>SalesData[[#This Row],[Profit]]/SalesData[[#This Row],[Quantity]]</f>
        <v>-82.748599999999996</v>
      </c>
      <c r="V52" s="5">
        <f>SalesData[[#This Row],[Profit]]/SalesData[[#This Row],[Sales]]</f>
        <v>-0.39999999999999997</v>
      </c>
      <c r="W52" s="17">
        <f>IF(SalesData[[#This Row],[Discount]]&gt;=0.2,1,0)</f>
        <v>1</v>
      </c>
      <c r="X52" s="1" t="s">
        <v>60</v>
      </c>
      <c r="Y52" s="1" t="str">
        <f>TEXT(SalesData[[#This Row],[Order Date]],"yyyy")</f>
        <v>2017</v>
      </c>
      <c r="Z52" s="1" t="s">
        <v>115</v>
      </c>
    </row>
    <row r="53" spans="1:26" x14ac:dyDescent="0.3">
      <c r="A53">
        <v>235</v>
      </c>
      <c r="B53" s="1" t="s">
        <v>302</v>
      </c>
      <c r="C53" s="2">
        <v>42832</v>
      </c>
      <c r="D53" s="2">
        <v>42837</v>
      </c>
      <c r="E53" s="1" t="s">
        <v>41</v>
      </c>
      <c r="F53" s="1" t="s">
        <v>303</v>
      </c>
      <c r="G53" s="1" t="s">
        <v>304</v>
      </c>
      <c r="H53" s="1" t="s">
        <v>102</v>
      </c>
      <c r="I53" s="1" t="s">
        <v>27</v>
      </c>
      <c r="J53" s="1" t="s">
        <v>305</v>
      </c>
      <c r="K53" s="1" t="s">
        <v>45</v>
      </c>
      <c r="L53" s="1" t="s">
        <v>30</v>
      </c>
      <c r="M53" s="1" t="s">
        <v>310</v>
      </c>
      <c r="N53" s="1" t="s">
        <v>32</v>
      </c>
      <c r="O53" s="1" t="s">
        <v>58</v>
      </c>
      <c r="P53" s="1" t="s">
        <v>311</v>
      </c>
      <c r="Q53">
        <v>258.072</v>
      </c>
      <c r="R53">
        <v>3</v>
      </c>
      <c r="S53" s="5">
        <v>0.2</v>
      </c>
      <c r="T53" s="11">
        <v>0</v>
      </c>
      <c r="U53" s="11">
        <f>SalesData[[#This Row],[Profit]]/SalesData[[#This Row],[Quantity]]</f>
        <v>0</v>
      </c>
      <c r="V53" s="5">
        <f>SalesData[[#This Row],[Profit]]/SalesData[[#This Row],[Sales]]</f>
        <v>0</v>
      </c>
      <c r="W53" s="17">
        <f>IF(SalesData[[#This Row],[Discount]]&gt;=0.2,1,0)</f>
        <v>1</v>
      </c>
      <c r="X53" s="1" t="s">
        <v>60</v>
      </c>
      <c r="Y53" s="1" t="str">
        <f>TEXT(SalesData[[#This Row],[Order Date]],"yyyy")</f>
        <v>2017</v>
      </c>
      <c r="Z53" s="1" t="s">
        <v>115</v>
      </c>
    </row>
    <row r="54" spans="1:26" x14ac:dyDescent="0.3">
      <c r="A54">
        <v>239</v>
      </c>
      <c r="B54" s="1" t="s">
        <v>312</v>
      </c>
      <c r="C54" s="2">
        <v>42525</v>
      </c>
      <c r="D54" s="2">
        <v>42530</v>
      </c>
      <c r="E54" s="1" t="s">
        <v>23</v>
      </c>
      <c r="F54" s="1" t="s">
        <v>313</v>
      </c>
      <c r="G54" s="1" t="s">
        <v>314</v>
      </c>
      <c r="H54" s="1" t="s">
        <v>26</v>
      </c>
      <c r="I54" s="1" t="s">
        <v>27</v>
      </c>
      <c r="J54" s="1" t="s">
        <v>135</v>
      </c>
      <c r="K54" s="1" t="s">
        <v>136</v>
      </c>
      <c r="L54" s="1" t="s">
        <v>95</v>
      </c>
      <c r="M54" s="1" t="s">
        <v>315</v>
      </c>
      <c r="N54" s="1" t="s">
        <v>32</v>
      </c>
      <c r="O54" s="1" t="s">
        <v>58</v>
      </c>
      <c r="P54" s="1" t="s">
        <v>316</v>
      </c>
      <c r="Q54">
        <v>419.68</v>
      </c>
      <c r="R54">
        <v>5</v>
      </c>
      <c r="S54" s="5">
        <v>0.6</v>
      </c>
      <c r="T54" s="11">
        <v>-356.72800000000001</v>
      </c>
      <c r="U54" s="11">
        <f>SalesData[[#This Row],[Profit]]/SalesData[[#This Row],[Quantity]]</f>
        <v>-71.345600000000005</v>
      </c>
      <c r="V54" s="5">
        <f>SalesData[[#This Row],[Profit]]/SalesData[[#This Row],[Sales]]</f>
        <v>-0.85</v>
      </c>
      <c r="W54" s="17">
        <f>IF(SalesData[[#This Row],[Discount]]&gt;=0.2,1,0)</f>
        <v>1</v>
      </c>
      <c r="X54" s="1" t="s">
        <v>60</v>
      </c>
      <c r="Y54" s="1" t="str">
        <f>TEXT(SalesData[[#This Row],[Order Date]],"yyyy")</f>
        <v>2016</v>
      </c>
      <c r="Z54" s="1" t="s">
        <v>61</v>
      </c>
    </row>
    <row r="55" spans="1:26" x14ac:dyDescent="0.3">
      <c r="A55">
        <v>240</v>
      </c>
      <c r="B55" s="1" t="s">
        <v>312</v>
      </c>
      <c r="C55" s="2">
        <v>42525</v>
      </c>
      <c r="D55" s="2">
        <v>42530</v>
      </c>
      <c r="E55" s="1" t="s">
        <v>23</v>
      </c>
      <c r="F55" s="1" t="s">
        <v>313</v>
      </c>
      <c r="G55" s="1" t="s">
        <v>314</v>
      </c>
      <c r="H55" s="1" t="s">
        <v>26</v>
      </c>
      <c r="I55" s="1" t="s">
        <v>27</v>
      </c>
      <c r="J55" s="1" t="s">
        <v>135</v>
      </c>
      <c r="K55" s="1" t="s">
        <v>136</v>
      </c>
      <c r="L55" s="1" t="s">
        <v>95</v>
      </c>
      <c r="M55" s="1" t="s">
        <v>317</v>
      </c>
      <c r="N55" s="1" t="s">
        <v>32</v>
      </c>
      <c r="O55" s="1" t="s">
        <v>58</v>
      </c>
      <c r="P55" s="1" t="s">
        <v>318</v>
      </c>
      <c r="Q55">
        <v>11.688000000000001</v>
      </c>
      <c r="R55">
        <v>3</v>
      </c>
      <c r="S55" s="5">
        <v>0.6</v>
      </c>
      <c r="T55" s="11">
        <v>-4.6752000000000002</v>
      </c>
      <c r="U55" s="11">
        <f>SalesData[[#This Row],[Profit]]/SalesData[[#This Row],[Quantity]]</f>
        <v>-1.5584</v>
      </c>
      <c r="V55" s="5">
        <f>SalesData[[#This Row],[Profit]]/SalesData[[#This Row],[Sales]]</f>
        <v>-0.4</v>
      </c>
      <c r="W55" s="17">
        <f>IF(SalesData[[#This Row],[Discount]]&gt;=0.2,1,0)</f>
        <v>1</v>
      </c>
      <c r="X55" s="1" t="s">
        <v>60</v>
      </c>
      <c r="Y55" s="1" t="str">
        <f>TEXT(SalesData[[#This Row],[Order Date]],"yyyy")</f>
        <v>2016</v>
      </c>
      <c r="Z55" s="1" t="s">
        <v>61</v>
      </c>
    </row>
    <row r="56" spans="1:26" x14ac:dyDescent="0.3">
      <c r="A56">
        <v>242</v>
      </c>
      <c r="B56" s="1" t="s">
        <v>312</v>
      </c>
      <c r="C56" s="2">
        <v>42525</v>
      </c>
      <c r="D56" s="2">
        <v>42530</v>
      </c>
      <c r="E56" s="1" t="s">
        <v>23</v>
      </c>
      <c r="F56" s="1" t="s">
        <v>313</v>
      </c>
      <c r="G56" s="1" t="s">
        <v>314</v>
      </c>
      <c r="H56" s="1" t="s">
        <v>26</v>
      </c>
      <c r="I56" s="1" t="s">
        <v>27</v>
      </c>
      <c r="J56" s="1" t="s">
        <v>135</v>
      </c>
      <c r="K56" s="1" t="s">
        <v>136</v>
      </c>
      <c r="L56" s="1" t="s">
        <v>95</v>
      </c>
      <c r="M56" s="1" t="s">
        <v>319</v>
      </c>
      <c r="N56" s="1" t="s">
        <v>32</v>
      </c>
      <c r="O56" s="1" t="s">
        <v>47</v>
      </c>
      <c r="P56" s="1" t="s">
        <v>320</v>
      </c>
      <c r="Q56">
        <v>177.22499999999999</v>
      </c>
      <c r="R56">
        <v>5</v>
      </c>
      <c r="S56" s="5">
        <v>0.5</v>
      </c>
      <c r="T56" s="11">
        <v>-120.51300000000001</v>
      </c>
      <c r="U56" s="11">
        <f>SalesData[[#This Row],[Profit]]/SalesData[[#This Row],[Quantity]]</f>
        <v>-24.102600000000002</v>
      </c>
      <c r="V56" s="5">
        <f>SalesData[[#This Row],[Profit]]/SalesData[[#This Row],[Sales]]</f>
        <v>-0.68</v>
      </c>
      <c r="W56" s="17">
        <f>IF(SalesData[[#This Row],[Discount]]&gt;=0.2,1,0)</f>
        <v>1</v>
      </c>
      <c r="X56" s="1" t="s">
        <v>60</v>
      </c>
      <c r="Y56" s="1" t="str">
        <f>TEXT(SalesData[[#This Row],[Order Date]],"yyyy")</f>
        <v>2016</v>
      </c>
      <c r="Z56" s="1" t="s">
        <v>61</v>
      </c>
    </row>
    <row r="57" spans="1:26" x14ac:dyDescent="0.3">
      <c r="A57">
        <v>243</v>
      </c>
      <c r="B57" s="1" t="s">
        <v>312</v>
      </c>
      <c r="C57" s="2">
        <v>42525</v>
      </c>
      <c r="D57" s="2">
        <v>42530</v>
      </c>
      <c r="E57" s="1" t="s">
        <v>23</v>
      </c>
      <c r="F57" s="1" t="s">
        <v>313</v>
      </c>
      <c r="G57" s="1" t="s">
        <v>314</v>
      </c>
      <c r="H57" s="1" t="s">
        <v>26</v>
      </c>
      <c r="I57" s="1" t="s">
        <v>27</v>
      </c>
      <c r="J57" s="1" t="s">
        <v>135</v>
      </c>
      <c r="K57" s="1" t="s">
        <v>136</v>
      </c>
      <c r="L57" s="1" t="s">
        <v>95</v>
      </c>
      <c r="M57" s="1" t="s">
        <v>321</v>
      </c>
      <c r="N57" s="1" t="s">
        <v>32</v>
      </c>
      <c r="O57" s="1" t="s">
        <v>58</v>
      </c>
      <c r="P57" s="1" t="s">
        <v>322</v>
      </c>
      <c r="Q57">
        <v>4.0439999999999996</v>
      </c>
      <c r="R57">
        <v>3</v>
      </c>
      <c r="S57" s="5">
        <v>0.6</v>
      </c>
      <c r="T57" s="11">
        <v>-2.8308</v>
      </c>
      <c r="U57" s="11">
        <f>SalesData[[#This Row],[Profit]]/SalesData[[#This Row],[Quantity]]</f>
        <v>-0.94359999999999999</v>
      </c>
      <c r="V57" s="5">
        <f>SalesData[[#This Row],[Profit]]/SalesData[[#This Row],[Sales]]</f>
        <v>-0.70000000000000007</v>
      </c>
      <c r="W57" s="17">
        <f>IF(SalesData[[#This Row],[Discount]]&gt;=0.2,1,0)</f>
        <v>1</v>
      </c>
      <c r="X57" s="1" t="s">
        <v>60</v>
      </c>
      <c r="Y57" s="1" t="str">
        <f>TEXT(SalesData[[#This Row],[Order Date]],"yyyy")</f>
        <v>2016</v>
      </c>
      <c r="Z57" s="1" t="s">
        <v>61</v>
      </c>
    </row>
    <row r="58" spans="1:26" x14ac:dyDescent="0.3">
      <c r="A58">
        <v>245</v>
      </c>
      <c r="B58" s="1" t="s">
        <v>323</v>
      </c>
      <c r="C58" s="2">
        <v>41791</v>
      </c>
      <c r="D58" s="2">
        <v>41796</v>
      </c>
      <c r="E58" s="1" t="s">
        <v>23</v>
      </c>
      <c r="F58" s="1" t="s">
        <v>324</v>
      </c>
      <c r="G58" s="1" t="s">
        <v>325</v>
      </c>
      <c r="H58" s="1" t="s">
        <v>102</v>
      </c>
      <c r="I58" s="1" t="s">
        <v>27</v>
      </c>
      <c r="J58" s="1" t="s">
        <v>326</v>
      </c>
      <c r="K58" s="1" t="s">
        <v>168</v>
      </c>
      <c r="L58" s="1" t="s">
        <v>95</v>
      </c>
      <c r="M58" s="1" t="s">
        <v>208</v>
      </c>
      <c r="N58" s="1" t="s">
        <v>32</v>
      </c>
      <c r="O58" s="1" t="s">
        <v>38</v>
      </c>
      <c r="P58" s="1" t="s">
        <v>209</v>
      </c>
      <c r="Q58">
        <v>2001.86</v>
      </c>
      <c r="R58">
        <v>7</v>
      </c>
      <c r="S58" s="5">
        <v>0</v>
      </c>
      <c r="T58" s="11">
        <v>580.5394</v>
      </c>
      <c r="U58" s="11">
        <f>SalesData[[#This Row],[Profit]]/SalesData[[#This Row],[Quantity]]</f>
        <v>82.934200000000004</v>
      </c>
      <c r="V58" s="5">
        <f>SalesData[[#This Row],[Profit]]/SalesData[[#This Row],[Sales]]</f>
        <v>0.29000000000000004</v>
      </c>
      <c r="W58" s="17">
        <f>IF(SalesData[[#This Row],[Discount]]&gt;=0.2,1,0)</f>
        <v>0</v>
      </c>
      <c r="X58" s="1" t="s">
        <v>60</v>
      </c>
      <c r="Y58" s="1" t="str">
        <f>TEXT(SalesData[[#This Row],[Order Date]],"yyyy")</f>
        <v>2014</v>
      </c>
      <c r="Z58" s="1" t="s">
        <v>61</v>
      </c>
    </row>
    <row r="59" spans="1:26" x14ac:dyDescent="0.3">
      <c r="A59">
        <v>250</v>
      </c>
      <c r="B59" s="1" t="s">
        <v>327</v>
      </c>
      <c r="C59" s="2">
        <v>42714</v>
      </c>
      <c r="D59" s="2">
        <v>42719</v>
      </c>
      <c r="E59" s="1" t="s">
        <v>23</v>
      </c>
      <c r="F59" s="1" t="s">
        <v>328</v>
      </c>
      <c r="G59" s="1" t="s">
        <v>329</v>
      </c>
      <c r="H59" s="1" t="s">
        <v>26</v>
      </c>
      <c r="I59" s="1" t="s">
        <v>27</v>
      </c>
      <c r="J59" s="1" t="s">
        <v>330</v>
      </c>
      <c r="K59" s="1" t="s">
        <v>55</v>
      </c>
      <c r="L59" s="1" t="s">
        <v>56</v>
      </c>
      <c r="M59" s="1" t="s">
        <v>331</v>
      </c>
      <c r="N59" s="1" t="s">
        <v>32</v>
      </c>
      <c r="O59" s="1" t="s">
        <v>38</v>
      </c>
      <c r="P59" s="1" t="s">
        <v>332</v>
      </c>
      <c r="Q59">
        <v>321.56799999999998</v>
      </c>
      <c r="R59">
        <v>2</v>
      </c>
      <c r="S59" s="5">
        <v>0.2</v>
      </c>
      <c r="T59" s="11">
        <v>28.1372</v>
      </c>
      <c r="U59" s="11">
        <f>SalesData[[#This Row],[Profit]]/SalesData[[#This Row],[Quantity]]</f>
        <v>14.0686</v>
      </c>
      <c r="V59" s="5">
        <f>SalesData[[#This Row],[Profit]]/SalesData[[#This Row],[Sales]]</f>
        <v>8.7500000000000008E-2</v>
      </c>
      <c r="W59" s="17">
        <f>IF(SalesData[[#This Row],[Discount]]&gt;=0.2,1,0)</f>
        <v>1</v>
      </c>
      <c r="X59" s="1" t="s">
        <v>60</v>
      </c>
      <c r="Y59" s="1" t="str">
        <f>TEXT(SalesData[[#This Row],[Order Date]],"yyyy")</f>
        <v>2016</v>
      </c>
      <c r="Z59" s="1" t="s">
        <v>98</v>
      </c>
    </row>
    <row r="60" spans="1:26" x14ac:dyDescent="0.3">
      <c r="A60">
        <v>255</v>
      </c>
      <c r="B60" s="1" t="s">
        <v>333</v>
      </c>
      <c r="C60" s="2">
        <v>42336</v>
      </c>
      <c r="D60" s="2">
        <v>42342</v>
      </c>
      <c r="E60" s="1" t="s">
        <v>41</v>
      </c>
      <c r="F60" s="1" t="s">
        <v>334</v>
      </c>
      <c r="G60" s="1" t="s">
        <v>335</v>
      </c>
      <c r="H60" s="1" t="s">
        <v>92</v>
      </c>
      <c r="I60" s="1" t="s">
        <v>27</v>
      </c>
      <c r="J60" s="1" t="s">
        <v>135</v>
      </c>
      <c r="K60" s="1" t="s">
        <v>136</v>
      </c>
      <c r="L60" s="1" t="s">
        <v>95</v>
      </c>
      <c r="M60" s="1" t="s">
        <v>321</v>
      </c>
      <c r="N60" s="1" t="s">
        <v>32</v>
      </c>
      <c r="O60" s="1" t="s">
        <v>58</v>
      </c>
      <c r="P60" s="1" t="s">
        <v>322</v>
      </c>
      <c r="Q60">
        <v>12.132</v>
      </c>
      <c r="R60">
        <v>9</v>
      </c>
      <c r="S60" s="5">
        <v>0.6</v>
      </c>
      <c r="T60" s="11">
        <v>-8.4923999999999999</v>
      </c>
      <c r="U60" s="11">
        <f>SalesData[[#This Row],[Profit]]/SalesData[[#This Row],[Quantity]]</f>
        <v>-0.94359999999999999</v>
      </c>
      <c r="V60" s="5">
        <f>SalesData[[#This Row],[Profit]]/SalesData[[#This Row],[Sales]]</f>
        <v>-0.70000000000000007</v>
      </c>
      <c r="W60" s="17">
        <f>IF(SalesData[[#This Row],[Discount]]&gt;=0.2,1,0)</f>
        <v>1</v>
      </c>
      <c r="X60" s="1" t="s">
        <v>131</v>
      </c>
      <c r="Y60" s="1" t="str">
        <f>TEXT(SalesData[[#This Row],[Order Date]],"yyyy")</f>
        <v>2015</v>
      </c>
      <c r="Z60" s="1" t="s">
        <v>36</v>
      </c>
    </row>
    <row r="61" spans="1:26" x14ac:dyDescent="0.3">
      <c r="A61">
        <v>273</v>
      </c>
      <c r="B61" s="1" t="s">
        <v>336</v>
      </c>
      <c r="C61" s="2">
        <v>42215</v>
      </c>
      <c r="D61" s="2">
        <v>42216</v>
      </c>
      <c r="E61" s="1" t="s">
        <v>89</v>
      </c>
      <c r="F61" s="1" t="s">
        <v>337</v>
      </c>
      <c r="G61" s="1" t="s">
        <v>338</v>
      </c>
      <c r="H61" s="1" t="s">
        <v>26</v>
      </c>
      <c r="I61" s="1" t="s">
        <v>27</v>
      </c>
      <c r="J61" s="1" t="s">
        <v>330</v>
      </c>
      <c r="K61" s="1" t="s">
        <v>55</v>
      </c>
      <c r="L61" s="1" t="s">
        <v>56</v>
      </c>
      <c r="M61" s="1" t="s">
        <v>339</v>
      </c>
      <c r="N61" s="1" t="s">
        <v>32</v>
      </c>
      <c r="O61" s="1" t="s">
        <v>58</v>
      </c>
      <c r="P61" s="1" t="s">
        <v>340</v>
      </c>
      <c r="Q61">
        <v>5.28</v>
      </c>
      <c r="R61">
        <v>3</v>
      </c>
      <c r="S61" s="5">
        <v>0</v>
      </c>
      <c r="T61" s="11">
        <v>2.3231999999999999</v>
      </c>
      <c r="U61" s="11">
        <f>SalesData[[#This Row],[Profit]]/SalesData[[#This Row],[Quantity]]</f>
        <v>0.77439999999999998</v>
      </c>
      <c r="V61" s="5">
        <f>SalesData[[#This Row],[Profit]]/SalesData[[#This Row],[Sales]]</f>
        <v>0.43999999999999995</v>
      </c>
      <c r="W61" s="17">
        <f>IF(SalesData[[#This Row],[Discount]]&gt;=0.2,1,0)</f>
        <v>0</v>
      </c>
      <c r="X61" s="1" t="s">
        <v>125</v>
      </c>
      <c r="Y61" s="1" t="str">
        <f>TEXT(SalesData[[#This Row],[Order Date]],"yyyy")</f>
        <v>2015</v>
      </c>
      <c r="Z61" s="1" t="s">
        <v>73</v>
      </c>
    </row>
    <row r="62" spans="1:26" x14ac:dyDescent="0.3">
      <c r="A62">
        <v>283</v>
      </c>
      <c r="B62" s="1" t="s">
        <v>341</v>
      </c>
      <c r="C62" s="2">
        <v>42310</v>
      </c>
      <c r="D62" s="2">
        <v>42314</v>
      </c>
      <c r="E62" s="1" t="s">
        <v>41</v>
      </c>
      <c r="F62" s="1" t="s">
        <v>342</v>
      </c>
      <c r="G62" s="1" t="s">
        <v>343</v>
      </c>
      <c r="H62" s="1" t="s">
        <v>26</v>
      </c>
      <c r="I62" s="1" t="s">
        <v>27</v>
      </c>
      <c r="J62" s="1" t="s">
        <v>54</v>
      </c>
      <c r="K62" s="1" t="s">
        <v>55</v>
      </c>
      <c r="L62" s="1" t="s">
        <v>56</v>
      </c>
      <c r="M62" s="1" t="s">
        <v>344</v>
      </c>
      <c r="N62" s="1" t="s">
        <v>32</v>
      </c>
      <c r="O62" s="1" t="s">
        <v>47</v>
      </c>
      <c r="P62" s="1" t="s">
        <v>345</v>
      </c>
      <c r="Q62">
        <v>1038.8399999999999</v>
      </c>
      <c r="R62">
        <v>5</v>
      </c>
      <c r="S62" s="5">
        <v>0.2</v>
      </c>
      <c r="T62" s="11">
        <v>51.942</v>
      </c>
      <c r="U62" s="11">
        <f>SalesData[[#This Row],[Profit]]/SalesData[[#This Row],[Quantity]]</f>
        <v>10.388400000000001</v>
      </c>
      <c r="V62" s="5">
        <f>SalesData[[#This Row],[Profit]]/SalesData[[#This Row],[Sales]]</f>
        <v>0.05</v>
      </c>
      <c r="W62" s="17">
        <f>IF(SalesData[[#This Row],[Discount]]&gt;=0.2,1,0)</f>
        <v>1</v>
      </c>
      <c r="X62" s="1" t="s">
        <v>85</v>
      </c>
      <c r="Y62" s="1" t="str">
        <f>TEXT(SalesData[[#This Row],[Order Date]],"yyyy")</f>
        <v>2015</v>
      </c>
      <c r="Z62" s="1" t="s">
        <v>36</v>
      </c>
    </row>
    <row r="63" spans="1:26" x14ac:dyDescent="0.3">
      <c r="A63">
        <v>293</v>
      </c>
      <c r="B63" s="1" t="s">
        <v>346</v>
      </c>
      <c r="C63" s="2">
        <v>42694</v>
      </c>
      <c r="D63" s="2">
        <v>42698</v>
      </c>
      <c r="E63" s="1" t="s">
        <v>23</v>
      </c>
      <c r="F63" s="1" t="s">
        <v>347</v>
      </c>
      <c r="G63" s="1" t="s">
        <v>348</v>
      </c>
      <c r="H63" s="1" t="s">
        <v>102</v>
      </c>
      <c r="I63" s="1" t="s">
        <v>27</v>
      </c>
      <c r="J63" s="1" t="s">
        <v>349</v>
      </c>
      <c r="K63" s="1" t="s">
        <v>233</v>
      </c>
      <c r="L63" s="1" t="s">
        <v>69</v>
      </c>
      <c r="M63" s="1" t="s">
        <v>350</v>
      </c>
      <c r="N63" s="1" t="s">
        <v>32</v>
      </c>
      <c r="O63" s="1" t="s">
        <v>33</v>
      </c>
      <c r="P63" s="1" t="s">
        <v>351</v>
      </c>
      <c r="Q63">
        <v>86.97</v>
      </c>
      <c r="R63">
        <v>3</v>
      </c>
      <c r="S63" s="5">
        <v>0.5</v>
      </c>
      <c r="T63" s="11">
        <v>-48.703200000000002</v>
      </c>
      <c r="U63" s="11">
        <f>SalesData[[#This Row],[Profit]]/SalesData[[#This Row],[Quantity]]</f>
        <v>-16.234400000000001</v>
      </c>
      <c r="V63" s="5">
        <f>SalesData[[#This Row],[Profit]]/SalesData[[#This Row],[Sales]]</f>
        <v>-0.56000000000000005</v>
      </c>
      <c r="W63" s="17">
        <f>IF(SalesData[[#This Row],[Discount]]&gt;=0.2,1,0)</f>
        <v>1</v>
      </c>
      <c r="X63" s="1" t="s">
        <v>85</v>
      </c>
      <c r="Y63" s="1" t="str">
        <f>TEXT(SalesData[[#This Row],[Order Date]],"yyyy")</f>
        <v>2016</v>
      </c>
      <c r="Z63" s="1" t="s">
        <v>36</v>
      </c>
    </row>
    <row r="64" spans="1:26" x14ac:dyDescent="0.3">
      <c r="A64">
        <v>294</v>
      </c>
      <c r="B64" s="1" t="s">
        <v>352</v>
      </c>
      <c r="C64" s="2">
        <v>41999</v>
      </c>
      <c r="D64" s="2">
        <v>42001</v>
      </c>
      <c r="E64" s="1" t="s">
        <v>89</v>
      </c>
      <c r="F64" s="1" t="s">
        <v>353</v>
      </c>
      <c r="G64" s="1" t="s">
        <v>354</v>
      </c>
      <c r="H64" s="1" t="s">
        <v>92</v>
      </c>
      <c r="I64" s="1" t="s">
        <v>27</v>
      </c>
      <c r="J64" s="1" t="s">
        <v>355</v>
      </c>
      <c r="K64" s="1" t="s">
        <v>182</v>
      </c>
      <c r="L64" s="1" t="s">
        <v>56</v>
      </c>
      <c r="M64" s="1" t="s">
        <v>356</v>
      </c>
      <c r="N64" s="1" t="s">
        <v>32</v>
      </c>
      <c r="O64" s="1" t="s">
        <v>58</v>
      </c>
      <c r="P64" s="1" t="s">
        <v>357</v>
      </c>
      <c r="Q64">
        <v>300.416</v>
      </c>
      <c r="R64">
        <v>8</v>
      </c>
      <c r="S64" s="5">
        <v>0.2</v>
      </c>
      <c r="T64" s="11">
        <v>78.859200000000001</v>
      </c>
      <c r="U64" s="11">
        <f>SalesData[[#This Row],[Profit]]/SalesData[[#This Row],[Quantity]]</f>
        <v>9.8574000000000002</v>
      </c>
      <c r="V64" s="5">
        <f>SalesData[[#This Row],[Profit]]/SalesData[[#This Row],[Sales]]</f>
        <v>0.26250000000000001</v>
      </c>
      <c r="W64" s="17">
        <f>IF(SalesData[[#This Row],[Discount]]&gt;=0.2,1,0)</f>
        <v>1</v>
      </c>
      <c r="X64" s="1" t="s">
        <v>72</v>
      </c>
      <c r="Y64" s="1" t="str">
        <f>TEXT(SalesData[[#This Row],[Order Date]],"yyyy")</f>
        <v>2014</v>
      </c>
      <c r="Z64" s="1" t="s">
        <v>98</v>
      </c>
    </row>
    <row r="65" spans="1:26" x14ac:dyDescent="0.3">
      <c r="A65">
        <v>295</v>
      </c>
      <c r="B65" s="1" t="s">
        <v>352</v>
      </c>
      <c r="C65" s="2">
        <v>41999</v>
      </c>
      <c r="D65" s="2">
        <v>42001</v>
      </c>
      <c r="E65" s="1" t="s">
        <v>89</v>
      </c>
      <c r="F65" s="1" t="s">
        <v>353</v>
      </c>
      <c r="G65" s="1" t="s">
        <v>354</v>
      </c>
      <c r="H65" s="1" t="s">
        <v>92</v>
      </c>
      <c r="I65" s="1" t="s">
        <v>27</v>
      </c>
      <c r="J65" s="1" t="s">
        <v>355</v>
      </c>
      <c r="K65" s="1" t="s">
        <v>182</v>
      </c>
      <c r="L65" s="1" t="s">
        <v>56</v>
      </c>
      <c r="M65" s="1" t="s">
        <v>358</v>
      </c>
      <c r="N65" s="1" t="s">
        <v>32</v>
      </c>
      <c r="O65" s="1" t="s">
        <v>38</v>
      </c>
      <c r="P65" s="1" t="s">
        <v>359</v>
      </c>
      <c r="Q65">
        <v>230.352</v>
      </c>
      <c r="R65">
        <v>3</v>
      </c>
      <c r="S65" s="5">
        <v>0.2</v>
      </c>
      <c r="T65" s="11">
        <v>20.155799999999999</v>
      </c>
      <c r="U65" s="11">
        <f>SalesData[[#This Row],[Profit]]/SalesData[[#This Row],[Quantity]]</f>
        <v>6.7185999999999995</v>
      </c>
      <c r="V65" s="5">
        <f>SalesData[[#This Row],[Profit]]/SalesData[[#This Row],[Sales]]</f>
        <v>8.7499999999999994E-2</v>
      </c>
      <c r="W65" s="17">
        <f>IF(SalesData[[#This Row],[Discount]]&gt;=0.2,1,0)</f>
        <v>1</v>
      </c>
      <c r="X65" s="1" t="s">
        <v>72</v>
      </c>
      <c r="Y65" s="1" t="str">
        <f>TEXT(SalesData[[#This Row],[Order Date]],"yyyy")</f>
        <v>2014</v>
      </c>
      <c r="Z65" s="1" t="s">
        <v>98</v>
      </c>
    </row>
    <row r="66" spans="1:26" x14ac:dyDescent="0.3">
      <c r="A66">
        <v>296</v>
      </c>
      <c r="B66" s="1" t="s">
        <v>352</v>
      </c>
      <c r="C66" s="2">
        <v>41999</v>
      </c>
      <c r="D66" s="2">
        <v>42001</v>
      </c>
      <c r="E66" s="1" t="s">
        <v>89</v>
      </c>
      <c r="F66" s="1" t="s">
        <v>353</v>
      </c>
      <c r="G66" s="1" t="s">
        <v>354</v>
      </c>
      <c r="H66" s="1" t="s">
        <v>92</v>
      </c>
      <c r="I66" s="1" t="s">
        <v>27</v>
      </c>
      <c r="J66" s="1" t="s">
        <v>355</v>
      </c>
      <c r="K66" s="1" t="s">
        <v>182</v>
      </c>
      <c r="L66" s="1" t="s">
        <v>56</v>
      </c>
      <c r="M66" s="1" t="s">
        <v>360</v>
      </c>
      <c r="N66" s="1" t="s">
        <v>32</v>
      </c>
      <c r="O66" s="1" t="s">
        <v>58</v>
      </c>
      <c r="P66" s="1" t="s">
        <v>361</v>
      </c>
      <c r="Q66">
        <v>218.352</v>
      </c>
      <c r="R66">
        <v>3</v>
      </c>
      <c r="S66" s="5">
        <v>0.2</v>
      </c>
      <c r="T66" s="11">
        <v>-24.564599999999999</v>
      </c>
      <c r="U66" s="11">
        <f>SalesData[[#This Row],[Profit]]/SalesData[[#This Row],[Quantity]]</f>
        <v>-8.1882000000000001</v>
      </c>
      <c r="V66" s="5">
        <f>SalesData[[#This Row],[Profit]]/SalesData[[#This Row],[Sales]]</f>
        <v>-0.11249999999999999</v>
      </c>
      <c r="W66" s="17">
        <f>IF(SalesData[[#This Row],[Discount]]&gt;=0.2,1,0)</f>
        <v>1</v>
      </c>
      <c r="X66" s="1" t="s">
        <v>72</v>
      </c>
      <c r="Y66" s="1" t="str">
        <f>TEXT(SalesData[[#This Row],[Order Date]],"yyyy")</f>
        <v>2014</v>
      </c>
      <c r="Z66" s="1" t="s">
        <v>98</v>
      </c>
    </row>
    <row r="67" spans="1:26" x14ac:dyDescent="0.3">
      <c r="A67">
        <v>302</v>
      </c>
      <c r="B67" s="1" t="s">
        <v>362</v>
      </c>
      <c r="C67" s="2">
        <v>42671</v>
      </c>
      <c r="D67" s="2">
        <v>42677</v>
      </c>
      <c r="E67" s="1" t="s">
        <v>41</v>
      </c>
      <c r="F67" s="1" t="s">
        <v>227</v>
      </c>
      <c r="G67" s="1" t="s">
        <v>228</v>
      </c>
      <c r="H67" s="1" t="s">
        <v>92</v>
      </c>
      <c r="I67" s="1" t="s">
        <v>27</v>
      </c>
      <c r="J67" s="1" t="s">
        <v>363</v>
      </c>
      <c r="K67" s="1" t="s">
        <v>364</v>
      </c>
      <c r="L67" s="1" t="s">
        <v>69</v>
      </c>
      <c r="M67" s="1" t="s">
        <v>365</v>
      </c>
      <c r="N67" s="1" t="s">
        <v>32</v>
      </c>
      <c r="O67" s="1" t="s">
        <v>58</v>
      </c>
      <c r="P67" s="1" t="s">
        <v>366</v>
      </c>
      <c r="Q67">
        <v>77.599999999999994</v>
      </c>
      <c r="R67">
        <v>4</v>
      </c>
      <c r="S67" s="5">
        <v>0</v>
      </c>
      <c r="T67" s="11">
        <v>38.024000000000001</v>
      </c>
      <c r="U67" s="11">
        <f>SalesData[[#This Row],[Profit]]/SalesData[[#This Row],[Quantity]]</f>
        <v>9.5060000000000002</v>
      </c>
      <c r="V67" s="5">
        <f>SalesData[[#This Row],[Profit]]/SalesData[[#This Row],[Sales]]</f>
        <v>0.49000000000000005</v>
      </c>
      <c r="W67" s="17">
        <f>IF(SalesData[[#This Row],[Discount]]&gt;=0.2,1,0)</f>
        <v>0</v>
      </c>
      <c r="X67" s="1" t="s">
        <v>131</v>
      </c>
      <c r="Y67" s="1" t="str">
        <f>TEXT(SalesData[[#This Row],[Order Date]],"yyyy")</f>
        <v>2016</v>
      </c>
      <c r="Z67" s="1" t="s">
        <v>50</v>
      </c>
    </row>
    <row r="68" spans="1:26" x14ac:dyDescent="0.3">
      <c r="A68">
        <v>304</v>
      </c>
      <c r="B68" s="1" t="s">
        <v>367</v>
      </c>
      <c r="C68" s="2">
        <v>43058</v>
      </c>
      <c r="D68" s="2">
        <v>43062</v>
      </c>
      <c r="E68" s="1" t="s">
        <v>41</v>
      </c>
      <c r="F68" s="1" t="s">
        <v>368</v>
      </c>
      <c r="G68" s="1" t="s">
        <v>369</v>
      </c>
      <c r="H68" s="1" t="s">
        <v>26</v>
      </c>
      <c r="I68" s="1" t="s">
        <v>27</v>
      </c>
      <c r="J68" s="1" t="s">
        <v>135</v>
      </c>
      <c r="K68" s="1" t="s">
        <v>136</v>
      </c>
      <c r="L68" s="1" t="s">
        <v>95</v>
      </c>
      <c r="M68" s="1" t="s">
        <v>370</v>
      </c>
      <c r="N68" s="1" t="s">
        <v>32</v>
      </c>
      <c r="O68" s="1" t="s">
        <v>47</v>
      </c>
      <c r="P68" s="1" t="s">
        <v>371</v>
      </c>
      <c r="Q68">
        <v>219.07499999999999</v>
      </c>
      <c r="R68">
        <v>3</v>
      </c>
      <c r="S68" s="5">
        <v>0.5</v>
      </c>
      <c r="T68" s="11">
        <v>-131.44499999999999</v>
      </c>
      <c r="U68" s="11">
        <f>SalesData[[#This Row],[Profit]]/SalesData[[#This Row],[Quantity]]</f>
        <v>-43.814999999999998</v>
      </c>
      <c r="V68" s="5">
        <f>SalesData[[#This Row],[Profit]]/SalesData[[#This Row],[Sales]]</f>
        <v>-0.6</v>
      </c>
      <c r="W68" s="17">
        <f>IF(SalesData[[#This Row],[Discount]]&gt;=0.2,1,0)</f>
        <v>1</v>
      </c>
      <c r="X68" s="1" t="s">
        <v>85</v>
      </c>
      <c r="Y68" s="1" t="str">
        <f>TEXT(SalesData[[#This Row],[Order Date]],"yyyy")</f>
        <v>2017</v>
      </c>
      <c r="Z68" s="1" t="s">
        <v>36</v>
      </c>
    </row>
    <row r="69" spans="1:26" x14ac:dyDescent="0.3">
      <c r="A69">
        <v>305</v>
      </c>
      <c r="B69" s="1" t="s">
        <v>372</v>
      </c>
      <c r="C69" s="2">
        <v>42128</v>
      </c>
      <c r="D69" s="2">
        <v>42133</v>
      </c>
      <c r="E69" s="1" t="s">
        <v>23</v>
      </c>
      <c r="F69" s="1" t="s">
        <v>373</v>
      </c>
      <c r="G69" s="1" t="s">
        <v>374</v>
      </c>
      <c r="H69" s="1" t="s">
        <v>92</v>
      </c>
      <c r="I69" s="1" t="s">
        <v>27</v>
      </c>
      <c r="J69" s="1" t="s">
        <v>175</v>
      </c>
      <c r="K69" s="1" t="s">
        <v>122</v>
      </c>
      <c r="L69" s="1" t="s">
        <v>69</v>
      </c>
      <c r="M69" s="1" t="s">
        <v>375</v>
      </c>
      <c r="N69" s="1" t="s">
        <v>32</v>
      </c>
      <c r="O69" s="1" t="s">
        <v>58</v>
      </c>
      <c r="P69" s="1" t="s">
        <v>376</v>
      </c>
      <c r="Q69">
        <v>26.8</v>
      </c>
      <c r="R69">
        <v>2</v>
      </c>
      <c r="S69" s="5">
        <v>0</v>
      </c>
      <c r="T69" s="11">
        <v>12.864000000000001</v>
      </c>
      <c r="U69" s="11">
        <f>SalesData[[#This Row],[Profit]]/SalesData[[#This Row],[Quantity]]</f>
        <v>6.4320000000000004</v>
      </c>
      <c r="V69" s="5">
        <f>SalesData[[#This Row],[Profit]]/SalesData[[#This Row],[Sales]]</f>
        <v>0.48000000000000004</v>
      </c>
      <c r="W69" s="17">
        <f>IF(SalesData[[#This Row],[Discount]]&gt;=0.2,1,0)</f>
        <v>0</v>
      </c>
      <c r="X69" s="1" t="s">
        <v>60</v>
      </c>
      <c r="Y69" s="1" t="str">
        <f>TEXT(SalesData[[#This Row],[Order Date]],"yyyy")</f>
        <v>2015</v>
      </c>
      <c r="Z69" s="1" t="s">
        <v>163</v>
      </c>
    </row>
    <row r="70" spans="1:26" x14ac:dyDescent="0.3">
      <c r="A70">
        <v>310</v>
      </c>
      <c r="B70" s="1" t="s">
        <v>377</v>
      </c>
      <c r="C70" s="2">
        <v>42625</v>
      </c>
      <c r="D70" s="2">
        <v>42627</v>
      </c>
      <c r="E70" s="1" t="s">
        <v>23</v>
      </c>
      <c r="F70" s="1" t="s">
        <v>378</v>
      </c>
      <c r="G70" s="1" t="s">
        <v>379</v>
      </c>
      <c r="H70" s="1" t="s">
        <v>92</v>
      </c>
      <c r="I70" s="1" t="s">
        <v>27</v>
      </c>
      <c r="J70" s="1" t="s">
        <v>380</v>
      </c>
      <c r="K70" s="1" t="s">
        <v>182</v>
      </c>
      <c r="L70" s="1" t="s">
        <v>56</v>
      </c>
      <c r="M70" s="1" t="s">
        <v>381</v>
      </c>
      <c r="N70" s="1" t="s">
        <v>32</v>
      </c>
      <c r="O70" s="1" t="s">
        <v>58</v>
      </c>
      <c r="P70" s="1" t="s">
        <v>382</v>
      </c>
      <c r="Q70">
        <v>15.135999999999999</v>
      </c>
      <c r="R70">
        <v>4</v>
      </c>
      <c r="S70" s="5">
        <v>0.2</v>
      </c>
      <c r="T70" s="11">
        <v>3.5948000000000002</v>
      </c>
      <c r="U70" s="11">
        <f>SalesData[[#This Row],[Profit]]/SalesData[[#This Row],[Quantity]]</f>
        <v>0.89870000000000005</v>
      </c>
      <c r="V70" s="5">
        <f>SalesData[[#This Row],[Profit]]/SalesData[[#This Row],[Sales]]</f>
        <v>0.23750000000000002</v>
      </c>
      <c r="W70" s="17">
        <f>IF(SalesData[[#This Row],[Discount]]&gt;=0.2,1,0)</f>
        <v>1</v>
      </c>
      <c r="X70" s="1" t="s">
        <v>72</v>
      </c>
      <c r="Y70" s="1" t="str">
        <f>TEXT(SalesData[[#This Row],[Order Date]],"yyyy")</f>
        <v>2016</v>
      </c>
      <c r="Z70" s="1" t="s">
        <v>79</v>
      </c>
    </row>
    <row r="71" spans="1:26" x14ac:dyDescent="0.3">
      <c r="A71">
        <v>311</v>
      </c>
      <c r="B71" s="1" t="s">
        <v>377</v>
      </c>
      <c r="C71" s="2">
        <v>42625</v>
      </c>
      <c r="D71" s="2">
        <v>42627</v>
      </c>
      <c r="E71" s="1" t="s">
        <v>23</v>
      </c>
      <c r="F71" s="1" t="s">
        <v>378</v>
      </c>
      <c r="G71" s="1" t="s">
        <v>379</v>
      </c>
      <c r="H71" s="1" t="s">
        <v>92</v>
      </c>
      <c r="I71" s="1" t="s">
        <v>27</v>
      </c>
      <c r="J71" s="1" t="s">
        <v>380</v>
      </c>
      <c r="K71" s="1" t="s">
        <v>182</v>
      </c>
      <c r="L71" s="1" t="s">
        <v>56</v>
      </c>
      <c r="M71" s="1" t="s">
        <v>383</v>
      </c>
      <c r="N71" s="1" t="s">
        <v>32</v>
      </c>
      <c r="O71" s="1" t="s">
        <v>38</v>
      </c>
      <c r="P71" s="1" t="s">
        <v>384</v>
      </c>
      <c r="Q71">
        <v>466.76799999999997</v>
      </c>
      <c r="R71">
        <v>2</v>
      </c>
      <c r="S71" s="5">
        <v>0.2</v>
      </c>
      <c r="T71" s="11">
        <v>52.511400000000002</v>
      </c>
      <c r="U71" s="11">
        <f>SalesData[[#This Row],[Profit]]/SalesData[[#This Row],[Quantity]]</f>
        <v>26.255700000000001</v>
      </c>
      <c r="V71" s="5">
        <f>SalesData[[#This Row],[Profit]]/SalesData[[#This Row],[Sales]]</f>
        <v>0.11250000000000002</v>
      </c>
      <c r="W71" s="17">
        <f>IF(SalesData[[#This Row],[Discount]]&gt;=0.2,1,0)</f>
        <v>1</v>
      </c>
      <c r="X71" s="1" t="s">
        <v>72</v>
      </c>
      <c r="Y71" s="1" t="str">
        <f>TEXT(SalesData[[#This Row],[Order Date]],"yyyy")</f>
        <v>2016</v>
      </c>
      <c r="Z71" s="1" t="s">
        <v>79</v>
      </c>
    </row>
    <row r="72" spans="1:26" x14ac:dyDescent="0.3">
      <c r="A72">
        <v>312</v>
      </c>
      <c r="B72" s="1" t="s">
        <v>377</v>
      </c>
      <c r="C72" s="2">
        <v>42625</v>
      </c>
      <c r="D72" s="2">
        <v>42627</v>
      </c>
      <c r="E72" s="1" t="s">
        <v>23</v>
      </c>
      <c r="F72" s="1" t="s">
        <v>378</v>
      </c>
      <c r="G72" s="1" t="s">
        <v>379</v>
      </c>
      <c r="H72" s="1" t="s">
        <v>92</v>
      </c>
      <c r="I72" s="1" t="s">
        <v>27</v>
      </c>
      <c r="J72" s="1" t="s">
        <v>380</v>
      </c>
      <c r="K72" s="1" t="s">
        <v>182</v>
      </c>
      <c r="L72" s="1" t="s">
        <v>56</v>
      </c>
      <c r="M72" s="1" t="s">
        <v>385</v>
      </c>
      <c r="N72" s="1" t="s">
        <v>32</v>
      </c>
      <c r="O72" s="1" t="s">
        <v>58</v>
      </c>
      <c r="P72" s="1" t="s">
        <v>386</v>
      </c>
      <c r="Q72">
        <v>15.231999999999999</v>
      </c>
      <c r="R72">
        <v>1</v>
      </c>
      <c r="S72" s="5">
        <v>0.2</v>
      </c>
      <c r="T72" s="11">
        <v>1.7136</v>
      </c>
      <c r="U72" s="11">
        <f>SalesData[[#This Row],[Profit]]/SalesData[[#This Row],[Quantity]]</f>
        <v>1.7136</v>
      </c>
      <c r="V72" s="5">
        <f>SalesData[[#This Row],[Profit]]/SalesData[[#This Row],[Sales]]</f>
        <v>0.1125</v>
      </c>
      <c r="W72" s="17">
        <f>IF(SalesData[[#This Row],[Discount]]&gt;=0.2,1,0)</f>
        <v>1</v>
      </c>
      <c r="X72" s="1" t="s">
        <v>72</v>
      </c>
      <c r="Y72" s="1" t="str">
        <f>TEXT(SalesData[[#This Row],[Order Date]],"yyyy")</f>
        <v>2016</v>
      </c>
      <c r="Z72" s="1" t="s">
        <v>79</v>
      </c>
    </row>
    <row r="73" spans="1:26" x14ac:dyDescent="0.3">
      <c r="A73">
        <v>314</v>
      </c>
      <c r="B73" s="1" t="s">
        <v>387</v>
      </c>
      <c r="C73" s="2">
        <v>41909</v>
      </c>
      <c r="D73" s="2">
        <v>41915</v>
      </c>
      <c r="E73" s="1" t="s">
        <v>41</v>
      </c>
      <c r="F73" s="1" t="s">
        <v>388</v>
      </c>
      <c r="G73" s="1" t="s">
        <v>389</v>
      </c>
      <c r="H73" s="1" t="s">
        <v>92</v>
      </c>
      <c r="I73" s="1" t="s">
        <v>27</v>
      </c>
      <c r="J73" s="1" t="s">
        <v>390</v>
      </c>
      <c r="K73" s="1" t="s">
        <v>364</v>
      </c>
      <c r="L73" s="1" t="s">
        <v>69</v>
      </c>
      <c r="M73" s="1" t="s">
        <v>391</v>
      </c>
      <c r="N73" s="1" t="s">
        <v>32</v>
      </c>
      <c r="O73" s="1" t="s">
        <v>58</v>
      </c>
      <c r="P73" s="1" t="s">
        <v>392</v>
      </c>
      <c r="Q73">
        <v>87.54</v>
      </c>
      <c r="R73">
        <v>3</v>
      </c>
      <c r="S73" s="5">
        <v>0</v>
      </c>
      <c r="T73" s="11">
        <v>37.642200000000003</v>
      </c>
      <c r="U73" s="11">
        <f>SalesData[[#This Row],[Profit]]/SalesData[[#This Row],[Quantity]]</f>
        <v>12.547400000000001</v>
      </c>
      <c r="V73" s="5">
        <f>SalesData[[#This Row],[Profit]]/SalesData[[#This Row],[Sales]]</f>
        <v>0.43</v>
      </c>
      <c r="W73" s="17">
        <f>IF(SalesData[[#This Row],[Discount]]&gt;=0.2,1,0)</f>
        <v>0</v>
      </c>
      <c r="X73" s="1" t="s">
        <v>131</v>
      </c>
      <c r="Y73" s="1" t="str">
        <f>TEXT(SalesData[[#This Row],[Order Date]],"yyyy")</f>
        <v>2014</v>
      </c>
      <c r="Z73" s="1" t="s">
        <v>79</v>
      </c>
    </row>
    <row r="74" spans="1:26" x14ac:dyDescent="0.3">
      <c r="A74">
        <v>318</v>
      </c>
      <c r="B74" s="1" t="s">
        <v>393</v>
      </c>
      <c r="C74" s="2">
        <v>41947</v>
      </c>
      <c r="D74" s="2">
        <v>41952</v>
      </c>
      <c r="E74" s="1" t="s">
        <v>41</v>
      </c>
      <c r="F74" s="1" t="s">
        <v>394</v>
      </c>
      <c r="G74" s="1" t="s">
        <v>395</v>
      </c>
      <c r="H74" s="1" t="s">
        <v>102</v>
      </c>
      <c r="I74" s="1" t="s">
        <v>27</v>
      </c>
      <c r="J74" s="1" t="s">
        <v>175</v>
      </c>
      <c r="K74" s="1" t="s">
        <v>122</v>
      </c>
      <c r="L74" s="1" t="s">
        <v>69</v>
      </c>
      <c r="M74" s="1" t="s">
        <v>396</v>
      </c>
      <c r="N74" s="1" t="s">
        <v>32</v>
      </c>
      <c r="O74" s="1" t="s">
        <v>38</v>
      </c>
      <c r="P74" s="1" t="s">
        <v>397</v>
      </c>
      <c r="Q74">
        <v>135.88200000000001</v>
      </c>
      <c r="R74">
        <v>1</v>
      </c>
      <c r="S74" s="5">
        <v>0.1</v>
      </c>
      <c r="T74" s="11">
        <v>24.1568</v>
      </c>
      <c r="U74" s="11">
        <f>SalesData[[#This Row],[Profit]]/SalesData[[#This Row],[Quantity]]</f>
        <v>24.1568</v>
      </c>
      <c r="V74" s="5">
        <f>SalesData[[#This Row],[Profit]]/SalesData[[#This Row],[Sales]]</f>
        <v>0.17777777777777778</v>
      </c>
      <c r="W74" s="17">
        <f>IF(SalesData[[#This Row],[Discount]]&gt;=0.2,1,0)</f>
        <v>0</v>
      </c>
      <c r="X74" s="1" t="s">
        <v>60</v>
      </c>
      <c r="Y74" s="1" t="str">
        <f>TEXT(SalesData[[#This Row],[Order Date]],"yyyy")</f>
        <v>2014</v>
      </c>
      <c r="Z74" s="1" t="s">
        <v>36</v>
      </c>
    </row>
    <row r="75" spans="1:26" x14ac:dyDescent="0.3">
      <c r="A75">
        <v>326</v>
      </c>
      <c r="B75" s="1" t="s">
        <v>398</v>
      </c>
      <c r="C75" s="2">
        <v>43042</v>
      </c>
      <c r="D75" s="2">
        <v>43044</v>
      </c>
      <c r="E75" s="1" t="s">
        <v>23</v>
      </c>
      <c r="F75" s="1" t="s">
        <v>399</v>
      </c>
      <c r="G75" s="1" t="s">
        <v>400</v>
      </c>
      <c r="H75" s="1" t="s">
        <v>92</v>
      </c>
      <c r="I75" s="1" t="s">
        <v>27</v>
      </c>
      <c r="J75" s="1" t="s">
        <v>401</v>
      </c>
      <c r="K75" s="1" t="s">
        <v>143</v>
      </c>
      <c r="L75" s="1" t="s">
        <v>30</v>
      </c>
      <c r="M75" s="1" t="s">
        <v>402</v>
      </c>
      <c r="N75" s="1" t="s">
        <v>32</v>
      </c>
      <c r="O75" s="1" t="s">
        <v>58</v>
      </c>
      <c r="P75" s="1" t="s">
        <v>403</v>
      </c>
      <c r="Q75">
        <v>15.992000000000001</v>
      </c>
      <c r="R75">
        <v>1</v>
      </c>
      <c r="S75" s="5">
        <v>0.2</v>
      </c>
      <c r="T75" s="11">
        <v>0.99950000000000006</v>
      </c>
      <c r="U75" s="11">
        <f>SalesData[[#This Row],[Profit]]/SalesData[[#This Row],[Quantity]]</f>
        <v>0.99950000000000006</v>
      </c>
      <c r="V75" s="5">
        <f>SalesData[[#This Row],[Profit]]/SalesData[[#This Row],[Sales]]</f>
        <v>6.25E-2</v>
      </c>
      <c r="W75" s="17">
        <f>IF(SalesData[[#This Row],[Discount]]&gt;=0.2,1,0)</f>
        <v>1</v>
      </c>
      <c r="X75" s="1" t="s">
        <v>72</v>
      </c>
      <c r="Y75" s="1" t="str">
        <f>TEXT(SalesData[[#This Row],[Order Date]],"yyyy")</f>
        <v>2017</v>
      </c>
      <c r="Z75" s="1" t="s">
        <v>36</v>
      </c>
    </row>
    <row r="76" spans="1:26" x14ac:dyDescent="0.3">
      <c r="A76">
        <v>329</v>
      </c>
      <c r="B76" s="1" t="s">
        <v>404</v>
      </c>
      <c r="C76" s="2">
        <v>42612</v>
      </c>
      <c r="D76" s="2">
        <v>42614</v>
      </c>
      <c r="E76" s="1" t="s">
        <v>89</v>
      </c>
      <c r="F76" s="1" t="s">
        <v>405</v>
      </c>
      <c r="G76" s="1" t="s">
        <v>406</v>
      </c>
      <c r="H76" s="1" t="s">
        <v>26</v>
      </c>
      <c r="I76" s="1" t="s">
        <v>27</v>
      </c>
      <c r="J76" s="1" t="s">
        <v>67</v>
      </c>
      <c r="K76" s="1" t="s">
        <v>68</v>
      </c>
      <c r="L76" s="1" t="s">
        <v>69</v>
      </c>
      <c r="M76" s="1" t="s">
        <v>407</v>
      </c>
      <c r="N76" s="1" t="s">
        <v>32</v>
      </c>
      <c r="O76" s="1" t="s">
        <v>38</v>
      </c>
      <c r="P76" s="1" t="s">
        <v>408</v>
      </c>
      <c r="Q76">
        <v>786.74400000000003</v>
      </c>
      <c r="R76">
        <v>4</v>
      </c>
      <c r="S76" s="5">
        <v>0.3</v>
      </c>
      <c r="T76" s="11">
        <v>-258.5016</v>
      </c>
      <c r="U76" s="11">
        <f>SalesData[[#This Row],[Profit]]/SalesData[[#This Row],[Quantity]]</f>
        <v>-64.625399999999999</v>
      </c>
      <c r="V76" s="5">
        <f>SalesData[[#This Row],[Profit]]/SalesData[[#This Row],[Sales]]</f>
        <v>-0.32857142857142857</v>
      </c>
      <c r="W76" s="17">
        <f>IF(SalesData[[#This Row],[Discount]]&gt;=0.2,1,0)</f>
        <v>1</v>
      </c>
      <c r="X76" s="1" t="s">
        <v>72</v>
      </c>
      <c r="Y76" s="1" t="str">
        <f>TEXT(SalesData[[#This Row],[Order Date]],"yyyy")</f>
        <v>2016</v>
      </c>
      <c r="Z76" s="1" t="s">
        <v>255</v>
      </c>
    </row>
    <row r="77" spans="1:26" x14ac:dyDescent="0.3">
      <c r="A77">
        <v>339</v>
      </c>
      <c r="B77" s="1" t="s">
        <v>409</v>
      </c>
      <c r="C77" s="2">
        <v>41832</v>
      </c>
      <c r="D77" s="2">
        <v>41837</v>
      </c>
      <c r="E77" s="1" t="s">
        <v>41</v>
      </c>
      <c r="F77" s="1" t="s">
        <v>410</v>
      </c>
      <c r="G77" s="1" t="s">
        <v>411</v>
      </c>
      <c r="H77" s="1" t="s">
        <v>92</v>
      </c>
      <c r="I77" s="1" t="s">
        <v>27</v>
      </c>
      <c r="J77" s="1" t="s">
        <v>330</v>
      </c>
      <c r="K77" s="1" t="s">
        <v>55</v>
      </c>
      <c r="L77" s="1" t="s">
        <v>56</v>
      </c>
      <c r="M77" s="1" t="s">
        <v>412</v>
      </c>
      <c r="N77" s="1" t="s">
        <v>32</v>
      </c>
      <c r="O77" s="1" t="s">
        <v>47</v>
      </c>
      <c r="P77" s="1" t="s">
        <v>413</v>
      </c>
      <c r="Q77">
        <v>698.35199999999998</v>
      </c>
      <c r="R77">
        <v>3</v>
      </c>
      <c r="S77" s="5">
        <v>0.2</v>
      </c>
      <c r="T77" s="11">
        <v>-17.4588</v>
      </c>
      <c r="U77" s="11">
        <f>SalesData[[#This Row],[Profit]]/SalesData[[#This Row],[Quantity]]</f>
        <v>-5.8196000000000003</v>
      </c>
      <c r="V77" s="5">
        <f>SalesData[[#This Row],[Profit]]/SalesData[[#This Row],[Sales]]</f>
        <v>-2.5000000000000001E-2</v>
      </c>
      <c r="W77" s="17">
        <f>IF(SalesData[[#This Row],[Discount]]&gt;=0.2,1,0)</f>
        <v>1</v>
      </c>
      <c r="X77" s="1" t="s">
        <v>60</v>
      </c>
      <c r="Y77" s="1" t="str">
        <f>TEXT(SalesData[[#This Row],[Order Date]],"yyyy")</f>
        <v>2014</v>
      </c>
      <c r="Z77" s="1" t="s">
        <v>73</v>
      </c>
    </row>
    <row r="78" spans="1:26" x14ac:dyDescent="0.3">
      <c r="A78">
        <v>355</v>
      </c>
      <c r="B78" s="1" t="s">
        <v>414</v>
      </c>
      <c r="C78" s="2">
        <v>42468</v>
      </c>
      <c r="D78" s="2">
        <v>42473</v>
      </c>
      <c r="E78" s="1" t="s">
        <v>41</v>
      </c>
      <c r="F78" s="1" t="s">
        <v>415</v>
      </c>
      <c r="G78" s="1" t="s">
        <v>416</v>
      </c>
      <c r="H78" s="1" t="s">
        <v>26</v>
      </c>
      <c r="I78" s="1" t="s">
        <v>27</v>
      </c>
      <c r="J78" s="1" t="s">
        <v>175</v>
      </c>
      <c r="K78" s="1" t="s">
        <v>122</v>
      </c>
      <c r="L78" s="1" t="s">
        <v>69</v>
      </c>
      <c r="M78" s="1" t="s">
        <v>417</v>
      </c>
      <c r="N78" s="1" t="s">
        <v>32</v>
      </c>
      <c r="O78" s="1" t="s">
        <v>33</v>
      </c>
      <c r="P78" s="1" t="s">
        <v>418</v>
      </c>
      <c r="Q78">
        <v>388.70400000000001</v>
      </c>
      <c r="R78">
        <v>6</v>
      </c>
      <c r="S78" s="5">
        <v>0.2</v>
      </c>
      <c r="T78" s="11">
        <v>-4.8587999999999996</v>
      </c>
      <c r="U78" s="11">
        <f>SalesData[[#This Row],[Profit]]/SalesData[[#This Row],[Quantity]]</f>
        <v>-0.80979999999999996</v>
      </c>
      <c r="V78" s="5">
        <f>SalesData[[#This Row],[Profit]]/SalesData[[#This Row],[Sales]]</f>
        <v>-1.2499999999999999E-2</v>
      </c>
      <c r="W78" s="17">
        <f>IF(SalesData[[#This Row],[Discount]]&gt;=0.2,1,0)</f>
        <v>1</v>
      </c>
      <c r="X78" s="1" t="s">
        <v>60</v>
      </c>
      <c r="Y78" s="1" t="str">
        <f>TEXT(SalesData[[#This Row],[Order Date]],"yyyy")</f>
        <v>2016</v>
      </c>
      <c r="Z78" s="1" t="s">
        <v>115</v>
      </c>
    </row>
    <row r="79" spans="1:26" x14ac:dyDescent="0.3">
      <c r="A79">
        <v>363</v>
      </c>
      <c r="B79" s="1" t="s">
        <v>419</v>
      </c>
      <c r="C79" s="2">
        <v>43003</v>
      </c>
      <c r="D79" s="2">
        <v>43009</v>
      </c>
      <c r="E79" s="1" t="s">
        <v>41</v>
      </c>
      <c r="F79" s="1" t="s">
        <v>420</v>
      </c>
      <c r="G79" s="1" t="s">
        <v>421</v>
      </c>
      <c r="H79" s="1" t="s">
        <v>26</v>
      </c>
      <c r="I79" s="1" t="s">
        <v>27</v>
      </c>
      <c r="J79" s="1" t="s">
        <v>175</v>
      </c>
      <c r="K79" s="1" t="s">
        <v>122</v>
      </c>
      <c r="L79" s="1" t="s">
        <v>69</v>
      </c>
      <c r="M79" s="1" t="s">
        <v>422</v>
      </c>
      <c r="N79" s="1" t="s">
        <v>32</v>
      </c>
      <c r="O79" s="1" t="s">
        <v>38</v>
      </c>
      <c r="P79" s="1" t="s">
        <v>423</v>
      </c>
      <c r="Q79">
        <v>488.64600000000002</v>
      </c>
      <c r="R79">
        <v>3</v>
      </c>
      <c r="S79" s="5">
        <v>0.1</v>
      </c>
      <c r="T79" s="11">
        <v>86.870400000000004</v>
      </c>
      <c r="U79" s="11">
        <f>SalesData[[#This Row],[Profit]]/SalesData[[#This Row],[Quantity]]</f>
        <v>28.956800000000001</v>
      </c>
      <c r="V79" s="5">
        <f>SalesData[[#This Row],[Profit]]/SalesData[[#This Row],[Sales]]</f>
        <v>0.17777777777777778</v>
      </c>
      <c r="W79" s="17">
        <f>IF(SalesData[[#This Row],[Discount]]&gt;=0.2,1,0)</f>
        <v>0</v>
      </c>
      <c r="X79" s="1" t="s">
        <v>131</v>
      </c>
      <c r="Y79" s="1" t="str">
        <f>TEXT(SalesData[[#This Row],[Order Date]],"yyyy")</f>
        <v>2017</v>
      </c>
      <c r="Z79" s="1" t="s">
        <v>79</v>
      </c>
    </row>
    <row r="80" spans="1:26" x14ac:dyDescent="0.3">
      <c r="A80">
        <v>365</v>
      </c>
      <c r="B80" s="1" t="s">
        <v>419</v>
      </c>
      <c r="C80" s="2">
        <v>43003</v>
      </c>
      <c r="D80" s="2">
        <v>43009</v>
      </c>
      <c r="E80" s="1" t="s">
        <v>41</v>
      </c>
      <c r="F80" s="1" t="s">
        <v>420</v>
      </c>
      <c r="G80" s="1" t="s">
        <v>421</v>
      </c>
      <c r="H80" s="1" t="s">
        <v>26</v>
      </c>
      <c r="I80" s="1" t="s">
        <v>27</v>
      </c>
      <c r="J80" s="1" t="s">
        <v>175</v>
      </c>
      <c r="K80" s="1" t="s">
        <v>122</v>
      </c>
      <c r="L80" s="1" t="s">
        <v>69</v>
      </c>
      <c r="M80" s="1" t="s">
        <v>424</v>
      </c>
      <c r="N80" s="1" t="s">
        <v>32</v>
      </c>
      <c r="O80" s="1" t="s">
        <v>58</v>
      </c>
      <c r="P80" s="1" t="s">
        <v>425</v>
      </c>
      <c r="Q80">
        <v>47.12</v>
      </c>
      <c r="R80">
        <v>8</v>
      </c>
      <c r="S80" s="5">
        <v>0</v>
      </c>
      <c r="T80" s="11">
        <v>20.732800000000001</v>
      </c>
      <c r="U80" s="11">
        <f>SalesData[[#This Row],[Profit]]/SalesData[[#This Row],[Quantity]]</f>
        <v>2.5916000000000001</v>
      </c>
      <c r="V80" s="5">
        <f>SalesData[[#This Row],[Profit]]/SalesData[[#This Row],[Sales]]</f>
        <v>0.44000000000000006</v>
      </c>
      <c r="W80" s="17">
        <f>IF(SalesData[[#This Row],[Discount]]&gt;=0.2,1,0)</f>
        <v>0</v>
      </c>
      <c r="X80" s="1" t="s">
        <v>131</v>
      </c>
      <c r="Y80" s="1" t="str">
        <f>TEXT(SalesData[[#This Row],[Order Date]],"yyyy")</f>
        <v>2017</v>
      </c>
      <c r="Z80" s="1" t="s">
        <v>79</v>
      </c>
    </row>
    <row r="81" spans="1:26" x14ac:dyDescent="0.3">
      <c r="A81">
        <v>370</v>
      </c>
      <c r="B81" s="1" t="s">
        <v>426</v>
      </c>
      <c r="C81" s="2">
        <v>42664</v>
      </c>
      <c r="D81" s="2">
        <v>42664</v>
      </c>
      <c r="E81" s="1" t="s">
        <v>427</v>
      </c>
      <c r="F81" s="1" t="s">
        <v>428</v>
      </c>
      <c r="G81" s="1" t="s">
        <v>429</v>
      </c>
      <c r="H81" s="1" t="s">
        <v>92</v>
      </c>
      <c r="I81" s="1" t="s">
        <v>27</v>
      </c>
      <c r="J81" s="1" t="s">
        <v>430</v>
      </c>
      <c r="K81" s="1" t="s">
        <v>431</v>
      </c>
      <c r="L81" s="1" t="s">
        <v>69</v>
      </c>
      <c r="M81" s="1" t="s">
        <v>104</v>
      </c>
      <c r="N81" s="1" t="s">
        <v>32</v>
      </c>
      <c r="O81" s="1" t="s">
        <v>33</v>
      </c>
      <c r="P81" s="1" t="s">
        <v>105</v>
      </c>
      <c r="Q81">
        <v>1043.92</v>
      </c>
      <c r="R81">
        <v>4</v>
      </c>
      <c r="S81" s="5">
        <v>0</v>
      </c>
      <c r="T81" s="11">
        <v>271.41919999999999</v>
      </c>
      <c r="U81" s="11">
        <f>SalesData[[#This Row],[Profit]]/SalesData[[#This Row],[Quantity]]</f>
        <v>67.854799999999997</v>
      </c>
      <c r="V81" s="5">
        <f>SalesData[[#This Row],[Profit]]/SalesData[[#This Row],[Sales]]</f>
        <v>0.25999999999999995</v>
      </c>
      <c r="W81" s="17">
        <f>IF(SalesData[[#This Row],[Discount]]&gt;=0.2,1,0)</f>
        <v>0</v>
      </c>
      <c r="X81" s="1" t="s">
        <v>432</v>
      </c>
      <c r="Y81" s="1" t="str">
        <f>TEXT(SalesData[[#This Row],[Order Date]],"yyyy")</f>
        <v>2016</v>
      </c>
      <c r="Z81" s="1" t="s">
        <v>50</v>
      </c>
    </row>
    <row r="82" spans="1:26" x14ac:dyDescent="0.3">
      <c r="A82">
        <v>378</v>
      </c>
      <c r="B82" s="1" t="s">
        <v>433</v>
      </c>
      <c r="C82" s="2">
        <v>42974</v>
      </c>
      <c r="D82" s="2">
        <v>42979</v>
      </c>
      <c r="E82" s="1" t="s">
        <v>41</v>
      </c>
      <c r="F82" s="1" t="s">
        <v>434</v>
      </c>
      <c r="G82" s="1" t="s">
        <v>435</v>
      </c>
      <c r="H82" s="1" t="s">
        <v>92</v>
      </c>
      <c r="I82" s="1" t="s">
        <v>27</v>
      </c>
      <c r="J82" s="1" t="s">
        <v>239</v>
      </c>
      <c r="K82" s="1" t="s">
        <v>436</v>
      </c>
      <c r="L82" s="1" t="s">
        <v>69</v>
      </c>
      <c r="M82" s="1" t="s">
        <v>437</v>
      </c>
      <c r="N82" s="1" t="s">
        <v>32</v>
      </c>
      <c r="O82" s="1" t="s">
        <v>47</v>
      </c>
      <c r="P82" s="1" t="s">
        <v>438</v>
      </c>
      <c r="Q82">
        <v>1488.424</v>
      </c>
      <c r="R82">
        <v>7</v>
      </c>
      <c r="S82" s="5">
        <v>0.3</v>
      </c>
      <c r="T82" s="11">
        <v>-297.6848</v>
      </c>
      <c r="U82" s="11">
        <f>SalesData[[#This Row],[Profit]]/SalesData[[#This Row],[Quantity]]</f>
        <v>-42.526400000000002</v>
      </c>
      <c r="V82" s="5">
        <f>SalesData[[#This Row],[Profit]]/SalesData[[#This Row],[Sales]]</f>
        <v>-0.2</v>
      </c>
      <c r="W82" s="17">
        <f>IF(SalesData[[#This Row],[Discount]]&gt;=0.2,1,0)</f>
        <v>1</v>
      </c>
      <c r="X82" s="1" t="s">
        <v>60</v>
      </c>
      <c r="Y82" s="1" t="str">
        <f>TEXT(SalesData[[#This Row],[Order Date]],"yyyy")</f>
        <v>2017</v>
      </c>
      <c r="Z82" s="1" t="s">
        <v>255</v>
      </c>
    </row>
    <row r="83" spans="1:26" x14ac:dyDescent="0.3">
      <c r="A83">
        <v>385</v>
      </c>
      <c r="B83" s="1" t="s">
        <v>439</v>
      </c>
      <c r="C83" s="2">
        <v>42335</v>
      </c>
      <c r="D83" s="2">
        <v>42340</v>
      </c>
      <c r="E83" s="1" t="s">
        <v>41</v>
      </c>
      <c r="F83" s="1" t="s">
        <v>440</v>
      </c>
      <c r="G83" s="1" t="s">
        <v>441</v>
      </c>
      <c r="H83" s="1" t="s">
        <v>26</v>
      </c>
      <c r="I83" s="1" t="s">
        <v>27</v>
      </c>
      <c r="J83" s="1" t="s">
        <v>442</v>
      </c>
      <c r="K83" s="1" t="s">
        <v>45</v>
      </c>
      <c r="L83" s="1" t="s">
        <v>30</v>
      </c>
      <c r="M83" s="1" t="s">
        <v>443</v>
      </c>
      <c r="N83" s="1" t="s">
        <v>32</v>
      </c>
      <c r="O83" s="1" t="s">
        <v>47</v>
      </c>
      <c r="P83" s="1" t="s">
        <v>444</v>
      </c>
      <c r="Q83">
        <v>375.45749999999998</v>
      </c>
      <c r="R83">
        <v>3</v>
      </c>
      <c r="S83" s="5">
        <v>0.45</v>
      </c>
      <c r="T83" s="11">
        <v>-157.0095</v>
      </c>
      <c r="U83" s="11">
        <f>SalesData[[#This Row],[Profit]]/SalesData[[#This Row],[Quantity]]</f>
        <v>-52.336500000000001</v>
      </c>
      <c r="V83" s="5">
        <f>SalesData[[#This Row],[Profit]]/SalesData[[#This Row],[Sales]]</f>
        <v>-0.41818181818181821</v>
      </c>
      <c r="W83" s="17">
        <f>IF(SalesData[[#This Row],[Discount]]&gt;=0.2,1,0)</f>
        <v>1</v>
      </c>
      <c r="X83" s="1" t="s">
        <v>60</v>
      </c>
      <c r="Y83" s="1" t="str">
        <f>TEXT(SalesData[[#This Row],[Order Date]],"yyyy")</f>
        <v>2015</v>
      </c>
      <c r="Z83" s="1" t="s">
        <v>36</v>
      </c>
    </row>
    <row r="84" spans="1:26" x14ac:dyDescent="0.3">
      <c r="A84">
        <v>388</v>
      </c>
      <c r="B84" s="1" t="s">
        <v>445</v>
      </c>
      <c r="C84" s="2">
        <v>42341</v>
      </c>
      <c r="D84" s="2">
        <v>42345</v>
      </c>
      <c r="E84" s="1" t="s">
        <v>41</v>
      </c>
      <c r="F84" s="1" t="s">
        <v>446</v>
      </c>
      <c r="G84" s="1" t="s">
        <v>447</v>
      </c>
      <c r="H84" s="1" t="s">
        <v>92</v>
      </c>
      <c r="I84" s="1" t="s">
        <v>27</v>
      </c>
      <c r="J84" s="1" t="s">
        <v>67</v>
      </c>
      <c r="K84" s="1" t="s">
        <v>68</v>
      </c>
      <c r="L84" s="1" t="s">
        <v>69</v>
      </c>
      <c r="M84" s="1" t="s">
        <v>448</v>
      </c>
      <c r="N84" s="1" t="s">
        <v>32</v>
      </c>
      <c r="O84" s="1" t="s">
        <v>58</v>
      </c>
      <c r="P84" s="1" t="s">
        <v>449</v>
      </c>
      <c r="Q84">
        <v>2.96</v>
      </c>
      <c r="R84">
        <v>1</v>
      </c>
      <c r="S84" s="5">
        <v>0.2</v>
      </c>
      <c r="T84" s="11">
        <v>0.77700000000000002</v>
      </c>
      <c r="U84" s="11">
        <f>SalesData[[#This Row],[Profit]]/SalesData[[#This Row],[Quantity]]</f>
        <v>0.77700000000000002</v>
      </c>
      <c r="V84" s="5">
        <f>SalesData[[#This Row],[Profit]]/SalesData[[#This Row],[Sales]]</f>
        <v>0.26250000000000001</v>
      </c>
      <c r="W84" s="17">
        <f>IF(SalesData[[#This Row],[Discount]]&gt;=0.2,1,0)</f>
        <v>1</v>
      </c>
      <c r="X84" s="1" t="s">
        <v>85</v>
      </c>
      <c r="Y84" s="1" t="str">
        <f>TEXT(SalesData[[#This Row],[Order Date]],"yyyy")</f>
        <v>2015</v>
      </c>
      <c r="Z84" s="1" t="s">
        <v>98</v>
      </c>
    </row>
    <row r="85" spans="1:26" x14ac:dyDescent="0.3">
      <c r="A85">
        <v>400</v>
      </c>
      <c r="B85" s="1" t="s">
        <v>450</v>
      </c>
      <c r="C85" s="2">
        <v>42621</v>
      </c>
      <c r="D85" s="2">
        <v>42623</v>
      </c>
      <c r="E85" s="1" t="s">
        <v>23</v>
      </c>
      <c r="F85" s="1" t="s">
        <v>451</v>
      </c>
      <c r="G85" s="1" t="s">
        <v>452</v>
      </c>
      <c r="H85" s="1" t="s">
        <v>26</v>
      </c>
      <c r="I85" s="1" t="s">
        <v>27</v>
      </c>
      <c r="J85" s="1" t="s">
        <v>103</v>
      </c>
      <c r="K85" s="1" t="s">
        <v>94</v>
      </c>
      <c r="L85" s="1" t="s">
        <v>95</v>
      </c>
      <c r="M85" s="1" t="s">
        <v>83</v>
      </c>
      <c r="N85" s="1" t="s">
        <v>32</v>
      </c>
      <c r="O85" s="1" t="s">
        <v>33</v>
      </c>
      <c r="P85" s="1" t="s">
        <v>84</v>
      </c>
      <c r="Q85">
        <v>2396.2656000000002</v>
      </c>
      <c r="R85">
        <v>4</v>
      </c>
      <c r="S85" s="5">
        <v>0.32</v>
      </c>
      <c r="T85" s="11">
        <v>-317.15280000000001</v>
      </c>
      <c r="U85" s="11">
        <f>SalesData[[#This Row],[Profit]]/SalesData[[#This Row],[Quantity]]</f>
        <v>-79.288200000000003</v>
      </c>
      <c r="V85" s="5">
        <f>SalesData[[#This Row],[Profit]]/SalesData[[#This Row],[Sales]]</f>
        <v>-0.13235294117647059</v>
      </c>
      <c r="W85" s="17">
        <f>IF(SalesData[[#This Row],[Discount]]&gt;=0.2,1,0)</f>
        <v>1</v>
      </c>
      <c r="X85" s="1" t="s">
        <v>72</v>
      </c>
      <c r="Y85" s="1" t="str">
        <f>TEXT(SalesData[[#This Row],[Order Date]],"yyyy")</f>
        <v>2016</v>
      </c>
      <c r="Z85" s="1" t="s">
        <v>79</v>
      </c>
    </row>
    <row r="86" spans="1:26" x14ac:dyDescent="0.3">
      <c r="A86">
        <v>409</v>
      </c>
      <c r="B86" s="1" t="s">
        <v>453</v>
      </c>
      <c r="C86" s="2">
        <v>43077</v>
      </c>
      <c r="D86" s="2">
        <v>43081</v>
      </c>
      <c r="E86" s="1" t="s">
        <v>41</v>
      </c>
      <c r="F86" s="1" t="s">
        <v>454</v>
      </c>
      <c r="G86" s="1" t="s">
        <v>455</v>
      </c>
      <c r="H86" s="1" t="s">
        <v>26</v>
      </c>
      <c r="I86" s="1" t="s">
        <v>27</v>
      </c>
      <c r="J86" s="1" t="s">
        <v>330</v>
      </c>
      <c r="K86" s="1" t="s">
        <v>55</v>
      </c>
      <c r="L86" s="1" t="s">
        <v>56</v>
      </c>
      <c r="M86" s="1" t="s">
        <v>456</v>
      </c>
      <c r="N86" s="1" t="s">
        <v>32</v>
      </c>
      <c r="O86" s="1" t="s">
        <v>47</v>
      </c>
      <c r="P86" s="1" t="s">
        <v>457</v>
      </c>
      <c r="Q86">
        <v>1004.024</v>
      </c>
      <c r="R86">
        <v>7</v>
      </c>
      <c r="S86" s="5">
        <v>0.2</v>
      </c>
      <c r="T86" s="11">
        <v>-112.95269999999999</v>
      </c>
      <c r="U86" s="11">
        <f>SalesData[[#This Row],[Profit]]/SalesData[[#This Row],[Quantity]]</f>
        <v>-16.136099999999999</v>
      </c>
      <c r="V86" s="5">
        <f>SalesData[[#This Row],[Profit]]/SalesData[[#This Row],[Sales]]</f>
        <v>-0.11249999999999999</v>
      </c>
      <c r="W86" s="17">
        <f>IF(SalesData[[#This Row],[Discount]]&gt;=0.2,1,0)</f>
        <v>1</v>
      </c>
      <c r="X86" s="1" t="s">
        <v>85</v>
      </c>
      <c r="Y86" s="1" t="str">
        <f>TEXT(SalesData[[#This Row],[Order Date]],"yyyy")</f>
        <v>2017</v>
      </c>
      <c r="Z86" s="1" t="s">
        <v>98</v>
      </c>
    </row>
    <row r="87" spans="1:26" x14ac:dyDescent="0.3">
      <c r="A87">
        <v>413</v>
      </c>
      <c r="B87" s="1" t="s">
        <v>453</v>
      </c>
      <c r="C87" s="2">
        <v>43077</v>
      </c>
      <c r="D87" s="2">
        <v>43081</v>
      </c>
      <c r="E87" s="1" t="s">
        <v>41</v>
      </c>
      <c r="F87" s="1" t="s">
        <v>454</v>
      </c>
      <c r="G87" s="1" t="s">
        <v>455</v>
      </c>
      <c r="H87" s="1" t="s">
        <v>26</v>
      </c>
      <c r="I87" s="1" t="s">
        <v>27</v>
      </c>
      <c r="J87" s="1" t="s">
        <v>330</v>
      </c>
      <c r="K87" s="1" t="s">
        <v>55</v>
      </c>
      <c r="L87" s="1" t="s">
        <v>56</v>
      </c>
      <c r="M87" s="1" t="s">
        <v>458</v>
      </c>
      <c r="N87" s="1" t="s">
        <v>32</v>
      </c>
      <c r="O87" s="1" t="s">
        <v>33</v>
      </c>
      <c r="P87" s="1" t="s">
        <v>459</v>
      </c>
      <c r="Q87">
        <v>1336.829</v>
      </c>
      <c r="R87">
        <v>13</v>
      </c>
      <c r="S87" s="5">
        <v>0.15</v>
      </c>
      <c r="T87" s="11">
        <v>31.454799999999999</v>
      </c>
      <c r="U87" s="11">
        <f>SalesData[[#This Row],[Profit]]/SalesData[[#This Row],[Quantity]]</f>
        <v>2.4196</v>
      </c>
      <c r="V87" s="5">
        <f>SalesData[[#This Row],[Profit]]/SalesData[[#This Row],[Sales]]</f>
        <v>2.3529411764705882E-2</v>
      </c>
      <c r="W87" s="17">
        <f>IF(SalesData[[#This Row],[Discount]]&gt;=0.2,1,0)</f>
        <v>0</v>
      </c>
      <c r="X87" s="1" t="s">
        <v>85</v>
      </c>
      <c r="Y87" s="1" t="str">
        <f>TEXT(SalesData[[#This Row],[Order Date]],"yyyy")</f>
        <v>2017</v>
      </c>
      <c r="Z87" s="1" t="s">
        <v>98</v>
      </c>
    </row>
    <row r="88" spans="1:26" x14ac:dyDescent="0.3">
      <c r="A88">
        <v>414</v>
      </c>
      <c r="B88" s="1" t="s">
        <v>453</v>
      </c>
      <c r="C88" s="2">
        <v>43077</v>
      </c>
      <c r="D88" s="2">
        <v>43081</v>
      </c>
      <c r="E88" s="1" t="s">
        <v>41</v>
      </c>
      <c r="F88" s="1" t="s">
        <v>454</v>
      </c>
      <c r="G88" s="1" t="s">
        <v>455</v>
      </c>
      <c r="H88" s="1" t="s">
        <v>26</v>
      </c>
      <c r="I88" s="1" t="s">
        <v>27</v>
      </c>
      <c r="J88" s="1" t="s">
        <v>330</v>
      </c>
      <c r="K88" s="1" t="s">
        <v>55</v>
      </c>
      <c r="L88" s="1" t="s">
        <v>56</v>
      </c>
      <c r="M88" s="1" t="s">
        <v>460</v>
      </c>
      <c r="N88" s="1" t="s">
        <v>32</v>
      </c>
      <c r="O88" s="1" t="s">
        <v>38</v>
      </c>
      <c r="P88" s="1" t="s">
        <v>461</v>
      </c>
      <c r="Q88">
        <v>113.568</v>
      </c>
      <c r="R88">
        <v>2</v>
      </c>
      <c r="S88" s="5">
        <v>0.2</v>
      </c>
      <c r="T88" s="11">
        <v>-18.454799999999999</v>
      </c>
      <c r="U88" s="11">
        <f>SalesData[[#This Row],[Profit]]/SalesData[[#This Row],[Quantity]]</f>
        <v>-9.2273999999999994</v>
      </c>
      <c r="V88" s="5">
        <f>SalesData[[#This Row],[Profit]]/SalesData[[#This Row],[Sales]]</f>
        <v>-0.16250000000000001</v>
      </c>
      <c r="W88" s="17">
        <f>IF(SalesData[[#This Row],[Discount]]&gt;=0.2,1,0)</f>
        <v>1</v>
      </c>
      <c r="X88" s="1" t="s">
        <v>85</v>
      </c>
      <c r="Y88" s="1" t="str">
        <f>TEXT(SalesData[[#This Row],[Order Date]],"yyyy")</f>
        <v>2017</v>
      </c>
      <c r="Z88" s="1" t="s">
        <v>98</v>
      </c>
    </row>
    <row r="89" spans="1:26" x14ac:dyDescent="0.3">
      <c r="A89">
        <v>416</v>
      </c>
      <c r="B89" s="1" t="s">
        <v>462</v>
      </c>
      <c r="C89" s="2">
        <v>43042</v>
      </c>
      <c r="D89" s="2">
        <v>43046</v>
      </c>
      <c r="E89" s="1" t="s">
        <v>41</v>
      </c>
      <c r="F89" s="1" t="s">
        <v>463</v>
      </c>
      <c r="G89" s="1" t="s">
        <v>464</v>
      </c>
      <c r="H89" s="1" t="s">
        <v>92</v>
      </c>
      <c r="I89" s="1" t="s">
        <v>27</v>
      </c>
      <c r="J89" s="1" t="s">
        <v>193</v>
      </c>
      <c r="K89" s="1" t="s">
        <v>194</v>
      </c>
      <c r="L89" s="1" t="s">
        <v>56</v>
      </c>
      <c r="M89" s="1" t="s">
        <v>358</v>
      </c>
      <c r="N89" s="1" t="s">
        <v>32</v>
      </c>
      <c r="O89" s="1" t="s">
        <v>38</v>
      </c>
      <c r="P89" s="1" t="s">
        <v>359</v>
      </c>
      <c r="Q89">
        <v>307.13600000000002</v>
      </c>
      <c r="R89">
        <v>4</v>
      </c>
      <c r="S89" s="5">
        <v>0.2</v>
      </c>
      <c r="T89" s="11">
        <v>26.874400000000001</v>
      </c>
      <c r="U89" s="11">
        <f>SalesData[[#This Row],[Profit]]/SalesData[[#This Row],[Quantity]]</f>
        <v>6.7186000000000003</v>
      </c>
      <c r="V89" s="5">
        <f>SalesData[[#This Row],[Profit]]/SalesData[[#This Row],[Sales]]</f>
        <v>8.7499999999999994E-2</v>
      </c>
      <c r="W89" s="17">
        <f>IF(SalesData[[#This Row],[Discount]]&gt;=0.2,1,0)</f>
        <v>1</v>
      </c>
      <c r="X89" s="1" t="s">
        <v>85</v>
      </c>
      <c r="Y89" s="1" t="str">
        <f>TEXT(SalesData[[#This Row],[Order Date]],"yyyy")</f>
        <v>2017</v>
      </c>
      <c r="Z89" s="1" t="s">
        <v>36</v>
      </c>
    </row>
    <row r="90" spans="1:26" x14ac:dyDescent="0.3">
      <c r="A90">
        <v>418</v>
      </c>
      <c r="B90" s="1" t="s">
        <v>465</v>
      </c>
      <c r="C90" s="2">
        <v>42474</v>
      </c>
      <c r="D90" s="2">
        <v>42478</v>
      </c>
      <c r="E90" s="1" t="s">
        <v>41</v>
      </c>
      <c r="F90" s="1" t="s">
        <v>466</v>
      </c>
      <c r="G90" s="1" t="s">
        <v>467</v>
      </c>
      <c r="H90" s="1" t="s">
        <v>26</v>
      </c>
      <c r="I90" s="1" t="s">
        <v>27</v>
      </c>
      <c r="J90" s="1" t="s">
        <v>54</v>
      </c>
      <c r="K90" s="1" t="s">
        <v>55</v>
      </c>
      <c r="L90" s="1" t="s">
        <v>56</v>
      </c>
      <c r="M90" s="1" t="s">
        <v>468</v>
      </c>
      <c r="N90" s="1" t="s">
        <v>32</v>
      </c>
      <c r="O90" s="1" t="s">
        <v>38</v>
      </c>
      <c r="P90" s="1" t="s">
        <v>469</v>
      </c>
      <c r="Q90">
        <v>383.8</v>
      </c>
      <c r="R90">
        <v>5</v>
      </c>
      <c r="S90" s="5">
        <v>0.2</v>
      </c>
      <c r="T90" s="11">
        <v>38.380000000000003</v>
      </c>
      <c r="U90" s="11">
        <f>SalesData[[#This Row],[Profit]]/SalesData[[#This Row],[Quantity]]</f>
        <v>7.6760000000000002</v>
      </c>
      <c r="V90" s="5">
        <f>SalesData[[#This Row],[Profit]]/SalesData[[#This Row],[Sales]]</f>
        <v>0.1</v>
      </c>
      <c r="W90" s="17">
        <f>IF(SalesData[[#This Row],[Discount]]&gt;=0.2,1,0)</f>
        <v>1</v>
      </c>
      <c r="X90" s="1" t="s">
        <v>85</v>
      </c>
      <c r="Y90" s="1" t="str">
        <f>TEXT(SalesData[[#This Row],[Order Date]],"yyyy")</f>
        <v>2016</v>
      </c>
      <c r="Z90" s="1" t="s">
        <v>115</v>
      </c>
    </row>
    <row r="91" spans="1:26" x14ac:dyDescent="0.3">
      <c r="A91">
        <v>423</v>
      </c>
      <c r="B91" s="1" t="s">
        <v>470</v>
      </c>
      <c r="C91" s="2">
        <v>43027</v>
      </c>
      <c r="D91" s="2">
        <v>43031</v>
      </c>
      <c r="E91" s="1" t="s">
        <v>41</v>
      </c>
      <c r="F91" s="1" t="s">
        <v>471</v>
      </c>
      <c r="G91" s="1" t="s">
        <v>472</v>
      </c>
      <c r="H91" s="1" t="s">
        <v>92</v>
      </c>
      <c r="I91" s="1" t="s">
        <v>27</v>
      </c>
      <c r="J91" s="1" t="s">
        <v>473</v>
      </c>
      <c r="K91" s="1" t="s">
        <v>436</v>
      </c>
      <c r="L91" s="1" t="s">
        <v>69</v>
      </c>
      <c r="M91" s="1" t="s">
        <v>474</v>
      </c>
      <c r="N91" s="1" t="s">
        <v>32</v>
      </c>
      <c r="O91" s="1" t="s">
        <v>58</v>
      </c>
      <c r="P91" s="1" t="s">
        <v>475</v>
      </c>
      <c r="Q91">
        <v>56.56</v>
      </c>
      <c r="R91">
        <v>4</v>
      </c>
      <c r="S91" s="5">
        <v>0</v>
      </c>
      <c r="T91" s="11">
        <v>14.7056</v>
      </c>
      <c r="U91" s="11">
        <f>SalesData[[#This Row],[Profit]]/SalesData[[#This Row],[Quantity]]</f>
        <v>3.6764000000000001</v>
      </c>
      <c r="V91" s="5">
        <f>SalesData[[#This Row],[Profit]]/SalesData[[#This Row],[Sales]]</f>
        <v>0.26</v>
      </c>
      <c r="W91" s="17">
        <f>IF(SalesData[[#This Row],[Discount]]&gt;=0.2,1,0)</f>
        <v>0</v>
      </c>
      <c r="X91" s="1" t="s">
        <v>85</v>
      </c>
      <c r="Y91" s="1" t="str">
        <f>TEXT(SalesData[[#This Row],[Order Date]],"yyyy")</f>
        <v>2017</v>
      </c>
      <c r="Z91" s="1" t="s">
        <v>50</v>
      </c>
    </row>
    <row r="92" spans="1:26" x14ac:dyDescent="0.3">
      <c r="A92">
        <v>425</v>
      </c>
      <c r="B92" s="1" t="s">
        <v>476</v>
      </c>
      <c r="C92" s="2">
        <v>42968</v>
      </c>
      <c r="D92" s="2">
        <v>42970</v>
      </c>
      <c r="E92" s="1" t="s">
        <v>23</v>
      </c>
      <c r="F92" s="1" t="s">
        <v>477</v>
      </c>
      <c r="G92" s="1" t="s">
        <v>478</v>
      </c>
      <c r="H92" s="1" t="s">
        <v>26</v>
      </c>
      <c r="I92" s="1" t="s">
        <v>27</v>
      </c>
      <c r="J92" s="1" t="s">
        <v>479</v>
      </c>
      <c r="K92" s="1" t="s">
        <v>480</v>
      </c>
      <c r="L92" s="1" t="s">
        <v>30</v>
      </c>
      <c r="M92" s="1" t="s">
        <v>481</v>
      </c>
      <c r="N92" s="1" t="s">
        <v>32</v>
      </c>
      <c r="O92" s="1" t="s">
        <v>38</v>
      </c>
      <c r="P92" s="1" t="s">
        <v>482</v>
      </c>
      <c r="Q92">
        <v>866.4</v>
      </c>
      <c r="R92">
        <v>4</v>
      </c>
      <c r="S92" s="5">
        <v>0</v>
      </c>
      <c r="T92" s="11">
        <v>225.26400000000001</v>
      </c>
      <c r="U92" s="11">
        <f>SalesData[[#This Row],[Profit]]/SalesData[[#This Row],[Quantity]]</f>
        <v>56.316000000000003</v>
      </c>
      <c r="V92" s="5">
        <f>SalesData[[#This Row],[Profit]]/SalesData[[#This Row],[Sales]]</f>
        <v>0.26</v>
      </c>
      <c r="W92" s="17">
        <f>IF(SalesData[[#This Row],[Discount]]&gt;=0.2,1,0)</f>
        <v>0</v>
      </c>
      <c r="X92" s="1" t="s">
        <v>72</v>
      </c>
      <c r="Y92" s="1" t="str">
        <f>TEXT(SalesData[[#This Row],[Order Date]],"yyyy")</f>
        <v>2017</v>
      </c>
      <c r="Z92" s="1" t="s">
        <v>255</v>
      </c>
    </row>
    <row r="93" spans="1:26" x14ac:dyDescent="0.3">
      <c r="A93">
        <v>426</v>
      </c>
      <c r="B93" s="1" t="s">
        <v>483</v>
      </c>
      <c r="C93" s="2">
        <v>43062</v>
      </c>
      <c r="D93" s="2">
        <v>43065</v>
      </c>
      <c r="E93" s="1" t="s">
        <v>23</v>
      </c>
      <c r="F93" s="1" t="s">
        <v>484</v>
      </c>
      <c r="G93" s="1" t="s">
        <v>485</v>
      </c>
      <c r="H93" s="1" t="s">
        <v>92</v>
      </c>
      <c r="I93" s="1" t="s">
        <v>27</v>
      </c>
      <c r="J93" s="1" t="s">
        <v>486</v>
      </c>
      <c r="K93" s="1" t="s">
        <v>291</v>
      </c>
      <c r="L93" s="1" t="s">
        <v>95</v>
      </c>
      <c r="M93" s="1" t="s">
        <v>487</v>
      </c>
      <c r="N93" s="1" t="s">
        <v>32</v>
      </c>
      <c r="O93" s="1" t="s">
        <v>58</v>
      </c>
      <c r="P93" s="1" t="s">
        <v>488</v>
      </c>
      <c r="Q93">
        <v>28.4</v>
      </c>
      <c r="R93">
        <v>2</v>
      </c>
      <c r="S93" s="5">
        <v>0</v>
      </c>
      <c r="T93" s="11">
        <v>11.076000000000001</v>
      </c>
      <c r="U93" s="11">
        <f>SalesData[[#This Row],[Profit]]/SalesData[[#This Row],[Quantity]]</f>
        <v>5.5380000000000003</v>
      </c>
      <c r="V93" s="5">
        <f>SalesData[[#This Row],[Profit]]/SalesData[[#This Row],[Sales]]</f>
        <v>0.39</v>
      </c>
      <c r="W93" s="17">
        <f>IF(SalesData[[#This Row],[Discount]]&gt;=0.2,1,0)</f>
        <v>0</v>
      </c>
      <c r="X93" s="1" t="s">
        <v>35</v>
      </c>
      <c r="Y93" s="1" t="str">
        <f>TEXT(SalesData[[#This Row],[Order Date]],"yyyy")</f>
        <v>2017</v>
      </c>
      <c r="Z93" s="1" t="s">
        <v>36</v>
      </c>
    </row>
    <row r="94" spans="1:26" x14ac:dyDescent="0.3">
      <c r="A94">
        <v>440</v>
      </c>
      <c r="B94" s="1" t="s">
        <v>489</v>
      </c>
      <c r="C94" s="2">
        <v>42755</v>
      </c>
      <c r="D94" s="2">
        <v>42758</v>
      </c>
      <c r="E94" s="1" t="s">
        <v>23</v>
      </c>
      <c r="F94" s="1" t="s">
        <v>186</v>
      </c>
      <c r="G94" s="1" t="s">
        <v>187</v>
      </c>
      <c r="H94" s="1" t="s">
        <v>92</v>
      </c>
      <c r="I94" s="1" t="s">
        <v>27</v>
      </c>
      <c r="J94" s="1" t="s">
        <v>175</v>
      </c>
      <c r="K94" s="1" t="s">
        <v>122</v>
      </c>
      <c r="L94" s="1" t="s">
        <v>69</v>
      </c>
      <c r="M94" s="1" t="s">
        <v>490</v>
      </c>
      <c r="N94" s="1" t="s">
        <v>32</v>
      </c>
      <c r="O94" s="1" t="s">
        <v>38</v>
      </c>
      <c r="P94" s="1" t="s">
        <v>491</v>
      </c>
      <c r="Q94">
        <v>207.846</v>
      </c>
      <c r="R94">
        <v>3</v>
      </c>
      <c r="S94" s="5">
        <v>0.1</v>
      </c>
      <c r="T94" s="11">
        <v>2.3094000000000001</v>
      </c>
      <c r="U94" s="11">
        <f>SalesData[[#This Row],[Profit]]/SalesData[[#This Row],[Quantity]]</f>
        <v>0.76980000000000004</v>
      </c>
      <c r="V94" s="5">
        <f>SalesData[[#This Row],[Profit]]/SalesData[[#This Row],[Sales]]</f>
        <v>1.1111111111111112E-2</v>
      </c>
      <c r="W94" s="17">
        <f>IF(SalesData[[#This Row],[Discount]]&gt;=0.2,1,0)</f>
        <v>0</v>
      </c>
      <c r="X94" s="1" t="s">
        <v>35</v>
      </c>
      <c r="Y94" s="1" t="str">
        <f>TEXT(SalesData[[#This Row],[Order Date]],"yyyy")</f>
        <v>2017</v>
      </c>
      <c r="Z94" s="1" t="s">
        <v>171</v>
      </c>
    </row>
    <row r="95" spans="1:26" x14ac:dyDescent="0.3">
      <c r="A95">
        <v>441</v>
      </c>
      <c r="B95" s="1" t="s">
        <v>492</v>
      </c>
      <c r="C95" s="2">
        <v>42618</v>
      </c>
      <c r="D95" s="2">
        <v>42620</v>
      </c>
      <c r="E95" s="1" t="s">
        <v>23</v>
      </c>
      <c r="F95" s="1" t="s">
        <v>493</v>
      </c>
      <c r="G95" s="1" t="s">
        <v>494</v>
      </c>
      <c r="H95" s="1" t="s">
        <v>26</v>
      </c>
      <c r="I95" s="1" t="s">
        <v>27</v>
      </c>
      <c r="J95" s="1" t="s">
        <v>290</v>
      </c>
      <c r="K95" s="1" t="s">
        <v>291</v>
      </c>
      <c r="L95" s="1" t="s">
        <v>95</v>
      </c>
      <c r="M95" s="1" t="s">
        <v>495</v>
      </c>
      <c r="N95" s="1" t="s">
        <v>32</v>
      </c>
      <c r="O95" s="1" t="s">
        <v>58</v>
      </c>
      <c r="P95" s="1" t="s">
        <v>496</v>
      </c>
      <c r="Q95">
        <v>12.22</v>
      </c>
      <c r="R95">
        <v>1</v>
      </c>
      <c r="S95" s="5">
        <v>0</v>
      </c>
      <c r="T95" s="11">
        <v>3.6659999999999999</v>
      </c>
      <c r="U95" s="11">
        <f>SalesData[[#This Row],[Profit]]/SalesData[[#This Row],[Quantity]]</f>
        <v>3.6659999999999999</v>
      </c>
      <c r="V95" s="5">
        <f>SalesData[[#This Row],[Profit]]/SalesData[[#This Row],[Sales]]</f>
        <v>0.3</v>
      </c>
      <c r="W95" s="17">
        <f>IF(SalesData[[#This Row],[Discount]]&gt;=0.2,1,0)</f>
        <v>0</v>
      </c>
      <c r="X95" s="1" t="s">
        <v>72</v>
      </c>
      <c r="Y95" s="1" t="str">
        <f>TEXT(SalesData[[#This Row],[Order Date]],"yyyy")</f>
        <v>2016</v>
      </c>
      <c r="Z95" s="1" t="s">
        <v>79</v>
      </c>
    </row>
    <row r="96" spans="1:26" x14ac:dyDescent="0.3">
      <c r="A96">
        <v>445</v>
      </c>
      <c r="B96" s="1" t="s">
        <v>492</v>
      </c>
      <c r="C96" s="2">
        <v>42618</v>
      </c>
      <c r="D96" s="2">
        <v>42620</v>
      </c>
      <c r="E96" s="1" t="s">
        <v>23</v>
      </c>
      <c r="F96" s="1" t="s">
        <v>493</v>
      </c>
      <c r="G96" s="1" t="s">
        <v>494</v>
      </c>
      <c r="H96" s="1" t="s">
        <v>26</v>
      </c>
      <c r="I96" s="1" t="s">
        <v>27</v>
      </c>
      <c r="J96" s="1" t="s">
        <v>290</v>
      </c>
      <c r="K96" s="1" t="s">
        <v>291</v>
      </c>
      <c r="L96" s="1" t="s">
        <v>95</v>
      </c>
      <c r="M96" s="1" t="s">
        <v>497</v>
      </c>
      <c r="N96" s="1" t="s">
        <v>32</v>
      </c>
      <c r="O96" s="1" t="s">
        <v>38</v>
      </c>
      <c r="P96" s="1" t="s">
        <v>498</v>
      </c>
      <c r="Q96">
        <v>242.94</v>
      </c>
      <c r="R96">
        <v>3</v>
      </c>
      <c r="S96" s="5">
        <v>0</v>
      </c>
      <c r="T96" s="11">
        <v>29.152799999999999</v>
      </c>
      <c r="U96" s="11">
        <f>SalesData[[#This Row],[Profit]]/SalesData[[#This Row],[Quantity]]</f>
        <v>9.7175999999999991</v>
      </c>
      <c r="V96" s="5">
        <f>SalesData[[#This Row],[Profit]]/SalesData[[#This Row],[Sales]]</f>
        <v>0.12</v>
      </c>
      <c r="W96" s="17">
        <f>IF(SalesData[[#This Row],[Discount]]&gt;=0.2,1,0)</f>
        <v>0</v>
      </c>
      <c r="X96" s="1" t="s">
        <v>72</v>
      </c>
      <c r="Y96" s="1" t="str">
        <f>TEXT(SalesData[[#This Row],[Order Date]],"yyyy")</f>
        <v>2016</v>
      </c>
      <c r="Z96" s="1" t="s">
        <v>79</v>
      </c>
    </row>
    <row r="97" spans="1:26" x14ac:dyDescent="0.3">
      <c r="A97">
        <v>447</v>
      </c>
      <c r="B97" s="1" t="s">
        <v>499</v>
      </c>
      <c r="C97" s="2">
        <v>42814</v>
      </c>
      <c r="D97" s="2">
        <v>42819</v>
      </c>
      <c r="E97" s="1" t="s">
        <v>23</v>
      </c>
      <c r="F97" s="1" t="s">
        <v>500</v>
      </c>
      <c r="G97" s="1" t="s">
        <v>501</v>
      </c>
      <c r="H97" s="1" t="s">
        <v>26</v>
      </c>
      <c r="I97" s="1" t="s">
        <v>27</v>
      </c>
      <c r="J97" s="1" t="s">
        <v>349</v>
      </c>
      <c r="K97" s="1" t="s">
        <v>112</v>
      </c>
      <c r="L97" s="1" t="s">
        <v>95</v>
      </c>
      <c r="M97" s="1" t="s">
        <v>502</v>
      </c>
      <c r="N97" s="1" t="s">
        <v>32</v>
      </c>
      <c r="O97" s="1" t="s">
        <v>58</v>
      </c>
      <c r="P97" s="1" t="s">
        <v>503</v>
      </c>
      <c r="Q97">
        <v>2.91</v>
      </c>
      <c r="R97">
        <v>1</v>
      </c>
      <c r="S97" s="5">
        <v>0</v>
      </c>
      <c r="T97" s="11">
        <v>1.3676999999999999</v>
      </c>
      <c r="U97" s="11">
        <f>SalesData[[#This Row],[Profit]]/SalesData[[#This Row],[Quantity]]</f>
        <v>1.3676999999999999</v>
      </c>
      <c r="V97" s="5">
        <f>SalesData[[#This Row],[Profit]]/SalesData[[#This Row],[Sales]]</f>
        <v>0.47</v>
      </c>
      <c r="W97" s="17">
        <f>IF(SalesData[[#This Row],[Discount]]&gt;=0.2,1,0)</f>
        <v>0</v>
      </c>
      <c r="X97" s="1" t="s">
        <v>60</v>
      </c>
      <c r="Y97" s="1" t="str">
        <f>TEXT(SalesData[[#This Row],[Order Date]],"yyyy")</f>
        <v>2017</v>
      </c>
      <c r="Z97" s="1" t="s">
        <v>197</v>
      </c>
    </row>
    <row r="98" spans="1:26" x14ac:dyDescent="0.3">
      <c r="A98">
        <v>454</v>
      </c>
      <c r="B98" s="1" t="s">
        <v>504</v>
      </c>
      <c r="C98" s="2">
        <v>43028</v>
      </c>
      <c r="D98" s="2">
        <v>43032</v>
      </c>
      <c r="E98" s="1" t="s">
        <v>41</v>
      </c>
      <c r="F98" s="1" t="s">
        <v>505</v>
      </c>
      <c r="G98" s="1" t="s">
        <v>506</v>
      </c>
      <c r="H98" s="1" t="s">
        <v>92</v>
      </c>
      <c r="I98" s="1" t="s">
        <v>27</v>
      </c>
      <c r="J98" s="1" t="s">
        <v>507</v>
      </c>
      <c r="K98" s="1" t="s">
        <v>233</v>
      </c>
      <c r="L98" s="1" t="s">
        <v>69</v>
      </c>
      <c r="M98" s="1" t="s">
        <v>62</v>
      </c>
      <c r="N98" s="1" t="s">
        <v>32</v>
      </c>
      <c r="O98" s="1" t="s">
        <v>47</v>
      </c>
      <c r="P98" s="1" t="s">
        <v>63</v>
      </c>
      <c r="Q98">
        <v>284.36399999999998</v>
      </c>
      <c r="R98">
        <v>2</v>
      </c>
      <c r="S98" s="5">
        <v>0.4</v>
      </c>
      <c r="T98" s="11">
        <v>-75.830399999999997</v>
      </c>
      <c r="U98" s="11">
        <f>SalesData[[#This Row],[Profit]]/SalesData[[#This Row],[Quantity]]</f>
        <v>-37.915199999999999</v>
      </c>
      <c r="V98" s="5">
        <f>SalesData[[#This Row],[Profit]]/SalesData[[#This Row],[Sales]]</f>
        <v>-0.26666666666666666</v>
      </c>
      <c r="W98" s="17">
        <f>IF(SalesData[[#This Row],[Discount]]&gt;=0.2,1,0)</f>
        <v>1</v>
      </c>
      <c r="X98" s="1" t="s">
        <v>85</v>
      </c>
      <c r="Y98" s="1" t="str">
        <f>TEXT(SalesData[[#This Row],[Order Date]],"yyyy")</f>
        <v>2017</v>
      </c>
      <c r="Z98" s="1" t="s">
        <v>50</v>
      </c>
    </row>
    <row r="99" spans="1:26" x14ac:dyDescent="0.3">
      <c r="A99">
        <v>457</v>
      </c>
      <c r="B99" s="1" t="s">
        <v>508</v>
      </c>
      <c r="C99" s="2">
        <v>41682</v>
      </c>
      <c r="D99" s="2">
        <v>41688</v>
      </c>
      <c r="E99" s="1" t="s">
        <v>41</v>
      </c>
      <c r="F99" s="1" t="s">
        <v>509</v>
      </c>
      <c r="G99" s="1" t="s">
        <v>510</v>
      </c>
      <c r="H99" s="1" t="s">
        <v>26</v>
      </c>
      <c r="I99" s="1" t="s">
        <v>27</v>
      </c>
      <c r="J99" s="1" t="s">
        <v>511</v>
      </c>
      <c r="K99" s="1" t="s">
        <v>55</v>
      </c>
      <c r="L99" s="1" t="s">
        <v>56</v>
      </c>
      <c r="M99" s="1" t="s">
        <v>512</v>
      </c>
      <c r="N99" s="1" t="s">
        <v>32</v>
      </c>
      <c r="O99" s="1" t="s">
        <v>38</v>
      </c>
      <c r="P99" s="1" t="s">
        <v>513</v>
      </c>
      <c r="Q99">
        <v>129.56800000000001</v>
      </c>
      <c r="R99">
        <v>2</v>
      </c>
      <c r="S99" s="5">
        <v>0.2</v>
      </c>
      <c r="T99" s="11">
        <v>-24.294</v>
      </c>
      <c r="U99" s="11">
        <f>SalesData[[#This Row],[Profit]]/SalesData[[#This Row],[Quantity]]</f>
        <v>-12.147</v>
      </c>
      <c r="V99" s="5">
        <f>SalesData[[#This Row],[Profit]]/SalesData[[#This Row],[Sales]]</f>
        <v>-0.1875</v>
      </c>
      <c r="W99" s="17">
        <f>IF(SalesData[[#This Row],[Discount]]&gt;=0.2,1,0)</f>
        <v>1</v>
      </c>
      <c r="X99" s="1" t="s">
        <v>131</v>
      </c>
      <c r="Y99" s="1" t="str">
        <f>TEXT(SalesData[[#This Row],[Order Date]],"yyyy")</f>
        <v>2014</v>
      </c>
      <c r="Z99" s="1" t="s">
        <v>299</v>
      </c>
    </row>
    <row r="100" spans="1:26" x14ac:dyDescent="0.3">
      <c r="A100">
        <v>458</v>
      </c>
      <c r="B100" s="1" t="s">
        <v>514</v>
      </c>
      <c r="C100" s="2">
        <v>42639</v>
      </c>
      <c r="D100" s="2">
        <v>42644</v>
      </c>
      <c r="E100" s="1" t="s">
        <v>41</v>
      </c>
      <c r="F100" s="1" t="s">
        <v>477</v>
      </c>
      <c r="G100" s="1" t="s">
        <v>478</v>
      </c>
      <c r="H100" s="1" t="s">
        <v>26</v>
      </c>
      <c r="I100" s="1" t="s">
        <v>27</v>
      </c>
      <c r="J100" s="1" t="s">
        <v>515</v>
      </c>
      <c r="K100" s="1" t="s">
        <v>136</v>
      </c>
      <c r="L100" s="1" t="s">
        <v>95</v>
      </c>
      <c r="M100" s="1" t="s">
        <v>516</v>
      </c>
      <c r="N100" s="1" t="s">
        <v>32</v>
      </c>
      <c r="O100" s="1" t="s">
        <v>38</v>
      </c>
      <c r="P100" s="1" t="s">
        <v>517</v>
      </c>
      <c r="Q100">
        <v>747.55799999999999</v>
      </c>
      <c r="R100">
        <v>3</v>
      </c>
      <c r="S100" s="5">
        <v>0.3</v>
      </c>
      <c r="T100" s="11">
        <v>-96.114599999999996</v>
      </c>
      <c r="U100" s="11">
        <f>SalesData[[#This Row],[Profit]]/SalesData[[#This Row],[Quantity]]</f>
        <v>-32.038199999999996</v>
      </c>
      <c r="V100" s="5">
        <f>SalesData[[#This Row],[Profit]]/SalesData[[#This Row],[Sales]]</f>
        <v>-0.12857142857142856</v>
      </c>
      <c r="W100" s="17">
        <f>IF(SalesData[[#This Row],[Discount]]&gt;=0.2,1,0)</f>
        <v>1</v>
      </c>
      <c r="X100" s="1" t="s">
        <v>60</v>
      </c>
      <c r="Y100" s="1" t="str">
        <f>TEXT(SalesData[[#This Row],[Order Date]],"yyyy")</f>
        <v>2016</v>
      </c>
      <c r="Z100" s="1" t="s">
        <v>79</v>
      </c>
    </row>
    <row r="101" spans="1:26" x14ac:dyDescent="0.3">
      <c r="A101">
        <v>463</v>
      </c>
      <c r="B101" s="1" t="s">
        <v>518</v>
      </c>
      <c r="C101" s="2">
        <v>42482</v>
      </c>
      <c r="D101" s="2">
        <v>42489</v>
      </c>
      <c r="E101" s="1" t="s">
        <v>41</v>
      </c>
      <c r="F101" s="1" t="s">
        <v>519</v>
      </c>
      <c r="G101" s="1" t="s">
        <v>520</v>
      </c>
      <c r="H101" s="1" t="s">
        <v>102</v>
      </c>
      <c r="I101" s="1" t="s">
        <v>27</v>
      </c>
      <c r="J101" s="1" t="s">
        <v>521</v>
      </c>
      <c r="K101" s="1" t="s">
        <v>522</v>
      </c>
      <c r="L101" s="1" t="s">
        <v>56</v>
      </c>
      <c r="M101" s="1" t="s">
        <v>424</v>
      </c>
      <c r="N101" s="1" t="s">
        <v>32</v>
      </c>
      <c r="O101" s="1" t="s">
        <v>58</v>
      </c>
      <c r="P101" s="1" t="s">
        <v>425</v>
      </c>
      <c r="Q101">
        <v>23.56</v>
      </c>
      <c r="R101">
        <v>5</v>
      </c>
      <c r="S101" s="5">
        <v>0.2</v>
      </c>
      <c r="T101" s="11">
        <v>7.0679999999999996</v>
      </c>
      <c r="U101" s="11">
        <f>SalesData[[#This Row],[Profit]]/SalesData[[#This Row],[Quantity]]</f>
        <v>1.4136</v>
      </c>
      <c r="V101" s="5">
        <f>SalesData[[#This Row],[Profit]]/SalesData[[#This Row],[Sales]]</f>
        <v>0.3</v>
      </c>
      <c r="W101" s="17">
        <f>IF(SalesData[[#This Row],[Discount]]&gt;=0.2,1,0)</f>
        <v>1</v>
      </c>
      <c r="X101" s="1" t="s">
        <v>49</v>
      </c>
      <c r="Y101" s="1" t="str">
        <f>TEXT(SalesData[[#This Row],[Order Date]],"yyyy")</f>
        <v>2016</v>
      </c>
      <c r="Z101" s="1" t="s">
        <v>115</v>
      </c>
    </row>
    <row r="102" spans="1:26" x14ac:dyDescent="0.3">
      <c r="A102">
        <v>464</v>
      </c>
      <c r="B102" s="1" t="s">
        <v>518</v>
      </c>
      <c r="C102" s="2">
        <v>42482</v>
      </c>
      <c r="D102" s="2">
        <v>42489</v>
      </c>
      <c r="E102" s="1" t="s">
        <v>41</v>
      </c>
      <c r="F102" s="1" t="s">
        <v>519</v>
      </c>
      <c r="G102" s="1" t="s">
        <v>520</v>
      </c>
      <c r="H102" s="1" t="s">
        <v>102</v>
      </c>
      <c r="I102" s="1" t="s">
        <v>27</v>
      </c>
      <c r="J102" s="1" t="s">
        <v>521</v>
      </c>
      <c r="K102" s="1" t="s">
        <v>522</v>
      </c>
      <c r="L102" s="1" t="s">
        <v>56</v>
      </c>
      <c r="M102" s="1" t="s">
        <v>523</v>
      </c>
      <c r="N102" s="1" t="s">
        <v>32</v>
      </c>
      <c r="O102" s="1" t="s">
        <v>47</v>
      </c>
      <c r="P102" s="1" t="s">
        <v>524</v>
      </c>
      <c r="Q102">
        <v>1272.6300000000001</v>
      </c>
      <c r="R102">
        <v>6</v>
      </c>
      <c r="S102" s="5">
        <v>0.5</v>
      </c>
      <c r="T102" s="11">
        <v>-814.48320000000001</v>
      </c>
      <c r="U102" s="11">
        <f>SalesData[[#This Row],[Profit]]/SalesData[[#This Row],[Quantity]]</f>
        <v>-135.74719999999999</v>
      </c>
      <c r="V102" s="5">
        <f>SalesData[[#This Row],[Profit]]/SalesData[[#This Row],[Sales]]</f>
        <v>-0.6399999999999999</v>
      </c>
      <c r="W102" s="17">
        <f>IF(SalesData[[#This Row],[Discount]]&gt;=0.2,1,0)</f>
        <v>1</v>
      </c>
      <c r="X102" s="1" t="s">
        <v>49</v>
      </c>
      <c r="Y102" s="1" t="str">
        <f>TEXT(SalesData[[#This Row],[Order Date]],"yyyy")</f>
        <v>2016</v>
      </c>
      <c r="Z102" s="1" t="s">
        <v>115</v>
      </c>
    </row>
    <row r="103" spans="1:26" x14ac:dyDescent="0.3">
      <c r="A103">
        <v>468</v>
      </c>
      <c r="B103" s="1" t="s">
        <v>525</v>
      </c>
      <c r="C103" s="2">
        <v>42021</v>
      </c>
      <c r="D103" s="2">
        <v>42028</v>
      </c>
      <c r="E103" s="1" t="s">
        <v>41</v>
      </c>
      <c r="F103" s="1" t="s">
        <v>526</v>
      </c>
      <c r="G103" s="1" t="s">
        <v>527</v>
      </c>
      <c r="H103" s="1" t="s">
        <v>102</v>
      </c>
      <c r="I103" s="1" t="s">
        <v>27</v>
      </c>
      <c r="J103" s="1" t="s">
        <v>528</v>
      </c>
      <c r="K103" s="1" t="s">
        <v>136</v>
      </c>
      <c r="L103" s="1" t="s">
        <v>95</v>
      </c>
      <c r="M103" s="1" t="s">
        <v>360</v>
      </c>
      <c r="N103" s="1" t="s">
        <v>32</v>
      </c>
      <c r="O103" s="1" t="s">
        <v>58</v>
      </c>
      <c r="P103" s="1" t="s">
        <v>361</v>
      </c>
      <c r="Q103">
        <v>254.744</v>
      </c>
      <c r="R103">
        <v>7</v>
      </c>
      <c r="S103" s="5">
        <v>0.6</v>
      </c>
      <c r="T103" s="11">
        <v>-312.06139999999999</v>
      </c>
      <c r="U103" s="11">
        <f>SalesData[[#This Row],[Profit]]/SalesData[[#This Row],[Quantity]]</f>
        <v>-44.580199999999998</v>
      </c>
      <c r="V103" s="5">
        <f>SalesData[[#This Row],[Profit]]/SalesData[[#This Row],[Sales]]</f>
        <v>-1.2249999999999999</v>
      </c>
      <c r="W103" s="17">
        <f>IF(SalesData[[#This Row],[Discount]]&gt;=0.2,1,0)</f>
        <v>1</v>
      </c>
      <c r="X103" s="1" t="s">
        <v>49</v>
      </c>
      <c r="Y103" s="1" t="str">
        <f>TEXT(SalesData[[#This Row],[Order Date]],"yyyy")</f>
        <v>2015</v>
      </c>
      <c r="Z103" s="1" t="s">
        <v>171</v>
      </c>
    </row>
    <row r="104" spans="1:26" x14ac:dyDescent="0.3">
      <c r="A104">
        <v>469</v>
      </c>
      <c r="B104" s="1" t="s">
        <v>529</v>
      </c>
      <c r="C104" s="2">
        <v>42825</v>
      </c>
      <c r="D104" s="2">
        <v>42829</v>
      </c>
      <c r="E104" s="1" t="s">
        <v>41</v>
      </c>
      <c r="F104" s="1" t="s">
        <v>288</v>
      </c>
      <c r="G104" s="1" t="s">
        <v>289</v>
      </c>
      <c r="H104" s="1" t="s">
        <v>92</v>
      </c>
      <c r="I104" s="1" t="s">
        <v>27</v>
      </c>
      <c r="J104" s="1" t="s">
        <v>530</v>
      </c>
      <c r="K104" s="1" t="s">
        <v>94</v>
      </c>
      <c r="L104" s="1" t="s">
        <v>95</v>
      </c>
      <c r="M104" s="1" t="s">
        <v>531</v>
      </c>
      <c r="N104" s="1" t="s">
        <v>32</v>
      </c>
      <c r="O104" s="1" t="s">
        <v>33</v>
      </c>
      <c r="P104" s="1" t="s">
        <v>532</v>
      </c>
      <c r="Q104">
        <v>205.33279999999999</v>
      </c>
      <c r="R104">
        <v>2</v>
      </c>
      <c r="S104" s="5">
        <v>0.32</v>
      </c>
      <c r="T104" s="11">
        <v>-36.235199999999999</v>
      </c>
      <c r="U104" s="11">
        <f>SalesData[[#This Row],[Profit]]/SalesData[[#This Row],[Quantity]]</f>
        <v>-18.117599999999999</v>
      </c>
      <c r="V104" s="5">
        <f>SalesData[[#This Row],[Profit]]/SalesData[[#This Row],[Sales]]</f>
        <v>-0.17647058823529413</v>
      </c>
      <c r="W104" s="17">
        <f>IF(SalesData[[#This Row],[Discount]]&gt;=0.2,1,0)</f>
        <v>1</v>
      </c>
      <c r="X104" s="1" t="s">
        <v>85</v>
      </c>
      <c r="Y104" s="1" t="str">
        <f>TEXT(SalesData[[#This Row],[Order Date]],"yyyy")</f>
        <v>2017</v>
      </c>
      <c r="Z104" s="1" t="s">
        <v>197</v>
      </c>
    </row>
    <row r="105" spans="1:26" x14ac:dyDescent="0.3">
      <c r="A105">
        <v>473</v>
      </c>
      <c r="B105" s="1" t="s">
        <v>533</v>
      </c>
      <c r="C105" s="2">
        <v>41952</v>
      </c>
      <c r="D105" s="2">
        <v>41954</v>
      </c>
      <c r="E105" s="1" t="s">
        <v>23</v>
      </c>
      <c r="F105" s="1" t="s">
        <v>534</v>
      </c>
      <c r="G105" s="1" t="s">
        <v>535</v>
      </c>
      <c r="H105" s="1" t="s">
        <v>26</v>
      </c>
      <c r="I105" s="1" t="s">
        <v>27</v>
      </c>
      <c r="J105" s="1" t="s">
        <v>330</v>
      </c>
      <c r="K105" s="1" t="s">
        <v>55</v>
      </c>
      <c r="L105" s="1" t="s">
        <v>56</v>
      </c>
      <c r="M105" s="1" t="s">
        <v>536</v>
      </c>
      <c r="N105" s="1" t="s">
        <v>32</v>
      </c>
      <c r="O105" s="1" t="s">
        <v>33</v>
      </c>
      <c r="P105" s="1" t="s">
        <v>537</v>
      </c>
      <c r="Q105">
        <v>222.666</v>
      </c>
      <c r="R105">
        <v>2</v>
      </c>
      <c r="S105" s="5">
        <v>0.15</v>
      </c>
      <c r="T105" s="11">
        <v>10.478400000000001</v>
      </c>
      <c r="U105" s="11">
        <f>SalesData[[#This Row],[Profit]]/SalesData[[#This Row],[Quantity]]</f>
        <v>5.2392000000000003</v>
      </c>
      <c r="V105" s="5">
        <f>SalesData[[#This Row],[Profit]]/SalesData[[#This Row],[Sales]]</f>
        <v>4.7058823529411771E-2</v>
      </c>
      <c r="W105" s="17">
        <f>IF(SalesData[[#This Row],[Discount]]&gt;=0.2,1,0)</f>
        <v>0</v>
      </c>
      <c r="X105" s="1" t="s">
        <v>72</v>
      </c>
      <c r="Y105" s="1" t="str">
        <f>TEXT(SalesData[[#This Row],[Order Date]],"yyyy")</f>
        <v>2014</v>
      </c>
      <c r="Z105" s="1" t="s">
        <v>36</v>
      </c>
    </row>
    <row r="106" spans="1:26" x14ac:dyDescent="0.3">
      <c r="A106">
        <v>479</v>
      </c>
      <c r="B106" s="1" t="s">
        <v>538</v>
      </c>
      <c r="C106" s="2">
        <v>42670</v>
      </c>
      <c r="D106" s="2">
        <v>42676</v>
      </c>
      <c r="E106" s="1" t="s">
        <v>41</v>
      </c>
      <c r="F106" s="1" t="s">
        <v>539</v>
      </c>
      <c r="G106" s="1" t="s">
        <v>540</v>
      </c>
      <c r="H106" s="1" t="s">
        <v>26</v>
      </c>
      <c r="I106" s="1" t="s">
        <v>27</v>
      </c>
      <c r="J106" s="1" t="s">
        <v>121</v>
      </c>
      <c r="K106" s="1" t="s">
        <v>122</v>
      </c>
      <c r="L106" s="1" t="s">
        <v>69</v>
      </c>
      <c r="M106" s="1" t="s">
        <v>375</v>
      </c>
      <c r="N106" s="1" t="s">
        <v>32</v>
      </c>
      <c r="O106" s="1" t="s">
        <v>58</v>
      </c>
      <c r="P106" s="1" t="s">
        <v>376</v>
      </c>
      <c r="Q106">
        <v>40.200000000000003</v>
      </c>
      <c r="R106">
        <v>3</v>
      </c>
      <c r="S106" s="5">
        <v>0</v>
      </c>
      <c r="T106" s="11">
        <v>19.295999999999999</v>
      </c>
      <c r="U106" s="11">
        <f>SalesData[[#This Row],[Profit]]/SalesData[[#This Row],[Quantity]]</f>
        <v>6.4319999999999995</v>
      </c>
      <c r="V106" s="5">
        <f>SalesData[[#This Row],[Profit]]/SalesData[[#This Row],[Sales]]</f>
        <v>0.47999999999999993</v>
      </c>
      <c r="W106" s="17">
        <f>IF(SalesData[[#This Row],[Discount]]&gt;=0.2,1,0)</f>
        <v>0</v>
      </c>
      <c r="X106" s="1" t="s">
        <v>131</v>
      </c>
      <c r="Y106" s="1" t="str">
        <f>TEXT(SalesData[[#This Row],[Order Date]],"yyyy")</f>
        <v>2016</v>
      </c>
      <c r="Z106" s="1" t="s">
        <v>50</v>
      </c>
    </row>
    <row r="107" spans="1:26" x14ac:dyDescent="0.3">
      <c r="A107">
        <v>486</v>
      </c>
      <c r="B107" s="1" t="s">
        <v>541</v>
      </c>
      <c r="C107" s="2">
        <v>42896</v>
      </c>
      <c r="D107" s="2">
        <v>42899</v>
      </c>
      <c r="E107" s="1" t="s">
        <v>89</v>
      </c>
      <c r="F107" s="1" t="s">
        <v>542</v>
      </c>
      <c r="G107" s="1" t="s">
        <v>543</v>
      </c>
      <c r="H107" s="1" t="s">
        <v>102</v>
      </c>
      <c r="I107" s="1" t="s">
        <v>27</v>
      </c>
      <c r="J107" s="1" t="s">
        <v>54</v>
      </c>
      <c r="K107" s="1" t="s">
        <v>55</v>
      </c>
      <c r="L107" s="1" t="s">
        <v>56</v>
      </c>
      <c r="M107" s="1" t="s">
        <v>544</v>
      </c>
      <c r="N107" s="1" t="s">
        <v>32</v>
      </c>
      <c r="O107" s="1" t="s">
        <v>33</v>
      </c>
      <c r="P107" s="1" t="s">
        <v>545</v>
      </c>
      <c r="Q107">
        <v>514.16499999999996</v>
      </c>
      <c r="R107">
        <v>5</v>
      </c>
      <c r="S107" s="5">
        <v>0.15</v>
      </c>
      <c r="T107" s="11">
        <v>-30.245000000000001</v>
      </c>
      <c r="U107" s="11">
        <f>SalesData[[#This Row],[Profit]]/SalesData[[#This Row],[Quantity]]</f>
        <v>-6.0490000000000004</v>
      </c>
      <c r="V107" s="5">
        <f>SalesData[[#This Row],[Profit]]/SalesData[[#This Row],[Sales]]</f>
        <v>-5.8823529411764712E-2</v>
      </c>
      <c r="W107" s="17">
        <f>IF(SalesData[[#This Row],[Discount]]&gt;=0.2,1,0)</f>
        <v>0</v>
      </c>
      <c r="X107" s="1" t="s">
        <v>35</v>
      </c>
      <c r="Y107" s="1" t="str">
        <f>TEXT(SalesData[[#This Row],[Order Date]],"yyyy")</f>
        <v>2017</v>
      </c>
      <c r="Z107" s="1" t="s">
        <v>61</v>
      </c>
    </row>
    <row r="108" spans="1:26" x14ac:dyDescent="0.3">
      <c r="A108">
        <v>495</v>
      </c>
      <c r="B108" s="1" t="s">
        <v>546</v>
      </c>
      <c r="C108" s="2">
        <v>42447</v>
      </c>
      <c r="D108" s="2">
        <v>42450</v>
      </c>
      <c r="E108" s="1" t="s">
        <v>23</v>
      </c>
      <c r="F108" s="1" t="s">
        <v>547</v>
      </c>
      <c r="G108" s="1" t="s">
        <v>548</v>
      </c>
      <c r="H108" s="1" t="s">
        <v>26</v>
      </c>
      <c r="I108" s="1" t="s">
        <v>27</v>
      </c>
      <c r="J108" s="1" t="s">
        <v>142</v>
      </c>
      <c r="K108" s="1" t="s">
        <v>143</v>
      </c>
      <c r="L108" s="1" t="s">
        <v>30</v>
      </c>
      <c r="M108" s="1" t="s">
        <v>549</v>
      </c>
      <c r="N108" s="1" t="s">
        <v>32</v>
      </c>
      <c r="O108" s="1" t="s">
        <v>47</v>
      </c>
      <c r="P108" s="1" t="s">
        <v>550</v>
      </c>
      <c r="Q108">
        <v>189.88200000000001</v>
      </c>
      <c r="R108">
        <v>3</v>
      </c>
      <c r="S108" s="5">
        <v>0.4</v>
      </c>
      <c r="T108" s="11">
        <v>-94.941000000000003</v>
      </c>
      <c r="U108" s="11">
        <f>SalesData[[#This Row],[Profit]]/SalesData[[#This Row],[Quantity]]</f>
        <v>-31.647000000000002</v>
      </c>
      <c r="V108" s="5">
        <f>SalesData[[#This Row],[Profit]]/SalesData[[#This Row],[Sales]]</f>
        <v>-0.5</v>
      </c>
      <c r="W108" s="17">
        <f>IF(SalesData[[#This Row],[Discount]]&gt;=0.2,1,0)</f>
        <v>1</v>
      </c>
      <c r="X108" s="1" t="s">
        <v>35</v>
      </c>
      <c r="Y108" s="1" t="str">
        <f>TEXT(SalesData[[#This Row],[Order Date]],"yyyy")</f>
        <v>2016</v>
      </c>
      <c r="Z108" s="1" t="s">
        <v>197</v>
      </c>
    </row>
    <row r="109" spans="1:26" x14ac:dyDescent="0.3">
      <c r="A109">
        <v>498</v>
      </c>
      <c r="B109" s="1" t="s">
        <v>551</v>
      </c>
      <c r="C109" s="2">
        <v>42576</v>
      </c>
      <c r="D109" s="2">
        <v>42582</v>
      </c>
      <c r="E109" s="1" t="s">
        <v>41</v>
      </c>
      <c r="F109" s="1" t="s">
        <v>509</v>
      </c>
      <c r="G109" s="1" t="s">
        <v>510</v>
      </c>
      <c r="H109" s="1" t="s">
        <v>26</v>
      </c>
      <c r="I109" s="1" t="s">
        <v>27</v>
      </c>
      <c r="J109" s="1" t="s">
        <v>552</v>
      </c>
      <c r="K109" s="1" t="s">
        <v>55</v>
      </c>
      <c r="L109" s="1" t="s">
        <v>56</v>
      </c>
      <c r="M109" s="1" t="s">
        <v>553</v>
      </c>
      <c r="N109" s="1" t="s">
        <v>32</v>
      </c>
      <c r="O109" s="1" t="s">
        <v>58</v>
      </c>
      <c r="P109" s="1" t="s">
        <v>554</v>
      </c>
      <c r="Q109">
        <v>255.76</v>
      </c>
      <c r="R109">
        <v>4</v>
      </c>
      <c r="S109" s="5">
        <v>0</v>
      </c>
      <c r="T109" s="11">
        <v>81.843199999999996</v>
      </c>
      <c r="U109" s="11">
        <f>SalesData[[#This Row],[Profit]]/SalesData[[#This Row],[Quantity]]</f>
        <v>20.460799999999999</v>
      </c>
      <c r="V109" s="5">
        <f>SalesData[[#This Row],[Profit]]/SalesData[[#This Row],[Sales]]</f>
        <v>0.32</v>
      </c>
      <c r="W109" s="17">
        <f>IF(SalesData[[#This Row],[Discount]]&gt;=0.2,1,0)</f>
        <v>0</v>
      </c>
      <c r="X109" s="1" t="s">
        <v>131</v>
      </c>
      <c r="Y109" s="1" t="str">
        <f>TEXT(SalesData[[#This Row],[Order Date]],"yyyy")</f>
        <v>2016</v>
      </c>
      <c r="Z109" s="1" t="s">
        <v>73</v>
      </c>
    </row>
    <row r="110" spans="1:26" x14ac:dyDescent="0.3">
      <c r="A110">
        <v>499</v>
      </c>
      <c r="B110" s="1" t="s">
        <v>551</v>
      </c>
      <c r="C110" s="2">
        <v>42576</v>
      </c>
      <c r="D110" s="2">
        <v>42582</v>
      </c>
      <c r="E110" s="1" t="s">
        <v>41</v>
      </c>
      <c r="F110" s="1" t="s">
        <v>509</v>
      </c>
      <c r="G110" s="1" t="s">
        <v>510</v>
      </c>
      <c r="H110" s="1" t="s">
        <v>26</v>
      </c>
      <c r="I110" s="1" t="s">
        <v>27</v>
      </c>
      <c r="J110" s="1" t="s">
        <v>552</v>
      </c>
      <c r="K110" s="1" t="s">
        <v>55</v>
      </c>
      <c r="L110" s="1" t="s">
        <v>56</v>
      </c>
      <c r="M110" s="1" t="s">
        <v>396</v>
      </c>
      <c r="N110" s="1" t="s">
        <v>32</v>
      </c>
      <c r="O110" s="1" t="s">
        <v>38</v>
      </c>
      <c r="P110" s="1" t="s">
        <v>397</v>
      </c>
      <c r="Q110">
        <v>241.56800000000001</v>
      </c>
      <c r="R110">
        <v>2</v>
      </c>
      <c r="S110" s="5">
        <v>0.2</v>
      </c>
      <c r="T110" s="11">
        <v>18.117599999999999</v>
      </c>
      <c r="U110" s="11">
        <f>SalesData[[#This Row],[Profit]]/SalesData[[#This Row],[Quantity]]</f>
        <v>9.0587999999999997</v>
      </c>
      <c r="V110" s="5">
        <f>SalesData[[#This Row],[Profit]]/SalesData[[#This Row],[Sales]]</f>
        <v>7.4999999999999997E-2</v>
      </c>
      <c r="W110" s="17">
        <f>IF(SalesData[[#This Row],[Discount]]&gt;=0.2,1,0)</f>
        <v>1</v>
      </c>
      <c r="X110" s="1" t="s">
        <v>131</v>
      </c>
      <c r="Y110" s="1" t="str">
        <f>TEXT(SalesData[[#This Row],[Order Date]],"yyyy")</f>
        <v>2016</v>
      </c>
      <c r="Z110" s="1" t="s">
        <v>73</v>
      </c>
    </row>
    <row r="111" spans="1:26" x14ac:dyDescent="0.3">
      <c r="A111">
        <v>500</v>
      </c>
      <c r="B111" s="1" t="s">
        <v>551</v>
      </c>
      <c r="C111" s="2">
        <v>42576</v>
      </c>
      <c r="D111" s="2">
        <v>42582</v>
      </c>
      <c r="E111" s="1" t="s">
        <v>41</v>
      </c>
      <c r="F111" s="1" t="s">
        <v>509</v>
      </c>
      <c r="G111" s="1" t="s">
        <v>510</v>
      </c>
      <c r="H111" s="1" t="s">
        <v>26</v>
      </c>
      <c r="I111" s="1" t="s">
        <v>27</v>
      </c>
      <c r="J111" s="1" t="s">
        <v>552</v>
      </c>
      <c r="K111" s="1" t="s">
        <v>55</v>
      </c>
      <c r="L111" s="1" t="s">
        <v>56</v>
      </c>
      <c r="M111" s="1" t="s">
        <v>555</v>
      </c>
      <c r="N111" s="1" t="s">
        <v>32</v>
      </c>
      <c r="O111" s="1" t="s">
        <v>58</v>
      </c>
      <c r="P111" s="1" t="s">
        <v>556</v>
      </c>
      <c r="Q111">
        <v>69.3</v>
      </c>
      <c r="R111">
        <v>9</v>
      </c>
      <c r="S111" s="5">
        <v>0</v>
      </c>
      <c r="T111" s="11">
        <v>22.869</v>
      </c>
      <c r="U111" s="11">
        <f>SalesData[[#This Row],[Profit]]/SalesData[[#This Row],[Quantity]]</f>
        <v>2.5409999999999999</v>
      </c>
      <c r="V111" s="5">
        <f>SalesData[[#This Row],[Profit]]/SalesData[[#This Row],[Sales]]</f>
        <v>0.33</v>
      </c>
      <c r="W111" s="17">
        <f>IF(SalesData[[#This Row],[Discount]]&gt;=0.2,1,0)</f>
        <v>0</v>
      </c>
      <c r="X111" s="1" t="s">
        <v>131</v>
      </c>
      <c r="Y111" s="1" t="str">
        <f>TEXT(SalesData[[#This Row],[Order Date]],"yyyy")</f>
        <v>2016</v>
      </c>
      <c r="Z111" s="1" t="s">
        <v>73</v>
      </c>
    </row>
    <row r="112" spans="1:26" x14ac:dyDescent="0.3">
      <c r="A112">
        <v>503</v>
      </c>
      <c r="B112" s="1" t="s">
        <v>557</v>
      </c>
      <c r="C112" s="2">
        <v>42520</v>
      </c>
      <c r="D112" s="2">
        <v>42525</v>
      </c>
      <c r="E112" s="1" t="s">
        <v>41</v>
      </c>
      <c r="F112" s="1" t="s">
        <v>558</v>
      </c>
      <c r="G112" s="1" t="s">
        <v>559</v>
      </c>
      <c r="H112" s="1" t="s">
        <v>92</v>
      </c>
      <c r="I112" s="1" t="s">
        <v>27</v>
      </c>
      <c r="J112" s="1" t="s">
        <v>560</v>
      </c>
      <c r="K112" s="1" t="s">
        <v>182</v>
      </c>
      <c r="L112" s="1" t="s">
        <v>56</v>
      </c>
      <c r="M112" s="1" t="s">
        <v>561</v>
      </c>
      <c r="N112" s="1" t="s">
        <v>32</v>
      </c>
      <c r="O112" s="1" t="s">
        <v>38</v>
      </c>
      <c r="P112" s="1" t="s">
        <v>562</v>
      </c>
      <c r="Q112">
        <v>801.56799999999998</v>
      </c>
      <c r="R112">
        <v>2</v>
      </c>
      <c r="S112" s="5">
        <v>0.2</v>
      </c>
      <c r="T112" s="11">
        <v>50.097999999999999</v>
      </c>
      <c r="U112" s="11">
        <f>SalesData[[#This Row],[Profit]]/SalesData[[#This Row],[Quantity]]</f>
        <v>25.048999999999999</v>
      </c>
      <c r="V112" s="5">
        <f>SalesData[[#This Row],[Profit]]/SalesData[[#This Row],[Sales]]</f>
        <v>6.25E-2</v>
      </c>
      <c r="W112" s="17">
        <f>IF(SalesData[[#This Row],[Discount]]&gt;=0.2,1,0)</f>
        <v>1</v>
      </c>
      <c r="X112" s="1" t="s">
        <v>60</v>
      </c>
      <c r="Y112" s="1" t="str">
        <f>TEXT(SalesData[[#This Row],[Order Date]],"yyyy")</f>
        <v>2016</v>
      </c>
      <c r="Z112" s="1" t="s">
        <v>163</v>
      </c>
    </row>
    <row r="113" spans="1:26" x14ac:dyDescent="0.3">
      <c r="A113">
        <v>511</v>
      </c>
      <c r="B113" s="1" t="s">
        <v>563</v>
      </c>
      <c r="C113" s="2">
        <v>43065</v>
      </c>
      <c r="D113" s="2">
        <v>43066</v>
      </c>
      <c r="E113" s="1" t="s">
        <v>89</v>
      </c>
      <c r="F113" s="1" t="s">
        <v>564</v>
      </c>
      <c r="G113" s="1" t="s">
        <v>565</v>
      </c>
      <c r="H113" s="1" t="s">
        <v>26</v>
      </c>
      <c r="I113" s="1" t="s">
        <v>27</v>
      </c>
      <c r="J113" s="1" t="s">
        <v>566</v>
      </c>
      <c r="K113" s="1" t="s">
        <v>567</v>
      </c>
      <c r="L113" s="1" t="s">
        <v>95</v>
      </c>
      <c r="M113" s="1" t="s">
        <v>568</v>
      </c>
      <c r="N113" s="1" t="s">
        <v>32</v>
      </c>
      <c r="O113" s="1" t="s">
        <v>58</v>
      </c>
      <c r="P113" s="1" t="s">
        <v>569</v>
      </c>
      <c r="Q113">
        <v>126.3</v>
      </c>
      <c r="R113">
        <v>3</v>
      </c>
      <c r="S113" s="5">
        <v>0</v>
      </c>
      <c r="T113" s="11">
        <v>40.415999999999997</v>
      </c>
      <c r="U113" s="11">
        <f>SalesData[[#This Row],[Profit]]/SalesData[[#This Row],[Quantity]]</f>
        <v>13.472</v>
      </c>
      <c r="V113" s="5">
        <f>SalesData[[#This Row],[Profit]]/SalesData[[#This Row],[Sales]]</f>
        <v>0.32</v>
      </c>
      <c r="W113" s="17">
        <f>IF(SalesData[[#This Row],[Discount]]&gt;=0.2,1,0)</f>
        <v>0</v>
      </c>
      <c r="X113" s="1" t="s">
        <v>125</v>
      </c>
      <c r="Y113" s="1" t="str">
        <f>TEXT(SalesData[[#This Row],[Order Date]],"yyyy")</f>
        <v>2017</v>
      </c>
      <c r="Z113" s="1" t="s">
        <v>36</v>
      </c>
    </row>
    <row r="114" spans="1:26" x14ac:dyDescent="0.3">
      <c r="A114">
        <v>523</v>
      </c>
      <c r="B114" s="1" t="s">
        <v>570</v>
      </c>
      <c r="C114" s="2">
        <v>42758</v>
      </c>
      <c r="D114" s="2">
        <v>42760</v>
      </c>
      <c r="E114" s="1" t="s">
        <v>89</v>
      </c>
      <c r="F114" s="1" t="s">
        <v>571</v>
      </c>
      <c r="G114" s="1" t="s">
        <v>572</v>
      </c>
      <c r="H114" s="1" t="s">
        <v>92</v>
      </c>
      <c r="I114" s="1" t="s">
        <v>27</v>
      </c>
      <c r="J114" s="1" t="s">
        <v>290</v>
      </c>
      <c r="K114" s="1" t="s">
        <v>291</v>
      </c>
      <c r="L114" s="1" t="s">
        <v>95</v>
      </c>
      <c r="M114" s="1" t="s">
        <v>549</v>
      </c>
      <c r="N114" s="1" t="s">
        <v>32</v>
      </c>
      <c r="O114" s="1" t="s">
        <v>47</v>
      </c>
      <c r="P114" s="1" t="s">
        <v>550</v>
      </c>
      <c r="Q114">
        <v>210.98</v>
      </c>
      <c r="R114">
        <v>2</v>
      </c>
      <c r="S114" s="5">
        <v>0</v>
      </c>
      <c r="T114" s="11">
        <v>21.097999999999999</v>
      </c>
      <c r="U114" s="11">
        <f>SalesData[[#This Row],[Profit]]/SalesData[[#This Row],[Quantity]]</f>
        <v>10.548999999999999</v>
      </c>
      <c r="V114" s="5">
        <f>SalesData[[#This Row],[Profit]]/SalesData[[#This Row],[Sales]]</f>
        <v>0.1</v>
      </c>
      <c r="W114" s="17">
        <f>IF(SalesData[[#This Row],[Discount]]&gt;=0.2,1,0)</f>
        <v>0</v>
      </c>
      <c r="X114" s="1" t="s">
        <v>72</v>
      </c>
      <c r="Y114" s="1" t="str">
        <f>TEXT(SalesData[[#This Row],[Order Date]],"yyyy")</f>
        <v>2017</v>
      </c>
      <c r="Z114" s="1" t="s">
        <v>171</v>
      </c>
    </row>
    <row r="115" spans="1:26" x14ac:dyDescent="0.3">
      <c r="A115">
        <v>527</v>
      </c>
      <c r="B115" s="1" t="s">
        <v>573</v>
      </c>
      <c r="C115" s="2">
        <v>43029</v>
      </c>
      <c r="D115" s="2">
        <v>43034</v>
      </c>
      <c r="E115" s="1" t="s">
        <v>41</v>
      </c>
      <c r="F115" s="1" t="s">
        <v>574</v>
      </c>
      <c r="G115" s="1" t="s">
        <v>575</v>
      </c>
      <c r="H115" s="1" t="s">
        <v>102</v>
      </c>
      <c r="I115" s="1" t="s">
        <v>27</v>
      </c>
      <c r="J115" s="1" t="s">
        <v>576</v>
      </c>
      <c r="K115" s="1" t="s">
        <v>45</v>
      </c>
      <c r="L115" s="1" t="s">
        <v>30</v>
      </c>
      <c r="M115" s="1" t="s">
        <v>577</v>
      </c>
      <c r="N115" s="1" t="s">
        <v>32</v>
      </c>
      <c r="O115" s="1" t="s">
        <v>38</v>
      </c>
      <c r="P115" s="1" t="s">
        <v>578</v>
      </c>
      <c r="Q115">
        <v>683.952</v>
      </c>
      <c r="R115">
        <v>3</v>
      </c>
      <c r="S115" s="5">
        <v>0.2</v>
      </c>
      <c r="T115" s="11">
        <v>42.747</v>
      </c>
      <c r="U115" s="11">
        <f>SalesData[[#This Row],[Profit]]/SalesData[[#This Row],[Quantity]]</f>
        <v>14.249000000000001</v>
      </c>
      <c r="V115" s="5">
        <f>SalesData[[#This Row],[Profit]]/SalesData[[#This Row],[Sales]]</f>
        <v>6.25E-2</v>
      </c>
      <c r="W115" s="17">
        <f>IF(SalesData[[#This Row],[Discount]]&gt;=0.2,1,0)</f>
        <v>1</v>
      </c>
      <c r="X115" s="1" t="s">
        <v>60</v>
      </c>
      <c r="Y115" s="1" t="str">
        <f>TEXT(SalesData[[#This Row],[Order Date]],"yyyy")</f>
        <v>2017</v>
      </c>
      <c r="Z115" s="1" t="s">
        <v>50</v>
      </c>
    </row>
    <row r="116" spans="1:26" x14ac:dyDescent="0.3">
      <c r="A116">
        <v>528</v>
      </c>
      <c r="B116" s="1" t="s">
        <v>573</v>
      </c>
      <c r="C116" s="2">
        <v>43029</v>
      </c>
      <c r="D116" s="2">
        <v>43034</v>
      </c>
      <c r="E116" s="1" t="s">
        <v>41</v>
      </c>
      <c r="F116" s="1" t="s">
        <v>574</v>
      </c>
      <c r="G116" s="1" t="s">
        <v>575</v>
      </c>
      <c r="H116" s="1" t="s">
        <v>102</v>
      </c>
      <c r="I116" s="1" t="s">
        <v>27</v>
      </c>
      <c r="J116" s="1" t="s">
        <v>576</v>
      </c>
      <c r="K116" s="1" t="s">
        <v>45</v>
      </c>
      <c r="L116" s="1" t="s">
        <v>30</v>
      </c>
      <c r="M116" s="1" t="s">
        <v>385</v>
      </c>
      <c r="N116" s="1" t="s">
        <v>32</v>
      </c>
      <c r="O116" s="1" t="s">
        <v>58</v>
      </c>
      <c r="P116" s="1" t="s">
        <v>386</v>
      </c>
      <c r="Q116">
        <v>45.695999999999998</v>
      </c>
      <c r="R116">
        <v>3</v>
      </c>
      <c r="S116" s="5">
        <v>0.2</v>
      </c>
      <c r="T116" s="11">
        <v>5.1407999999999996</v>
      </c>
      <c r="U116" s="11">
        <f>SalesData[[#This Row],[Profit]]/SalesData[[#This Row],[Quantity]]</f>
        <v>1.7135999999999998</v>
      </c>
      <c r="V116" s="5">
        <f>SalesData[[#This Row],[Profit]]/SalesData[[#This Row],[Sales]]</f>
        <v>0.1125</v>
      </c>
      <c r="W116" s="17">
        <f>IF(SalesData[[#This Row],[Discount]]&gt;=0.2,1,0)</f>
        <v>1</v>
      </c>
      <c r="X116" s="1" t="s">
        <v>60</v>
      </c>
      <c r="Y116" s="1" t="str">
        <f>TEXT(SalesData[[#This Row],[Order Date]],"yyyy")</f>
        <v>2017</v>
      </c>
      <c r="Z116" s="1" t="s">
        <v>50</v>
      </c>
    </row>
    <row r="117" spans="1:26" x14ac:dyDescent="0.3">
      <c r="A117">
        <v>532</v>
      </c>
      <c r="B117" s="1" t="s">
        <v>579</v>
      </c>
      <c r="C117" s="2">
        <v>42315</v>
      </c>
      <c r="D117" s="2">
        <v>42317</v>
      </c>
      <c r="E117" s="1" t="s">
        <v>23</v>
      </c>
      <c r="F117" s="1" t="s">
        <v>580</v>
      </c>
      <c r="G117" s="1" t="s">
        <v>581</v>
      </c>
      <c r="H117" s="1" t="s">
        <v>92</v>
      </c>
      <c r="I117" s="1" t="s">
        <v>27</v>
      </c>
      <c r="J117" s="1" t="s">
        <v>54</v>
      </c>
      <c r="K117" s="1" t="s">
        <v>55</v>
      </c>
      <c r="L117" s="1" t="s">
        <v>56</v>
      </c>
      <c r="M117" s="1" t="s">
        <v>582</v>
      </c>
      <c r="N117" s="1" t="s">
        <v>32</v>
      </c>
      <c r="O117" s="1" t="s">
        <v>38</v>
      </c>
      <c r="P117" s="1" t="s">
        <v>583</v>
      </c>
      <c r="Q117">
        <v>190.72</v>
      </c>
      <c r="R117">
        <v>1</v>
      </c>
      <c r="S117" s="5">
        <v>0.2</v>
      </c>
      <c r="T117" s="11">
        <v>11.92</v>
      </c>
      <c r="U117" s="11">
        <f>SalesData[[#This Row],[Profit]]/SalesData[[#This Row],[Quantity]]</f>
        <v>11.92</v>
      </c>
      <c r="V117" s="5">
        <f>SalesData[[#This Row],[Profit]]/SalesData[[#This Row],[Sales]]</f>
        <v>6.25E-2</v>
      </c>
      <c r="W117" s="17">
        <f>IF(SalesData[[#This Row],[Discount]]&gt;=0.2,1,0)</f>
        <v>1</v>
      </c>
      <c r="X117" s="1" t="s">
        <v>72</v>
      </c>
      <c r="Y117" s="1" t="str">
        <f>TEXT(SalesData[[#This Row],[Order Date]],"yyyy")</f>
        <v>2015</v>
      </c>
      <c r="Z117" s="1" t="s">
        <v>36</v>
      </c>
    </row>
    <row r="118" spans="1:26" x14ac:dyDescent="0.3">
      <c r="A118">
        <v>533</v>
      </c>
      <c r="B118" s="1" t="s">
        <v>584</v>
      </c>
      <c r="C118" s="2">
        <v>42985</v>
      </c>
      <c r="D118" s="2">
        <v>42989</v>
      </c>
      <c r="E118" s="1" t="s">
        <v>41</v>
      </c>
      <c r="F118" s="1" t="s">
        <v>585</v>
      </c>
      <c r="G118" s="1" t="s">
        <v>586</v>
      </c>
      <c r="H118" s="1" t="s">
        <v>26</v>
      </c>
      <c r="I118" s="1" t="s">
        <v>27</v>
      </c>
      <c r="J118" s="1" t="s">
        <v>54</v>
      </c>
      <c r="K118" s="1" t="s">
        <v>55</v>
      </c>
      <c r="L118" s="1" t="s">
        <v>56</v>
      </c>
      <c r="M118" s="1" t="s">
        <v>587</v>
      </c>
      <c r="N118" s="1" t="s">
        <v>32</v>
      </c>
      <c r="O118" s="1" t="s">
        <v>58</v>
      </c>
      <c r="P118" s="1" t="s">
        <v>588</v>
      </c>
      <c r="Q118">
        <v>47.94</v>
      </c>
      <c r="R118">
        <v>3</v>
      </c>
      <c r="S118" s="5">
        <v>0</v>
      </c>
      <c r="T118" s="11">
        <v>2.3969999999999998</v>
      </c>
      <c r="U118" s="11">
        <f>SalesData[[#This Row],[Profit]]/SalesData[[#This Row],[Quantity]]</f>
        <v>0.79899999999999993</v>
      </c>
      <c r="V118" s="5">
        <f>SalesData[[#This Row],[Profit]]/SalesData[[#This Row],[Sales]]</f>
        <v>4.9999999999999996E-2</v>
      </c>
      <c r="W118" s="17">
        <f>IF(SalesData[[#This Row],[Discount]]&gt;=0.2,1,0)</f>
        <v>0</v>
      </c>
      <c r="X118" s="1" t="s">
        <v>85</v>
      </c>
      <c r="Y118" s="1" t="str">
        <f>TEXT(SalesData[[#This Row],[Order Date]],"yyyy")</f>
        <v>2017</v>
      </c>
      <c r="Z118" s="1" t="s">
        <v>79</v>
      </c>
    </row>
    <row r="119" spans="1:26" x14ac:dyDescent="0.3">
      <c r="A119">
        <v>540</v>
      </c>
      <c r="B119" s="1" t="s">
        <v>589</v>
      </c>
      <c r="C119" s="2">
        <v>42345</v>
      </c>
      <c r="D119" s="2">
        <v>42349</v>
      </c>
      <c r="E119" s="1" t="s">
        <v>41</v>
      </c>
      <c r="F119" s="1" t="s">
        <v>590</v>
      </c>
      <c r="G119" s="1" t="s">
        <v>591</v>
      </c>
      <c r="H119" s="1" t="s">
        <v>26</v>
      </c>
      <c r="I119" s="1" t="s">
        <v>27</v>
      </c>
      <c r="J119" s="1" t="s">
        <v>28</v>
      </c>
      <c r="K119" s="1" t="s">
        <v>29</v>
      </c>
      <c r="L119" s="1" t="s">
        <v>30</v>
      </c>
      <c r="M119" s="1" t="s">
        <v>592</v>
      </c>
      <c r="N119" s="1" t="s">
        <v>32</v>
      </c>
      <c r="O119" s="1" t="s">
        <v>38</v>
      </c>
      <c r="P119" s="1" t="s">
        <v>593</v>
      </c>
      <c r="Q119">
        <v>283.92</v>
      </c>
      <c r="R119">
        <v>4</v>
      </c>
      <c r="S119" s="5">
        <v>0</v>
      </c>
      <c r="T119" s="11">
        <v>70.98</v>
      </c>
      <c r="U119" s="11">
        <f>SalesData[[#This Row],[Profit]]/SalesData[[#This Row],[Quantity]]</f>
        <v>17.745000000000001</v>
      </c>
      <c r="V119" s="5">
        <f>SalesData[[#This Row],[Profit]]/SalesData[[#This Row],[Sales]]</f>
        <v>0.25</v>
      </c>
      <c r="W119" s="17">
        <f>IF(SalesData[[#This Row],[Discount]]&gt;=0.2,1,0)</f>
        <v>0</v>
      </c>
      <c r="X119" s="1" t="s">
        <v>85</v>
      </c>
      <c r="Y119" s="1" t="str">
        <f>TEXT(SalesData[[#This Row],[Order Date]],"yyyy")</f>
        <v>2015</v>
      </c>
      <c r="Z119" s="1" t="s">
        <v>98</v>
      </c>
    </row>
    <row r="120" spans="1:26" x14ac:dyDescent="0.3">
      <c r="A120">
        <v>546</v>
      </c>
      <c r="B120" s="1" t="s">
        <v>594</v>
      </c>
      <c r="C120" s="2">
        <v>41770</v>
      </c>
      <c r="D120" s="2">
        <v>41775</v>
      </c>
      <c r="E120" s="1" t="s">
        <v>41</v>
      </c>
      <c r="F120" s="1" t="s">
        <v>595</v>
      </c>
      <c r="G120" s="1" t="s">
        <v>596</v>
      </c>
      <c r="H120" s="1" t="s">
        <v>26</v>
      </c>
      <c r="I120" s="1" t="s">
        <v>27</v>
      </c>
      <c r="J120" s="1" t="s">
        <v>597</v>
      </c>
      <c r="K120" s="1" t="s">
        <v>94</v>
      </c>
      <c r="L120" s="1" t="s">
        <v>95</v>
      </c>
      <c r="M120" s="1" t="s">
        <v>598</v>
      </c>
      <c r="N120" s="1" t="s">
        <v>32</v>
      </c>
      <c r="O120" s="1" t="s">
        <v>58</v>
      </c>
      <c r="P120" s="1" t="s">
        <v>599</v>
      </c>
      <c r="Q120">
        <v>66.111999999999995</v>
      </c>
      <c r="R120">
        <v>4</v>
      </c>
      <c r="S120" s="5">
        <v>0.6</v>
      </c>
      <c r="T120" s="11">
        <v>-84.2928</v>
      </c>
      <c r="U120" s="11">
        <f>SalesData[[#This Row],[Profit]]/SalesData[[#This Row],[Quantity]]</f>
        <v>-21.0732</v>
      </c>
      <c r="V120" s="5">
        <f>SalesData[[#This Row],[Profit]]/SalesData[[#This Row],[Sales]]</f>
        <v>-1.2750000000000001</v>
      </c>
      <c r="W120" s="17">
        <f>IF(SalesData[[#This Row],[Discount]]&gt;=0.2,1,0)</f>
        <v>1</v>
      </c>
      <c r="X120" s="1" t="s">
        <v>60</v>
      </c>
      <c r="Y120" s="1" t="str">
        <f>TEXT(SalesData[[#This Row],[Order Date]],"yyyy")</f>
        <v>2014</v>
      </c>
      <c r="Z120" s="1" t="s">
        <v>163</v>
      </c>
    </row>
    <row r="121" spans="1:26" x14ac:dyDescent="0.3">
      <c r="A121">
        <v>552</v>
      </c>
      <c r="B121" s="1" t="s">
        <v>600</v>
      </c>
      <c r="C121" s="2">
        <v>42475</v>
      </c>
      <c r="D121" s="2">
        <v>42477</v>
      </c>
      <c r="E121" s="1" t="s">
        <v>23</v>
      </c>
      <c r="F121" s="1" t="s">
        <v>601</v>
      </c>
      <c r="G121" s="1" t="s">
        <v>602</v>
      </c>
      <c r="H121" s="1" t="s">
        <v>26</v>
      </c>
      <c r="I121" s="1" t="s">
        <v>27</v>
      </c>
      <c r="J121" s="1" t="s">
        <v>330</v>
      </c>
      <c r="K121" s="1" t="s">
        <v>55</v>
      </c>
      <c r="L121" s="1" t="s">
        <v>56</v>
      </c>
      <c r="M121" s="1" t="s">
        <v>603</v>
      </c>
      <c r="N121" s="1" t="s">
        <v>32</v>
      </c>
      <c r="O121" s="1" t="s">
        <v>38</v>
      </c>
      <c r="P121" s="1" t="s">
        <v>604</v>
      </c>
      <c r="Q121">
        <v>1121.568</v>
      </c>
      <c r="R121">
        <v>2</v>
      </c>
      <c r="S121" s="5">
        <v>0.2</v>
      </c>
      <c r="T121" s="11">
        <v>0</v>
      </c>
      <c r="U121" s="11">
        <f>SalesData[[#This Row],[Profit]]/SalesData[[#This Row],[Quantity]]</f>
        <v>0</v>
      </c>
      <c r="V121" s="5">
        <f>SalesData[[#This Row],[Profit]]/SalesData[[#This Row],[Sales]]</f>
        <v>0</v>
      </c>
      <c r="W121" s="17">
        <f>IF(SalesData[[#This Row],[Discount]]&gt;=0.2,1,0)</f>
        <v>1</v>
      </c>
      <c r="X121" s="1" t="s">
        <v>72</v>
      </c>
      <c r="Y121" s="1" t="str">
        <f>TEXT(SalesData[[#This Row],[Order Date]],"yyyy")</f>
        <v>2016</v>
      </c>
      <c r="Z121" s="1" t="s">
        <v>115</v>
      </c>
    </row>
    <row r="122" spans="1:26" x14ac:dyDescent="0.3">
      <c r="A122">
        <v>553</v>
      </c>
      <c r="B122" s="1" t="s">
        <v>605</v>
      </c>
      <c r="C122" s="2">
        <v>42989</v>
      </c>
      <c r="D122" s="2">
        <v>42990</v>
      </c>
      <c r="E122" s="1" t="s">
        <v>89</v>
      </c>
      <c r="F122" s="1" t="s">
        <v>606</v>
      </c>
      <c r="G122" s="1" t="s">
        <v>607</v>
      </c>
      <c r="H122" s="1" t="s">
        <v>26</v>
      </c>
      <c r="I122" s="1" t="s">
        <v>27</v>
      </c>
      <c r="J122" s="1" t="s">
        <v>608</v>
      </c>
      <c r="K122" s="1" t="s">
        <v>45</v>
      </c>
      <c r="L122" s="1" t="s">
        <v>30</v>
      </c>
      <c r="M122" s="1" t="s">
        <v>609</v>
      </c>
      <c r="N122" s="1" t="s">
        <v>32</v>
      </c>
      <c r="O122" s="1" t="s">
        <v>58</v>
      </c>
      <c r="P122" s="1" t="s">
        <v>610</v>
      </c>
      <c r="Q122">
        <v>34.503999999999998</v>
      </c>
      <c r="R122">
        <v>1</v>
      </c>
      <c r="S122" s="5">
        <v>0.2</v>
      </c>
      <c r="T122" s="11">
        <v>6.0381999999999998</v>
      </c>
      <c r="U122" s="11">
        <f>SalesData[[#This Row],[Profit]]/SalesData[[#This Row],[Quantity]]</f>
        <v>6.0381999999999998</v>
      </c>
      <c r="V122" s="5">
        <f>SalesData[[#This Row],[Profit]]/SalesData[[#This Row],[Sales]]</f>
        <v>0.17500000000000002</v>
      </c>
      <c r="W122" s="17">
        <f>IF(SalesData[[#This Row],[Discount]]&gt;=0.2,1,0)</f>
        <v>1</v>
      </c>
      <c r="X122" s="1" t="s">
        <v>125</v>
      </c>
      <c r="Y122" s="1" t="str">
        <f>TEXT(SalesData[[#This Row],[Order Date]],"yyyy")</f>
        <v>2017</v>
      </c>
      <c r="Z122" s="1" t="s">
        <v>79</v>
      </c>
    </row>
    <row r="123" spans="1:26" x14ac:dyDescent="0.3">
      <c r="A123">
        <v>558</v>
      </c>
      <c r="B123" s="1" t="s">
        <v>611</v>
      </c>
      <c r="C123" s="2">
        <v>42531</v>
      </c>
      <c r="D123" s="2">
        <v>42536</v>
      </c>
      <c r="E123" s="1" t="s">
        <v>41</v>
      </c>
      <c r="F123" s="1" t="s">
        <v>612</v>
      </c>
      <c r="G123" s="1" t="s">
        <v>613</v>
      </c>
      <c r="H123" s="1" t="s">
        <v>26</v>
      </c>
      <c r="I123" s="1" t="s">
        <v>27</v>
      </c>
      <c r="J123" s="1" t="s">
        <v>54</v>
      </c>
      <c r="K123" s="1" t="s">
        <v>55</v>
      </c>
      <c r="L123" s="1" t="s">
        <v>56</v>
      </c>
      <c r="M123" s="1" t="s">
        <v>614</v>
      </c>
      <c r="N123" s="1" t="s">
        <v>32</v>
      </c>
      <c r="O123" s="1" t="s">
        <v>47</v>
      </c>
      <c r="P123" s="1" t="s">
        <v>615</v>
      </c>
      <c r="Q123">
        <v>1335.68</v>
      </c>
      <c r="R123">
        <v>4</v>
      </c>
      <c r="S123" s="5">
        <v>0.2</v>
      </c>
      <c r="T123" s="11">
        <v>-217.048</v>
      </c>
      <c r="U123" s="11">
        <f>SalesData[[#This Row],[Profit]]/SalesData[[#This Row],[Quantity]]</f>
        <v>-54.262</v>
      </c>
      <c r="V123" s="5">
        <f>SalesData[[#This Row],[Profit]]/SalesData[[#This Row],[Sales]]</f>
        <v>-0.16250000000000001</v>
      </c>
      <c r="W123" s="17">
        <f>IF(SalesData[[#This Row],[Discount]]&gt;=0.2,1,0)</f>
        <v>1</v>
      </c>
      <c r="X123" s="1" t="s">
        <v>60</v>
      </c>
      <c r="Y123" s="1" t="str">
        <f>TEXT(SalesData[[#This Row],[Order Date]],"yyyy")</f>
        <v>2016</v>
      </c>
      <c r="Z123" s="1" t="s">
        <v>61</v>
      </c>
    </row>
    <row r="124" spans="1:26" x14ac:dyDescent="0.3">
      <c r="A124">
        <v>560</v>
      </c>
      <c r="B124" s="1" t="s">
        <v>616</v>
      </c>
      <c r="C124" s="2">
        <v>43059</v>
      </c>
      <c r="D124" s="2">
        <v>43061</v>
      </c>
      <c r="E124" s="1" t="s">
        <v>23</v>
      </c>
      <c r="F124" s="1" t="s">
        <v>617</v>
      </c>
      <c r="G124" s="1" t="s">
        <v>618</v>
      </c>
      <c r="H124" s="1" t="s">
        <v>26</v>
      </c>
      <c r="I124" s="1" t="s">
        <v>27</v>
      </c>
      <c r="J124" s="1" t="s">
        <v>330</v>
      </c>
      <c r="K124" s="1" t="s">
        <v>55</v>
      </c>
      <c r="L124" s="1" t="s">
        <v>56</v>
      </c>
      <c r="M124" s="1" t="s">
        <v>487</v>
      </c>
      <c r="N124" s="1" t="s">
        <v>32</v>
      </c>
      <c r="O124" s="1" t="s">
        <v>58</v>
      </c>
      <c r="P124" s="1" t="s">
        <v>488</v>
      </c>
      <c r="Q124">
        <v>42.6</v>
      </c>
      <c r="R124">
        <v>3</v>
      </c>
      <c r="S124" s="5">
        <v>0</v>
      </c>
      <c r="T124" s="11">
        <v>16.614000000000001</v>
      </c>
      <c r="U124" s="11">
        <f>SalesData[[#This Row],[Profit]]/SalesData[[#This Row],[Quantity]]</f>
        <v>5.5380000000000003</v>
      </c>
      <c r="V124" s="5">
        <f>SalesData[[#This Row],[Profit]]/SalesData[[#This Row],[Sales]]</f>
        <v>0.39</v>
      </c>
      <c r="W124" s="17">
        <f>IF(SalesData[[#This Row],[Discount]]&gt;=0.2,1,0)</f>
        <v>0</v>
      </c>
      <c r="X124" s="1" t="s">
        <v>72</v>
      </c>
      <c r="Y124" s="1" t="str">
        <f>TEXT(SalesData[[#This Row],[Order Date]],"yyyy")</f>
        <v>2017</v>
      </c>
      <c r="Z124" s="1" t="s">
        <v>36</v>
      </c>
    </row>
    <row r="125" spans="1:26" x14ac:dyDescent="0.3">
      <c r="A125">
        <v>563</v>
      </c>
      <c r="B125" s="1" t="s">
        <v>619</v>
      </c>
      <c r="C125" s="2">
        <v>41896</v>
      </c>
      <c r="D125" s="2">
        <v>41900</v>
      </c>
      <c r="E125" s="1" t="s">
        <v>23</v>
      </c>
      <c r="F125" s="1" t="s">
        <v>620</v>
      </c>
      <c r="G125" s="1" t="s">
        <v>621</v>
      </c>
      <c r="H125" s="1" t="s">
        <v>26</v>
      </c>
      <c r="I125" s="1" t="s">
        <v>27</v>
      </c>
      <c r="J125" s="1" t="s">
        <v>305</v>
      </c>
      <c r="K125" s="1" t="s">
        <v>45</v>
      </c>
      <c r="L125" s="1" t="s">
        <v>30</v>
      </c>
      <c r="M125" s="1" t="s">
        <v>622</v>
      </c>
      <c r="N125" s="1" t="s">
        <v>32</v>
      </c>
      <c r="O125" s="1" t="s">
        <v>58</v>
      </c>
      <c r="P125" s="1" t="s">
        <v>623</v>
      </c>
      <c r="Q125">
        <v>13.128</v>
      </c>
      <c r="R125">
        <v>3</v>
      </c>
      <c r="S125" s="5">
        <v>0.2</v>
      </c>
      <c r="T125" s="11">
        <v>3.7743000000000002</v>
      </c>
      <c r="U125" s="11">
        <f>SalesData[[#This Row],[Profit]]/SalesData[[#This Row],[Quantity]]</f>
        <v>1.2581</v>
      </c>
      <c r="V125" s="5">
        <f>SalesData[[#This Row],[Profit]]/SalesData[[#This Row],[Sales]]</f>
        <v>0.28750000000000003</v>
      </c>
      <c r="W125" s="17">
        <f>IF(SalesData[[#This Row],[Discount]]&gt;=0.2,1,0)</f>
        <v>1</v>
      </c>
      <c r="X125" s="1" t="s">
        <v>85</v>
      </c>
      <c r="Y125" s="1" t="str">
        <f>TEXT(SalesData[[#This Row],[Order Date]],"yyyy")</f>
        <v>2014</v>
      </c>
      <c r="Z125" s="1" t="s">
        <v>79</v>
      </c>
    </row>
    <row r="126" spans="1:26" x14ac:dyDescent="0.3">
      <c r="A126">
        <v>570</v>
      </c>
      <c r="B126" s="1" t="s">
        <v>624</v>
      </c>
      <c r="C126" s="2">
        <v>43009</v>
      </c>
      <c r="D126" s="2">
        <v>43016</v>
      </c>
      <c r="E126" s="1" t="s">
        <v>41</v>
      </c>
      <c r="F126" s="1" t="s">
        <v>625</v>
      </c>
      <c r="G126" s="1" t="s">
        <v>626</v>
      </c>
      <c r="H126" s="1" t="s">
        <v>92</v>
      </c>
      <c r="I126" s="1" t="s">
        <v>27</v>
      </c>
      <c r="J126" s="1" t="s">
        <v>193</v>
      </c>
      <c r="K126" s="1" t="s">
        <v>194</v>
      </c>
      <c r="L126" s="1" t="s">
        <v>56</v>
      </c>
      <c r="M126" s="1" t="s">
        <v>627</v>
      </c>
      <c r="N126" s="1" t="s">
        <v>32</v>
      </c>
      <c r="O126" s="1" t="s">
        <v>38</v>
      </c>
      <c r="P126" s="1" t="s">
        <v>628</v>
      </c>
      <c r="Q126">
        <v>451.15199999999999</v>
      </c>
      <c r="R126">
        <v>3</v>
      </c>
      <c r="S126" s="5">
        <v>0.2</v>
      </c>
      <c r="T126" s="11">
        <v>0</v>
      </c>
      <c r="U126" s="11">
        <f>SalesData[[#This Row],[Profit]]/SalesData[[#This Row],[Quantity]]</f>
        <v>0</v>
      </c>
      <c r="V126" s="5">
        <f>SalesData[[#This Row],[Profit]]/SalesData[[#This Row],[Sales]]</f>
        <v>0</v>
      </c>
      <c r="W126" s="17">
        <f>IF(SalesData[[#This Row],[Discount]]&gt;=0.2,1,0)</f>
        <v>1</v>
      </c>
      <c r="X126" s="1" t="s">
        <v>49</v>
      </c>
      <c r="Y126" s="1" t="str">
        <f>TEXT(SalesData[[#This Row],[Order Date]],"yyyy")</f>
        <v>2017</v>
      </c>
      <c r="Z126" s="1" t="s">
        <v>50</v>
      </c>
    </row>
    <row r="127" spans="1:26" x14ac:dyDescent="0.3">
      <c r="A127">
        <v>580</v>
      </c>
      <c r="B127" s="1" t="s">
        <v>629</v>
      </c>
      <c r="C127" s="2">
        <v>42936</v>
      </c>
      <c r="D127" s="2">
        <v>42942</v>
      </c>
      <c r="E127" s="1" t="s">
        <v>41</v>
      </c>
      <c r="F127" s="1" t="s">
        <v>630</v>
      </c>
      <c r="G127" s="1" t="s">
        <v>631</v>
      </c>
      <c r="H127" s="1" t="s">
        <v>26</v>
      </c>
      <c r="I127" s="1" t="s">
        <v>27</v>
      </c>
      <c r="J127" s="1" t="s">
        <v>135</v>
      </c>
      <c r="K127" s="1" t="s">
        <v>136</v>
      </c>
      <c r="L127" s="1" t="s">
        <v>95</v>
      </c>
      <c r="M127" s="1" t="s">
        <v>632</v>
      </c>
      <c r="N127" s="1" t="s">
        <v>32</v>
      </c>
      <c r="O127" s="1" t="s">
        <v>58</v>
      </c>
      <c r="P127" s="1" t="s">
        <v>633</v>
      </c>
      <c r="Q127">
        <v>8.7919999999999998</v>
      </c>
      <c r="R127">
        <v>1</v>
      </c>
      <c r="S127" s="5">
        <v>0.6</v>
      </c>
      <c r="T127" s="11">
        <v>-5.7148000000000003</v>
      </c>
      <c r="U127" s="11">
        <f>SalesData[[#This Row],[Profit]]/SalesData[[#This Row],[Quantity]]</f>
        <v>-5.7148000000000003</v>
      </c>
      <c r="V127" s="5">
        <f>SalesData[[#This Row],[Profit]]/SalesData[[#This Row],[Sales]]</f>
        <v>-0.65</v>
      </c>
      <c r="W127" s="17">
        <f>IF(SalesData[[#This Row],[Discount]]&gt;=0.2,1,0)</f>
        <v>1</v>
      </c>
      <c r="X127" s="1" t="s">
        <v>131</v>
      </c>
      <c r="Y127" s="1" t="str">
        <f>TEXT(SalesData[[#This Row],[Order Date]],"yyyy")</f>
        <v>2017</v>
      </c>
      <c r="Z127" s="1" t="s">
        <v>73</v>
      </c>
    </row>
    <row r="128" spans="1:26" x14ac:dyDescent="0.3">
      <c r="A128">
        <v>587</v>
      </c>
      <c r="B128" s="1" t="s">
        <v>634</v>
      </c>
      <c r="C128" s="2">
        <v>42188</v>
      </c>
      <c r="D128" s="2">
        <v>42194</v>
      </c>
      <c r="E128" s="1" t="s">
        <v>41</v>
      </c>
      <c r="F128" s="1" t="s">
        <v>635</v>
      </c>
      <c r="G128" s="1" t="s">
        <v>636</v>
      </c>
      <c r="H128" s="1" t="s">
        <v>26</v>
      </c>
      <c r="I128" s="1" t="s">
        <v>27</v>
      </c>
      <c r="J128" s="1" t="s">
        <v>637</v>
      </c>
      <c r="K128" s="1" t="s">
        <v>29</v>
      </c>
      <c r="L128" s="1" t="s">
        <v>30</v>
      </c>
      <c r="M128" s="1" t="s">
        <v>460</v>
      </c>
      <c r="N128" s="1" t="s">
        <v>32</v>
      </c>
      <c r="O128" s="1" t="s">
        <v>38</v>
      </c>
      <c r="P128" s="1" t="s">
        <v>461</v>
      </c>
      <c r="Q128">
        <v>70.98</v>
      </c>
      <c r="R128">
        <v>1</v>
      </c>
      <c r="S128" s="5">
        <v>0</v>
      </c>
      <c r="T128" s="11">
        <v>4.9686000000000003</v>
      </c>
      <c r="U128" s="11">
        <f>SalesData[[#This Row],[Profit]]/SalesData[[#This Row],[Quantity]]</f>
        <v>4.9686000000000003</v>
      </c>
      <c r="V128" s="5">
        <f>SalesData[[#This Row],[Profit]]/SalesData[[#This Row],[Sales]]</f>
        <v>7.0000000000000007E-2</v>
      </c>
      <c r="W128" s="17">
        <f>IF(SalesData[[#This Row],[Discount]]&gt;=0.2,1,0)</f>
        <v>0</v>
      </c>
      <c r="X128" s="1" t="s">
        <v>131</v>
      </c>
      <c r="Y128" s="1" t="str">
        <f>TEXT(SalesData[[#This Row],[Order Date]],"yyyy")</f>
        <v>2015</v>
      </c>
      <c r="Z128" s="1" t="s">
        <v>73</v>
      </c>
    </row>
    <row r="129" spans="1:26" x14ac:dyDescent="0.3">
      <c r="A129">
        <v>598</v>
      </c>
      <c r="B129" s="1" t="s">
        <v>638</v>
      </c>
      <c r="C129" s="2">
        <v>41859</v>
      </c>
      <c r="D129" s="2">
        <v>41866</v>
      </c>
      <c r="E129" s="1" t="s">
        <v>41</v>
      </c>
      <c r="F129" s="1" t="s">
        <v>639</v>
      </c>
      <c r="G129" s="1" t="s">
        <v>640</v>
      </c>
      <c r="H129" s="1" t="s">
        <v>26</v>
      </c>
      <c r="I129" s="1" t="s">
        <v>27</v>
      </c>
      <c r="J129" s="1" t="s">
        <v>641</v>
      </c>
      <c r="K129" s="1" t="s">
        <v>55</v>
      </c>
      <c r="L129" s="1" t="s">
        <v>56</v>
      </c>
      <c r="M129" s="1" t="s">
        <v>642</v>
      </c>
      <c r="N129" s="1" t="s">
        <v>32</v>
      </c>
      <c r="O129" s="1" t="s">
        <v>58</v>
      </c>
      <c r="P129" s="1" t="s">
        <v>643</v>
      </c>
      <c r="Q129">
        <v>327.76</v>
      </c>
      <c r="R129">
        <v>8</v>
      </c>
      <c r="S129" s="5">
        <v>0</v>
      </c>
      <c r="T129" s="11">
        <v>91.772800000000004</v>
      </c>
      <c r="U129" s="11">
        <f>SalesData[[#This Row],[Profit]]/SalesData[[#This Row],[Quantity]]</f>
        <v>11.4716</v>
      </c>
      <c r="V129" s="5">
        <f>SalesData[[#This Row],[Profit]]/SalesData[[#This Row],[Sales]]</f>
        <v>0.28000000000000003</v>
      </c>
      <c r="W129" s="17">
        <f>IF(SalesData[[#This Row],[Discount]]&gt;=0.2,1,0)</f>
        <v>0</v>
      </c>
      <c r="X129" s="1" t="s">
        <v>49</v>
      </c>
      <c r="Y129" s="1" t="str">
        <f>TEXT(SalesData[[#This Row],[Order Date]],"yyyy")</f>
        <v>2014</v>
      </c>
      <c r="Z129" s="1" t="s">
        <v>255</v>
      </c>
    </row>
    <row r="130" spans="1:26" x14ac:dyDescent="0.3">
      <c r="A130">
        <v>604</v>
      </c>
      <c r="B130" s="1" t="s">
        <v>644</v>
      </c>
      <c r="C130" s="2">
        <v>41713</v>
      </c>
      <c r="D130" s="2">
        <v>41717</v>
      </c>
      <c r="E130" s="1" t="s">
        <v>41</v>
      </c>
      <c r="F130" s="1" t="s">
        <v>645</v>
      </c>
      <c r="G130" s="1" t="s">
        <v>646</v>
      </c>
      <c r="H130" s="1" t="s">
        <v>26</v>
      </c>
      <c r="I130" s="1" t="s">
        <v>27</v>
      </c>
      <c r="J130" s="1" t="s">
        <v>305</v>
      </c>
      <c r="K130" s="1" t="s">
        <v>45</v>
      </c>
      <c r="L130" s="1" t="s">
        <v>30</v>
      </c>
      <c r="M130" s="1" t="s">
        <v>385</v>
      </c>
      <c r="N130" s="1" t="s">
        <v>32</v>
      </c>
      <c r="O130" s="1" t="s">
        <v>58</v>
      </c>
      <c r="P130" s="1" t="s">
        <v>386</v>
      </c>
      <c r="Q130">
        <v>45.695999999999998</v>
      </c>
      <c r="R130">
        <v>3</v>
      </c>
      <c r="S130" s="5">
        <v>0.2</v>
      </c>
      <c r="T130" s="11">
        <v>5.1407999999999996</v>
      </c>
      <c r="U130" s="11">
        <f>SalesData[[#This Row],[Profit]]/SalesData[[#This Row],[Quantity]]</f>
        <v>1.7135999999999998</v>
      </c>
      <c r="V130" s="5">
        <f>SalesData[[#This Row],[Profit]]/SalesData[[#This Row],[Sales]]</f>
        <v>0.1125</v>
      </c>
      <c r="W130" s="17">
        <f>IF(SalesData[[#This Row],[Discount]]&gt;=0.2,1,0)</f>
        <v>1</v>
      </c>
      <c r="X130" s="1" t="s">
        <v>85</v>
      </c>
      <c r="Y130" s="1" t="str">
        <f>TEXT(SalesData[[#This Row],[Order Date]],"yyyy")</f>
        <v>2014</v>
      </c>
      <c r="Z130" s="1" t="s">
        <v>197</v>
      </c>
    </row>
    <row r="131" spans="1:26" x14ac:dyDescent="0.3">
      <c r="A131">
        <v>617</v>
      </c>
      <c r="B131" s="1" t="s">
        <v>647</v>
      </c>
      <c r="C131" s="2">
        <v>42965</v>
      </c>
      <c r="D131" s="2">
        <v>42970</v>
      </c>
      <c r="E131" s="1" t="s">
        <v>23</v>
      </c>
      <c r="F131" s="1" t="s">
        <v>648</v>
      </c>
      <c r="G131" s="1" t="s">
        <v>649</v>
      </c>
      <c r="H131" s="1" t="s">
        <v>92</v>
      </c>
      <c r="I131" s="1" t="s">
        <v>27</v>
      </c>
      <c r="J131" s="1" t="s">
        <v>175</v>
      </c>
      <c r="K131" s="1" t="s">
        <v>122</v>
      </c>
      <c r="L131" s="1" t="s">
        <v>69</v>
      </c>
      <c r="M131" s="1" t="s">
        <v>650</v>
      </c>
      <c r="N131" s="1" t="s">
        <v>32</v>
      </c>
      <c r="O131" s="1" t="s">
        <v>58</v>
      </c>
      <c r="P131" s="1" t="s">
        <v>651</v>
      </c>
      <c r="Q131">
        <v>40.479999999999997</v>
      </c>
      <c r="R131">
        <v>2</v>
      </c>
      <c r="S131" s="5">
        <v>0</v>
      </c>
      <c r="T131" s="11">
        <v>15.7872</v>
      </c>
      <c r="U131" s="11">
        <f>SalesData[[#This Row],[Profit]]/SalesData[[#This Row],[Quantity]]</f>
        <v>7.8936000000000002</v>
      </c>
      <c r="V131" s="5">
        <f>SalesData[[#This Row],[Profit]]/SalesData[[#This Row],[Sales]]</f>
        <v>0.39</v>
      </c>
      <c r="W131" s="17">
        <f>IF(SalesData[[#This Row],[Discount]]&gt;=0.2,1,0)</f>
        <v>0</v>
      </c>
      <c r="X131" s="1" t="s">
        <v>60</v>
      </c>
      <c r="Y131" s="1" t="str">
        <f>TEXT(SalesData[[#This Row],[Order Date]],"yyyy")</f>
        <v>2017</v>
      </c>
      <c r="Z131" s="1" t="s">
        <v>255</v>
      </c>
    </row>
    <row r="132" spans="1:26" x14ac:dyDescent="0.3">
      <c r="A132">
        <v>618</v>
      </c>
      <c r="B132" s="1" t="s">
        <v>647</v>
      </c>
      <c r="C132" s="2">
        <v>42965</v>
      </c>
      <c r="D132" s="2">
        <v>42970</v>
      </c>
      <c r="E132" s="1" t="s">
        <v>23</v>
      </c>
      <c r="F132" s="1" t="s">
        <v>648</v>
      </c>
      <c r="G132" s="1" t="s">
        <v>649</v>
      </c>
      <c r="H132" s="1" t="s">
        <v>92</v>
      </c>
      <c r="I132" s="1" t="s">
        <v>27</v>
      </c>
      <c r="J132" s="1" t="s">
        <v>175</v>
      </c>
      <c r="K132" s="1" t="s">
        <v>122</v>
      </c>
      <c r="L132" s="1" t="s">
        <v>69</v>
      </c>
      <c r="M132" s="1" t="s">
        <v>652</v>
      </c>
      <c r="N132" s="1" t="s">
        <v>32</v>
      </c>
      <c r="O132" s="1" t="s">
        <v>58</v>
      </c>
      <c r="P132" s="1" t="s">
        <v>653</v>
      </c>
      <c r="Q132">
        <v>9.94</v>
      </c>
      <c r="R132">
        <v>2</v>
      </c>
      <c r="S132" s="5">
        <v>0</v>
      </c>
      <c r="T132" s="11">
        <v>3.0813999999999999</v>
      </c>
      <c r="U132" s="11">
        <f>SalesData[[#This Row],[Profit]]/SalesData[[#This Row],[Quantity]]</f>
        <v>1.5407</v>
      </c>
      <c r="V132" s="5">
        <f>SalesData[[#This Row],[Profit]]/SalesData[[#This Row],[Sales]]</f>
        <v>0.31</v>
      </c>
      <c r="W132" s="17">
        <f>IF(SalesData[[#This Row],[Discount]]&gt;=0.2,1,0)</f>
        <v>0</v>
      </c>
      <c r="X132" s="1" t="s">
        <v>60</v>
      </c>
      <c r="Y132" s="1" t="str">
        <f>TEXT(SalesData[[#This Row],[Order Date]],"yyyy")</f>
        <v>2017</v>
      </c>
      <c r="Z132" s="1" t="s">
        <v>255</v>
      </c>
    </row>
    <row r="133" spans="1:26" x14ac:dyDescent="0.3">
      <c r="A133">
        <v>621</v>
      </c>
      <c r="B133" s="1" t="s">
        <v>647</v>
      </c>
      <c r="C133" s="2">
        <v>42965</v>
      </c>
      <c r="D133" s="2">
        <v>42970</v>
      </c>
      <c r="E133" s="1" t="s">
        <v>23</v>
      </c>
      <c r="F133" s="1" t="s">
        <v>648</v>
      </c>
      <c r="G133" s="1" t="s">
        <v>649</v>
      </c>
      <c r="H133" s="1" t="s">
        <v>92</v>
      </c>
      <c r="I133" s="1" t="s">
        <v>27</v>
      </c>
      <c r="J133" s="1" t="s">
        <v>175</v>
      </c>
      <c r="K133" s="1" t="s">
        <v>122</v>
      </c>
      <c r="L133" s="1" t="s">
        <v>69</v>
      </c>
      <c r="M133" s="1" t="s">
        <v>234</v>
      </c>
      <c r="N133" s="1" t="s">
        <v>32</v>
      </c>
      <c r="O133" s="1" t="s">
        <v>58</v>
      </c>
      <c r="P133" s="1" t="s">
        <v>235</v>
      </c>
      <c r="Q133">
        <v>88.02</v>
      </c>
      <c r="R133">
        <v>3</v>
      </c>
      <c r="S133" s="5">
        <v>0</v>
      </c>
      <c r="T133" s="11">
        <v>27.286200000000001</v>
      </c>
      <c r="U133" s="11">
        <f>SalesData[[#This Row],[Profit]]/SalesData[[#This Row],[Quantity]]</f>
        <v>9.0953999999999997</v>
      </c>
      <c r="V133" s="5">
        <f>SalesData[[#This Row],[Profit]]/SalesData[[#This Row],[Sales]]</f>
        <v>0.31</v>
      </c>
      <c r="W133" s="17">
        <f>IF(SalesData[[#This Row],[Discount]]&gt;=0.2,1,0)</f>
        <v>0</v>
      </c>
      <c r="X133" s="1" t="s">
        <v>60</v>
      </c>
      <c r="Y133" s="1" t="str">
        <f>TEXT(SalesData[[#This Row],[Order Date]],"yyyy")</f>
        <v>2017</v>
      </c>
      <c r="Z133" s="1" t="s">
        <v>255</v>
      </c>
    </row>
    <row r="134" spans="1:26" x14ac:dyDescent="0.3">
      <c r="A134">
        <v>623</v>
      </c>
      <c r="B134" s="1" t="s">
        <v>654</v>
      </c>
      <c r="C134" s="2">
        <v>42337</v>
      </c>
      <c r="D134" s="2">
        <v>42341</v>
      </c>
      <c r="E134" s="1" t="s">
        <v>41</v>
      </c>
      <c r="F134" s="1" t="s">
        <v>655</v>
      </c>
      <c r="G134" s="1" t="s">
        <v>656</v>
      </c>
      <c r="H134" s="1" t="s">
        <v>92</v>
      </c>
      <c r="I134" s="1" t="s">
        <v>27</v>
      </c>
      <c r="J134" s="1" t="s">
        <v>657</v>
      </c>
      <c r="K134" s="1" t="s">
        <v>291</v>
      </c>
      <c r="L134" s="1" t="s">
        <v>95</v>
      </c>
      <c r="M134" s="1" t="s">
        <v>658</v>
      </c>
      <c r="N134" s="1" t="s">
        <v>32</v>
      </c>
      <c r="O134" s="1" t="s">
        <v>38</v>
      </c>
      <c r="P134" s="1" t="s">
        <v>659</v>
      </c>
      <c r="Q134">
        <v>301.95999999999998</v>
      </c>
      <c r="R134">
        <v>2</v>
      </c>
      <c r="S134" s="5">
        <v>0</v>
      </c>
      <c r="T134" s="11">
        <v>87.568399999999997</v>
      </c>
      <c r="U134" s="11">
        <f>SalesData[[#This Row],[Profit]]/SalesData[[#This Row],[Quantity]]</f>
        <v>43.784199999999998</v>
      </c>
      <c r="V134" s="5">
        <f>SalesData[[#This Row],[Profit]]/SalesData[[#This Row],[Sales]]</f>
        <v>0.29000000000000004</v>
      </c>
      <c r="W134" s="17">
        <f>IF(SalesData[[#This Row],[Discount]]&gt;=0.2,1,0)</f>
        <v>0</v>
      </c>
      <c r="X134" s="1" t="s">
        <v>85</v>
      </c>
      <c r="Y134" s="1" t="str">
        <f>TEXT(SalesData[[#This Row],[Order Date]],"yyyy")</f>
        <v>2015</v>
      </c>
      <c r="Z134" s="1" t="s">
        <v>36</v>
      </c>
    </row>
    <row r="135" spans="1:26" x14ac:dyDescent="0.3">
      <c r="A135">
        <v>627</v>
      </c>
      <c r="B135" s="1" t="s">
        <v>660</v>
      </c>
      <c r="C135" s="2">
        <v>42993</v>
      </c>
      <c r="D135" s="2">
        <v>42997</v>
      </c>
      <c r="E135" s="1" t="s">
        <v>41</v>
      </c>
      <c r="F135" s="1" t="s">
        <v>661</v>
      </c>
      <c r="G135" s="1" t="s">
        <v>662</v>
      </c>
      <c r="H135" s="1" t="s">
        <v>102</v>
      </c>
      <c r="I135" s="1" t="s">
        <v>27</v>
      </c>
      <c r="J135" s="1" t="s">
        <v>175</v>
      </c>
      <c r="K135" s="1" t="s">
        <v>122</v>
      </c>
      <c r="L135" s="1" t="s">
        <v>69</v>
      </c>
      <c r="M135" s="1" t="s">
        <v>663</v>
      </c>
      <c r="N135" s="1" t="s">
        <v>32</v>
      </c>
      <c r="O135" s="1" t="s">
        <v>58</v>
      </c>
      <c r="P135" s="1" t="s">
        <v>664</v>
      </c>
      <c r="Q135">
        <v>35.56</v>
      </c>
      <c r="R135">
        <v>7</v>
      </c>
      <c r="S135" s="5">
        <v>0</v>
      </c>
      <c r="T135" s="11">
        <v>12.090400000000001</v>
      </c>
      <c r="U135" s="11">
        <f>SalesData[[#This Row],[Profit]]/SalesData[[#This Row],[Quantity]]</f>
        <v>1.7272000000000001</v>
      </c>
      <c r="V135" s="5">
        <f>SalesData[[#This Row],[Profit]]/SalesData[[#This Row],[Sales]]</f>
        <v>0.34</v>
      </c>
      <c r="W135" s="17">
        <f>IF(SalesData[[#This Row],[Discount]]&gt;=0.2,1,0)</f>
        <v>0</v>
      </c>
      <c r="X135" s="1" t="s">
        <v>85</v>
      </c>
      <c r="Y135" s="1" t="str">
        <f>TEXT(SalesData[[#This Row],[Order Date]],"yyyy")</f>
        <v>2017</v>
      </c>
      <c r="Z135" s="1" t="s">
        <v>79</v>
      </c>
    </row>
    <row r="136" spans="1:26" x14ac:dyDescent="0.3">
      <c r="A136">
        <v>636</v>
      </c>
      <c r="B136" s="1" t="s">
        <v>665</v>
      </c>
      <c r="C136" s="2">
        <v>42281</v>
      </c>
      <c r="D136" s="2">
        <v>42286</v>
      </c>
      <c r="E136" s="1" t="s">
        <v>23</v>
      </c>
      <c r="F136" s="1" t="s">
        <v>666</v>
      </c>
      <c r="G136" s="1" t="s">
        <v>667</v>
      </c>
      <c r="H136" s="1" t="s">
        <v>92</v>
      </c>
      <c r="I136" s="1" t="s">
        <v>27</v>
      </c>
      <c r="J136" s="1" t="s">
        <v>668</v>
      </c>
      <c r="K136" s="1" t="s">
        <v>669</v>
      </c>
      <c r="L136" s="1" t="s">
        <v>30</v>
      </c>
      <c r="M136" s="1" t="s">
        <v>670</v>
      </c>
      <c r="N136" s="1" t="s">
        <v>32</v>
      </c>
      <c r="O136" s="1" t="s">
        <v>38</v>
      </c>
      <c r="P136" s="1" t="s">
        <v>671</v>
      </c>
      <c r="Q136">
        <v>392.94</v>
      </c>
      <c r="R136">
        <v>3</v>
      </c>
      <c r="S136" s="5">
        <v>0</v>
      </c>
      <c r="T136" s="11">
        <v>43.223399999999998</v>
      </c>
      <c r="U136" s="11">
        <f>SalesData[[#This Row],[Profit]]/SalesData[[#This Row],[Quantity]]</f>
        <v>14.4078</v>
      </c>
      <c r="V136" s="5">
        <f>SalesData[[#This Row],[Profit]]/SalesData[[#This Row],[Sales]]</f>
        <v>0.11</v>
      </c>
      <c r="W136" s="17">
        <f>IF(SalesData[[#This Row],[Discount]]&gt;=0.2,1,0)</f>
        <v>0</v>
      </c>
      <c r="X136" s="1" t="s">
        <v>60</v>
      </c>
      <c r="Y136" s="1" t="str">
        <f>TEXT(SalesData[[#This Row],[Order Date]],"yyyy")</f>
        <v>2015</v>
      </c>
      <c r="Z136" s="1" t="s">
        <v>50</v>
      </c>
    </row>
    <row r="137" spans="1:26" x14ac:dyDescent="0.3">
      <c r="A137">
        <v>639</v>
      </c>
      <c r="B137" s="1" t="s">
        <v>672</v>
      </c>
      <c r="C137" s="2">
        <v>42510</v>
      </c>
      <c r="D137" s="2">
        <v>42515</v>
      </c>
      <c r="E137" s="1" t="s">
        <v>41</v>
      </c>
      <c r="F137" s="1" t="s">
        <v>673</v>
      </c>
      <c r="G137" s="1" t="s">
        <v>674</v>
      </c>
      <c r="H137" s="1" t="s">
        <v>102</v>
      </c>
      <c r="I137" s="1" t="s">
        <v>27</v>
      </c>
      <c r="J137" s="1" t="s">
        <v>675</v>
      </c>
      <c r="K137" s="1" t="s">
        <v>55</v>
      </c>
      <c r="L137" s="1" t="s">
        <v>56</v>
      </c>
      <c r="M137" s="1" t="s">
        <v>315</v>
      </c>
      <c r="N137" s="1" t="s">
        <v>32</v>
      </c>
      <c r="O137" s="1" t="s">
        <v>58</v>
      </c>
      <c r="P137" s="1" t="s">
        <v>316</v>
      </c>
      <c r="Q137">
        <v>1049.2</v>
      </c>
      <c r="R137">
        <v>5</v>
      </c>
      <c r="S137" s="5">
        <v>0</v>
      </c>
      <c r="T137" s="11">
        <v>272.79199999999997</v>
      </c>
      <c r="U137" s="11">
        <f>SalesData[[#This Row],[Profit]]/SalesData[[#This Row],[Quantity]]</f>
        <v>54.558399999999992</v>
      </c>
      <c r="V137" s="5">
        <f>SalesData[[#This Row],[Profit]]/SalesData[[#This Row],[Sales]]</f>
        <v>0.25999999999999995</v>
      </c>
      <c r="W137" s="17">
        <f>IF(SalesData[[#This Row],[Discount]]&gt;=0.2,1,0)</f>
        <v>0</v>
      </c>
      <c r="X137" s="1" t="s">
        <v>60</v>
      </c>
      <c r="Y137" s="1" t="str">
        <f>TEXT(SalesData[[#This Row],[Order Date]],"yyyy")</f>
        <v>2016</v>
      </c>
      <c r="Z137" s="1" t="s">
        <v>163</v>
      </c>
    </row>
    <row r="138" spans="1:26" x14ac:dyDescent="0.3">
      <c r="A138">
        <v>641</v>
      </c>
      <c r="B138" s="1" t="s">
        <v>676</v>
      </c>
      <c r="C138" s="2">
        <v>42722</v>
      </c>
      <c r="D138" s="2">
        <v>42726</v>
      </c>
      <c r="E138" s="1" t="s">
        <v>41</v>
      </c>
      <c r="F138" s="1" t="s">
        <v>677</v>
      </c>
      <c r="G138" s="1" t="s">
        <v>678</v>
      </c>
      <c r="H138" s="1" t="s">
        <v>92</v>
      </c>
      <c r="I138" s="1" t="s">
        <v>27</v>
      </c>
      <c r="J138" s="1" t="s">
        <v>167</v>
      </c>
      <c r="K138" s="1" t="s">
        <v>168</v>
      </c>
      <c r="L138" s="1" t="s">
        <v>95</v>
      </c>
      <c r="M138" s="1" t="s">
        <v>679</v>
      </c>
      <c r="N138" s="1" t="s">
        <v>32</v>
      </c>
      <c r="O138" s="1" t="s">
        <v>58</v>
      </c>
      <c r="P138" s="1" t="s">
        <v>680</v>
      </c>
      <c r="Q138">
        <v>18.84</v>
      </c>
      <c r="R138">
        <v>3</v>
      </c>
      <c r="S138" s="5">
        <v>0</v>
      </c>
      <c r="T138" s="11">
        <v>6.0288000000000004</v>
      </c>
      <c r="U138" s="11">
        <f>SalesData[[#This Row],[Profit]]/SalesData[[#This Row],[Quantity]]</f>
        <v>2.0096000000000003</v>
      </c>
      <c r="V138" s="5">
        <f>SalesData[[#This Row],[Profit]]/SalesData[[#This Row],[Sales]]</f>
        <v>0.32</v>
      </c>
      <c r="W138" s="17">
        <f>IF(SalesData[[#This Row],[Discount]]&gt;=0.2,1,0)</f>
        <v>0</v>
      </c>
      <c r="X138" s="1" t="s">
        <v>85</v>
      </c>
      <c r="Y138" s="1" t="str">
        <f>TEXT(SalesData[[#This Row],[Order Date]],"yyyy")</f>
        <v>2016</v>
      </c>
      <c r="Z138" s="1" t="s">
        <v>98</v>
      </c>
    </row>
    <row r="139" spans="1:26" x14ac:dyDescent="0.3">
      <c r="A139">
        <v>649</v>
      </c>
      <c r="B139" s="1" t="s">
        <v>681</v>
      </c>
      <c r="C139" s="2">
        <v>42715</v>
      </c>
      <c r="D139" s="2">
        <v>42720</v>
      </c>
      <c r="E139" s="1" t="s">
        <v>23</v>
      </c>
      <c r="F139" s="1" t="s">
        <v>682</v>
      </c>
      <c r="G139" s="1" t="s">
        <v>683</v>
      </c>
      <c r="H139" s="1" t="s">
        <v>92</v>
      </c>
      <c r="I139" s="1" t="s">
        <v>27</v>
      </c>
      <c r="J139" s="1" t="s">
        <v>684</v>
      </c>
      <c r="K139" s="1" t="s">
        <v>194</v>
      </c>
      <c r="L139" s="1" t="s">
        <v>56</v>
      </c>
      <c r="M139" s="1" t="s">
        <v>448</v>
      </c>
      <c r="N139" s="1" t="s">
        <v>32</v>
      </c>
      <c r="O139" s="1" t="s">
        <v>58</v>
      </c>
      <c r="P139" s="1" t="s">
        <v>449</v>
      </c>
      <c r="Q139">
        <v>14.8</v>
      </c>
      <c r="R139">
        <v>4</v>
      </c>
      <c r="S139" s="5">
        <v>0</v>
      </c>
      <c r="T139" s="11">
        <v>6.0679999999999996</v>
      </c>
      <c r="U139" s="11">
        <f>SalesData[[#This Row],[Profit]]/SalesData[[#This Row],[Quantity]]</f>
        <v>1.5169999999999999</v>
      </c>
      <c r="V139" s="5">
        <f>SalesData[[#This Row],[Profit]]/SalesData[[#This Row],[Sales]]</f>
        <v>0.41</v>
      </c>
      <c r="W139" s="17">
        <f>IF(SalesData[[#This Row],[Discount]]&gt;=0.2,1,0)</f>
        <v>0</v>
      </c>
      <c r="X139" s="1" t="s">
        <v>60</v>
      </c>
      <c r="Y139" s="1" t="str">
        <f>TEXT(SalesData[[#This Row],[Order Date]],"yyyy")</f>
        <v>2016</v>
      </c>
      <c r="Z139" s="1" t="s">
        <v>98</v>
      </c>
    </row>
    <row r="140" spans="1:26" x14ac:dyDescent="0.3">
      <c r="A140">
        <v>658</v>
      </c>
      <c r="B140" s="1" t="s">
        <v>685</v>
      </c>
      <c r="C140" s="2">
        <v>42632</v>
      </c>
      <c r="D140" s="2">
        <v>42632</v>
      </c>
      <c r="E140" s="1" t="s">
        <v>427</v>
      </c>
      <c r="F140" s="1" t="s">
        <v>686</v>
      </c>
      <c r="G140" s="1" t="s">
        <v>687</v>
      </c>
      <c r="H140" s="1" t="s">
        <v>102</v>
      </c>
      <c r="I140" s="1" t="s">
        <v>27</v>
      </c>
      <c r="J140" s="1" t="s">
        <v>181</v>
      </c>
      <c r="K140" s="1" t="s">
        <v>136</v>
      </c>
      <c r="L140" s="1" t="s">
        <v>95</v>
      </c>
      <c r="M140" s="1" t="s">
        <v>561</v>
      </c>
      <c r="N140" s="1" t="s">
        <v>32</v>
      </c>
      <c r="O140" s="1" t="s">
        <v>38</v>
      </c>
      <c r="P140" s="1" t="s">
        <v>562</v>
      </c>
      <c r="Q140">
        <v>701.37199999999996</v>
      </c>
      <c r="R140">
        <v>2</v>
      </c>
      <c r="S140" s="5">
        <v>0.3</v>
      </c>
      <c r="T140" s="11">
        <v>-50.097999999999999</v>
      </c>
      <c r="U140" s="11">
        <f>SalesData[[#This Row],[Profit]]/SalesData[[#This Row],[Quantity]]</f>
        <v>-25.048999999999999</v>
      </c>
      <c r="V140" s="5">
        <f>SalesData[[#This Row],[Profit]]/SalesData[[#This Row],[Sales]]</f>
        <v>-7.1428571428571425E-2</v>
      </c>
      <c r="W140" s="17">
        <f>IF(SalesData[[#This Row],[Discount]]&gt;=0.2,1,0)</f>
        <v>1</v>
      </c>
      <c r="X140" s="1" t="s">
        <v>432</v>
      </c>
      <c r="Y140" s="1" t="str">
        <f>TEXT(SalesData[[#This Row],[Order Date]],"yyyy")</f>
        <v>2016</v>
      </c>
      <c r="Z140" s="1" t="s">
        <v>79</v>
      </c>
    </row>
    <row r="141" spans="1:26" x14ac:dyDescent="0.3">
      <c r="A141">
        <v>662</v>
      </c>
      <c r="B141" s="1" t="s">
        <v>688</v>
      </c>
      <c r="C141" s="2">
        <v>42240</v>
      </c>
      <c r="D141" s="2">
        <v>42244</v>
      </c>
      <c r="E141" s="1" t="s">
        <v>41</v>
      </c>
      <c r="F141" s="1" t="s">
        <v>689</v>
      </c>
      <c r="G141" s="1" t="s">
        <v>690</v>
      </c>
      <c r="H141" s="1" t="s">
        <v>26</v>
      </c>
      <c r="I141" s="1" t="s">
        <v>27</v>
      </c>
      <c r="J141" s="1" t="s">
        <v>691</v>
      </c>
      <c r="K141" s="1" t="s">
        <v>94</v>
      </c>
      <c r="L141" s="1" t="s">
        <v>95</v>
      </c>
      <c r="M141" s="1" t="s">
        <v>195</v>
      </c>
      <c r="N141" s="1" t="s">
        <v>32</v>
      </c>
      <c r="O141" s="1" t="s">
        <v>47</v>
      </c>
      <c r="P141" s="1" t="s">
        <v>196</v>
      </c>
      <c r="Q141">
        <v>918.78499999999997</v>
      </c>
      <c r="R141">
        <v>5</v>
      </c>
      <c r="S141" s="5">
        <v>0.3</v>
      </c>
      <c r="T141" s="11">
        <v>-118.12949999999999</v>
      </c>
      <c r="U141" s="11">
        <f>SalesData[[#This Row],[Profit]]/SalesData[[#This Row],[Quantity]]</f>
        <v>-23.625899999999998</v>
      </c>
      <c r="V141" s="5">
        <f>SalesData[[#This Row],[Profit]]/SalesData[[#This Row],[Sales]]</f>
        <v>-0.12857142857142856</v>
      </c>
      <c r="W141" s="17">
        <f>IF(SalesData[[#This Row],[Discount]]&gt;=0.2,1,0)</f>
        <v>1</v>
      </c>
      <c r="X141" s="1" t="s">
        <v>85</v>
      </c>
      <c r="Y141" s="1" t="str">
        <f>TEXT(SalesData[[#This Row],[Order Date]],"yyyy")</f>
        <v>2015</v>
      </c>
      <c r="Z141" s="1" t="s">
        <v>255</v>
      </c>
    </row>
    <row r="142" spans="1:26" x14ac:dyDescent="0.3">
      <c r="A142">
        <v>669</v>
      </c>
      <c r="B142" s="1" t="s">
        <v>692</v>
      </c>
      <c r="C142" s="2">
        <v>41997</v>
      </c>
      <c r="D142" s="2">
        <v>41999</v>
      </c>
      <c r="E142" s="1" t="s">
        <v>89</v>
      </c>
      <c r="F142" s="1" t="s">
        <v>693</v>
      </c>
      <c r="G142" s="1" t="s">
        <v>694</v>
      </c>
      <c r="H142" s="1" t="s">
        <v>26</v>
      </c>
      <c r="I142" s="1" t="s">
        <v>27</v>
      </c>
      <c r="J142" s="1" t="s">
        <v>695</v>
      </c>
      <c r="K142" s="1" t="s">
        <v>233</v>
      </c>
      <c r="L142" s="1" t="s">
        <v>69</v>
      </c>
      <c r="M142" s="1" t="s">
        <v>696</v>
      </c>
      <c r="N142" s="1" t="s">
        <v>32</v>
      </c>
      <c r="O142" s="1" t="s">
        <v>58</v>
      </c>
      <c r="P142" s="1" t="s">
        <v>697</v>
      </c>
      <c r="Q142">
        <v>30.36</v>
      </c>
      <c r="R142">
        <v>5</v>
      </c>
      <c r="S142" s="5">
        <v>0.2</v>
      </c>
      <c r="T142" s="11">
        <v>8.7285000000000004</v>
      </c>
      <c r="U142" s="11">
        <f>SalesData[[#This Row],[Profit]]/SalesData[[#This Row],[Quantity]]</f>
        <v>1.7457</v>
      </c>
      <c r="V142" s="5">
        <f>SalesData[[#This Row],[Profit]]/SalesData[[#This Row],[Sales]]</f>
        <v>0.28750000000000003</v>
      </c>
      <c r="W142" s="17">
        <f>IF(SalesData[[#This Row],[Discount]]&gt;=0.2,1,0)</f>
        <v>1</v>
      </c>
      <c r="X142" s="1" t="s">
        <v>72</v>
      </c>
      <c r="Y142" s="1" t="str">
        <f>TEXT(SalesData[[#This Row],[Order Date]],"yyyy")</f>
        <v>2014</v>
      </c>
      <c r="Z142" s="1" t="s">
        <v>98</v>
      </c>
    </row>
    <row r="143" spans="1:26" x14ac:dyDescent="0.3">
      <c r="A143">
        <v>670</v>
      </c>
      <c r="B143" s="1" t="s">
        <v>698</v>
      </c>
      <c r="C143" s="2">
        <v>42895</v>
      </c>
      <c r="D143" s="2">
        <v>42899</v>
      </c>
      <c r="E143" s="1" t="s">
        <v>41</v>
      </c>
      <c r="F143" s="1" t="s">
        <v>661</v>
      </c>
      <c r="G143" s="1" t="s">
        <v>662</v>
      </c>
      <c r="H143" s="1" t="s">
        <v>102</v>
      </c>
      <c r="I143" s="1" t="s">
        <v>27</v>
      </c>
      <c r="J143" s="1" t="s">
        <v>135</v>
      </c>
      <c r="K143" s="1" t="s">
        <v>136</v>
      </c>
      <c r="L143" s="1" t="s">
        <v>95</v>
      </c>
      <c r="M143" s="1" t="s">
        <v>699</v>
      </c>
      <c r="N143" s="1" t="s">
        <v>32</v>
      </c>
      <c r="O143" s="1" t="s">
        <v>58</v>
      </c>
      <c r="P143" s="1" t="s">
        <v>700</v>
      </c>
      <c r="Q143">
        <v>23.975999999999999</v>
      </c>
      <c r="R143">
        <v>3</v>
      </c>
      <c r="S143" s="5">
        <v>0.6</v>
      </c>
      <c r="T143" s="11">
        <v>-14.3856</v>
      </c>
      <c r="U143" s="11">
        <f>SalesData[[#This Row],[Profit]]/SalesData[[#This Row],[Quantity]]</f>
        <v>-4.7952000000000004</v>
      </c>
      <c r="V143" s="5">
        <f>SalesData[[#This Row],[Profit]]/SalesData[[#This Row],[Sales]]</f>
        <v>-0.6</v>
      </c>
      <c r="W143" s="17">
        <f>IF(SalesData[[#This Row],[Discount]]&gt;=0.2,1,0)</f>
        <v>1</v>
      </c>
      <c r="X143" s="1" t="s">
        <v>85</v>
      </c>
      <c r="Y143" s="1" t="str">
        <f>TEXT(SalesData[[#This Row],[Order Date]],"yyyy")</f>
        <v>2017</v>
      </c>
      <c r="Z143" s="1" t="s">
        <v>61</v>
      </c>
    </row>
    <row r="144" spans="1:26" x14ac:dyDescent="0.3">
      <c r="A144">
        <v>671</v>
      </c>
      <c r="B144" s="1" t="s">
        <v>698</v>
      </c>
      <c r="C144" s="2">
        <v>42895</v>
      </c>
      <c r="D144" s="2">
        <v>42899</v>
      </c>
      <c r="E144" s="1" t="s">
        <v>41</v>
      </c>
      <c r="F144" s="1" t="s">
        <v>661</v>
      </c>
      <c r="G144" s="1" t="s">
        <v>662</v>
      </c>
      <c r="H144" s="1" t="s">
        <v>102</v>
      </c>
      <c r="I144" s="1" t="s">
        <v>27</v>
      </c>
      <c r="J144" s="1" t="s">
        <v>135</v>
      </c>
      <c r="K144" s="1" t="s">
        <v>136</v>
      </c>
      <c r="L144" s="1" t="s">
        <v>95</v>
      </c>
      <c r="M144" s="1" t="s">
        <v>701</v>
      </c>
      <c r="N144" s="1" t="s">
        <v>32</v>
      </c>
      <c r="O144" s="1" t="s">
        <v>47</v>
      </c>
      <c r="P144" s="1" t="s">
        <v>702</v>
      </c>
      <c r="Q144">
        <v>108.925</v>
      </c>
      <c r="R144">
        <v>1</v>
      </c>
      <c r="S144" s="5">
        <v>0.5</v>
      </c>
      <c r="T144" s="11">
        <v>-71.890500000000003</v>
      </c>
      <c r="U144" s="11">
        <f>SalesData[[#This Row],[Profit]]/SalesData[[#This Row],[Quantity]]</f>
        <v>-71.890500000000003</v>
      </c>
      <c r="V144" s="5">
        <f>SalesData[[#This Row],[Profit]]/SalesData[[#This Row],[Sales]]</f>
        <v>-0.66</v>
      </c>
      <c r="W144" s="17">
        <f>IF(SalesData[[#This Row],[Discount]]&gt;=0.2,1,0)</f>
        <v>1</v>
      </c>
      <c r="X144" s="1" t="s">
        <v>85</v>
      </c>
      <c r="Y144" s="1" t="str">
        <f>TEXT(SalesData[[#This Row],[Order Date]],"yyyy")</f>
        <v>2017</v>
      </c>
      <c r="Z144" s="1" t="s">
        <v>61</v>
      </c>
    </row>
    <row r="145" spans="1:26" x14ac:dyDescent="0.3">
      <c r="A145">
        <v>679</v>
      </c>
      <c r="B145" s="1" t="s">
        <v>703</v>
      </c>
      <c r="C145" s="2">
        <v>42812</v>
      </c>
      <c r="D145" s="2">
        <v>42817</v>
      </c>
      <c r="E145" s="1" t="s">
        <v>41</v>
      </c>
      <c r="F145" s="1" t="s">
        <v>704</v>
      </c>
      <c r="G145" s="1" t="s">
        <v>705</v>
      </c>
      <c r="H145" s="1" t="s">
        <v>26</v>
      </c>
      <c r="I145" s="1" t="s">
        <v>27</v>
      </c>
      <c r="J145" s="1" t="s">
        <v>706</v>
      </c>
      <c r="K145" s="1" t="s">
        <v>94</v>
      </c>
      <c r="L145" s="1" t="s">
        <v>95</v>
      </c>
      <c r="M145" s="1" t="s">
        <v>707</v>
      </c>
      <c r="N145" s="1" t="s">
        <v>32</v>
      </c>
      <c r="O145" s="1" t="s">
        <v>58</v>
      </c>
      <c r="P145" s="1" t="s">
        <v>708</v>
      </c>
      <c r="Q145">
        <v>82.524000000000001</v>
      </c>
      <c r="R145">
        <v>3</v>
      </c>
      <c r="S145" s="5">
        <v>0.6</v>
      </c>
      <c r="T145" s="11">
        <v>-41.262</v>
      </c>
      <c r="U145" s="11">
        <f>SalesData[[#This Row],[Profit]]/SalesData[[#This Row],[Quantity]]</f>
        <v>-13.754</v>
      </c>
      <c r="V145" s="5">
        <f>SalesData[[#This Row],[Profit]]/SalesData[[#This Row],[Sales]]</f>
        <v>-0.5</v>
      </c>
      <c r="W145" s="17">
        <f>IF(SalesData[[#This Row],[Discount]]&gt;=0.2,1,0)</f>
        <v>1</v>
      </c>
      <c r="X145" s="1" t="s">
        <v>60</v>
      </c>
      <c r="Y145" s="1" t="str">
        <f>TEXT(SalesData[[#This Row],[Order Date]],"yyyy")</f>
        <v>2017</v>
      </c>
      <c r="Z145" s="1" t="s">
        <v>197</v>
      </c>
    </row>
    <row r="146" spans="1:26" x14ac:dyDescent="0.3">
      <c r="A146">
        <v>689</v>
      </c>
      <c r="B146" s="1" t="s">
        <v>709</v>
      </c>
      <c r="C146" s="2">
        <v>43094</v>
      </c>
      <c r="D146" s="2">
        <v>43098</v>
      </c>
      <c r="E146" s="1" t="s">
        <v>41</v>
      </c>
      <c r="F146" s="1" t="s">
        <v>710</v>
      </c>
      <c r="G146" s="1" t="s">
        <v>711</v>
      </c>
      <c r="H146" s="1" t="s">
        <v>26</v>
      </c>
      <c r="I146" s="1" t="s">
        <v>27</v>
      </c>
      <c r="J146" s="1" t="s">
        <v>175</v>
      </c>
      <c r="K146" s="1" t="s">
        <v>122</v>
      </c>
      <c r="L146" s="1" t="s">
        <v>69</v>
      </c>
      <c r="M146" s="1" t="s">
        <v>712</v>
      </c>
      <c r="N146" s="1" t="s">
        <v>32</v>
      </c>
      <c r="O146" s="1" t="s">
        <v>33</v>
      </c>
      <c r="P146" s="1" t="s">
        <v>713</v>
      </c>
      <c r="Q146">
        <v>191.98400000000001</v>
      </c>
      <c r="R146">
        <v>2</v>
      </c>
      <c r="S146" s="5">
        <v>0.2</v>
      </c>
      <c r="T146" s="11">
        <v>4.7995999999999999</v>
      </c>
      <c r="U146" s="11">
        <f>SalesData[[#This Row],[Profit]]/SalesData[[#This Row],[Quantity]]</f>
        <v>2.3997999999999999</v>
      </c>
      <c r="V146" s="5">
        <f>SalesData[[#This Row],[Profit]]/SalesData[[#This Row],[Sales]]</f>
        <v>2.4999999999999998E-2</v>
      </c>
      <c r="W146" s="17">
        <f>IF(SalesData[[#This Row],[Discount]]&gt;=0.2,1,0)</f>
        <v>1</v>
      </c>
      <c r="X146" s="1" t="s">
        <v>85</v>
      </c>
      <c r="Y146" s="1" t="str">
        <f>TEXT(SalesData[[#This Row],[Order Date]],"yyyy")</f>
        <v>2017</v>
      </c>
      <c r="Z146" s="1" t="s">
        <v>98</v>
      </c>
    </row>
    <row r="147" spans="1:26" x14ac:dyDescent="0.3">
      <c r="A147">
        <v>690</v>
      </c>
      <c r="B147" s="1" t="s">
        <v>714</v>
      </c>
      <c r="C147" s="2">
        <v>41811</v>
      </c>
      <c r="D147" s="2">
        <v>41813</v>
      </c>
      <c r="E147" s="1" t="s">
        <v>23</v>
      </c>
      <c r="F147" s="1" t="s">
        <v>715</v>
      </c>
      <c r="G147" s="1" t="s">
        <v>716</v>
      </c>
      <c r="H147" s="1" t="s">
        <v>26</v>
      </c>
      <c r="I147" s="1" t="s">
        <v>27</v>
      </c>
      <c r="J147" s="1" t="s">
        <v>717</v>
      </c>
      <c r="K147" s="1" t="s">
        <v>718</v>
      </c>
      <c r="L147" s="1" t="s">
        <v>30</v>
      </c>
      <c r="M147" s="1" t="s">
        <v>719</v>
      </c>
      <c r="N147" s="1" t="s">
        <v>32</v>
      </c>
      <c r="O147" s="1" t="s">
        <v>58</v>
      </c>
      <c r="P147" s="1" t="s">
        <v>720</v>
      </c>
      <c r="Q147">
        <v>104.01</v>
      </c>
      <c r="R147">
        <v>1</v>
      </c>
      <c r="S147" s="5">
        <v>0</v>
      </c>
      <c r="T147" s="11">
        <v>14.561400000000001</v>
      </c>
      <c r="U147" s="11">
        <f>SalesData[[#This Row],[Profit]]/SalesData[[#This Row],[Quantity]]</f>
        <v>14.561400000000001</v>
      </c>
      <c r="V147" s="5">
        <f>SalesData[[#This Row],[Profit]]/SalesData[[#This Row],[Sales]]</f>
        <v>0.14000000000000001</v>
      </c>
      <c r="W147" s="17">
        <f>IF(SalesData[[#This Row],[Discount]]&gt;=0.2,1,0)</f>
        <v>0</v>
      </c>
      <c r="X147" s="1" t="s">
        <v>72</v>
      </c>
      <c r="Y147" s="1" t="str">
        <f>TEXT(SalesData[[#This Row],[Order Date]],"yyyy")</f>
        <v>2014</v>
      </c>
      <c r="Z147" s="1" t="s">
        <v>61</v>
      </c>
    </row>
    <row r="148" spans="1:26" x14ac:dyDescent="0.3">
      <c r="A148">
        <v>702</v>
      </c>
      <c r="B148" s="1" t="s">
        <v>721</v>
      </c>
      <c r="C148" s="2">
        <v>42980</v>
      </c>
      <c r="D148" s="2">
        <v>42986</v>
      </c>
      <c r="E148" s="1" t="s">
        <v>41</v>
      </c>
      <c r="F148" s="1" t="s">
        <v>722</v>
      </c>
      <c r="G148" s="1" t="s">
        <v>723</v>
      </c>
      <c r="H148" s="1" t="s">
        <v>92</v>
      </c>
      <c r="I148" s="1" t="s">
        <v>27</v>
      </c>
      <c r="J148" s="1" t="s">
        <v>695</v>
      </c>
      <c r="K148" s="1" t="s">
        <v>233</v>
      </c>
      <c r="L148" s="1" t="s">
        <v>69</v>
      </c>
      <c r="M148" s="1" t="s">
        <v>273</v>
      </c>
      <c r="N148" s="1" t="s">
        <v>32</v>
      </c>
      <c r="O148" s="1" t="s">
        <v>58</v>
      </c>
      <c r="P148" s="1" t="s">
        <v>274</v>
      </c>
      <c r="Q148">
        <v>15.071999999999999</v>
      </c>
      <c r="R148">
        <v>3</v>
      </c>
      <c r="S148" s="5">
        <v>0.2</v>
      </c>
      <c r="T148" s="11">
        <v>4.1448</v>
      </c>
      <c r="U148" s="11">
        <f>SalesData[[#This Row],[Profit]]/SalesData[[#This Row],[Quantity]]</f>
        <v>1.3815999999999999</v>
      </c>
      <c r="V148" s="5">
        <f>SalesData[[#This Row],[Profit]]/SalesData[[#This Row],[Sales]]</f>
        <v>0.27500000000000002</v>
      </c>
      <c r="W148" s="17">
        <f>IF(SalesData[[#This Row],[Discount]]&gt;=0.2,1,0)</f>
        <v>1</v>
      </c>
      <c r="X148" s="1" t="s">
        <v>131</v>
      </c>
      <c r="Y148" s="1" t="str">
        <f>TEXT(SalesData[[#This Row],[Order Date]],"yyyy")</f>
        <v>2017</v>
      </c>
      <c r="Z148" s="1" t="s">
        <v>79</v>
      </c>
    </row>
    <row r="149" spans="1:26" x14ac:dyDescent="0.3">
      <c r="A149">
        <v>703</v>
      </c>
      <c r="B149" s="1" t="s">
        <v>724</v>
      </c>
      <c r="C149" s="2">
        <v>42678</v>
      </c>
      <c r="D149" s="2">
        <v>42682</v>
      </c>
      <c r="E149" s="1" t="s">
        <v>23</v>
      </c>
      <c r="F149" s="1" t="s">
        <v>725</v>
      </c>
      <c r="G149" s="1" t="s">
        <v>726</v>
      </c>
      <c r="H149" s="1" t="s">
        <v>92</v>
      </c>
      <c r="I149" s="1" t="s">
        <v>27</v>
      </c>
      <c r="J149" s="1" t="s">
        <v>193</v>
      </c>
      <c r="K149" s="1" t="s">
        <v>194</v>
      </c>
      <c r="L149" s="1" t="s">
        <v>56</v>
      </c>
      <c r="M149" s="1" t="s">
        <v>727</v>
      </c>
      <c r="N149" s="1" t="s">
        <v>32</v>
      </c>
      <c r="O149" s="1" t="s">
        <v>58</v>
      </c>
      <c r="P149" s="1" t="s">
        <v>728</v>
      </c>
      <c r="Q149">
        <v>209.88</v>
      </c>
      <c r="R149">
        <v>3</v>
      </c>
      <c r="S149" s="5">
        <v>0</v>
      </c>
      <c r="T149" s="11">
        <v>35.679600000000001</v>
      </c>
      <c r="U149" s="11">
        <f>SalesData[[#This Row],[Profit]]/SalesData[[#This Row],[Quantity]]</f>
        <v>11.8932</v>
      </c>
      <c r="V149" s="5">
        <f>SalesData[[#This Row],[Profit]]/SalesData[[#This Row],[Sales]]</f>
        <v>0.17</v>
      </c>
      <c r="W149" s="17">
        <f>IF(SalesData[[#This Row],[Discount]]&gt;=0.2,1,0)</f>
        <v>0</v>
      </c>
      <c r="X149" s="1" t="s">
        <v>85</v>
      </c>
      <c r="Y149" s="1" t="str">
        <f>TEXT(SalesData[[#This Row],[Order Date]],"yyyy")</f>
        <v>2016</v>
      </c>
      <c r="Z149" s="1" t="s">
        <v>36</v>
      </c>
    </row>
    <row r="150" spans="1:26" x14ac:dyDescent="0.3">
      <c r="A150">
        <v>704</v>
      </c>
      <c r="B150" s="1" t="s">
        <v>729</v>
      </c>
      <c r="C150" s="2">
        <v>42103</v>
      </c>
      <c r="D150" s="2">
        <v>42108</v>
      </c>
      <c r="E150" s="1" t="s">
        <v>41</v>
      </c>
      <c r="F150" s="1" t="s">
        <v>730</v>
      </c>
      <c r="G150" s="1" t="s">
        <v>731</v>
      </c>
      <c r="H150" s="1" t="s">
        <v>26</v>
      </c>
      <c r="I150" s="1" t="s">
        <v>27</v>
      </c>
      <c r="J150" s="1" t="s">
        <v>732</v>
      </c>
      <c r="K150" s="1" t="s">
        <v>55</v>
      </c>
      <c r="L150" s="1" t="s">
        <v>56</v>
      </c>
      <c r="M150" s="1" t="s">
        <v>733</v>
      </c>
      <c r="N150" s="1" t="s">
        <v>32</v>
      </c>
      <c r="O150" s="1" t="s">
        <v>47</v>
      </c>
      <c r="P150" s="1" t="s">
        <v>734</v>
      </c>
      <c r="Q150">
        <v>369.91199999999998</v>
      </c>
      <c r="R150">
        <v>3</v>
      </c>
      <c r="S150" s="5">
        <v>0.2</v>
      </c>
      <c r="T150" s="11">
        <v>-13.871700000000001</v>
      </c>
      <c r="U150" s="11">
        <f>SalesData[[#This Row],[Profit]]/SalesData[[#This Row],[Quantity]]</f>
        <v>-4.6238999999999999</v>
      </c>
      <c r="V150" s="5">
        <f>SalesData[[#This Row],[Profit]]/SalesData[[#This Row],[Sales]]</f>
        <v>-3.7500000000000006E-2</v>
      </c>
      <c r="W150" s="17">
        <f>IF(SalesData[[#This Row],[Discount]]&gt;=0.2,1,0)</f>
        <v>1</v>
      </c>
      <c r="X150" s="1" t="s">
        <v>60</v>
      </c>
      <c r="Y150" s="1" t="str">
        <f>TEXT(SalesData[[#This Row],[Order Date]],"yyyy")</f>
        <v>2015</v>
      </c>
      <c r="Z150" s="1" t="s">
        <v>115</v>
      </c>
    </row>
    <row r="151" spans="1:26" x14ac:dyDescent="0.3">
      <c r="A151">
        <v>709</v>
      </c>
      <c r="B151" s="1" t="s">
        <v>735</v>
      </c>
      <c r="C151" s="2">
        <v>41975</v>
      </c>
      <c r="D151" s="2">
        <v>41977</v>
      </c>
      <c r="E151" s="1" t="s">
        <v>89</v>
      </c>
      <c r="F151" s="1" t="s">
        <v>736</v>
      </c>
      <c r="G151" s="1" t="s">
        <v>737</v>
      </c>
      <c r="H151" s="1" t="s">
        <v>26</v>
      </c>
      <c r="I151" s="1" t="s">
        <v>27</v>
      </c>
      <c r="J151" s="1" t="s">
        <v>175</v>
      </c>
      <c r="K151" s="1" t="s">
        <v>122</v>
      </c>
      <c r="L151" s="1" t="s">
        <v>69</v>
      </c>
      <c r="M151" s="1" t="s">
        <v>738</v>
      </c>
      <c r="N151" s="1" t="s">
        <v>32</v>
      </c>
      <c r="O151" s="1" t="s">
        <v>33</v>
      </c>
      <c r="P151" s="1" t="s">
        <v>739</v>
      </c>
      <c r="Q151">
        <v>883.92</v>
      </c>
      <c r="R151">
        <v>5</v>
      </c>
      <c r="S151" s="5">
        <v>0.2</v>
      </c>
      <c r="T151" s="11">
        <v>-110.49</v>
      </c>
      <c r="U151" s="11">
        <f>SalesData[[#This Row],[Profit]]/SalesData[[#This Row],[Quantity]]</f>
        <v>-22.097999999999999</v>
      </c>
      <c r="V151" s="5">
        <f>SalesData[[#This Row],[Profit]]/SalesData[[#This Row],[Sales]]</f>
        <v>-0.125</v>
      </c>
      <c r="W151" s="17">
        <f>IF(SalesData[[#This Row],[Discount]]&gt;=0.2,1,0)</f>
        <v>1</v>
      </c>
      <c r="X151" s="1" t="s">
        <v>72</v>
      </c>
      <c r="Y151" s="1" t="str">
        <f>TEXT(SalesData[[#This Row],[Order Date]],"yyyy")</f>
        <v>2014</v>
      </c>
      <c r="Z151" s="1" t="s">
        <v>98</v>
      </c>
    </row>
    <row r="152" spans="1:26" x14ac:dyDescent="0.3">
      <c r="A152">
        <v>717</v>
      </c>
      <c r="B152" s="1" t="s">
        <v>740</v>
      </c>
      <c r="C152" s="2">
        <v>41650</v>
      </c>
      <c r="D152" s="2">
        <v>41653</v>
      </c>
      <c r="E152" s="1" t="s">
        <v>89</v>
      </c>
      <c r="F152" s="1" t="s">
        <v>741</v>
      </c>
      <c r="G152" s="1" t="s">
        <v>742</v>
      </c>
      <c r="H152" s="1" t="s">
        <v>26</v>
      </c>
      <c r="I152" s="1" t="s">
        <v>27</v>
      </c>
      <c r="J152" s="1" t="s">
        <v>743</v>
      </c>
      <c r="K152" s="1" t="s">
        <v>202</v>
      </c>
      <c r="L152" s="1" t="s">
        <v>69</v>
      </c>
      <c r="M152" s="1" t="s">
        <v>652</v>
      </c>
      <c r="N152" s="1" t="s">
        <v>32</v>
      </c>
      <c r="O152" s="1" t="s">
        <v>58</v>
      </c>
      <c r="P152" s="1" t="s">
        <v>653</v>
      </c>
      <c r="Q152">
        <v>9.94</v>
      </c>
      <c r="R152">
        <v>2</v>
      </c>
      <c r="S152" s="5">
        <v>0</v>
      </c>
      <c r="T152" s="11">
        <v>3.0813999999999999</v>
      </c>
      <c r="U152" s="11">
        <f>SalesData[[#This Row],[Profit]]/SalesData[[#This Row],[Quantity]]</f>
        <v>1.5407</v>
      </c>
      <c r="V152" s="5">
        <f>SalesData[[#This Row],[Profit]]/SalesData[[#This Row],[Sales]]</f>
        <v>0.31</v>
      </c>
      <c r="W152" s="17">
        <f>IF(SalesData[[#This Row],[Discount]]&gt;=0.2,1,0)</f>
        <v>0</v>
      </c>
      <c r="X152" s="1" t="s">
        <v>35</v>
      </c>
      <c r="Y152" s="1" t="str">
        <f>TEXT(SalesData[[#This Row],[Order Date]],"yyyy")</f>
        <v>2014</v>
      </c>
      <c r="Z152" s="1" t="s">
        <v>171</v>
      </c>
    </row>
    <row r="153" spans="1:26" x14ac:dyDescent="0.3">
      <c r="A153">
        <v>718</v>
      </c>
      <c r="B153" s="1" t="s">
        <v>744</v>
      </c>
      <c r="C153" s="2">
        <v>43002</v>
      </c>
      <c r="D153" s="2">
        <v>43007</v>
      </c>
      <c r="E153" s="1" t="s">
        <v>41</v>
      </c>
      <c r="F153" s="1" t="s">
        <v>745</v>
      </c>
      <c r="G153" s="1" t="s">
        <v>746</v>
      </c>
      <c r="H153" s="1" t="s">
        <v>26</v>
      </c>
      <c r="I153" s="1" t="s">
        <v>27</v>
      </c>
      <c r="J153" s="1" t="s">
        <v>232</v>
      </c>
      <c r="K153" s="1" t="s">
        <v>233</v>
      </c>
      <c r="L153" s="1" t="s">
        <v>69</v>
      </c>
      <c r="M153" s="1" t="s">
        <v>747</v>
      </c>
      <c r="N153" s="1" t="s">
        <v>32</v>
      </c>
      <c r="O153" s="1" t="s">
        <v>58</v>
      </c>
      <c r="P153" s="1" t="s">
        <v>748</v>
      </c>
      <c r="Q153">
        <v>103.056</v>
      </c>
      <c r="R153">
        <v>3</v>
      </c>
      <c r="S153" s="5">
        <v>0.2</v>
      </c>
      <c r="T153" s="11">
        <v>24.4758</v>
      </c>
      <c r="U153" s="11">
        <f>SalesData[[#This Row],[Profit]]/SalesData[[#This Row],[Quantity]]</f>
        <v>8.1585999999999999</v>
      </c>
      <c r="V153" s="5">
        <f>SalesData[[#This Row],[Profit]]/SalesData[[#This Row],[Sales]]</f>
        <v>0.23749999999999999</v>
      </c>
      <c r="W153" s="17">
        <f>IF(SalesData[[#This Row],[Discount]]&gt;=0.2,1,0)</f>
        <v>1</v>
      </c>
      <c r="X153" s="1" t="s">
        <v>60</v>
      </c>
      <c r="Y153" s="1" t="str">
        <f>TEXT(SalesData[[#This Row],[Order Date]],"yyyy")</f>
        <v>2017</v>
      </c>
      <c r="Z153" s="1" t="s">
        <v>79</v>
      </c>
    </row>
    <row r="154" spans="1:26" x14ac:dyDescent="0.3">
      <c r="A154">
        <v>720</v>
      </c>
      <c r="B154" s="1" t="s">
        <v>749</v>
      </c>
      <c r="C154" s="2">
        <v>41792</v>
      </c>
      <c r="D154" s="2">
        <v>41797</v>
      </c>
      <c r="E154" s="1" t="s">
        <v>41</v>
      </c>
      <c r="F154" s="1" t="s">
        <v>750</v>
      </c>
      <c r="G154" s="1" t="s">
        <v>751</v>
      </c>
      <c r="H154" s="1" t="s">
        <v>102</v>
      </c>
      <c r="I154" s="1" t="s">
        <v>27</v>
      </c>
      <c r="J154" s="1" t="s">
        <v>77</v>
      </c>
      <c r="K154" s="1" t="s">
        <v>78</v>
      </c>
      <c r="L154" s="1" t="s">
        <v>56</v>
      </c>
      <c r="M154" s="1" t="s">
        <v>495</v>
      </c>
      <c r="N154" s="1" t="s">
        <v>32</v>
      </c>
      <c r="O154" s="1" t="s">
        <v>58</v>
      </c>
      <c r="P154" s="1" t="s">
        <v>496</v>
      </c>
      <c r="Q154">
        <v>73.319999999999993</v>
      </c>
      <c r="R154">
        <v>6</v>
      </c>
      <c r="S154" s="5">
        <v>0</v>
      </c>
      <c r="T154" s="11">
        <v>21.995999999999999</v>
      </c>
      <c r="U154" s="11">
        <f>SalesData[[#This Row],[Profit]]/SalesData[[#This Row],[Quantity]]</f>
        <v>3.6659999999999999</v>
      </c>
      <c r="V154" s="5">
        <f>SalesData[[#This Row],[Profit]]/SalesData[[#This Row],[Sales]]</f>
        <v>0.3</v>
      </c>
      <c r="W154" s="17">
        <f>IF(SalesData[[#This Row],[Discount]]&gt;=0.2,1,0)</f>
        <v>0</v>
      </c>
      <c r="X154" s="1" t="s">
        <v>60</v>
      </c>
      <c r="Y154" s="1" t="str">
        <f>TEXT(SalesData[[#This Row],[Order Date]],"yyyy")</f>
        <v>2014</v>
      </c>
      <c r="Z154" s="1" t="s">
        <v>61</v>
      </c>
    </row>
    <row r="155" spans="1:26" x14ac:dyDescent="0.3">
      <c r="A155">
        <v>722</v>
      </c>
      <c r="B155" s="1" t="s">
        <v>752</v>
      </c>
      <c r="C155" s="2">
        <v>42719</v>
      </c>
      <c r="D155" s="2">
        <v>42723</v>
      </c>
      <c r="E155" s="1" t="s">
        <v>41</v>
      </c>
      <c r="F155" s="1" t="s">
        <v>471</v>
      </c>
      <c r="G155" s="1" t="s">
        <v>472</v>
      </c>
      <c r="H155" s="1" t="s">
        <v>92</v>
      </c>
      <c r="I155" s="1" t="s">
        <v>27</v>
      </c>
      <c r="J155" s="1" t="s">
        <v>290</v>
      </c>
      <c r="K155" s="1" t="s">
        <v>291</v>
      </c>
      <c r="L155" s="1" t="s">
        <v>95</v>
      </c>
      <c r="M155" s="1" t="s">
        <v>753</v>
      </c>
      <c r="N155" s="1" t="s">
        <v>32</v>
      </c>
      <c r="O155" s="1" t="s">
        <v>47</v>
      </c>
      <c r="P155" s="1" t="s">
        <v>754</v>
      </c>
      <c r="Q155">
        <v>1652.94</v>
      </c>
      <c r="R155">
        <v>3</v>
      </c>
      <c r="S155" s="5">
        <v>0</v>
      </c>
      <c r="T155" s="11">
        <v>231.41159999999999</v>
      </c>
      <c r="U155" s="11">
        <f>SalesData[[#This Row],[Profit]]/SalesData[[#This Row],[Quantity]]</f>
        <v>77.137199999999993</v>
      </c>
      <c r="V155" s="5">
        <f>SalesData[[#This Row],[Profit]]/SalesData[[#This Row],[Sales]]</f>
        <v>0.13999999999999999</v>
      </c>
      <c r="W155" s="17">
        <f>IF(SalesData[[#This Row],[Discount]]&gt;=0.2,1,0)</f>
        <v>0</v>
      </c>
      <c r="X155" s="1" t="s">
        <v>85</v>
      </c>
      <c r="Y155" s="1" t="str">
        <f>TEXT(SalesData[[#This Row],[Order Date]],"yyyy")</f>
        <v>2016</v>
      </c>
      <c r="Z155" s="1" t="s">
        <v>98</v>
      </c>
    </row>
    <row r="156" spans="1:26" x14ac:dyDescent="0.3">
      <c r="A156">
        <v>724</v>
      </c>
      <c r="B156" s="1" t="s">
        <v>755</v>
      </c>
      <c r="C156" s="2">
        <v>41919</v>
      </c>
      <c r="D156" s="2">
        <v>41925</v>
      </c>
      <c r="E156" s="1" t="s">
        <v>41</v>
      </c>
      <c r="F156" s="1" t="s">
        <v>756</v>
      </c>
      <c r="G156" s="1" t="s">
        <v>757</v>
      </c>
      <c r="H156" s="1" t="s">
        <v>102</v>
      </c>
      <c r="I156" s="1" t="s">
        <v>27</v>
      </c>
      <c r="J156" s="1" t="s">
        <v>67</v>
      </c>
      <c r="K156" s="1" t="s">
        <v>68</v>
      </c>
      <c r="L156" s="1" t="s">
        <v>69</v>
      </c>
      <c r="M156" s="1" t="s">
        <v>758</v>
      </c>
      <c r="N156" s="1" t="s">
        <v>32</v>
      </c>
      <c r="O156" s="1" t="s">
        <v>58</v>
      </c>
      <c r="P156" s="1" t="s">
        <v>759</v>
      </c>
      <c r="Q156">
        <v>129.91999999999999</v>
      </c>
      <c r="R156">
        <v>5</v>
      </c>
      <c r="S156" s="5">
        <v>0.2</v>
      </c>
      <c r="T156" s="11">
        <v>21.111999999999998</v>
      </c>
      <c r="U156" s="11">
        <f>SalesData[[#This Row],[Profit]]/SalesData[[#This Row],[Quantity]]</f>
        <v>4.2223999999999995</v>
      </c>
      <c r="V156" s="5">
        <f>SalesData[[#This Row],[Profit]]/SalesData[[#This Row],[Sales]]</f>
        <v>0.16250000000000001</v>
      </c>
      <c r="W156" s="17">
        <f>IF(SalesData[[#This Row],[Discount]]&gt;=0.2,1,0)</f>
        <v>1</v>
      </c>
      <c r="X156" s="1" t="s">
        <v>131</v>
      </c>
      <c r="Y156" s="1" t="str">
        <f>TEXT(SalesData[[#This Row],[Order Date]],"yyyy")</f>
        <v>2014</v>
      </c>
      <c r="Z156" s="1" t="s">
        <v>50</v>
      </c>
    </row>
    <row r="157" spans="1:26" x14ac:dyDescent="0.3">
      <c r="A157">
        <v>729</v>
      </c>
      <c r="B157" s="1" t="s">
        <v>760</v>
      </c>
      <c r="C157" s="2">
        <v>42707</v>
      </c>
      <c r="D157" s="2">
        <v>42710</v>
      </c>
      <c r="E157" s="1" t="s">
        <v>89</v>
      </c>
      <c r="F157" s="1" t="s">
        <v>761</v>
      </c>
      <c r="G157" s="1" t="s">
        <v>762</v>
      </c>
      <c r="H157" s="1" t="s">
        <v>26</v>
      </c>
      <c r="I157" s="1" t="s">
        <v>27</v>
      </c>
      <c r="J157" s="1" t="s">
        <v>763</v>
      </c>
      <c r="K157" s="1" t="s">
        <v>122</v>
      </c>
      <c r="L157" s="1" t="s">
        <v>69</v>
      </c>
      <c r="M157" s="1" t="s">
        <v>764</v>
      </c>
      <c r="N157" s="1" t="s">
        <v>32</v>
      </c>
      <c r="O157" s="1" t="s">
        <v>47</v>
      </c>
      <c r="P157" s="1" t="s">
        <v>765</v>
      </c>
      <c r="Q157">
        <v>400.03199999999998</v>
      </c>
      <c r="R157">
        <v>2</v>
      </c>
      <c r="S157" s="5">
        <v>0.4</v>
      </c>
      <c r="T157" s="11">
        <v>-153.34559999999999</v>
      </c>
      <c r="U157" s="11">
        <f>SalesData[[#This Row],[Profit]]/SalesData[[#This Row],[Quantity]]</f>
        <v>-76.672799999999995</v>
      </c>
      <c r="V157" s="5">
        <f>SalesData[[#This Row],[Profit]]/SalesData[[#This Row],[Sales]]</f>
        <v>-0.3833333333333333</v>
      </c>
      <c r="W157" s="17">
        <f>IF(SalesData[[#This Row],[Discount]]&gt;=0.2,1,0)</f>
        <v>1</v>
      </c>
      <c r="X157" s="1" t="s">
        <v>35</v>
      </c>
      <c r="Y157" s="1" t="str">
        <f>TEXT(SalesData[[#This Row],[Order Date]],"yyyy")</f>
        <v>2016</v>
      </c>
      <c r="Z157" s="1" t="s">
        <v>98</v>
      </c>
    </row>
    <row r="158" spans="1:26" x14ac:dyDescent="0.3">
      <c r="A158">
        <v>731</v>
      </c>
      <c r="B158" s="1" t="s">
        <v>760</v>
      </c>
      <c r="C158" s="2">
        <v>42707</v>
      </c>
      <c r="D158" s="2">
        <v>42710</v>
      </c>
      <c r="E158" s="1" t="s">
        <v>89</v>
      </c>
      <c r="F158" s="1" t="s">
        <v>761</v>
      </c>
      <c r="G158" s="1" t="s">
        <v>762</v>
      </c>
      <c r="H158" s="1" t="s">
        <v>26</v>
      </c>
      <c r="I158" s="1" t="s">
        <v>27</v>
      </c>
      <c r="J158" s="1" t="s">
        <v>763</v>
      </c>
      <c r="K158" s="1" t="s">
        <v>122</v>
      </c>
      <c r="L158" s="1" t="s">
        <v>69</v>
      </c>
      <c r="M158" s="1" t="s">
        <v>331</v>
      </c>
      <c r="N158" s="1" t="s">
        <v>32</v>
      </c>
      <c r="O158" s="1" t="s">
        <v>38</v>
      </c>
      <c r="P158" s="1" t="s">
        <v>332</v>
      </c>
      <c r="Q158">
        <v>542.64599999999996</v>
      </c>
      <c r="R158">
        <v>3</v>
      </c>
      <c r="S158" s="5">
        <v>0.1</v>
      </c>
      <c r="T158" s="11">
        <v>102.49979999999999</v>
      </c>
      <c r="U158" s="11">
        <f>SalesData[[#This Row],[Profit]]/SalesData[[#This Row],[Quantity]]</f>
        <v>34.166599999999995</v>
      </c>
      <c r="V158" s="5">
        <f>SalesData[[#This Row],[Profit]]/SalesData[[#This Row],[Sales]]</f>
        <v>0.18888888888888888</v>
      </c>
      <c r="W158" s="17">
        <f>IF(SalesData[[#This Row],[Discount]]&gt;=0.2,1,0)</f>
        <v>0</v>
      </c>
      <c r="X158" s="1" t="s">
        <v>35</v>
      </c>
      <c r="Y158" s="1" t="str">
        <f>TEXT(SalesData[[#This Row],[Order Date]],"yyyy")</f>
        <v>2016</v>
      </c>
      <c r="Z158" s="1" t="s">
        <v>98</v>
      </c>
    </row>
    <row r="159" spans="1:26" x14ac:dyDescent="0.3">
      <c r="A159">
        <v>737</v>
      </c>
      <c r="B159" s="1" t="s">
        <v>766</v>
      </c>
      <c r="C159" s="2">
        <v>42756</v>
      </c>
      <c r="D159" s="2">
        <v>42760</v>
      </c>
      <c r="E159" s="1" t="s">
        <v>41</v>
      </c>
      <c r="F159" s="1" t="s">
        <v>767</v>
      </c>
      <c r="G159" s="1" t="s">
        <v>768</v>
      </c>
      <c r="H159" s="1" t="s">
        <v>102</v>
      </c>
      <c r="I159" s="1" t="s">
        <v>27</v>
      </c>
      <c r="J159" s="1" t="s">
        <v>193</v>
      </c>
      <c r="K159" s="1" t="s">
        <v>194</v>
      </c>
      <c r="L159" s="1" t="s">
        <v>56</v>
      </c>
      <c r="M159" s="1" t="s">
        <v>769</v>
      </c>
      <c r="N159" s="1" t="s">
        <v>32</v>
      </c>
      <c r="O159" s="1" t="s">
        <v>33</v>
      </c>
      <c r="P159" s="1" t="s">
        <v>770</v>
      </c>
      <c r="Q159">
        <v>84.98</v>
      </c>
      <c r="R159">
        <v>1</v>
      </c>
      <c r="S159" s="5">
        <v>0</v>
      </c>
      <c r="T159" s="11">
        <v>18.695599999999999</v>
      </c>
      <c r="U159" s="11">
        <f>SalesData[[#This Row],[Profit]]/SalesData[[#This Row],[Quantity]]</f>
        <v>18.695599999999999</v>
      </c>
      <c r="V159" s="5">
        <f>SalesData[[#This Row],[Profit]]/SalesData[[#This Row],[Sales]]</f>
        <v>0.21999999999999997</v>
      </c>
      <c r="W159" s="17">
        <f>IF(SalesData[[#This Row],[Discount]]&gt;=0.2,1,0)</f>
        <v>0</v>
      </c>
      <c r="X159" s="1" t="s">
        <v>85</v>
      </c>
      <c r="Y159" s="1" t="str">
        <f>TEXT(SalesData[[#This Row],[Order Date]],"yyyy")</f>
        <v>2017</v>
      </c>
      <c r="Z159" s="1" t="s">
        <v>171</v>
      </c>
    </row>
    <row r="160" spans="1:26" x14ac:dyDescent="0.3">
      <c r="A160">
        <v>747</v>
      </c>
      <c r="B160" s="1" t="s">
        <v>771</v>
      </c>
      <c r="C160" s="2">
        <v>41786</v>
      </c>
      <c r="D160" s="2">
        <v>41786</v>
      </c>
      <c r="E160" s="1" t="s">
        <v>427</v>
      </c>
      <c r="F160" s="1" t="s">
        <v>772</v>
      </c>
      <c r="G160" s="1" t="s">
        <v>773</v>
      </c>
      <c r="H160" s="1" t="s">
        <v>92</v>
      </c>
      <c r="I160" s="1" t="s">
        <v>27</v>
      </c>
      <c r="J160" s="1" t="s">
        <v>641</v>
      </c>
      <c r="K160" s="1" t="s">
        <v>55</v>
      </c>
      <c r="L160" s="1" t="s">
        <v>56</v>
      </c>
      <c r="M160" s="1" t="s">
        <v>319</v>
      </c>
      <c r="N160" s="1" t="s">
        <v>32</v>
      </c>
      <c r="O160" s="1" t="s">
        <v>47</v>
      </c>
      <c r="P160" s="1" t="s">
        <v>320</v>
      </c>
      <c r="Q160">
        <v>567.12</v>
      </c>
      <c r="R160">
        <v>10</v>
      </c>
      <c r="S160" s="5">
        <v>0.2</v>
      </c>
      <c r="T160" s="11">
        <v>-28.356000000000002</v>
      </c>
      <c r="U160" s="11">
        <f>SalesData[[#This Row],[Profit]]/SalesData[[#This Row],[Quantity]]</f>
        <v>-2.8356000000000003</v>
      </c>
      <c r="V160" s="5">
        <f>SalesData[[#This Row],[Profit]]/SalesData[[#This Row],[Sales]]</f>
        <v>-0.05</v>
      </c>
      <c r="W160" s="17">
        <f>IF(SalesData[[#This Row],[Discount]]&gt;=0.2,1,0)</f>
        <v>1</v>
      </c>
      <c r="X160" s="1" t="s">
        <v>432</v>
      </c>
      <c r="Y160" s="1" t="str">
        <f>TEXT(SalesData[[#This Row],[Order Date]],"yyyy")</f>
        <v>2014</v>
      </c>
      <c r="Z160" s="1" t="s">
        <v>163</v>
      </c>
    </row>
    <row r="161" spans="1:26" x14ac:dyDescent="0.3">
      <c r="A161">
        <v>751</v>
      </c>
      <c r="B161" s="1" t="s">
        <v>774</v>
      </c>
      <c r="C161" s="2">
        <v>43010</v>
      </c>
      <c r="D161" s="2">
        <v>43014</v>
      </c>
      <c r="E161" s="1" t="s">
        <v>41</v>
      </c>
      <c r="F161" s="1" t="s">
        <v>775</v>
      </c>
      <c r="G161" s="1" t="s">
        <v>776</v>
      </c>
      <c r="H161" s="1" t="s">
        <v>26</v>
      </c>
      <c r="I161" s="1" t="s">
        <v>27</v>
      </c>
      <c r="J161" s="1" t="s">
        <v>777</v>
      </c>
      <c r="K161" s="1" t="s">
        <v>291</v>
      </c>
      <c r="L161" s="1" t="s">
        <v>95</v>
      </c>
      <c r="M161" s="1" t="s">
        <v>778</v>
      </c>
      <c r="N161" s="1" t="s">
        <v>32</v>
      </c>
      <c r="O161" s="1" t="s">
        <v>58</v>
      </c>
      <c r="P161" s="1" t="s">
        <v>779</v>
      </c>
      <c r="Q161">
        <v>157.74</v>
      </c>
      <c r="R161">
        <v>11</v>
      </c>
      <c r="S161" s="5">
        <v>0</v>
      </c>
      <c r="T161" s="11">
        <v>56.7864</v>
      </c>
      <c r="U161" s="11">
        <f>SalesData[[#This Row],[Profit]]/SalesData[[#This Row],[Quantity]]</f>
        <v>5.1623999999999999</v>
      </c>
      <c r="V161" s="5">
        <f>SalesData[[#This Row],[Profit]]/SalesData[[#This Row],[Sales]]</f>
        <v>0.36</v>
      </c>
      <c r="W161" s="17">
        <f>IF(SalesData[[#This Row],[Discount]]&gt;=0.2,1,0)</f>
        <v>0</v>
      </c>
      <c r="X161" s="1" t="s">
        <v>85</v>
      </c>
      <c r="Y161" s="1" t="str">
        <f>TEXT(SalesData[[#This Row],[Order Date]],"yyyy")</f>
        <v>2017</v>
      </c>
      <c r="Z161" s="1" t="s">
        <v>50</v>
      </c>
    </row>
    <row r="162" spans="1:26" x14ac:dyDescent="0.3">
      <c r="A162">
        <v>755</v>
      </c>
      <c r="B162" s="1" t="s">
        <v>780</v>
      </c>
      <c r="C162" s="2">
        <v>42345</v>
      </c>
      <c r="D162" s="2">
        <v>42350</v>
      </c>
      <c r="E162" s="1" t="s">
        <v>41</v>
      </c>
      <c r="F162" s="1" t="s">
        <v>781</v>
      </c>
      <c r="G162" s="1" t="s">
        <v>782</v>
      </c>
      <c r="H162" s="1" t="s">
        <v>26</v>
      </c>
      <c r="I162" s="1" t="s">
        <v>27</v>
      </c>
      <c r="J162" s="1" t="s">
        <v>54</v>
      </c>
      <c r="K162" s="1" t="s">
        <v>55</v>
      </c>
      <c r="L162" s="1" t="s">
        <v>56</v>
      </c>
      <c r="M162" s="1" t="s">
        <v>699</v>
      </c>
      <c r="N162" s="1" t="s">
        <v>32</v>
      </c>
      <c r="O162" s="1" t="s">
        <v>58</v>
      </c>
      <c r="P162" s="1" t="s">
        <v>700</v>
      </c>
      <c r="Q162">
        <v>79.92</v>
      </c>
      <c r="R162">
        <v>4</v>
      </c>
      <c r="S162" s="5">
        <v>0</v>
      </c>
      <c r="T162" s="11">
        <v>28.7712</v>
      </c>
      <c r="U162" s="11">
        <f>SalesData[[#This Row],[Profit]]/SalesData[[#This Row],[Quantity]]</f>
        <v>7.1928000000000001</v>
      </c>
      <c r="V162" s="5">
        <f>SalesData[[#This Row],[Profit]]/SalesData[[#This Row],[Sales]]</f>
        <v>0.36</v>
      </c>
      <c r="W162" s="17">
        <f>IF(SalesData[[#This Row],[Discount]]&gt;=0.2,1,0)</f>
        <v>0</v>
      </c>
      <c r="X162" s="1" t="s">
        <v>60</v>
      </c>
      <c r="Y162" s="1" t="str">
        <f>TEXT(SalesData[[#This Row],[Order Date]],"yyyy")</f>
        <v>2015</v>
      </c>
      <c r="Z162" s="1" t="s">
        <v>98</v>
      </c>
    </row>
    <row r="163" spans="1:26" x14ac:dyDescent="0.3">
      <c r="A163">
        <v>756</v>
      </c>
      <c r="B163" s="1" t="s">
        <v>783</v>
      </c>
      <c r="C163" s="2">
        <v>42631</v>
      </c>
      <c r="D163" s="2">
        <v>42635</v>
      </c>
      <c r="E163" s="1" t="s">
        <v>41</v>
      </c>
      <c r="F163" s="1" t="s">
        <v>784</v>
      </c>
      <c r="G163" s="1" t="s">
        <v>785</v>
      </c>
      <c r="H163" s="1" t="s">
        <v>92</v>
      </c>
      <c r="I163" s="1" t="s">
        <v>27</v>
      </c>
      <c r="J163" s="1" t="s">
        <v>608</v>
      </c>
      <c r="K163" s="1" t="s">
        <v>45</v>
      </c>
      <c r="L163" s="1" t="s">
        <v>30</v>
      </c>
      <c r="M163" s="1" t="s">
        <v>786</v>
      </c>
      <c r="N163" s="1" t="s">
        <v>32</v>
      </c>
      <c r="O163" s="1" t="s">
        <v>47</v>
      </c>
      <c r="P163" s="1" t="s">
        <v>787</v>
      </c>
      <c r="Q163">
        <v>383.43799999999999</v>
      </c>
      <c r="R163">
        <v>4</v>
      </c>
      <c r="S163" s="5">
        <v>0.45</v>
      </c>
      <c r="T163" s="11">
        <v>-167.3184</v>
      </c>
      <c r="U163" s="11">
        <f>SalesData[[#This Row],[Profit]]/SalesData[[#This Row],[Quantity]]</f>
        <v>-41.829599999999999</v>
      </c>
      <c r="V163" s="5">
        <f>SalesData[[#This Row],[Profit]]/SalesData[[#This Row],[Sales]]</f>
        <v>-0.43636363636363634</v>
      </c>
      <c r="W163" s="17">
        <f>IF(SalesData[[#This Row],[Discount]]&gt;=0.2,1,0)</f>
        <v>1</v>
      </c>
      <c r="X163" s="1" t="s">
        <v>85</v>
      </c>
      <c r="Y163" s="1" t="str">
        <f>TEXT(SalesData[[#This Row],[Order Date]],"yyyy")</f>
        <v>2016</v>
      </c>
      <c r="Z163" s="1" t="s">
        <v>79</v>
      </c>
    </row>
    <row r="164" spans="1:26" x14ac:dyDescent="0.3">
      <c r="A164">
        <v>769</v>
      </c>
      <c r="B164" s="1" t="s">
        <v>788</v>
      </c>
      <c r="C164" s="2">
        <v>41773</v>
      </c>
      <c r="D164" s="2">
        <v>41779</v>
      </c>
      <c r="E164" s="1" t="s">
        <v>41</v>
      </c>
      <c r="F164" s="1" t="s">
        <v>789</v>
      </c>
      <c r="G164" s="1" t="s">
        <v>790</v>
      </c>
      <c r="H164" s="1" t="s">
        <v>92</v>
      </c>
      <c r="I164" s="1" t="s">
        <v>27</v>
      </c>
      <c r="J164" s="1" t="s">
        <v>791</v>
      </c>
      <c r="K164" s="1" t="s">
        <v>45</v>
      </c>
      <c r="L164" s="1" t="s">
        <v>30</v>
      </c>
      <c r="M164" s="1" t="s">
        <v>792</v>
      </c>
      <c r="N164" s="1" t="s">
        <v>32</v>
      </c>
      <c r="O164" s="1" t="s">
        <v>58</v>
      </c>
      <c r="P164" s="1" t="s">
        <v>793</v>
      </c>
      <c r="Q164">
        <v>310.88</v>
      </c>
      <c r="R164">
        <v>2</v>
      </c>
      <c r="S164" s="5">
        <v>0.2</v>
      </c>
      <c r="T164" s="11">
        <v>23.315999999999999</v>
      </c>
      <c r="U164" s="11">
        <f>SalesData[[#This Row],[Profit]]/SalesData[[#This Row],[Quantity]]</f>
        <v>11.657999999999999</v>
      </c>
      <c r="V164" s="5">
        <f>SalesData[[#This Row],[Profit]]/SalesData[[#This Row],[Sales]]</f>
        <v>7.4999999999999997E-2</v>
      </c>
      <c r="W164" s="17">
        <f>IF(SalesData[[#This Row],[Discount]]&gt;=0.2,1,0)</f>
        <v>1</v>
      </c>
      <c r="X164" s="1" t="s">
        <v>131</v>
      </c>
      <c r="Y164" s="1" t="str">
        <f>TEXT(SalesData[[#This Row],[Order Date]],"yyyy")</f>
        <v>2014</v>
      </c>
      <c r="Z164" s="1" t="s">
        <v>163</v>
      </c>
    </row>
    <row r="165" spans="1:26" x14ac:dyDescent="0.3">
      <c r="A165">
        <v>770</v>
      </c>
      <c r="B165" s="1" t="s">
        <v>794</v>
      </c>
      <c r="C165" s="2">
        <v>42509</v>
      </c>
      <c r="D165" s="2">
        <v>42514</v>
      </c>
      <c r="E165" s="1" t="s">
        <v>41</v>
      </c>
      <c r="F165" s="1" t="s">
        <v>795</v>
      </c>
      <c r="G165" s="1" t="s">
        <v>796</v>
      </c>
      <c r="H165" s="1" t="s">
        <v>26</v>
      </c>
      <c r="I165" s="1" t="s">
        <v>27</v>
      </c>
      <c r="J165" s="1" t="s">
        <v>691</v>
      </c>
      <c r="K165" s="1" t="s">
        <v>718</v>
      </c>
      <c r="L165" s="1" t="s">
        <v>30</v>
      </c>
      <c r="M165" s="1" t="s">
        <v>797</v>
      </c>
      <c r="N165" s="1" t="s">
        <v>32</v>
      </c>
      <c r="O165" s="1" t="s">
        <v>38</v>
      </c>
      <c r="P165" s="1" t="s">
        <v>798</v>
      </c>
      <c r="Q165">
        <v>641.96</v>
      </c>
      <c r="R165">
        <v>2</v>
      </c>
      <c r="S165" s="5">
        <v>0</v>
      </c>
      <c r="T165" s="11">
        <v>179.74879999999999</v>
      </c>
      <c r="U165" s="11">
        <f>SalesData[[#This Row],[Profit]]/SalesData[[#This Row],[Quantity]]</f>
        <v>89.874399999999994</v>
      </c>
      <c r="V165" s="5">
        <f>SalesData[[#This Row],[Profit]]/SalesData[[#This Row],[Sales]]</f>
        <v>0.27999999999999997</v>
      </c>
      <c r="W165" s="17">
        <f>IF(SalesData[[#This Row],[Discount]]&gt;=0.2,1,0)</f>
        <v>0</v>
      </c>
      <c r="X165" s="1" t="s">
        <v>60</v>
      </c>
      <c r="Y165" s="1" t="str">
        <f>TEXT(SalesData[[#This Row],[Order Date]],"yyyy")</f>
        <v>2016</v>
      </c>
      <c r="Z165" s="1" t="s">
        <v>163</v>
      </c>
    </row>
    <row r="166" spans="1:26" x14ac:dyDescent="0.3">
      <c r="A166">
        <v>776</v>
      </c>
      <c r="B166" s="1" t="s">
        <v>799</v>
      </c>
      <c r="C166" s="2">
        <v>42765</v>
      </c>
      <c r="D166" s="2">
        <v>42771</v>
      </c>
      <c r="E166" s="1" t="s">
        <v>41</v>
      </c>
      <c r="F166" s="1" t="s">
        <v>800</v>
      </c>
      <c r="G166" s="1" t="s">
        <v>801</v>
      </c>
      <c r="H166" s="1" t="s">
        <v>92</v>
      </c>
      <c r="I166" s="1" t="s">
        <v>27</v>
      </c>
      <c r="J166" s="1" t="s">
        <v>802</v>
      </c>
      <c r="K166" s="1" t="s">
        <v>803</v>
      </c>
      <c r="L166" s="1" t="s">
        <v>95</v>
      </c>
      <c r="M166" s="1" t="s">
        <v>804</v>
      </c>
      <c r="N166" s="1" t="s">
        <v>32</v>
      </c>
      <c r="O166" s="1" t="s">
        <v>58</v>
      </c>
      <c r="P166" s="1" t="s">
        <v>805</v>
      </c>
      <c r="Q166">
        <v>34.58</v>
      </c>
      <c r="R166">
        <v>7</v>
      </c>
      <c r="S166" s="5">
        <v>0</v>
      </c>
      <c r="T166" s="11">
        <v>14.5236</v>
      </c>
      <c r="U166" s="11">
        <f>SalesData[[#This Row],[Profit]]/SalesData[[#This Row],[Quantity]]</f>
        <v>2.0748000000000002</v>
      </c>
      <c r="V166" s="5">
        <f>SalesData[[#This Row],[Profit]]/SalesData[[#This Row],[Sales]]</f>
        <v>0.42000000000000004</v>
      </c>
      <c r="W166" s="17">
        <f>IF(SalesData[[#This Row],[Discount]]&gt;=0.2,1,0)</f>
        <v>0</v>
      </c>
      <c r="X166" s="1" t="s">
        <v>131</v>
      </c>
      <c r="Y166" s="1" t="str">
        <f>TEXT(SalesData[[#This Row],[Order Date]],"yyyy")</f>
        <v>2017</v>
      </c>
      <c r="Z166" s="1" t="s">
        <v>171</v>
      </c>
    </row>
    <row r="167" spans="1:26" x14ac:dyDescent="0.3">
      <c r="A167">
        <v>778</v>
      </c>
      <c r="B167" s="1" t="s">
        <v>806</v>
      </c>
      <c r="C167" s="2">
        <v>42237</v>
      </c>
      <c r="D167" s="2">
        <v>42239</v>
      </c>
      <c r="E167" s="1" t="s">
        <v>89</v>
      </c>
      <c r="F167" s="1" t="s">
        <v>347</v>
      </c>
      <c r="G167" s="1" t="s">
        <v>348</v>
      </c>
      <c r="H167" s="1" t="s">
        <v>102</v>
      </c>
      <c r="I167" s="1" t="s">
        <v>27</v>
      </c>
      <c r="J167" s="1" t="s">
        <v>330</v>
      </c>
      <c r="K167" s="1" t="s">
        <v>55</v>
      </c>
      <c r="L167" s="1" t="s">
        <v>56</v>
      </c>
      <c r="M167" s="1" t="s">
        <v>807</v>
      </c>
      <c r="N167" s="1" t="s">
        <v>32</v>
      </c>
      <c r="O167" s="1" t="s">
        <v>38</v>
      </c>
      <c r="P167" s="1" t="s">
        <v>808</v>
      </c>
      <c r="Q167">
        <v>544.00800000000004</v>
      </c>
      <c r="R167">
        <v>3</v>
      </c>
      <c r="S167" s="5">
        <v>0.2</v>
      </c>
      <c r="T167" s="11">
        <v>40.800600000000003</v>
      </c>
      <c r="U167" s="11">
        <f>SalesData[[#This Row],[Profit]]/SalesData[[#This Row],[Quantity]]</f>
        <v>13.600200000000001</v>
      </c>
      <c r="V167" s="5">
        <f>SalesData[[#This Row],[Profit]]/SalesData[[#This Row],[Sales]]</f>
        <v>7.4999999999999997E-2</v>
      </c>
      <c r="W167" s="17">
        <f>IF(SalesData[[#This Row],[Discount]]&gt;=0.2,1,0)</f>
        <v>1</v>
      </c>
      <c r="X167" s="1" t="s">
        <v>72</v>
      </c>
      <c r="Y167" s="1" t="str">
        <f>TEXT(SalesData[[#This Row],[Order Date]],"yyyy")</f>
        <v>2015</v>
      </c>
      <c r="Z167" s="1" t="s">
        <v>255</v>
      </c>
    </row>
    <row r="168" spans="1:26" x14ac:dyDescent="0.3">
      <c r="A168">
        <v>784</v>
      </c>
      <c r="B168" s="1" t="s">
        <v>809</v>
      </c>
      <c r="C168" s="2">
        <v>42280</v>
      </c>
      <c r="D168" s="2">
        <v>42283</v>
      </c>
      <c r="E168" s="1" t="s">
        <v>23</v>
      </c>
      <c r="F168" s="1" t="s">
        <v>810</v>
      </c>
      <c r="G168" s="1" t="s">
        <v>811</v>
      </c>
      <c r="H168" s="1" t="s">
        <v>26</v>
      </c>
      <c r="I168" s="1" t="s">
        <v>27</v>
      </c>
      <c r="J168" s="1" t="s">
        <v>349</v>
      </c>
      <c r="K168" s="1" t="s">
        <v>233</v>
      </c>
      <c r="L168" s="1" t="s">
        <v>69</v>
      </c>
      <c r="M168" s="1" t="s">
        <v>812</v>
      </c>
      <c r="N168" s="1" t="s">
        <v>32</v>
      </c>
      <c r="O168" s="1" t="s">
        <v>33</v>
      </c>
      <c r="P168" s="1" t="s">
        <v>813</v>
      </c>
      <c r="Q168">
        <v>35.49</v>
      </c>
      <c r="R168">
        <v>1</v>
      </c>
      <c r="S168" s="5">
        <v>0.5</v>
      </c>
      <c r="T168" s="11">
        <v>-15.615600000000001</v>
      </c>
      <c r="U168" s="11">
        <f>SalesData[[#This Row],[Profit]]/SalesData[[#This Row],[Quantity]]</f>
        <v>-15.615600000000001</v>
      </c>
      <c r="V168" s="5">
        <f>SalesData[[#This Row],[Profit]]/SalesData[[#This Row],[Sales]]</f>
        <v>-0.44</v>
      </c>
      <c r="W168" s="17">
        <f>IF(SalesData[[#This Row],[Discount]]&gt;=0.2,1,0)</f>
        <v>1</v>
      </c>
      <c r="X168" s="1" t="s">
        <v>35</v>
      </c>
      <c r="Y168" s="1" t="str">
        <f>TEXT(SalesData[[#This Row],[Order Date]],"yyyy")</f>
        <v>2015</v>
      </c>
      <c r="Z168" s="1" t="s">
        <v>50</v>
      </c>
    </row>
    <row r="169" spans="1:26" x14ac:dyDescent="0.3">
      <c r="A169">
        <v>788</v>
      </c>
      <c r="B169" s="1" t="s">
        <v>814</v>
      </c>
      <c r="C169" s="2">
        <v>42350</v>
      </c>
      <c r="D169" s="2">
        <v>42354</v>
      </c>
      <c r="E169" s="1" t="s">
        <v>41</v>
      </c>
      <c r="F169" s="1" t="s">
        <v>815</v>
      </c>
      <c r="G169" s="1" t="s">
        <v>816</v>
      </c>
      <c r="H169" s="1" t="s">
        <v>26</v>
      </c>
      <c r="I169" s="1" t="s">
        <v>27</v>
      </c>
      <c r="J169" s="1" t="s">
        <v>817</v>
      </c>
      <c r="K169" s="1" t="s">
        <v>55</v>
      </c>
      <c r="L169" s="1" t="s">
        <v>56</v>
      </c>
      <c r="M169" s="1" t="s">
        <v>818</v>
      </c>
      <c r="N169" s="1" t="s">
        <v>32</v>
      </c>
      <c r="O169" s="1" t="s">
        <v>38</v>
      </c>
      <c r="P169" s="1" t="s">
        <v>819</v>
      </c>
      <c r="Q169">
        <v>348.928</v>
      </c>
      <c r="R169">
        <v>2</v>
      </c>
      <c r="S169" s="5">
        <v>0.2</v>
      </c>
      <c r="T169" s="11">
        <v>34.892800000000001</v>
      </c>
      <c r="U169" s="11">
        <f>SalesData[[#This Row],[Profit]]/SalesData[[#This Row],[Quantity]]</f>
        <v>17.446400000000001</v>
      </c>
      <c r="V169" s="5">
        <f>SalesData[[#This Row],[Profit]]/SalesData[[#This Row],[Sales]]</f>
        <v>0.1</v>
      </c>
      <c r="W169" s="17">
        <f>IF(SalesData[[#This Row],[Discount]]&gt;=0.2,1,0)</f>
        <v>1</v>
      </c>
      <c r="X169" s="1" t="s">
        <v>85</v>
      </c>
      <c r="Y169" s="1" t="str">
        <f>TEXT(SalesData[[#This Row],[Order Date]],"yyyy")</f>
        <v>2015</v>
      </c>
      <c r="Z169" s="1" t="s">
        <v>98</v>
      </c>
    </row>
    <row r="170" spans="1:26" x14ac:dyDescent="0.3">
      <c r="A170">
        <v>792</v>
      </c>
      <c r="B170" s="1" t="s">
        <v>820</v>
      </c>
      <c r="C170" s="2">
        <v>42181</v>
      </c>
      <c r="D170" s="2">
        <v>42185</v>
      </c>
      <c r="E170" s="1" t="s">
        <v>41</v>
      </c>
      <c r="F170" s="1" t="s">
        <v>821</v>
      </c>
      <c r="G170" s="1" t="s">
        <v>822</v>
      </c>
      <c r="H170" s="1" t="s">
        <v>26</v>
      </c>
      <c r="I170" s="1" t="s">
        <v>27</v>
      </c>
      <c r="J170" s="1" t="s">
        <v>637</v>
      </c>
      <c r="K170" s="1" t="s">
        <v>718</v>
      </c>
      <c r="L170" s="1" t="s">
        <v>30</v>
      </c>
      <c r="M170" s="1" t="s">
        <v>823</v>
      </c>
      <c r="N170" s="1" t="s">
        <v>32</v>
      </c>
      <c r="O170" s="1" t="s">
        <v>38</v>
      </c>
      <c r="P170" s="1" t="s">
        <v>824</v>
      </c>
      <c r="Q170">
        <v>332.94</v>
      </c>
      <c r="R170">
        <v>3</v>
      </c>
      <c r="S170" s="5">
        <v>0</v>
      </c>
      <c r="T170" s="11">
        <v>79.905600000000007</v>
      </c>
      <c r="U170" s="11">
        <f>SalesData[[#This Row],[Profit]]/SalesData[[#This Row],[Quantity]]</f>
        <v>26.635200000000001</v>
      </c>
      <c r="V170" s="5">
        <f>SalesData[[#This Row],[Profit]]/SalesData[[#This Row],[Sales]]</f>
        <v>0.24000000000000002</v>
      </c>
      <c r="W170" s="17">
        <f>IF(SalesData[[#This Row],[Discount]]&gt;=0.2,1,0)</f>
        <v>0</v>
      </c>
      <c r="X170" s="1" t="s">
        <v>85</v>
      </c>
      <c r="Y170" s="1" t="str">
        <f>TEXT(SalesData[[#This Row],[Order Date]],"yyyy")</f>
        <v>2015</v>
      </c>
      <c r="Z170" s="1" t="s">
        <v>61</v>
      </c>
    </row>
    <row r="171" spans="1:26" x14ac:dyDescent="0.3">
      <c r="A171">
        <v>800</v>
      </c>
      <c r="B171" s="1" t="s">
        <v>825</v>
      </c>
      <c r="C171" s="2">
        <v>42335</v>
      </c>
      <c r="D171" s="2">
        <v>42341</v>
      </c>
      <c r="E171" s="1" t="s">
        <v>41</v>
      </c>
      <c r="F171" s="1" t="s">
        <v>826</v>
      </c>
      <c r="G171" s="1" t="s">
        <v>827</v>
      </c>
      <c r="H171" s="1" t="s">
        <v>26</v>
      </c>
      <c r="I171" s="1" t="s">
        <v>27</v>
      </c>
      <c r="J171" s="1" t="s">
        <v>828</v>
      </c>
      <c r="K171" s="1" t="s">
        <v>55</v>
      </c>
      <c r="L171" s="1" t="s">
        <v>56</v>
      </c>
      <c r="M171" s="1" t="s">
        <v>592</v>
      </c>
      <c r="N171" s="1" t="s">
        <v>32</v>
      </c>
      <c r="O171" s="1" t="s">
        <v>38</v>
      </c>
      <c r="P171" s="1" t="s">
        <v>593</v>
      </c>
      <c r="Q171">
        <v>283.92</v>
      </c>
      <c r="R171">
        <v>5</v>
      </c>
      <c r="S171" s="5">
        <v>0.2</v>
      </c>
      <c r="T171" s="11">
        <v>17.745000000000001</v>
      </c>
      <c r="U171" s="11">
        <f>SalesData[[#This Row],[Profit]]/SalesData[[#This Row],[Quantity]]</f>
        <v>3.5490000000000004</v>
      </c>
      <c r="V171" s="5">
        <f>SalesData[[#This Row],[Profit]]/SalesData[[#This Row],[Sales]]</f>
        <v>6.25E-2</v>
      </c>
      <c r="W171" s="17">
        <f>IF(SalesData[[#This Row],[Discount]]&gt;=0.2,1,0)</f>
        <v>1</v>
      </c>
      <c r="X171" s="1" t="s">
        <v>131</v>
      </c>
      <c r="Y171" s="1" t="str">
        <f>TEXT(SalesData[[#This Row],[Order Date]],"yyyy")</f>
        <v>2015</v>
      </c>
      <c r="Z171" s="1" t="s">
        <v>36</v>
      </c>
    </row>
    <row r="172" spans="1:26" x14ac:dyDescent="0.3">
      <c r="A172">
        <v>801</v>
      </c>
      <c r="B172" s="1" t="s">
        <v>829</v>
      </c>
      <c r="C172" s="2">
        <v>42786</v>
      </c>
      <c r="D172" s="2">
        <v>42789</v>
      </c>
      <c r="E172" s="1" t="s">
        <v>89</v>
      </c>
      <c r="F172" s="1" t="s">
        <v>830</v>
      </c>
      <c r="G172" s="1" t="s">
        <v>831</v>
      </c>
      <c r="H172" s="1" t="s">
        <v>92</v>
      </c>
      <c r="I172" s="1" t="s">
        <v>27</v>
      </c>
      <c r="J172" s="1" t="s">
        <v>641</v>
      </c>
      <c r="K172" s="1" t="s">
        <v>55</v>
      </c>
      <c r="L172" s="1" t="s">
        <v>56</v>
      </c>
      <c r="M172" s="1" t="s">
        <v>832</v>
      </c>
      <c r="N172" s="1" t="s">
        <v>32</v>
      </c>
      <c r="O172" s="1" t="s">
        <v>58</v>
      </c>
      <c r="P172" s="1" t="s">
        <v>833</v>
      </c>
      <c r="Q172">
        <v>22.23</v>
      </c>
      <c r="R172">
        <v>1</v>
      </c>
      <c r="S172" s="5">
        <v>0</v>
      </c>
      <c r="T172" s="11">
        <v>7.3358999999999996</v>
      </c>
      <c r="U172" s="11">
        <f>SalesData[[#This Row],[Profit]]/SalesData[[#This Row],[Quantity]]</f>
        <v>7.3358999999999996</v>
      </c>
      <c r="V172" s="5">
        <f>SalesData[[#This Row],[Profit]]/SalesData[[#This Row],[Sales]]</f>
        <v>0.32999999999999996</v>
      </c>
      <c r="W172" s="17">
        <f>IF(SalesData[[#This Row],[Discount]]&gt;=0.2,1,0)</f>
        <v>0</v>
      </c>
      <c r="X172" s="1" t="s">
        <v>35</v>
      </c>
      <c r="Y172" s="1" t="str">
        <f>TEXT(SalesData[[#This Row],[Order Date]],"yyyy")</f>
        <v>2017</v>
      </c>
      <c r="Z172" s="1" t="s">
        <v>299</v>
      </c>
    </row>
    <row r="173" spans="1:26" x14ac:dyDescent="0.3">
      <c r="A173">
        <v>805</v>
      </c>
      <c r="B173" s="1" t="s">
        <v>834</v>
      </c>
      <c r="C173" s="2">
        <v>42847</v>
      </c>
      <c r="D173" s="2">
        <v>42849</v>
      </c>
      <c r="E173" s="1" t="s">
        <v>89</v>
      </c>
      <c r="F173" s="1" t="s">
        <v>835</v>
      </c>
      <c r="G173" s="1" t="s">
        <v>836</v>
      </c>
      <c r="H173" s="1" t="s">
        <v>26</v>
      </c>
      <c r="I173" s="1" t="s">
        <v>27</v>
      </c>
      <c r="J173" s="1" t="s">
        <v>330</v>
      </c>
      <c r="K173" s="1" t="s">
        <v>55</v>
      </c>
      <c r="L173" s="1" t="s">
        <v>56</v>
      </c>
      <c r="M173" s="1" t="s">
        <v>837</v>
      </c>
      <c r="N173" s="1" t="s">
        <v>32</v>
      </c>
      <c r="O173" s="1" t="s">
        <v>58</v>
      </c>
      <c r="P173" s="1" t="s">
        <v>838</v>
      </c>
      <c r="Q173">
        <v>18.28</v>
      </c>
      <c r="R173">
        <v>2</v>
      </c>
      <c r="S173" s="5">
        <v>0</v>
      </c>
      <c r="T173" s="11">
        <v>6.2152000000000003</v>
      </c>
      <c r="U173" s="11">
        <f>SalesData[[#This Row],[Profit]]/SalesData[[#This Row],[Quantity]]</f>
        <v>3.1076000000000001</v>
      </c>
      <c r="V173" s="5">
        <f>SalesData[[#This Row],[Profit]]/SalesData[[#This Row],[Sales]]</f>
        <v>0.33999999999999997</v>
      </c>
      <c r="W173" s="17">
        <f>IF(SalesData[[#This Row],[Discount]]&gt;=0.2,1,0)</f>
        <v>0</v>
      </c>
      <c r="X173" s="1" t="s">
        <v>72</v>
      </c>
      <c r="Y173" s="1" t="str">
        <f>TEXT(SalesData[[#This Row],[Order Date]],"yyyy")</f>
        <v>2017</v>
      </c>
      <c r="Z173" s="1" t="s">
        <v>115</v>
      </c>
    </row>
    <row r="174" spans="1:26" x14ac:dyDescent="0.3">
      <c r="A174">
        <v>808</v>
      </c>
      <c r="B174" s="1" t="s">
        <v>839</v>
      </c>
      <c r="C174" s="2">
        <v>42038</v>
      </c>
      <c r="D174" s="2">
        <v>42040</v>
      </c>
      <c r="E174" s="1" t="s">
        <v>89</v>
      </c>
      <c r="F174" s="1" t="s">
        <v>840</v>
      </c>
      <c r="G174" s="1" t="s">
        <v>841</v>
      </c>
      <c r="H174" s="1" t="s">
        <v>26</v>
      </c>
      <c r="I174" s="1" t="s">
        <v>27</v>
      </c>
      <c r="J174" s="1" t="s">
        <v>842</v>
      </c>
      <c r="K174" s="1" t="s">
        <v>843</v>
      </c>
      <c r="L174" s="1" t="s">
        <v>95</v>
      </c>
      <c r="M174" s="1" t="s">
        <v>487</v>
      </c>
      <c r="N174" s="1" t="s">
        <v>32</v>
      </c>
      <c r="O174" s="1" t="s">
        <v>58</v>
      </c>
      <c r="P174" s="1" t="s">
        <v>488</v>
      </c>
      <c r="Q174">
        <v>28.4</v>
      </c>
      <c r="R174">
        <v>2</v>
      </c>
      <c r="S174" s="5">
        <v>0</v>
      </c>
      <c r="T174" s="11">
        <v>11.076000000000001</v>
      </c>
      <c r="U174" s="11">
        <f>SalesData[[#This Row],[Profit]]/SalesData[[#This Row],[Quantity]]</f>
        <v>5.5380000000000003</v>
      </c>
      <c r="V174" s="5">
        <f>SalesData[[#This Row],[Profit]]/SalesData[[#This Row],[Sales]]</f>
        <v>0.39</v>
      </c>
      <c r="W174" s="17">
        <f>IF(SalesData[[#This Row],[Discount]]&gt;=0.2,1,0)</f>
        <v>0</v>
      </c>
      <c r="X174" s="1" t="s">
        <v>72</v>
      </c>
      <c r="Y174" s="1" t="str">
        <f>TEXT(SalesData[[#This Row],[Order Date]],"yyyy")</f>
        <v>2015</v>
      </c>
      <c r="Z174" s="1" t="s">
        <v>299</v>
      </c>
    </row>
    <row r="175" spans="1:26" x14ac:dyDescent="0.3">
      <c r="A175">
        <v>811</v>
      </c>
      <c r="B175" s="1" t="s">
        <v>844</v>
      </c>
      <c r="C175" s="2">
        <v>41925</v>
      </c>
      <c r="D175" s="2">
        <v>41927</v>
      </c>
      <c r="E175" s="1" t="s">
        <v>89</v>
      </c>
      <c r="F175" s="1" t="s">
        <v>845</v>
      </c>
      <c r="G175" s="1" t="s">
        <v>846</v>
      </c>
      <c r="H175" s="1" t="s">
        <v>26</v>
      </c>
      <c r="I175" s="1" t="s">
        <v>27</v>
      </c>
      <c r="J175" s="1" t="s">
        <v>847</v>
      </c>
      <c r="K175" s="1" t="s">
        <v>194</v>
      </c>
      <c r="L175" s="1" t="s">
        <v>56</v>
      </c>
      <c r="M175" s="1" t="s">
        <v>344</v>
      </c>
      <c r="N175" s="1" t="s">
        <v>32</v>
      </c>
      <c r="O175" s="1" t="s">
        <v>47</v>
      </c>
      <c r="P175" s="1" t="s">
        <v>345</v>
      </c>
      <c r="Q175">
        <v>1298.55</v>
      </c>
      <c r="R175">
        <v>5</v>
      </c>
      <c r="S175" s="5">
        <v>0</v>
      </c>
      <c r="T175" s="11">
        <v>311.65199999999999</v>
      </c>
      <c r="U175" s="11">
        <f>SalesData[[#This Row],[Profit]]/SalesData[[#This Row],[Quantity]]</f>
        <v>62.330399999999997</v>
      </c>
      <c r="V175" s="5">
        <f>SalesData[[#This Row],[Profit]]/SalesData[[#This Row],[Sales]]</f>
        <v>0.24</v>
      </c>
      <c r="W175" s="17">
        <f>IF(SalesData[[#This Row],[Discount]]&gt;=0.2,1,0)</f>
        <v>0</v>
      </c>
      <c r="X175" s="1" t="s">
        <v>72</v>
      </c>
      <c r="Y175" s="1" t="str">
        <f>TEXT(SalesData[[#This Row],[Order Date]],"yyyy")</f>
        <v>2014</v>
      </c>
      <c r="Z175" s="1" t="s">
        <v>50</v>
      </c>
    </row>
    <row r="176" spans="1:26" x14ac:dyDescent="0.3">
      <c r="A176">
        <v>814</v>
      </c>
      <c r="B176" s="1" t="s">
        <v>848</v>
      </c>
      <c r="C176" s="2">
        <v>42869</v>
      </c>
      <c r="D176" s="2">
        <v>42869</v>
      </c>
      <c r="E176" s="1" t="s">
        <v>427</v>
      </c>
      <c r="F176" s="1" t="s">
        <v>849</v>
      </c>
      <c r="G176" s="1" t="s">
        <v>850</v>
      </c>
      <c r="H176" s="1" t="s">
        <v>26</v>
      </c>
      <c r="I176" s="1" t="s">
        <v>27</v>
      </c>
      <c r="J176" s="1" t="s">
        <v>851</v>
      </c>
      <c r="K176" s="1" t="s">
        <v>55</v>
      </c>
      <c r="L176" s="1" t="s">
        <v>56</v>
      </c>
      <c r="M176" s="1" t="s">
        <v>837</v>
      </c>
      <c r="N176" s="1" t="s">
        <v>32</v>
      </c>
      <c r="O176" s="1" t="s">
        <v>58</v>
      </c>
      <c r="P176" s="1" t="s">
        <v>838</v>
      </c>
      <c r="Q176">
        <v>18.28</v>
      </c>
      <c r="R176">
        <v>2</v>
      </c>
      <c r="S176" s="5">
        <v>0</v>
      </c>
      <c r="T176" s="11">
        <v>6.2152000000000003</v>
      </c>
      <c r="U176" s="11">
        <f>SalesData[[#This Row],[Profit]]/SalesData[[#This Row],[Quantity]]</f>
        <v>3.1076000000000001</v>
      </c>
      <c r="V176" s="5">
        <f>SalesData[[#This Row],[Profit]]/SalesData[[#This Row],[Sales]]</f>
        <v>0.33999999999999997</v>
      </c>
      <c r="W176" s="17">
        <f>IF(SalesData[[#This Row],[Discount]]&gt;=0.2,1,0)</f>
        <v>0</v>
      </c>
      <c r="X176" s="1" t="s">
        <v>432</v>
      </c>
      <c r="Y176" s="1" t="str">
        <f>TEXT(SalesData[[#This Row],[Order Date]],"yyyy")</f>
        <v>2017</v>
      </c>
      <c r="Z176" s="1" t="s">
        <v>163</v>
      </c>
    </row>
    <row r="177" spans="1:26" x14ac:dyDescent="0.3">
      <c r="A177">
        <v>820</v>
      </c>
      <c r="B177" s="1" t="s">
        <v>852</v>
      </c>
      <c r="C177" s="2">
        <v>41818</v>
      </c>
      <c r="D177" s="2">
        <v>41822</v>
      </c>
      <c r="E177" s="1" t="s">
        <v>41</v>
      </c>
      <c r="F177" s="1" t="s">
        <v>620</v>
      </c>
      <c r="G177" s="1" t="s">
        <v>621</v>
      </c>
      <c r="H177" s="1" t="s">
        <v>26</v>
      </c>
      <c r="I177" s="1" t="s">
        <v>27</v>
      </c>
      <c r="J177" s="1" t="s">
        <v>67</v>
      </c>
      <c r="K177" s="1" t="s">
        <v>68</v>
      </c>
      <c r="L177" s="1" t="s">
        <v>69</v>
      </c>
      <c r="M177" s="1" t="s">
        <v>853</v>
      </c>
      <c r="N177" s="1" t="s">
        <v>32</v>
      </c>
      <c r="O177" s="1" t="s">
        <v>38</v>
      </c>
      <c r="P177" s="1" t="s">
        <v>854</v>
      </c>
      <c r="Q177">
        <v>1228.4649999999999</v>
      </c>
      <c r="R177">
        <v>5</v>
      </c>
      <c r="S177" s="5">
        <v>0.3</v>
      </c>
      <c r="T177" s="11">
        <v>0</v>
      </c>
      <c r="U177" s="11">
        <f>SalesData[[#This Row],[Profit]]/SalesData[[#This Row],[Quantity]]</f>
        <v>0</v>
      </c>
      <c r="V177" s="5">
        <f>SalesData[[#This Row],[Profit]]/SalesData[[#This Row],[Sales]]</f>
        <v>0</v>
      </c>
      <c r="W177" s="17">
        <f>IF(SalesData[[#This Row],[Discount]]&gt;=0.2,1,0)</f>
        <v>1</v>
      </c>
      <c r="X177" s="1" t="s">
        <v>85</v>
      </c>
      <c r="Y177" s="1" t="str">
        <f>TEXT(SalesData[[#This Row],[Order Date]],"yyyy")</f>
        <v>2014</v>
      </c>
      <c r="Z177" s="1" t="s">
        <v>61</v>
      </c>
    </row>
    <row r="178" spans="1:26" x14ac:dyDescent="0.3">
      <c r="A178">
        <v>830</v>
      </c>
      <c r="B178" s="1" t="s">
        <v>855</v>
      </c>
      <c r="C178" s="2">
        <v>42902</v>
      </c>
      <c r="D178" s="2">
        <v>42907</v>
      </c>
      <c r="E178" s="1" t="s">
        <v>23</v>
      </c>
      <c r="F178" s="1" t="s">
        <v>140</v>
      </c>
      <c r="G178" s="1" t="s">
        <v>141</v>
      </c>
      <c r="H178" s="1" t="s">
        <v>26</v>
      </c>
      <c r="I178" s="1" t="s">
        <v>27</v>
      </c>
      <c r="J178" s="1" t="s">
        <v>856</v>
      </c>
      <c r="K178" s="1" t="s">
        <v>29</v>
      </c>
      <c r="L178" s="1" t="s">
        <v>30</v>
      </c>
      <c r="M178" s="1" t="s">
        <v>857</v>
      </c>
      <c r="N178" s="1" t="s">
        <v>32</v>
      </c>
      <c r="O178" s="1" t="s">
        <v>38</v>
      </c>
      <c r="P178" s="1" t="s">
        <v>858</v>
      </c>
      <c r="Q178">
        <v>301.95999999999998</v>
      </c>
      <c r="R178">
        <v>2</v>
      </c>
      <c r="S178" s="5">
        <v>0</v>
      </c>
      <c r="T178" s="11">
        <v>90.587999999999994</v>
      </c>
      <c r="U178" s="11">
        <f>SalesData[[#This Row],[Profit]]/SalesData[[#This Row],[Quantity]]</f>
        <v>45.293999999999997</v>
      </c>
      <c r="V178" s="5">
        <f>SalesData[[#This Row],[Profit]]/SalesData[[#This Row],[Sales]]</f>
        <v>0.3</v>
      </c>
      <c r="W178" s="17">
        <f>IF(SalesData[[#This Row],[Discount]]&gt;=0.2,1,0)</f>
        <v>0</v>
      </c>
      <c r="X178" s="1" t="s">
        <v>60</v>
      </c>
      <c r="Y178" s="1" t="str">
        <f>TEXT(SalesData[[#This Row],[Order Date]],"yyyy")</f>
        <v>2017</v>
      </c>
      <c r="Z178" s="1" t="s">
        <v>61</v>
      </c>
    </row>
    <row r="179" spans="1:26" x14ac:dyDescent="0.3">
      <c r="A179">
        <v>842</v>
      </c>
      <c r="B179" s="1" t="s">
        <v>859</v>
      </c>
      <c r="C179" s="2">
        <v>42328</v>
      </c>
      <c r="D179" s="2">
        <v>42333</v>
      </c>
      <c r="E179" s="1" t="s">
        <v>41</v>
      </c>
      <c r="F179" s="1" t="s">
        <v>860</v>
      </c>
      <c r="G179" s="1" t="s">
        <v>861</v>
      </c>
      <c r="H179" s="1" t="s">
        <v>92</v>
      </c>
      <c r="I179" s="1" t="s">
        <v>27</v>
      </c>
      <c r="J179" s="1" t="s">
        <v>175</v>
      </c>
      <c r="K179" s="1" t="s">
        <v>122</v>
      </c>
      <c r="L179" s="1" t="s">
        <v>69</v>
      </c>
      <c r="M179" s="1" t="s">
        <v>862</v>
      </c>
      <c r="N179" s="1" t="s">
        <v>32</v>
      </c>
      <c r="O179" s="1" t="s">
        <v>33</v>
      </c>
      <c r="P179" s="1" t="s">
        <v>863</v>
      </c>
      <c r="Q179">
        <v>186.048</v>
      </c>
      <c r="R179">
        <v>4</v>
      </c>
      <c r="S179" s="5">
        <v>0.2</v>
      </c>
      <c r="T179" s="11">
        <v>9.3024000000000004</v>
      </c>
      <c r="U179" s="11">
        <f>SalesData[[#This Row],[Profit]]/SalesData[[#This Row],[Quantity]]</f>
        <v>2.3256000000000001</v>
      </c>
      <c r="V179" s="5">
        <f>SalesData[[#This Row],[Profit]]/SalesData[[#This Row],[Sales]]</f>
        <v>0.05</v>
      </c>
      <c r="W179" s="17">
        <f>IF(SalesData[[#This Row],[Discount]]&gt;=0.2,1,0)</f>
        <v>1</v>
      </c>
      <c r="X179" s="1" t="s">
        <v>60</v>
      </c>
      <c r="Y179" s="1" t="str">
        <f>TEXT(SalesData[[#This Row],[Order Date]],"yyyy")</f>
        <v>2015</v>
      </c>
      <c r="Z179" s="1" t="s">
        <v>36</v>
      </c>
    </row>
    <row r="180" spans="1:26" x14ac:dyDescent="0.3">
      <c r="A180">
        <v>848</v>
      </c>
      <c r="B180" s="1" t="s">
        <v>864</v>
      </c>
      <c r="C180" s="2">
        <v>42290</v>
      </c>
      <c r="D180" s="2">
        <v>42294</v>
      </c>
      <c r="E180" s="1" t="s">
        <v>41</v>
      </c>
      <c r="F180" s="1" t="s">
        <v>865</v>
      </c>
      <c r="G180" s="1" t="s">
        <v>866</v>
      </c>
      <c r="H180" s="1" t="s">
        <v>26</v>
      </c>
      <c r="I180" s="1" t="s">
        <v>27</v>
      </c>
      <c r="J180" s="1" t="s">
        <v>867</v>
      </c>
      <c r="K180" s="1" t="s">
        <v>29</v>
      </c>
      <c r="L180" s="1" t="s">
        <v>30</v>
      </c>
      <c r="M180" s="1" t="s">
        <v>358</v>
      </c>
      <c r="N180" s="1" t="s">
        <v>32</v>
      </c>
      <c r="O180" s="1" t="s">
        <v>38</v>
      </c>
      <c r="P180" s="1" t="s">
        <v>359</v>
      </c>
      <c r="Q180">
        <v>287.94</v>
      </c>
      <c r="R180">
        <v>3</v>
      </c>
      <c r="S180" s="5">
        <v>0</v>
      </c>
      <c r="T180" s="11">
        <v>77.743799999999993</v>
      </c>
      <c r="U180" s="11">
        <f>SalesData[[#This Row],[Profit]]/SalesData[[#This Row],[Quantity]]</f>
        <v>25.914599999999997</v>
      </c>
      <c r="V180" s="5">
        <f>SalesData[[#This Row],[Profit]]/SalesData[[#This Row],[Sales]]</f>
        <v>0.26999999999999996</v>
      </c>
      <c r="W180" s="17">
        <f>IF(SalesData[[#This Row],[Discount]]&gt;=0.2,1,0)</f>
        <v>0</v>
      </c>
      <c r="X180" s="1" t="s">
        <v>85</v>
      </c>
      <c r="Y180" s="1" t="str">
        <f>TEXT(SalesData[[#This Row],[Order Date]],"yyyy")</f>
        <v>2015</v>
      </c>
      <c r="Z180" s="1" t="s">
        <v>50</v>
      </c>
    </row>
    <row r="181" spans="1:26" x14ac:dyDescent="0.3">
      <c r="A181">
        <v>849</v>
      </c>
      <c r="B181" s="1" t="s">
        <v>868</v>
      </c>
      <c r="C181" s="2">
        <v>42736</v>
      </c>
      <c r="D181" s="2">
        <v>42741</v>
      </c>
      <c r="E181" s="1" t="s">
        <v>41</v>
      </c>
      <c r="F181" s="1" t="s">
        <v>869</v>
      </c>
      <c r="G181" s="1" t="s">
        <v>870</v>
      </c>
      <c r="H181" s="1" t="s">
        <v>26</v>
      </c>
      <c r="I181" s="1" t="s">
        <v>27</v>
      </c>
      <c r="J181" s="1" t="s">
        <v>871</v>
      </c>
      <c r="K181" s="1" t="s">
        <v>233</v>
      </c>
      <c r="L181" s="1" t="s">
        <v>69</v>
      </c>
      <c r="M181" s="1" t="s">
        <v>872</v>
      </c>
      <c r="N181" s="1" t="s">
        <v>32</v>
      </c>
      <c r="O181" s="1" t="s">
        <v>58</v>
      </c>
      <c r="P181" s="1" t="s">
        <v>873</v>
      </c>
      <c r="Q181">
        <v>48.896000000000001</v>
      </c>
      <c r="R181">
        <v>4</v>
      </c>
      <c r="S181" s="5">
        <v>0.2</v>
      </c>
      <c r="T181" s="11">
        <v>8.5568000000000008</v>
      </c>
      <c r="U181" s="11">
        <f>SalesData[[#This Row],[Profit]]/SalesData[[#This Row],[Quantity]]</f>
        <v>2.1392000000000002</v>
      </c>
      <c r="V181" s="5">
        <f>SalesData[[#This Row],[Profit]]/SalesData[[#This Row],[Sales]]</f>
        <v>0.17500000000000002</v>
      </c>
      <c r="W181" s="17">
        <f>IF(SalesData[[#This Row],[Discount]]&gt;=0.2,1,0)</f>
        <v>1</v>
      </c>
      <c r="X181" s="1" t="s">
        <v>60</v>
      </c>
      <c r="Y181" s="1" t="str">
        <f>TEXT(SalesData[[#This Row],[Order Date]],"yyyy")</f>
        <v>2017</v>
      </c>
      <c r="Z181" s="1" t="s">
        <v>171</v>
      </c>
    </row>
    <row r="182" spans="1:26" x14ac:dyDescent="0.3">
      <c r="A182">
        <v>854</v>
      </c>
      <c r="B182" s="1" t="s">
        <v>874</v>
      </c>
      <c r="C182" s="2">
        <v>42419</v>
      </c>
      <c r="D182" s="2">
        <v>42424</v>
      </c>
      <c r="E182" s="1" t="s">
        <v>41</v>
      </c>
      <c r="F182" s="1" t="s">
        <v>875</v>
      </c>
      <c r="G182" s="1" t="s">
        <v>876</v>
      </c>
      <c r="H182" s="1" t="s">
        <v>26</v>
      </c>
      <c r="I182" s="1" t="s">
        <v>27</v>
      </c>
      <c r="J182" s="1" t="s">
        <v>175</v>
      </c>
      <c r="K182" s="1" t="s">
        <v>122</v>
      </c>
      <c r="L182" s="1" t="s">
        <v>69</v>
      </c>
      <c r="M182" s="1" t="s">
        <v>832</v>
      </c>
      <c r="N182" s="1" t="s">
        <v>32</v>
      </c>
      <c r="O182" s="1" t="s">
        <v>58</v>
      </c>
      <c r="P182" s="1" t="s">
        <v>833</v>
      </c>
      <c r="Q182">
        <v>44.46</v>
      </c>
      <c r="R182">
        <v>2</v>
      </c>
      <c r="S182" s="5">
        <v>0</v>
      </c>
      <c r="T182" s="11">
        <v>14.671799999999999</v>
      </c>
      <c r="U182" s="11">
        <f>SalesData[[#This Row],[Profit]]/SalesData[[#This Row],[Quantity]]</f>
        <v>7.3358999999999996</v>
      </c>
      <c r="V182" s="5">
        <f>SalesData[[#This Row],[Profit]]/SalesData[[#This Row],[Sales]]</f>
        <v>0.32999999999999996</v>
      </c>
      <c r="W182" s="17">
        <f>IF(SalesData[[#This Row],[Discount]]&gt;=0.2,1,0)</f>
        <v>0</v>
      </c>
      <c r="X182" s="1" t="s">
        <v>60</v>
      </c>
      <c r="Y182" s="1" t="str">
        <f>TEXT(SalesData[[#This Row],[Order Date]],"yyyy")</f>
        <v>2016</v>
      </c>
      <c r="Z182" s="1" t="s">
        <v>299</v>
      </c>
    </row>
    <row r="183" spans="1:26" x14ac:dyDescent="0.3">
      <c r="A183">
        <v>867</v>
      </c>
      <c r="B183" s="1" t="s">
        <v>877</v>
      </c>
      <c r="C183" s="2">
        <v>41649</v>
      </c>
      <c r="D183" s="2">
        <v>41654</v>
      </c>
      <c r="E183" s="1" t="s">
        <v>41</v>
      </c>
      <c r="F183" s="1" t="s">
        <v>878</v>
      </c>
      <c r="G183" s="1" t="s">
        <v>879</v>
      </c>
      <c r="H183" s="1" t="s">
        <v>92</v>
      </c>
      <c r="I183" s="1" t="s">
        <v>27</v>
      </c>
      <c r="J183" s="1" t="s">
        <v>880</v>
      </c>
      <c r="K183" s="1" t="s">
        <v>718</v>
      </c>
      <c r="L183" s="1" t="s">
        <v>30</v>
      </c>
      <c r="M183" s="1" t="s">
        <v>881</v>
      </c>
      <c r="N183" s="1" t="s">
        <v>32</v>
      </c>
      <c r="O183" s="1" t="s">
        <v>58</v>
      </c>
      <c r="P183" s="1" t="s">
        <v>882</v>
      </c>
      <c r="Q183">
        <v>51.94</v>
      </c>
      <c r="R183">
        <v>1</v>
      </c>
      <c r="S183" s="5">
        <v>0</v>
      </c>
      <c r="T183" s="11">
        <v>21.295400000000001</v>
      </c>
      <c r="U183" s="11">
        <f>SalesData[[#This Row],[Profit]]/SalesData[[#This Row],[Quantity]]</f>
        <v>21.295400000000001</v>
      </c>
      <c r="V183" s="5">
        <f>SalesData[[#This Row],[Profit]]/SalesData[[#This Row],[Sales]]</f>
        <v>0.41000000000000003</v>
      </c>
      <c r="W183" s="17">
        <f>IF(SalesData[[#This Row],[Discount]]&gt;=0.2,1,0)</f>
        <v>0</v>
      </c>
      <c r="X183" s="1" t="s">
        <v>60</v>
      </c>
      <c r="Y183" s="1" t="str">
        <f>TEXT(SalesData[[#This Row],[Order Date]],"yyyy")</f>
        <v>2014</v>
      </c>
      <c r="Z183" s="1" t="s">
        <v>171</v>
      </c>
    </row>
    <row r="184" spans="1:26" x14ac:dyDescent="0.3">
      <c r="A184">
        <v>876</v>
      </c>
      <c r="B184" s="1" t="s">
        <v>883</v>
      </c>
      <c r="C184" s="2">
        <v>42386</v>
      </c>
      <c r="D184" s="2">
        <v>42390</v>
      </c>
      <c r="E184" s="1" t="s">
        <v>41</v>
      </c>
      <c r="F184" s="1" t="s">
        <v>884</v>
      </c>
      <c r="G184" s="1" t="s">
        <v>885</v>
      </c>
      <c r="H184" s="1" t="s">
        <v>102</v>
      </c>
      <c r="I184" s="1" t="s">
        <v>27</v>
      </c>
      <c r="J184" s="1" t="s">
        <v>511</v>
      </c>
      <c r="K184" s="1" t="s">
        <v>886</v>
      </c>
      <c r="L184" s="1" t="s">
        <v>69</v>
      </c>
      <c r="M184" s="1" t="s">
        <v>310</v>
      </c>
      <c r="N184" s="1" t="s">
        <v>32</v>
      </c>
      <c r="O184" s="1" t="s">
        <v>58</v>
      </c>
      <c r="P184" s="1" t="s">
        <v>311</v>
      </c>
      <c r="Q184">
        <v>322.58999999999997</v>
      </c>
      <c r="R184">
        <v>3</v>
      </c>
      <c r="S184" s="5">
        <v>0</v>
      </c>
      <c r="T184" s="11">
        <v>64.518000000000001</v>
      </c>
      <c r="U184" s="11">
        <f>SalesData[[#This Row],[Profit]]/SalesData[[#This Row],[Quantity]]</f>
        <v>21.506</v>
      </c>
      <c r="V184" s="5">
        <f>SalesData[[#This Row],[Profit]]/SalesData[[#This Row],[Sales]]</f>
        <v>0.2</v>
      </c>
      <c r="W184" s="17">
        <f>IF(SalesData[[#This Row],[Discount]]&gt;=0.2,1,0)</f>
        <v>0</v>
      </c>
      <c r="X184" s="1" t="s">
        <v>85</v>
      </c>
      <c r="Y184" s="1" t="str">
        <f>TEXT(SalesData[[#This Row],[Order Date]],"yyyy")</f>
        <v>2016</v>
      </c>
      <c r="Z184" s="1" t="s">
        <v>171</v>
      </c>
    </row>
    <row r="185" spans="1:26" x14ac:dyDescent="0.3">
      <c r="A185">
        <v>881</v>
      </c>
      <c r="B185" s="1" t="s">
        <v>887</v>
      </c>
      <c r="C185" s="2">
        <v>43069</v>
      </c>
      <c r="D185" s="2">
        <v>43071</v>
      </c>
      <c r="E185" s="1" t="s">
        <v>23</v>
      </c>
      <c r="F185" s="1" t="s">
        <v>888</v>
      </c>
      <c r="G185" s="1" t="s">
        <v>889</v>
      </c>
      <c r="H185" s="1" t="s">
        <v>102</v>
      </c>
      <c r="I185" s="1" t="s">
        <v>27</v>
      </c>
      <c r="J185" s="1" t="s">
        <v>175</v>
      </c>
      <c r="K185" s="1" t="s">
        <v>122</v>
      </c>
      <c r="L185" s="1" t="s">
        <v>69</v>
      </c>
      <c r="M185" s="1" t="s">
        <v>248</v>
      </c>
      <c r="N185" s="1" t="s">
        <v>32</v>
      </c>
      <c r="O185" s="1" t="s">
        <v>38</v>
      </c>
      <c r="P185" s="1" t="s">
        <v>249</v>
      </c>
      <c r="Q185">
        <v>1242.9000000000001</v>
      </c>
      <c r="R185">
        <v>5</v>
      </c>
      <c r="S185" s="5">
        <v>0.1</v>
      </c>
      <c r="T185" s="11">
        <v>262.39</v>
      </c>
      <c r="U185" s="11">
        <f>SalesData[[#This Row],[Profit]]/SalesData[[#This Row],[Quantity]]</f>
        <v>52.477999999999994</v>
      </c>
      <c r="V185" s="5">
        <f>SalesData[[#This Row],[Profit]]/SalesData[[#This Row],[Sales]]</f>
        <v>0.21111111111111108</v>
      </c>
      <c r="W185" s="17">
        <f>IF(SalesData[[#This Row],[Discount]]&gt;=0.2,1,0)</f>
        <v>0</v>
      </c>
      <c r="X185" s="1" t="s">
        <v>72</v>
      </c>
      <c r="Y185" s="1" t="str">
        <f>TEXT(SalesData[[#This Row],[Order Date]],"yyyy")</f>
        <v>2017</v>
      </c>
      <c r="Z185" s="1" t="s">
        <v>36</v>
      </c>
    </row>
    <row r="186" spans="1:26" x14ac:dyDescent="0.3">
      <c r="A186">
        <v>884</v>
      </c>
      <c r="B186" s="1" t="s">
        <v>890</v>
      </c>
      <c r="C186" s="2">
        <v>42665</v>
      </c>
      <c r="D186" s="2">
        <v>42667</v>
      </c>
      <c r="E186" s="1" t="s">
        <v>89</v>
      </c>
      <c r="F186" s="1" t="s">
        <v>891</v>
      </c>
      <c r="G186" s="1" t="s">
        <v>892</v>
      </c>
      <c r="H186" s="1" t="s">
        <v>102</v>
      </c>
      <c r="I186" s="1" t="s">
        <v>27</v>
      </c>
      <c r="J186" s="1" t="s">
        <v>290</v>
      </c>
      <c r="K186" s="1" t="s">
        <v>291</v>
      </c>
      <c r="L186" s="1" t="s">
        <v>95</v>
      </c>
      <c r="M186" s="1" t="s">
        <v>679</v>
      </c>
      <c r="N186" s="1" t="s">
        <v>32</v>
      </c>
      <c r="O186" s="1" t="s">
        <v>58</v>
      </c>
      <c r="P186" s="1" t="s">
        <v>680</v>
      </c>
      <c r="Q186">
        <v>31.4</v>
      </c>
      <c r="R186">
        <v>5</v>
      </c>
      <c r="S186" s="5">
        <v>0</v>
      </c>
      <c r="T186" s="11">
        <v>10.048</v>
      </c>
      <c r="U186" s="11">
        <f>SalesData[[#This Row],[Profit]]/SalesData[[#This Row],[Quantity]]</f>
        <v>2.0095999999999998</v>
      </c>
      <c r="V186" s="5">
        <f>SalesData[[#This Row],[Profit]]/SalesData[[#This Row],[Sales]]</f>
        <v>0.32</v>
      </c>
      <c r="W186" s="17">
        <f>IF(SalesData[[#This Row],[Discount]]&gt;=0.2,1,0)</f>
        <v>0</v>
      </c>
      <c r="X186" s="1" t="s">
        <v>72</v>
      </c>
      <c r="Y186" s="1" t="str">
        <f>TEXT(SalesData[[#This Row],[Order Date]],"yyyy")</f>
        <v>2016</v>
      </c>
      <c r="Z186" s="1" t="s">
        <v>50</v>
      </c>
    </row>
    <row r="187" spans="1:26" x14ac:dyDescent="0.3">
      <c r="A187">
        <v>885</v>
      </c>
      <c r="B187" s="1" t="s">
        <v>893</v>
      </c>
      <c r="C187" s="2">
        <v>41758</v>
      </c>
      <c r="D187" s="2">
        <v>41763</v>
      </c>
      <c r="E187" s="1" t="s">
        <v>41</v>
      </c>
      <c r="F187" s="1" t="s">
        <v>894</v>
      </c>
      <c r="G187" s="1" t="s">
        <v>895</v>
      </c>
      <c r="H187" s="1" t="s">
        <v>26</v>
      </c>
      <c r="I187" s="1" t="s">
        <v>27</v>
      </c>
      <c r="J187" s="1" t="s">
        <v>896</v>
      </c>
      <c r="K187" s="1" t="s">
        <v>122</v>
      </c>
      <c r="L187" s="1" t="s">
        <v>69</v>
      </c>
      <c r="M187" s="1" t="s">
        <v>897</v>
      </c>
      <c r="N187" s="1" t="s">
        <v>32</v>
      </c>
      <c r="O187" s="1" t="s">
        <v>58</v>
      </c>
      <c r="P187" s="1" t="s">
        <v>898</v>
      </c>
      <c r="Q187">
        <v>17.46</v>
      </c>
      <c r="R187">
        <v>2</v>
      </c>
      <c r="S187" s="5">
        <v>0</v>
      </c>
      <c r="T187" s="11">
        <v>5.9363999999999999</v>
      </c>
      <c r="U187" s="11">
        <f>SalesData[[#This Row],[Profit]]/SalesData[[#This Row],[Quantity]]</f>
        <v>2.9681999999999999</v>
      </c>
      <c r="V187" s="5">
        <f>SalesData[[#This Row],[Profit]]/SalesData[[#This Row],[Sales]]</f>
        <v>0.33999999999999997</v>
      </c>
      <c r="W187" s="17">
        <f>IF(SalesData[[#This Row],[Discount]]&gt;=0.2,1,0)</f>
        <v>0</v>
      </c>
      <c r="X187" s="1" t="s">
        <v>60</v>
      </c>
      <c r="Y187" s="1" t="str">
        <f>TEXT(SalesData[[#This Row],[Order Date]],"yyyy")</f>
        <v>2014</v>
      </c>
      <c r="Z187" s="1" t="s">
        <v>115</v>
      </c>
    </row>
    <row r="188" spans="1:26" x14ac:dyDescent="0.3">
      <c r="A188">
        <v>907</v>
      </c>
      <c r="B188" s="1" t="s">
        <v>899</v>
      </c>
      <c r="C188" s="2">
        <v>43099</v>
      </c>
      <c r="D188" s="2">
        <v>43103</v>
      </c>
      <c r="E188" s="1" t="s">
        <v>41</v>
      </c>
      <c r="F188" s="1" t="s">
        <v>157</v>
      </c>
      <c r="G188" s="1" t="s">
        <v>158</v>
      </c>
      <c r="H188" s="1" t="s">
        <v>26</v>
      </c>
      <c r="I188" s="1" t="s">
        <v>27</v>
      </c>
      <c r="J188" s="1" t="s">
        <v>175</v>
      </c>
      <c r="K188" s="1" t="s">
        <v>122</v>
      </c>
      <c r="L188" s="1" t="s">
        <v>69</v>
      </c>
      <c r="M188" s="1" t="s">
        <v>900</v>
      </c>
      <c r="N188" s="1" t="s">
        <v>32</v>
      </c>
      <c r="O188" s="1" t="s">
        <v>33</v>
      </c>
      <c r="P188" s="1" t="s">
        <v>901</v>
      </c>
      <c r="Q188">
        <v>323.13600000000002</v>
      </c>
      <c r="R188">
        <v>4</v>
      </c>
      <c r="S188" s="5">
        <v>0.2</v>
      </c>
      <c r="T188" s="11">
        <v>12.117599999999999</v>
      </c>
      <c r="U188" s="11">
        <f>SalesData[[#This Row],[Profit]]/SalesData[[#This Row],[Quantity]]</f>
        <v>3.0293999999999999</v>
      </c>
      <c r="V188" s="5">
        <f>SalesData[[#This Row],[Profit]]/SalesData[[#This Row],[Sales]]</f>
        <v>3.7499999999999999E-2</v>
      </c>
      <c r="W188" s="17">
        <f>IF(SalesData[[#This Row],[Discount]]&gt;=0.2,1,0)</f>
        <v>1</v>
      </c>
      <c r="X188" s="1" t="s">
        <v>85</v>
      </c>
      <c r="Y188" s="1" t="str">
        <f>TEXT(SalesData[[#This Row],[Order Date]],"yyyy")</f>
        <v>2017</v>
      </c>
      <c r="Z188" s="1" t="s">
        <v>98</v>
      </c>
    </row>
    <row r="189" spans="1:26" x14ac:dyDescent="0.3">
      <c r="A189">
        <v>913</v>
      </c>
      <c r="B189" s="1" t="s">
        <v>902</v>
      </c>
      <c r="C189" s="2">
        <v>42155</v>
      </c>
      <c r="D189" s="2">
        <v>42162</v>
      </c>
      <c r="E189" s="1" t="s">
        <v>41</v>
      </c>
      <c r="F189" s="1" t="s">
        <v>903</v>
      </c>
      <c r="G189" s="1" t="s">
        <v>904</v>
      </c>
      <c r="H189" s="1" t="s">
        <v>102</v>
      </c>
      <c r="I189" s="1" t="s">
        <v>27</v>
      </c>
      <c r="J189" s="1" t="s">
        <v>905</v>
      </c>
      <c r="K189" s="1" t="s">
        <v>431</v>
      </c>
      <c r="L189" s="1" t="s">
        <v>69</v>
      </c>
      <c r="M189" s="1" t="s">
        <v>448</v>
      </c>
      <c r="N189" s="1" t="s">
        <v>32</v>
      </c>
      <c r="O189" s="1" t="s">
        <v>58</v>
      </c>
      <c r="P189" s="1" t="s">
        <v>449</v>
      </c>
      <c r="Q189">
        <v>22.2</v>
      </c>
      <c r="R189">
        <v>6</v>
      </c>
      <c r="S189" s="5">
        <v>0</v>
      </c>
      <c r="T189" s="11">
        <v>9.1020000000000003</v>
      </c>
      <c r="U189" s="11">
        <f>SalesData[[#This Row],[Profit]]/SalesData[[#This Row],[Quantity]]</f>
        <v>1.5170000000000001</v>
      </c>
      <c r="V189" s="5">
        <f>SalesData[[#This Row],[Profit]]/SalesData[[#This Row],[Sales]]</f>
        <v>0.41000000000000003</v>
      </c>
      <c r="W189" s="17">
        <f>IF(SalesData[[#This Row],[Discount]]&gt;=0.2,1,0)</f>
        <v>0</v>
      </c>
      <c r="X189" s="1" t="s">
        <v>49</v>
      </c>
      <c r="Y189" s="1" t="str">
        <f>TEXT(SalesData[[#This Row],[Order Date]],"yyyy")</f>
        <v>2015</v>
      </c>
      <c r="Z189" s="1" t="s">
        <v>163</v>
      </c>
    </row>
    <row r="190" spans="1:26" x14ac:dyDescent="0.3">
      <c r="A190">
        <v>914</v>
      </c>
      <c r="B190" s="1" t="s">
        <v>906</v>
      </c>
      <c r="C190" s="2">
        <v>43066</v>
      </c>
      <c r="D190" s="2">
        <v>43068</v>
      </c>
      <c r="E190" s="1" t="s">
        <v>89</v>
      </c>
      <c r="F190" s="1" t="s">
        <v>860</v>
      </c>
      <c r="G190" s="1" t="s">
        <v>861</v>
      </c>
      <c r="H190" s="1" t="s">
        <v>92</v>
      </c>
      <c r="I190" s="1" t="s">
        <v>27</v>
      </c>
      <c r="J190" s="1" t="s">
        <v>907</v>
      </c>
      <c r="K190" s="1" t="s">
        <v>240</v>
      </c>
      <c r="L190" s="1" t="s">
        <v>95</v>
      </c>
      <c r="M190" s="1" t="s">
        <v>356</v>
      </c>
      <c r="N190" s="1" t="s">
        <v>32</v>
      </c>
      <c r="O190" s="1" t="s">
        <v>58</v>
      </c>
      <c r="P190" s="1" t="s">
        <v>357</v>
      </c>
      <c r="Q190">
        <v>46.94</v>
      </c>
      <c r="R190">
        <v>1</v>
      </c>
      <c r="S190" s="5">
        <v>0</v>
      </c>
      <c r="T190" s="11">
        <v>19.2454</v>
      </c>
      <c r="U190" s="11">
        <f>SalesData[[#This Row],[Profit]]/SalesData[[#This Row],[Quantity]]</f>
        <v>19.2454</v>
      </c>
      <c r="V190" s="5">
        <f>SalesData[[#This Row],[Profit]]/SalesData[[#This Row],[Sales]]</f>
        <v>0.41000000000000003</v>
      </c>
      <c r="W190" s="17">
        <f>IF(SalesData[[#This Row],[Discount]]&gt;=0.2,1,0)</f>
        <v>0</v>
      </c>
      <c r="X190" s="1" t="s">
        <v>72</v>
      </c>
      <c r="Y190" s="1" t="str">
        <f>TEXT(SalesData[[#This Row],[Order Date]],"yyyy")</f>
        <v>2017</v>
      </c>
      <c r="Z190" s="1" t="s">
        <v>36</v>
      </c>
    </row>
    <row r="191" spans="1:26" x14ac:dyDescent="0.3">
      <c r="A191">
        <v>916</v>
      </c>
      <c r="B191" s="1" t="s">
        <v>908</v>
      </c>
      <c r="C191" s="2">
        <v>41805</v>
      </c>
      <c r="D191" s="2">
        <v>41811</v>
      </c>
      <c r="E191" s="1" t="s">
        <v>41</v>
      </c>
      <c r="F191" s="1" t="s">
        <v>353</v>
      </c>
      <c r="G191" s="1" t="s">
        <v>354</v>
      </c>
      <c r="H191" s="1" t="s">
        <v>92</v>
      </c>
      <c r="I191" s="1" t="s">
        <v>27</v>
      </c>
      <c r="J191" s="1" t="s">
        <v>247</v>
      </c>
      <c r="K191" s="1" t="s">
        <v>94</v>
      </c>
      <c r="L191" s="1" t="s">
        <v>95</v>
      </c>
      <c r="M191" s="1" t="s">
        <v>909</v>
      </c>
      <c r="N191" s="1" t="s">
        <v>32</v>
      </c>
      <c r="O191" s="1" t="s">
        <v>47</v>
      </c>
      <c r="P191" s="1" t="s">
        <v>910</v>
      </c>
      <c r="Q191">
        <v>99.918000000000006</v>
      </c>
      <c r="R191">
        <v>2</v>
      </c>
      <c r="S191" s="5">
        <v>0.3</v>
      </c>
      <c r="T191" s="11">
        <v>-18.5562</v>
      </c>
      <c r="U191" s="11">
        <f>SalesData[[#This Row],[Profit]]/SalesData[[#This Row],[Quantity]]</f>
        <v>-9.2781000000000002</v>
      </c>
      <c r="V191" s="5">
        <f>SalesData[[#This Row],[Profit]]/SalesData[[#This Row],[Sales]]</f>
        <v>-0.18571428571428572</v>
      </c>
      <c r="W191" s="17">
        <f>IF(SalesData[[#This Row],[Discount]]&gt;=0.2,1,0)</f>
        <v>1</v>
      </c>
      <c r="X191" s="1" t="s">
        <v>131</v>
      </c>
      <c r="Y191" s="1" t="str">
        <f>TEXT(SalesData[[#This Row],[Order Date]],"yyyy")</f>
        <v>2014</v>
      </c>
      <c r="Z191" s="1" t="s">
        <v>61</v>
      </c>
    </row>
    <row r="192" spans="1:26" x14ac:dyDescent="0.3">
      <c r="A192">
        <v>917</v>
      </c>
      <c r="B192" s="1" t="s">
        <v>908</v>
      </c>
      <c r="C192" s="2">
        <v>41805</v>
      </c>
      <c r="D192" s="2">
        <v>41811</v>
      </c>
      <c r="E192" s="1" t="s">
        <v>41</v>
      </c>
      <c r="F192" s="1" t="s">
        <v>353</v>
      </c>
      <c r="G192" s="1" t="s">
        <v>354</v>
      </c>
      <c r="H192" s="1" t="s">
        <v>92</v>
      </c>
      <c r="I192" s="1" t="s">
        <v>27</v>
      </c>
      <c r="J192" s="1" t="s">
        <v>247</v>
      </c>
      <c r="K192" s="1" t="s">
        <v>94</v>
      </c>
      <c r="L192" s="1" t="s">
        <v>95</v>
      </c>
      <c r="M192" s="1" t="s">
        <v>577</v>
      </c>
      <c r="N192" s="1" t="s">
        <v>32</v>
      </c>
      <c r="O192" s="1" t="s">
        <v>38</v>
      </c>
      <c r="P192" s="1" t="s">
        <v>578</v>
      </c>
      <c r="Q192">
        <v>797.94399999999996</v>
      </c>
      <c r="R192">
        <v>4</v>
      </c>
      <c r="S192" s="5">
        <v>0.3</v>
      </c>
      <c r="T192" s="11">
        <v>-56.996000000000002</v>
      </c>
      <c r="U192" s="11">
        <f>SalesData[[#This Row],[Profit]]/SalesData[[#This Row],[Quantity]]</f>
        <v>-14.249000000000001</v>
      </c>
      <c r="V192" s="5">
        <f>SalesData[[#This Row],[Profit]]/SalesData[[#This Row],[Sales]]</f>
        <v>-7.1428571428571438E-2</v>
      </c>
      <c r="W192" s="17">
        <f>IF(SalesData[[#This Row],[Discount]]&gt;=0.2,1,0)</f>
        <v>1</v>
      </c>
      <c r="X192" s="1" t="s">
        <v>131</v>
      </c>
      <c r="Y192" s="1" t="str">
        <f>TEXT(SalesData[[#This Row],[Order Date]],"yyyy")</f>
        <v>2014</v>
      </c>
      <c r="Z192" s="1" t="s">
        <v>61</v>
      </c>
    </row>
    <row r="193" spans="1:26" x14ac:dyDescent="0.3">
      <c r="A193">
        <v>943</v>
      </c>
      <c r="B193" s="1" t="s">
        <v>911</v>
      </c>
      <c r="C193" s="2">
        <v>42717</v>
      </c>
      <c r="D193" s="2">
        <v>42724</v>
      </c>
      <c r="E193" s="1" t="s">
        <v>41</v>
      </c>
      <c r="F193" s="1" t="s">
        <v>912</v>
      </c>
      <c r="G193" s="1" t="s">
        <v>913</v>
      </c>
      <c r="H193" s="1" t="s">
        <v>92</v>
      </c>
      <c r="I193" s="1" t="s">
        <v>27</v>
      </c>
      <c r="J193" s="1" t="s">
        <v>914</v>
      </c>
      <c r="K193" s="1" t="s">
        <v>55</v>
      </c>
      <c r="L193" s="1" t="s">
        <v>56</v>
      </c>
      <c r="M193" s="1" t="s">
        <v>46</v>
      </c>
      <c r="N193" s="1" t="s">
        <v>32</v>
      </c>
      <c r="O193" s="1" t="s">
        <v>47</v>
      </c>
      <c r="P193" s="1" t="s">
        <v>48</v>
      </c>
      <c r="Q193">
        <v>1114.2719999999999</v>
      </c>
      <c r="R193">
        <v>4</v>
      </c>
      <c r="S193" s="5">
        <v>0.2</v>
      </c>
      <c r="T193" s="11">
        <v>41.785200000000003</v>
      </c>
      <c r="U193" s="11">
        <f>SalesData[[#This Row],[Profit]]/SalesData[[#This Row],[Quantity]]</f>
        <v>10.446300000000001</v>
      </c>
      <c r="V193" s="5">
        <f>SalesData[[#This Row],[Profit]]/SalesData[[#This Row],[Sales]]</f>
        <v>3.7500000000000006E-2</v>
      </c>
      <c r="W193" s="17">
        <f>IF(SalesData[[#This Row],[Discount]]&gt;=0.2,1,0)</f>
        <v>1</v>
      </c>
      <c r="X193" s="1" t="s">
        <v>49</v>
      </c>
      <c r="Y193" s="1" t="str">
        <f>TEXT(SalesData[[#This Row],[Order Date]],"yyyy")</f>
        <v>2016</v>
      </c>
      <c r="Z193" s="1" t="s">
        <v>98</v>
      </c>
    </row>
    <row r="194" spans="1:26" x14ac:dyDescent="0.3">
      <c r="A194">
        <v>947</v>
      </c>
      <c r="B194" s="1" t="s">
        <v>915</v>
      </c>
      <c r="C194" s="2">
        <v>42211</v>
      </c>
      <c r="D194" s="2">
        <v>42213</v>
      </c>
      <c r="E194" s="1" t="s">
        <v>89</v>
      </c>
      <c r="F194" s="1" t="s">
        <v>620</v>
      </c>
      <c r="G194" s="1" t="s">
        <v>621</v>
      </c>
      <c r="H194" s="1" t="s">
        <v>26</v>
      </c>
      <c r="I194" s="1" t="s">
        <v>27</v>
      </c>
      <c r="J194" s="1" t="s">
        <v>916</v>
      </c>
      <c r="K194" s="1" t="s">
        <v>522</v>
      </c>
      <c r="L194" s="1" t="s">
        <v>56</v>
      </c>
      <c r="M194" s="1" t="s">
        <v>917</v>
      </c>
      <c r="N194" s="1" t="s">
        <v>32</v>
      </c>
      <c r="O194" s="1" t="s">
        <v>47</v>
      </c>
      <c r="P194" s="1" t="s">
        <v>918</v>
      </c>
      <c r="Q194">
        <v>393.16500000000002</v>
      </c>
      <c r="R194">
        <v>3</v>
      </c>
      <c r="S194" s="5">
        <v>0.5</v>
      </c>
      <c r="T194" s="11">
        <v>-204.44579999999999</v>
      </c>
      <c r="U194" s="11">
        <f>SalesData[[#This Row],[Profit]]/SalesData[[#This Row],[Quantity]]</f>
        <v>-68.148600000000002</v>
      </c>
      <c r="V194" s="5">
        <f>SalesData[[#This Row],[Profit]]/SalesData[[#This Row],[Sales]]</f>
        <v>-0.51999999999999991</v>
      </c>
      <c r="W194" s="17">
        <f>IF(SalesData[[#This Row],[Discount]]&gt;=0.2,1,0)</f>
        <v>1</v>
      </c>
      <c r="X194" s="1" t="s">
        <v>72</v>
      </c>
      <c r="Y194" s="1" t="str">
        <f>TEXT(SalesData[[#This Row],[Order Date]],"yyyy")</f>
        <v>2015</v>
      </c>
      <c r="Z194" s="1" t="s">
        <v>73</v>
      </c>
    </row>
    <row r="195" spans="1:26" x14ac:dyDescent="0.3">
      <c r="A195">
        <v>948</v>
      </c>
      <c r="B195" s="1" t="s">
        <v>919</v>
      </c>
      <c r="C195" s="2">
        <v>43067</v>
      </c>
      <c r="D195" s="2">
        <v>43071</v>
      </c>
      <c r="E195" s="1" t="s">
        <v>41</v>
      </c>
      <c r="F195" s="1" t="s">
        <v>920</v>
      </c>
      <c r="G195" s="1" t="s">
        <v>921</v>
      </c>
      <c r="H195" s="1" t="s">
        <v>102</v>
      </c>
      <c r="I195" s="1" t="s">
        <v>27</v>
      </c>
      <c r="J195" s="1" t="s">
        <v>67</v>
      </c>
      <c r="K195" s="1" t="s">
        <v>68</v>
      </c>
      <c r="L195" s="1" t="s">
        <v>69</v>
      </c>
      <c r="M195" s="1" t="s">
        <v>922</v>
      </c>
      <c r="N195" s="1" t="s">
        <v>32</v>
      </c>
      <c r="O195" s="1" t="s">
        <v>58</v>
      </c>
      <c r="P195" s="1" t="s">
        <v>923</v>
      </c>
      <c r="Q195">
        <v>516.48800000000006</v>
      </c>
      <c r="R195">
        <v>7</v>
      </c>
      <c r="S195" s="5">
        <v>0.2</v>
      </c>
      <c r="T195" s="11">
        <v>-12.9122</v>
      </c>
      <c r="U195" s="11">
        <f>SalesData[[#This Row],[Profit]]/SalesData[[#This Row],[Quantity]]</f>
        <v>-1.8446</v>
      </c>
      <c r="V195" s="5">
        <f>SalesData[[#This Row],[Profit]]/SalesData[[#This Row],[Sales]]</f>
        <v>-2.4999999999999998E-2</v>
      </c>
      <c r="W195" s="17">
        <f>IF(SalesData[[#This Row],[Discount]]&gt;=0.2,1,0)</f>
        <v>1</v>
      </c>
      <c r="X195" s="1" t="s">
        <v>85</v>
      </c>
      <c r="Y195" s="1" t="str">
        <f>TEXT(SalesData[[#This Row],[Order Date]],"yyyy")</f>
        <v>2017</v>
      </c>
      <c r="Z195" s="1" t="s">
        <v>36</v>
      </c>
    </row>
    <row r="196" spans="1:26" x14ac:dyDescent="0.3">
      <c r="A196">
        <v>949</v>
      </c>
      <c r="B196" s="1" t="s">
        <v>919</v>
      </c>
      <c r="C196" s="2">
        <v>43067</v>
      </c>
      <c r="D196" s="2">
        <v>43071</v>
      </c>
      <c r="E196" s="1" t="s">
        <v>41</v>
      </c>
      <c r="F196" s="1" t="s">
        <v>920</v>
      </c>
      <c r="G196" s="1" t="s">
        <v>921</v>
      </c>
      <c r="H196" s="1" t="s">
        <v>102</v>
      </c>
      <c r="I196" s="1" t="s">
        <v>27</v>
      </c>
      <c r="J196" s="1" t="s">
        <v>67</v>
      </c>
      <c r="K196" s="1" t="s">
        <v>68</v>
      </c>
      <c r="L196" s="1" t="s">
        <v>69</v>
      </c>
      <c r="M196" s="1" t="s">
        <v>315</v>
      </c>
      <c r="N196" s="1" t="s">
        <v>32</v>
      </c>
      <c r="O196" s="1" t="s">
        <v>58</v>
      </c>
      <c r="P196" s="1" t="s">
        <v>316</v>
      </c>
      <c r="Q196">
        <v>1007.232</v>
      </c>
      <c r="R196">
        <v>6</v>
      </c>
      <c r="S196" s="5">
        <v>0.2</v>
      </c>
      <c r="T196" s="11">
        <v>75.542400000000001</v>
      </c>
      <c r="U196" s="11">
        <f>SalesData[[#This Row],[Profit]]/SalesData[[#This Row],[Quantity]]</f>
        <v>12.590400000000001</v>
      </c>
      <c r="V196" s="5">
        <f>SalesData[[#This Row],[Profit]]/SalesData[[#This Row],[Sales]]</f>
        <v>7.4999999999999997E-2</v>
      </c>
      <c r="W196" s="17">
        <f>IF(SalesData[[#This Row],[Discount]]&gt;=0.2,1,0)</f>
        <v>1</v>
      </c>
      <c r="X196" s="1" t="s">
        <v>85</v>
      </c>
      <c r="Y196" s="1" t="str">
        <f>TEXT(SalesData[[#This Row],[Order Date]],"yyyy")</f>
        <v>2017</v>
      </c>
      <c r="Z196" s="1" t="s">
        <v>36</v>
      </c>
    </row>
    <row r="197" spans="1:26" x14ac:dyDescent="0.3">
      <c r="A197">
        <v>950</v>
      </c>
      <c r="B197" s="1" t="s">
        <v>919</v>
      </c>
      <c r="C197" s="2">
        <v>43067</v>
      </c>
      <c r="D197" s="2">
        <v>43071</v>
      </c>
      <c r="E197" s="1" t="s">
        <v>41</v>
      </c>
      <c r="F197" s="1" t="s">
        <v>920</v>
      </c>
      <c r="G197" s="1" t="s">
        <v>921</v>
      </c>
      <c r="H197" s="1" t="s">
        <v>102</v>
      </c>
      <c r="I197" s="1" t="s">
        <v>27</v>
      </c>
      <c r="J197" s="1" t="s">
        <v>67</v>
      </c>
      <c r="K197" s="1" t="s">
        <v>68</v>
      </c>
      <c r="L197" s="1" t="s">
        <v>69</v>
      </c>
      <c r="M197" s="1" t="s">
        <v>924</v>
      </c>
      <c r="N197" s="1" t="s">
        <v>32</v>
      </c>
      <c r="O197" s="1" t="s">
        <v>47</v>
      </c>
      <c r="P197" s="1" t="s">
        <v>925</v>
      </c>
      <c r="Q197">
        <v>2065.3200000000002</v>
      </c>
      <c r="R197">
        <v>12</v>
      </c>
      <c r="S197" s="5">
        <v>0.4</v>
      </c>
      <c r="T197" s="11">
        <v>-619.596</v>
      </c>
      <c r="U197" s="11">
        <f>SalesData[[#This Row],[Profit]]/SalesData[[#This Row],[Quantity]]</f>
        <v>-51.633000000000003</v>
      </c>
      <c r="V197" s="5">
        <f>SalesData[[#This Row],[Profit]]/SalesData[[#This Row],[Sales]]</f>
        <v>-0.3</v>
      </c>
      <c r="W197" s="17">
        <f>IF(SalesData[[#This Row],[Discount]]&gt;=0.2,1,0)</f>
        <v>1</v>
      </c>
      <c r="X197" s="1" t="s">
        <v>85</v>
      </c>
      <c r="Y197" s="1" t="str">
        <f>TEXT(SalesData[[#This Row],[Order Date]],"yyyy")</f>
        <v>2017</v>
      </c>
      <c r="Z197" s="1" t="s">
        <v>36</v>
      </c>
    </row>
    <row r="198" spans="1:26" x14ac:dyDescent="0.3">
      <c r="A198">
        <v>953</v>
      </c>
      <c r="B198" s="1" t="s">
        <v>926</v>
      </c>
      <c r="C198" s="2">
        <v>42828</v>
      </c>
      <c r="D198" s="2">
        <v>42832</v>
      </c>
      <c r="E198" s="1" t="s">
        <v>41</v>
      </c>
      <c r="F198" s="1" t="s">
        <v>927</v>
      </c>
      <c r="G198" s="1" t="s">
        <v>928</v>
      </c>
      <c r="H198" s="1" t="s">
        <v>26</v>
      </c>
      <c r="I198" s="1" t="s">
        <v>27</v>
      </c>
      <c r="J198" s="1" t="s">
        <v>67</v>
      </c>
      <c r="K198" s="1" t="s">
        <v>68</v>
      </c>
      <c r="L198" s="1" t="s">
        <v>69</v>
      </c>
      <c r="M198" s="1" t="s">
        <v>929</v>
      </c>
      <c r="N198" s="1" t="s">
        <v>32</v>
      </c>
      <c r="O198" s="1" t="s">
        <v>58</v>
      </c>
      <c r="P198" s="1" t="s">
        <v>318</v>
      </c>
      <c r="Q198">
        <v>25.472000000000001</v>
      </c>
      <c r="R198">
        <v>4</v>
      </c>
      <c r="S198" s="5">
        <v>0.2</v>
      </c>
      <c r="T198" s="11">
        <v>7.6416000000000004</v>
      </c>
      <c r="U198" s="11">
        <f>SalesData[[#This Row],[Profit]]/SalesData[[#This Row],[Quantity]]</f>
        <v>1.9104000000000001</v>
      </c>
      <c r="V198" s="5">
        <f>SalesData[[#This Row],[Profit]]/SalesData[[#This Row],[Sales]]</f>
        <v>0.3</v>
      </c>
      <c r="W198" s="17">
        <f>IF(SalesData[[#This Row],[Discount]]&gt;=0.2,1,0)</f>
        <v>1</v>
      </c>
      <c r="X198" s="1" t="s">
        <v>85</v>
      </c>
      <c r="Y198" s="1" t="str">
        <f>TEXT(SalesData[[#This Row],[Order Date]],"yyyy")</f>
        <v>2017</v>
      </c>
      <c r="Z198" s="1" t="s">
        <v>115</v>
      </c>
    </row>
    <row r="199" spans="1:26" x14ac:dyDescent="0.3">
      <c r="A199">
        <v>955</v>
      </c>
      <c r="B199" s="1" t="s">
        <v>930</v>
      </c>
      <c r="C199" s="2">
        <v>43097</v>
      </c>
      <c r="D199" s="2">
        <v>43101</v>
      </c>
      <c r="E199" s="1" t="s">
        <v>41</v>
      </c>
      <c r="F199" s="1" t="s">
        <v>931</v>
      </c>
      <c r="G199" s="1" t="s">
        <v>932</v>
      </c>
      <c r="H199" s="1" t="s">
        <v>26</v>
      </c>
      <c r="I199" s="1" t="s">
        <v>27</v>
      </c>
      <c r="J199" s="1" t="s">
        <v>933</v>
      </c>
      <c r="K199" s="1" t="s">
        <v>94</v>
      </c>
      <c r="L199" s="1" t="s">
        <v>95</v>
      </c>
      <c r="M199" s="1" t="s">
        <v>350</v>
      </c>
      <c r="N199" s="1" t="s">
        <v>32</v>
      </c>
      <c r="O199" s="1" t="s">
        <v>33</v>
      </c>
      <c r="P199" s="1" t="s">
        <v>351</v>
      </c>
      <c r="Q199">
        <v>78.852800000000002</v>
      </c>
      <c r="R199">
        <v>2</v>
      </c>
      <c r="S199" s="5">
        <v>0.32</v>
      </c>
      <c r="T199" s="11">
        <v>-11.596</v>
      </c>
      <c r="U199" s="11">
        <f>SalesData[[#This Row],[Profit]]/SalesData[[#This Row],[Quantity]]</f>
        <v>-5.798</v>
      </c>
      <c r="V199" s="5">
        <f>SalesData[[#This Row],[Profit]]/SalesData[[#This Row],[Sales]]</f>
        <v>-0.14705882352941177</v>
      </c>
      <c r="W199" s="17">
        <f>IF(SalesData[[#This Row],[Discount]]&gt;=0.2,1,0)</f>
        <v>1</v>
      </c>
      <c r="X199" s="1" t="s">
        <v>85</v>
      </c>
      <c r="Y199" s="1" t="str">
        <f>TEXT(SalesData[[#This Row],[Order Date]],"yyyy")</f>
        <v>2017</v>
      </c>
      <c r="Z199" s="1" t="s">
        <v>98</v>
      </c>
    </row>
    <row r="200" spans="1:26" x14ac:dyDescent="0.3">
      <c r="A200">
        <v>960</v>
      </c>
      <c r="B200" s="1" t="s">
        <v>934</v>
      </c>
      <c r="C200" s="2">
        <v>42269</v>
      </c>
      <c r="D200" s="2">
        <v>42269</v>
      </c>
      <c r="E200" s="1" t="s">
        <v>427</v>
      </c>
      <c r="F200" s="1" t="s">
        <v>935</v>
      </c>
      <c r="G200" s="1" t="s">
        <v>936</v>
      </c>
      <c r="H200" s="1" t="s">
        <v>26</v>
      </c>
      <c r="I200" s="1" t="s">
        <v>27</v>
      </c>
      <c r="J200" s="1" t="s">
        <v>763</v>
      </c>
      <c r="K200" s="1" t="s">
        <v>55</v>
      </c>
      <c r="L200" s="1" t="s">
        <v>56</v>
      </c>
      <c r="M200" s="1" t="s">
        <v>937</v>
      </c>
      <c r="N200" s="1" t="s">
        <v>32</v>
      </c>
      <c r="O200" s="1" t="s">
        <v>58</v>
      </c>
      <c r="P200" s="1" t="s">
        <v>938</v>
      </c>
      <c r="Q200">
        <v>204.6</v>
      </c>
      <c r="R200">
        <v>2</v>
      </c>
      <c r="S200" s="5">
        <v>0</v>
      </c>
      <c r="T200" s="11">
        <v>53.195999999999998</v>
      </c>
      <c r="U200" s="11">
        <f>SalesData[[#This Row],[Profit]]/SalesData[[#This Row],[Quantity]]</f>
        <v>26.597999999999999</v>
      </c>
      <c r="V200" s="5">
        <f>SalesData[[#This Row],[Profit]]/SalesData[[#This Row],[Sales]]</f>
        <v>0.26</v>
      </c>
      <c r="W200" s="17">
        <f>IF(SalesData[[#This Row],[Discount]]&gt;=0.2,1,0)</f>
        <v>0</v>
      </c>
      <c r="X200" s="1" t="s">
        <v>432</v>
      </c>
      <c r="Y200" s="1" t="str">
        <f>TEXT(SalesData[[#This Row],[Order Date]],"yyyy")</f>
        <v>2015</v>
      </c>
      <c r="Z200" s="1" t="s">
        <v>79</v>
      </c>
    </row>
    <row r="201" spans="1:26" x14ac:dyDescent="0.3">
      <c r="A201">
        <v>961</v>
      </c>
      <c r="B201" s="1" t="s">
        <v>939</v>
      </c>
      <c r="C201" s="2">
        <v>43053</v>
      </c>
      <c r="D201" s="2">
        <v>43058</v>
      </c>
      <c r="E201" s="1" t="s">
        <v>41</v>
      </c>
      <c r="F201" s="1" t="s">
        <v>940</v>
      </c>
      <c r="G201" s="1" t="s">
        <v>941</v>
      </c>
      <c r="H201" s="1" t="s">
        <v>92</v>
      </c>
      <c r="I201" s="1" t="s">
        <v>27</v>
      </c>
      <c r="J201" s="1" t="s">
        <v>330</v>
      </c>
      <c r="K201" s="1" t="s">
        <v>55</v>
      </c>
      <c r="L201" s="1" t="s">
        <v>56</v>
      </c>
      <c r="M201" s="1" t="s">
        <v>331</v>
      </c>
      <c r="N201" s="1" t="s">
        <v>32</v>
      </c>
      <c r="O201" s="1" t="s">
        <v>38</v>
      </c>
      <c r="P201" s="1" t="s">
        <v>332</v>
      </c>
      <c r="Q201">
        <v>321.56799999999998</v>
      </c>
      <c r="R201">
        <v>2</v>
      </c>
      <c r="S201" s="5">
        <v>0.2</v>
      </c>
      <c r="T201" s="11">
        <v>28.1372</v>
      </c>
      <c r="U201" s="11">
        <f>SalesData[[#This Row],[Profit]]/SalesData[[#This Row],[Quantity]]</f>
        <v>14.0686</v>
      </c>
      <c r="V201" s="5">
        <f>SalesData[[#This Row],[Profit]]/SalesData[[#This Row],[Sales]]</f>
        <v>8.7500000000000008E-2</v>
      </c>
      <c r="W201" s="17">
        <f>IF(SalesData[[#This Row],[Discount]]&gt;=0.2,1,0)</f>
        <v>1</v>
      </c>
      <c r="X201" s="1" t="s">
        <v>60</v>
      </c>
      <c r="Y201" s="1" t="str">
        <f>TEXT(SalesData[[#This Row],[Order Date]],"yyyy")</f>
        <v>2017</v>
      </c>
      <c r="Z201" s="1" t="s">
        <v>36</v>
      </c>
    </row>
    <row r="202" spans="1:26" x14ac:dyDescent="0.3">
      <c r="A202">
        <v>971</v>
      </c>
      <c r="B202" s="1" t="s">
        <v>942</v>
      </c>
      <c r="C202" s="2">
        <v>41655</v>
      </c>
      <c r="D202" s="2">
        <v>41657</v>
      </c>
      <c r="E202" s="1" t="s">
        <v>23</v>
      </c>
      <c r="F202" s="1" t="s">
        <v>943</v>
      </c>
      <c r="G202" s="1" t="s">
        <v>944</v>
      </c>
      <c r="H202" s="1" t="s">
        <v>26</v>
      </c>
      <c r="I202" s="1" t="s">
        <v>27</v>
      </c>
      <c r="J202" s="1" t="s">
        <v>67</v>
      </c>
      <c r="K202" s="1" t="s">
        <v>68</v>
      </c>
      <c r="L202" s="1" t="s">
        <v>69</v>
      </c>
      <c r="M202" s="1" t="s">
        <v>945</v>
      </c>
      <c r="N202" s="1" t="s">
        <v>32</v>
      </c>
      <c r="O202" s="1" t="s">
        <v>58</v>
      </c>
      <c r="P202" s="1" t="s">
        <v>946</v>
      </c>
      <c r="Q202">
        <v>127.104</v>
      </c>
      <c r="R202">
        <v>6</v>
      </c>
      <c r="S202" s="5">
        <v>0.2</v>
      </c>
      <c r="T202" s="11">
        <v>28.598400000000002</v>
      </c>
      <c r="U202" s="11">
        <f>SalesData[[#This Row],[Profit]]/SalesData[[#This Row],[Quantity]]</f>
        <v>4.7664</v>
      </c>
      <c r="V202" s="5">
        <f>SalesData[[#This Row],[Profit]]/SalesData[[#This Row],[Sales]]</f>
        <v>0.22500000000000001</v>
      </c>
      <c r="W202" s="17">
        <f>IF(SalesData[[#This Row],[Discount]]&gt;=0.2,1,0)</f>
        <v>1</v>
      </c>
      <c r="X202" s="1" t="s">
        <v>72</v>
      </c>
      <c r="Y202" s="1" t="str">
        <f>TEXT(SalesData[[#This Row],[Order Date]],"yyyy")</f>
        <v>2014</v>
      </c>
      <c r="Z202" s="1" t="s">
        <v>171</v>
      </c>
    </row>
    <row r="203" spans="1:26" x14ac:dyDescent="0.3">
      <c r="A203">
        <v>981</v>
      </c>
      <c r="B203" s="1" t="s">
        <v>947</v>
      </c>
      <c r="C203" s="2">
        <v>42646</v>
      </c>
      <c r="D203" s="2">
        <v>42651</v>
      </c>
      <c r="E203" s="1" t="s">
        <v>41</v>
      </c>
      <c r="F203" s="1" t="s">
        <v>75</v>
      </c>
      <c r="G203" s="1" t="s">
        <v>76</v>
      </c>
      <c r="H203" s="1" t="s">
        <v>26</v>
      </c>
      <c r="I203" s="1" t="s">
        <v>27</v>
      </c>
      <c r="J203" s="1" t="s">
        <v>175</v>
      </c>
      <c r="K203" s="1" t="s">
        <v>122</v>
      </c>
      <c r="L203" s="1" t="s">
        <v>69</v>
      </c>
      <c r="M203" s="1" t="s">
        <v>823</v>
      </c>
      <c r="N203" s="1" t="s">
        <v>32</v>
      </c>
      <c r="O203" s="1" t="s">
        <v>38</v>
      </c>
      <c r="P203" s="1" t="s">
        <v>824</v>
      </c>
      <c r="Q203">
        <v>599.29200000000003</v>
      </c>
      <c r="R203">
        <v>6</v>
      </c>
      <c r="S203" s="5">
        <v>0.1</v>
      </c>
      <c r="T203" s="11">
        <v>93.223200000000006</v>
      </c>
      <c r="U203" s="11">
        <f>SalesData[[#This Row],[Profit]]/SalesData[[#This Row],[Quantity]]</f>
        <v>15.5372</v>
      </c>
      <c r="V203" s="5">
        <f>SalesData[[#This Row],[Profit]]/SalesData[[#This Row],[Sales]]</f>
        <v>0.15555555555555556</v>
      </c>
      <c r="W203" s="17">
        <f>IF(SalesData[[#This Row],[Discount]]&gt;=0.2,1,0)</f>
        <v>0</v>
      </c>
      <c r="X203" s="1" t="s">
        <v>60</v>
      </c>
      <c r="Y203" s="1" t="str">
        <f>TEXT(SalesData[[#This Row],[Order Date]],"yyyy")</f>
        <v>2016</v>
      </c>
      <c r="Z203" s="1" t="s">
        <v>50</v>
      </c>
    </row>
    <row r="204" spans="1:26" x14ac:dyDescent="0.3">
      <c r="A204">
        <v>984</v>
      </c>
      <c r="B204" s="1" t="s">
        <v>948</v>
      </c>
      <c r="C204" s="2">
        <v>41954</v>
      </c>
      <c r="D204" s="2">
        <v>41957</v>
      </c>
      <c r="E204" s="1" t="s">
        <v>23</v>
      </c>
      <c r="F204" s="1" t="s">
        <v>949</v>
      </c>
      <c r="G204" s="1" t="s">
        <v>950</v>
      </c>
      <c r="H204" s="1" t="s">
        <v>26</v>
      </c>
      <c r="I204" s="1" t="s">
        <v>27</v>
      </c>
      <c r="J204" s="1" t="s">
        <v>867</v>
      </c>
      <c r="K204" s="1" t="s">
        <v>182</v>
      </c>
      <c r="L204" s="1" t="s">
        <v>56</v>
      </c>
      <c r="M204" s="1" t="s">
        <v>857</v>
      </c>
      <c r="N204" s="1" t="s">
        <v>32</v>
      </c>
      <c r="O204" s="1" t="s">
        <v>38</v>
      </c>
      <c r="P204" s="1" t="s">
        <v>858</v>
      </c>
      <c r="Q204">
        <v>603.91999999999996</v>
      </c>
      <c r="R204">
        <v>5</v>
      </c>
      <c r="S204" s="5">
        <v>0.2</v>
      </c>
      <c r="T204" s="11">
        <v>75.489999999999995</v>
      </c>
      <c r="U204" s="11">
        <f>SalesData[[#This Row],[Profit]]/SalesData[[#This Row],[Quantity]]</f>
        <v>15.097999999999999</v>
      </c>
      <c r="V204" s="5">
        <f>SalesData[[#This Row],[Profit]]/SalesData[[#This Row],[Sales]]</f>
        <v>0.125</v>
      </c>
      <c r="W204" s="17">
        <f>IF(SalesData[[#This Row],[Discount]]&gt;=0.2,1,0)</f>
        <v>1</v>
      </c>
      <c r="X204" s="1" t="s">
        <v>35</v>
      </c>
      <c r="Y204" s="1" t="str">
        <f>TEXT(SalesData[[#This Row],[Order Date]],"yyyy")</f>
        <v>2014</v>
      </c>
      <c r="Z204" s="1" t="s">
        <v>36</v>
      </c>
    </row>
    <row r="205" spans="1:26" x14ac:dyDescent="0.3">
      <c r="A205">
        <v>989</v>
      </c>
      <c r="B205" s="1" t="s">
        <v>951</v>
      </c>
      <c r="C205" s="2">
        <v>42876</v>
      </c>
      <c r="D205" s="2">
        <v>42881</v>
      </c>
      <c r="E205" s="1" t="s">
        <v>41</v>
      </c>
      <c r="F205" s="1" t="s">
        <v>952</v>
      </c>
      <c r="G205" s="1" t="s">
        <v>953</v>
      </c>
      <c r="H205" s="1" t="s">
        <v>92</v>
      </c>
      <c r="I205" s="1" t="s">
        <v>27</v>
      </c>
      <c r="J205" s="1" t="s">
        <v>954</v>
      </c>
      <c r="K205" s="1" t="s">
        <v>122</v>
      </c>
      <c r="L205" s="1" t="s">
        <v>69</v>
      </c>
      <c r="M205" s="1" t="s">
        <v>719</v>
      </c>
      <c r="N205" s="1" t="s">
        <v>32</v>
      </c>
      <c r="O205" s="1" t="s">
        <v>58</v>
      </c>
      <c r="P205" s="1" t="s">
        <v>720</v>
      </c>
      <c r="Q205">
        <v>520.04999999999995</v>
      </c>
      <c r="R205">
        <v>5</v>
      </c>
      <c r="S205" s="5">
        <v>0</v>
      </c>
      <c r="T205" s="11">
        <v>72.807000000000002</v>
      </c>
      <c r="U205" s="11">
        <f>SalesData[[#This Row],[Profit]]/SalesData[[#This Row],[Quantity]]</f>
        <v>14.561400000000001</v>
      </c>
      <c r="V205" s="5">
        <f>SalesData[[#This Row],[Profit]]/SalesData[[#This Row],[Sales]]</f>
        <v>0.14000000000000001</v>
      </c>
      <c r="W205" s="17">
        <f>IF(SalesData[[#This Row],[Discount]]&gt;=0.2,1,0)</f>
        <v>0</v>
      </c>
      <c r="X205" s="1" t="s">
        <v>60</v>
      </c>
      <c r="Y205" s="1" t="str">
        <f>TEXT(SalesData[[#This Row],[Order Date]],"yyyy")</f>
        <v>2017</v>
      </c>
      <c r="Z205" s="1" t="s">
        <v>163</v>
      </c>
    </row>
    <row r="206" spans="1:26" x14ac:dyDescent="0.3">
      <c r="A206">
        <v>991</v>
      </c>
      <c r="B206" s="1" t="s">
        <v>955</v>
      </c>
      <c r="C206" s="2">
        <v>42092</v>
      </c>
      <c r="D206" s="2">
        <v>42094</v>
      </c>
      <c r="E206" s="1" t="s">
        <v>23</v>
      </c>
      <c r="F206" s="1" t="s">
        <v>956</v>
      </c>
      <c r="G206" s="1" t="s">
        <v>957</v>
      </c>
      <c r="H206" s="1" t="s">
        <v>102</v>
      </c>
      <c r="I206" s="1" t="s">
        <v>27</v>
      </c>
      <c r="J206" s="1" t="s">
        <v>608</v>
      </c>
      <c r="K206" s="1" t="s">
        <v>45</v>
      </c>
      <c r="L206" s="1" t="s">
        <v>30</v>
      </c>
      <c r="M206" s="1" t="s">
        <v>383</v>
      </c>
      <c r="N206" s="1" t="s">
        <v>32</v>
      </c>
      <c r="O206" s="1" t="s">
        <v>38</v>
      </c>
      <c r="P206" s="1" t="s">
        <v>384</v>
      </c>
      <c r="Q206">
        <v>1166.92</v>
      </c>
      <c r="R206">
        <v>5</v>
      </c>
      <c r="S206" s="5">
        <v>0.2</v>
      </c>
      <c r="T206" s="11">
        <v>131.27850000000001</v>
      </c>
      <c r="U206" s="11">
        <f>SalesData[[#This Row],[Profit]]/SalesData[[#This Row],[Quantity]]</f>
        <v>26.255700000000001</v>
      </c>
      <c r="V206" s="5">
        <f>SalesData[[#This Row],[Profit]]/SalesData[[#This Row],[Sales]]</f>
        <v>0.1125</v>
      </c>
      <c r="W206" s="17">
        <f>IF(SalesData[[#This Row],[Discount]]&gt;=0.2,1,0)</f>
        <v>1</v>
      </c>
      <c r="X206" s="1" t="s">
        <v>72</v>
      </c>
      <c r="Y206" s="1" t="str">
        <f>TEXT(SalesData[[#This Row],[Order Date]],"yyyy")</f>
        <v>2015</v>
      </c>
      <c r="Z206" s="1" t="s">
        <v>197</v>
      </c>
    </row>
    <row r="207" spans="1:26" x14ac:dyDescent="0.3">
      <c r="A207">
        <v>999</v>
      </c>
      <c r="B207" s="1" t="s">
        <v>958</v>
      </c>
      <c r="C207" s="2">
        <v>42305</v>
      </c>
      <c r="D207" s="2">
        <v>42311</v>
      </c>
      <c r="E207" s="1" t="s">
        <v>41</v>
      </c>
      <c r="F207" s="1" t="s">
        <v>959</v>
      </c>
      <c r="G207" s="1" t="s">
        <v>960</v>
      </c>
      <c r="H207" s="1" t="s">
        <v>26</v>
      </c>
      <c r="I207" s="1" t="s">
        <v>27</v>
      </c>
      <c r="J207" s="1" t="s">
        <v>28</v>
      </c>
      <c r="K207" s="1" t="s">
        <v>29</v>
      </c>
      <c r="L207" s="1" t="s">
        <v>30</v>
      </c>
      <c r="M207" s="1" t="s">
        <v>961</v>
      </c>
      <c r="N207" s="1" t="s">
        <v>32</v>
      </c>
      <c r="O207" s="1" t="s">
        <v>58</v>
      </c>
      <c r="P207" s="1" t="s">
        <v>962</v>
      </c>
      <c r="Q207">
        <v>24.1</v>
      </c>
      <c r="R207">
        <v>5</v>
      </c>
      <c r="S207" s="5">
        <v>0</v>
      </c>
      <c r="T207" s="11">
        <v>9.1579999999999995</v>
      </c>
      <c r="U207" s="11">
        <f>SalesData[[#This Row],[Profit]]/SalesData[[#This Row],[Quantity]]</f>
        <v>1.8315999999999999</v>
      </c>
      <c r="V207" s="5">
        <f>SalesData[[#This Row],[Profit]]/SalesData[[#This Row],[Sales]]</f>
        <v>0.37999999999999995</v>
      </c>
      <c r="W207" s="17">
        <f>IF(SalesData[[#This Row],[Discount]]&gt;=0.2,1,0)</f>
        <v>0</v>
      </c>
      <c r="X207" s="1" t="s">
        <v>131</v>
      </c>
      <c r="Y207" s="1" t="str">
        <f>TEXT(SalesData[[#This Row],[Order Date]],"yyyy")</f>
        <v>2015</v>
      </c>
      <c r="Z207" s="1" t="s">
        <v>50</v>
      </c>
    </row>
    <row r="208" spans="1:26" x14ac:dyDescent="0.3">
      <c r="A208">
        <v>1000</v>
      </c>
      <c r="B208" s="1" t="s">
        <v>958</v>
      </c>
      <c r="C208" s="2">
        <v>42305</v>
      </c>
      <c r="D208" s="2">
        <v>42311</v>
      </c>
      <c r="E208" s="1" t="s">
        <v>41</v>
      </c>
      <c r="F208" s="1" t="s">
        <v>959</v>
      </c>
      <c r="G208" s="1" t="s">
        <v>960</v>
      </c>
      <c r="H208" s="1" t="s">
        <v>26</v>
      </c>
      <c r="I208" s="1" t="s">
        <v>27</v>
      </c>
      <c r="J208" s="1" t="s">
        <v>28</v>
      </c>
      <c r="K208" s="1" t="s">
        <v>29</v>
      </c>
      <c r="L208" s="1" t="s">
        <v>30</v>
      </c>
      <c r="M208" s="1" t="s">
        <v>381</v>
      </c>
      <c r="N208" s="1" t="s">
        <v>32</v>
      </c>
      <c r="O208" s="1" t="s">
        <v>58</v>
      </c>
      <c r="P208" s="1" t="s">
        <v>382</v>
      </c>
      <c r="Q208">
        <v>33.11</v>
      </c>
      <c r="R208">
        <v>7</v>
      </c>
      <c r="S208" s="5">
        <v>0</v>
      </c>
      <c r="T208" s="11">
        <v>12.9129</v>
      </c>
      <c r="U208" s="11">
        <f>SalesData[[#This Row],[Profit]]/SalesData[[#This Row],[Quantity]]</f>
        <v>1.8447</v>
      </c>
      <c r="V208" s="5">
        <f>SalesData[[#This Row],[Profit]]/SalesData[[#This Row],[Sales]]</f>
        <v>0.39</v>
      </c>
      <c r="W208" s="17">
        <f>IF(SalesData[[#This Row],[Discount]]&gt;=0.2,1,0)</f>
        <v>0</v>
      </c>
      <c r="X208" s="1" t="s">
        <v>131</v>
      </c>
      <c r="Y208" s="1" t="str">
        <f>TEXT(SalesData[[#This Row],[Order Date]],"yyyy")</f>
        <v>2015</v>
      </c>
      <c r="Z208" s="1" t="s">
        <v>50</v>
      </c>
    </row>
    <row r="209" spans="1:26" x14ac:dyDescent="0.3">
      <c r="A209">
        <v>1003</v>
      </c>
      <c r="B209" s="1" t="s">
        <v>963</v>
      </c>
      <c r="C209" s="2">
        <v>42216</v>
      </c>
      <c r="D209" s="2">
        <v>42216</v>
      </c>
      <c r="E209" s="1" t="s">
        <v>427</v>
      </c>
      <c r="F209" s="1" t="s">
        <v>964</v>
      </c>
      <c r="G209" s="1" t="s">
        <v>965</v>
      </c>
      <c r="H209" s="1" t="s">
        <v>26</v>
      </c>
      <c r="I209" s="1" t="s">
        <v>27</v>
      </c>
      <c r="J209" s="1" t="s">
        <v>175</v>
      </c>
      <c r="K209" s="1" t="s">
        <v>122</v>
      </c>
      <c r="L209" s="1" t="s">
        <v>69</v>
      </c>
      <c r="M209" s="1" t="s">
        <v>344</v>
      </c>
      <c r="N209" s="1" t="s">
        <v>32</v>
      </c>
      <c r="O209" s="1" t="s">
        <v>47</v>
      </c>
      <c r="P209" s="1" t="s">
        <v>345</v>
      </c>
      <c r="Q209">
        <v>1090.7819999999999</v>
      </c>
      <c r="R209">
        <v>7</v>
      </c>
      <c r="S209" s="5">
        <v>0.4</v>
      </c>
      <c r="T209" s="11">
        <v>-290.87520000000001</v>
      </c>
      <c r="U209" s="11">
        <f>SalesData[[#This Row],[Profit]]/SalesData[[#This Row],[Quantity]]</f>
        <v>-41.553600000000003</v>
      </c>
      <c r="V209" s="5">
        <f>SalesData[[#This Row],[Profit]]/SalesData[[#This Row],[Sales]]</f>
        <v>-0.26666666666666672</v>
      </c>
      <c r="W209" s="17">
        <f>IF(SalesData[[#This Row],[Discount]]&gt;=0.2,1,0)</f>
        <v>1</v>
      </c>
      <c r="X209" s="1" t="s">
        <v>432</v>
      </c>
      <c r="Y209" s="1" t="str">
        <f>TEXT(SalesData[[#This Row],[Order Date]],"yyyy")</f>
        <v>2015</v>
      </c>
      <c r="Z209" s="1" t="s">
        <v>73</v>
      </c>
    </row>
    <row r="210" spans="1:26" x14ac:dyDescent="0.3">
      <c r="A210">
        <v>1011</v>
      </c>
      <c r="B210" s="1" t="s">
        <v>966</v>
      </c>
      <c r="C210" s="2">
        <v>41967</v>
      </c>
      <c r="D210" s="2">
        <v>41969</v>
      </c>
      <c r="E210" s="1" t="s">
        <v>89</v>
      </c>
      <c r="F210" s="1" t="s">
        <v>967</v>
      </c>
      <c r="G210" s="1" t="s">
        <v>968</v>
      </c>
      <c r="H210" s="1" t="s">
        <v>26</v>
      </c>
      <c r="I210" s="1" t="s">
        <v>27</v>
      </c>
      <c r="J210" s="1" t="s">
        <v>641</v>
      </c>
      <c r="K210" s="1" t="s">
        <v>55</v>
      </c>
      <c r="L210" s="1" t="s">
        <v>56</v>
      </c>
      <c r="M210" s="1" t="s">
        <v>969</v>
      </c>
      <c r="N210" s="1" t="s">
        <v>32</v>
      </c>
      <c r="O210" s="1" t="s">
        <v>58</v>
      </c>
      <c r="P210" s="1" t="s">
        <v>970</v>
      </c>
      <c r="Q210">
        <v>151.72</v>
      </c>
      <c r="R210">
        <v>4</v>
      </c>
      <c r="S210" s="5">
        <v>0</v>
      </c>
      <c r="T210" s="11">
        <v>27.3096</v>
      </c>
      <c r="U210" s="11">
        <f>SalesData[[#This Row],[Profit]]/SalesData[[#This Row],[Quantity]]</f>
        <v>6.8273999999999999</v>
      </c>
      <c r="V210" s="5">
        <f>SalesData[[#This Row],[Profit]]/SalesData[[#This Row],[Sales]]</f>
        <v>0.18</v>
      </c>
      <c r="W210" s="17">
        <f>IF(SalesData[[#This Row],[Discount]]&gt;=0.2,1,0)</f>
        <v>0</v>
      </c>
      <c r="X210" s="1" t="s">
        <v>72</v>
      </c>
      <c r="Y210" s="1" t="str">
        <f>TEXT(SalesData[[#This Row],[Order Date]],"yyyy")</f>
        <v>2014</v>
      </c>
      <c r="Z210" s="1" t="s">
        <v>36</v>
      </c>
    </row>
    <row r="211" spans="1:26" x14ac:dyDescent="0.3">
      <c r="A211">
        <v>1012</v>
      </c>
      <c r="B211" s="1" t="s">
        <v>971</v>
      </c>
      <c r="C211" s="2">
        <v>42903</v>
      </c>
      <c r="D211" s="2">
        <v>42907</v>
      </c>
      <c r="E211" s="1" t="s">
        <v>23</v>
      </c>
      <c r="F211" s="1" t="s">
        <v>211</v>
      </c>
      <c r="G211" s="1" t="s">
        <v>212</v>
      </c>
      <c r="H211" s="1" t="s">
        <v>26</v>
      </c>
      <c r="I211" s="1" t="s">
        <v>27</v>
      </c>
      <c r="J211" s="1" t="s">
        <v>972</v>
      </c>
      <c r="K211" s="1" t="s">
        <v>194</v>
      </c>
      <c r="L211" s="1" t="s">
        <v>56</v>
      </c>
      <c r="M211" s="1" t="s">
        <v>86</v>
      </c>
      <c r="N211" s="1" t="s">
        <v>32</v>
      </c>
      <c r="O211" s="1" t="s">
        <v>58</v>
      </c>
      <c r="P211" s="1" t="s">
        <v>87</v>
      </c>
      <c r="Q211">
        <v>155.25</v>
      </c>
      <c r="R211">
        <v>3</v>
      </c>
      <c r="S211" s="5">
        <v>0</v>
      </c>
      <c r="T211" s="11">
        <v>46.575000000000003</v>
      </c>
      <c r="U211" s="11">
        <f>SalesData[[#This Row],[Profit]]/SalesData[[#This Row],[Quantity]]</f>
        <v>15.525</v>
      </c>
      <c r="V211" s="5">
        <f>SalesData[[#This Row],[Profit]]/SalesData[[#This Row],[Sales]]</f>
        <v>0.30000000000000004</v>
      </c>
      <c r="W211" s="17">
        <f>IF(SalesData[[#This Row],[Discount]]&gt;=0.2,1,0)</f>
        <v>0</v>
      </c>
      <c r="X211" s="1" t="s">
        <v>85</v>
      </c>
      <c r="Y211" s="1" t="str">
        <f>TEXT(SalesData[[#This Row],[Order Date]],"yyyy")</f>
        <v>2017</v>
      </c>
      <c r="Z211" s="1" t="s">
        <v>61</v>
      </c>
    </row>
    <row r="212" spans="1:26" x14ac:dyDescent="0.3">
      <c r="A212">
        <v>1014</v>
      </c>
      <c r="B212" s="1" t="s">
        <v>973</v>
      </c>
      <c r="C212" s="2">
        <v>42359</v>
      </c>
      <c r="D212" s="2">
        <v>42362</v>
      </c>
      <c r="E212" s="1" t="s">
        <v>23</v>
      </c>
      <c r="F212" s="1" t="s">
        <v>974</v>
      </c>
      <c r="G212" s="1" t="s">
        <v>975</v>
      </c>
      <c r="H212" s="1" t="s">
        <v>26</v>
      </c>
      <c r="I212" s="1" t="s">
        <v>27</v>
      </c>
      <c r="J212" s="1" t="s">
        <v>193</v>
      </c>
      <c r="K212" s="1" t="s">
        <v>194</v>
      </c>
      <c r="L212" s="1" t="s">
        <v>56</v>
      </c>
      <c r="M212" s="1" t="s">
        <v>292</v>
      </c>
      <c r="N212" s="1" t="s">
        <v>32</v>
      </c>
      <c r="O212" s="1" t="s">
        <v>47</v>
      </c>
      <c r="P212" s="1" t="s">
        <v>293</v>
      </c>
      <c r="Q212">
        <v>1618.37</v>
      </c>
      <c r="R212">
        <v>13</v>
      </c>
      <c r="S212" s="5">
        <v>0</v>
      </c>
      <c r="T212" s="11">
        <v>356.04140000000001</v>
      </c>
      <c r="U212" s="11">
        <f>SalesData[[#This Row],[Profit]]/SalesData[[#This Row],[Quantity]]</f>
        <v>27.387800000000002</v>
      </c>
      <c r="V212" s="5">
        <f>SalesData[[#This Row],[Profit]]/SalesData[[#This Row],[Sales]]</f>
        <v>0.22000000000000003</v>
      </c>
      <c r="W212" s="17">
        <f>IF(SalesData[[#This Row],[Discount]]&gt;=0.2,1,0)</f>
        <v>0</v>
      </c>
      <c r="X212" s="1" t="s">
        <v>35</v>
      </c>
      <c r="Y212" s="1" t="str">
        <f>TEXT(SalesData[[#This Row],[Order Date]],"yyyy")</f>
        <v>2015</v>
      </c>
      <c r="Z212" s="1" t="s">
        <v>98</v>
      </c>
    </row>
    <row r="213" spans="1:26" x14ac:dyDescent="0.3">
      <c r="A213">
        <v>1017</v>
      </c>
      <c r="B213" s="1" t="s">
        <v>976</v>
      </c>
      <c r="C213" s="2">
        <v>42191</v>
      </c>
      <c r="D213" s="2">
        <v>42195</v>
      </c>
      <c r="E213" s="1" t="s">
        <v>41</v>
      </c>
      <c r="F213" s="1" t="s">
        <v>977</v>
      </c>
      <c r="G213" s="1" t="s">
        <v>978</v>
      </c>
      <c r="H213" s="1" t="s">
        <v>92</v>
      </c>
      <c r="I213" s="1" t="s">
        <v>27</v>
      </c>
      <c r="J213" s="1" t="s">
        <v>175</v>
      </c>
      <c r="K213" s="1" t="s">
        <v>122</v>
      </c>
      <c r="L213" s="1" t="s">
        <v>69</v>
      </c>
      <c r="M213" s="1" t="s">
        <v>979</v>
      </c>
      <c r="N213" s="1" t="s">
        <v>32</v>
      </c>
      <c r="O213" s="1" t="s">
        <v>58</v>
      </c>
      <c r="P213" s="1" t="s">
        <v>980</v>
      </c>
      <c r="Q213">
        <v>13.96</v>
      </c>
      <c r="R213">
        <v>2</v>
      </c>
      <c r="S213" s="5">
        <v>0</v>
      </c>
      <c r="T213" s="11">
        <v>6.7008000000000001</v>
      </c>
      <c r="U213" s="11">
        <f>SalesData[[#This Row],[Profit]]/SalesData[[#This Row],[Quantity]]</f>
        <v>3.3504</v>
      </c>
      <c r="V213" s="5">
        <f>SalesData[[#This Row],[Profit]]/SalesData[[#This Row],[Sales]]</f>
        <v>0.48</v>
      </c>
      <c r="W213" s="17">
        <f>IF(SalesData[[#This Row],[Discount]]&gt;=0.2,1,0)</f>
        <v>0</v>
      </c>
      <c r="X213" s="1" t="s">
        <v>85</v>
      </c>
      <c r="Y213" s="1" t="str">
        <f>TEXT(SalesData[[#This Row],[Order Date]],"yyyy")</f>
        <v>2015</v>
      </c>
      <c r="Z213" s="1" t="s">
        <v>73</v>
      </c>
    </row>
    <row r="214" spans="1:26" x14ac:dyDescent="0.3">
      <c r="A214">
        <v>1018</v>
      </c>
      <c r="B214" s="1" t="s">
        <v>976</v>
      </c>
      <c r="C214" s="2">
        <v>42191</v>
      </c>
      <c r="D214" s="2">
        <v>42195</v>
      </c>
      <c r="E214" s="1" t="s">
        <v>41</v>
      </c>
      <c r="F214" s="1" t="s">
        <v>977</v>
      </c>
      <c r="G214" s="1" t="s">
        <v>978</v>
      </c>
      <c r="H214" s="1" t="s">
        <v>92</v>
      </c>
      <c r="I214" s="1" t="s">
        <v>27</v>
      </c>
      <c r="J214" s="1" t="s">
        <v>175</v>
      </c>
      <c r="K214" s="1" t="s">
        <v>122</v>
      </c>
      <c r="L214" s="1" t="s">
        <v>69</v>
      </c>
      <c r="M214" s="1" t="s">
        <v>881</v>
      </c>
      <c r="N214" s="1" t="s">
        <v>32</v>
      </c>
      <c r="O214" s="1" t="s">
        <v>58</v>
      </c>
      <c r="P214" s="1" t="s">
        <v>882</v>
      </c>
      <c r="Q214">
        <v>155.82</v>
      </c>
      <c r="R214">
        <v>3</v>
      </c>
      <c r="S214" s="5">
        <v>0</v>
      </c>
      <c r="T214" s="11">
        <v>63.886200000000002</v>
      </c>
      <c r="U214" s="11">
        <f>SalesData[[#This Row],[Profit]]/SalesData[[#This Row],[Quantity]]</f>
        <v>21.295400000000001</v>
      </c>
      <c r="V214" s="5">
        <f>SalesData[[#This Row],[Profit]]/SalesData[[#This Row],[Sales]]</f>
        <v>0.41000000000000003</v>
      </c>
      <c r="W214" s="17">
        <f>IF(SalesData[[#This Row],[Discount]]&gt;=0.2,1,0)</f>
        <v>0</v>
      </c>
      <c r="X214" s="1" t="s">
        <v>85</v>
      </c>
      <c r="Y214" s="1" t="str">
        <f>TEXT(SalesData[[#This Row],[Order Date]],"yyyy")</f>
        <v>2015</v>
      </c>
      <c r="Z214" s="1" t="s">
        <v>73</v>
      </c>
    </row>
    <row r="215" spans="1:26" x14ac:dyDescent="0.3">
      <c r="A215">
        <v>1022</v>
      </c>
      <c r="B215" s="1" t="s">
        <v>981</v>
      </c>
      <c r="C215" s="2">
        <v>42121</v>
      </c>
      <c r="D215" s="2">
        <v>42127</v>
      </c>
      <c r="E215" s="1" t="s">
        <v>41</v>
      </c>
      <c r="F215" s="1" t="s">
        <v>875</v>
      </c>
      <c r="G215" s="1" t="s">
        <v>876</v>
      </c>
      <c r="H215" s="1" t="s">
        <v>26</v>
      </c>
      <c r="I215" s="1" t="s">
        <v>27</v>
      </c>
      <c r="J215" s="1" t="s">
        <v>194</v>
      </c>
      <c r="K215" s="1" t="s">
        <v>982</v>
      </c>
      <c r="L215" s="1" t="s">
        <v>69</v>
      </c>
      <c r="M215" s="1" t="s">
        <v>983</v>
      </c>
      <c r="N215" s="1" t="s">
        <v>32</v>
      </c>
      <c r="O215" s="1" t="s">
        <v>38</v>
      </c>
      <c r="P215" s="1" t="s">
        <v>984</v>
      </c>
      <c r="Q215">
        <v>1267.53</v>
      </c>
      <c r="R215">
        <v>3</v>
      </c>
      <c r="S215" s="5">
        <v>0</v>
      </c>
      <c r="T215" s="11">
        <v>316.88249999999999</v>
      </c>
      <c r="U215" s="11">
        <f>SalesData[[#This Row],[Profit]]/SalesData[[#This Row],[Quantity]]</f>
        <v>105.6275</v>
      </c>
      <c r="V215" s="5">
        <f>SalesData[[#This Row],[Profit]]/SalesData[[#This Row],[Sales]]</f>
        <v>0.25</v>
      </c>
      <c r="W215" s="17">
        <f>IF(SalesData[[#This Row],[Discount]]&gt;=0.2,1,0)</f>
        <v>0</v>
      </c>
      <c r="X215" s="1" t="s">
        <v>131</v>
      </c>
      <c r="Y215" s="1" t="str">
        <f>TEXT(SalesData[[#This Row],[Order Date]],"yyyy")</f>
        <v>2015</v>
      </c>
      <c r="Z215" s="1" t="s">
        <v>115</v>
      </c>
    </row>
    <row r="216" spans="1:26" x14ac:dyDescent="0.3">
      <c r="A216">
        <v>1031</v>
      </c>
      <c r="B216" s="1" t="s">
        <v>985</v>
      </c>
      <c r="C216" s="2">
        <v>41831</v>
      </c>
      <c r="D216" s="2">
        <v>41835</v>
      </c>
      <c r="E216" s="1" t="s">
        <v>41</v>
      </c>
      <c r="F216" s="1" t="s">
        <v>986</v>
      </c>
      <c r="G216" s="1" t="s">
        <v>987</v>
      </c>
      <c r="H216" s="1" t="s">
        <v>92</v>
      </c>
      <c r="I216" s="1" t="s">
        <v>27</v>
      </c>
      <c r="J216" s="1" t="s">
        <v>390</v>
      </c>
      <c r="K216" s="1" t="s">
        <v>364</v>
      </c>
      <c r="L216" s="1" t="s">
        <v>69</v>
      </c>
      <c r="M216" s="1" t="s">
        <v>577</v>
      </c>
      <c r="N216" s="1" t="s">
        <v>32</v>
      </c>
      <c r="O216" s="1" t="s">
        <v>38</v>
      </c>
      <c r="P216" s="1" t="s">
        <v>578</v>
      </c>
      <c r="Q216">
        <v>854.94</v>
      </c>
      <c r="R216">
        <v>3</v>
      </c>
      <c r="S216" s="5">
        <v>0</v>
      </c>
      <c r="T216" s="11">
        <v>213.73500000000001</v>
      </c>
      <c r="U216" s="11">
        <f>SalesData[[#This Row],[Profit]]/SalesData[[#This Row],[Quantity]]</f>
        <v>71.245000000000005</v>
      </c>
      <c r="V216" s="5">
        <f>SalesData[[#This Row],[Profit]]/SalesData[[#This Row],[Sales]]</f>
        <v>0.25</v>
      </c>
      <c r="W216" s="17">
        <f>IF(SalesData[[#This Row],[Discount]]&gt;=0.2,1,0)</f>
        <v>0</v>
      </c>
      <c r="X216" s="1" t="s">
        <v>85</v>
      </c>
      <c r="Y216" s="1" t="str">
        <f>TEXT(SalesData[[#This Row],[Order Date]],"yyyy")</f>
        <v>2014</v>
      </c>
      <c r="Z216" s="1" t="s">
        <v>73</v>
      </c>
    </row>
    <row r="217" spans="1:26" x14ac:dyDescent="0.3">
      <c r="A217">
        <v>1032</v>
      </c>
      <c r="B217" s="1" t="s">
        <v>985</v>
      </c>
      <c r="C217" s="2">
        <v>41831</v>
      </c>
      <c r="D217" s="2">
        <v>41835</v>
      </c>
      <c r="E217" s="1" t="s">
        <v>41</v>
      </c>
      <c r="F217" s="1" t="s">
        <v>986</v>
      </c>
      <c r="G217" s="1" t="s">
        <v>987</v>
      </c>
      <c r="H217" s="1" t="s">
        <v>92</v>
      </c>
      <c r="I217" s="1" t="s">
        <v>27</v>
      </c>
      <c r="J217" s="1" t="s">
        <v>390</v>
      </c>
      <c r="K217" s="1" t="s">
        <v>364</v>
      </c>
      <c r="L217" s="1" t="s">
        <v>69</v>
      </c>
      <c r="M217" s="1" t="s">
        <v>176</v>
      </c>
      <c r="N217" s="1" t="s">
        <v>32</v>
      </c>
      <c r="O217" s="1" t="s">
        <v>58</v>
      </c>
      <c r="P217" s="1" t="s">
        <v>177</v>
      </c>
      <c r="Q217">
        <v>124.11</v>
      </c>
      <c r="R217">
        <v>9</v>
      </c>
      <c r="S217" s="5">
        <v>0</v>
      </c>
      <c r="T217" s="11">
        <v>52.126199999999997</v>
      </c>
      <c r="U217" s="11">
        <f>SalesData[[#This Row],[Profit]]/SalesData[[#This Row],[Quantity]]</f>
        <v>5.7917999999999994</v>
      </c>
      <c r="V217" s="5">
        <f>SalesData[[#This Row],[Profit]]/SalesData[[#This Row],[Sales]]</f>
        <v>0.42</v>
      </c>
      <c r="W217" s="17">
        <f>IF(SalesData[[#This Row],[Discount]]&gt;=0.2,1,0)</f>
        <v>0</v>
      </c>
      <c r="X217" s="1" t="s">
        <v>85</v>
      </c>
      <c r="Y217" s="1" t="str">
        <f>TEXT(SalesData[[#This Row],[Order Date]],"yyyy")</f>
        <v>2014</v>
      </c>
      <c r="Z217" s="1" t="s">
        <v>73</v>
      </c>
    </row>
    <row r="218" spans="1:26" x14ac:dyDescent="0.3">
      <c r="A218">
        <v>1037</v>
      </c>
      <c r="B218" s="1" t="s">
        <v>988</v>
      </c>
      <c r="C218" s="2">
        <v>42482</v>
      </c>
      <c r="D218" s="2">
        <v>42486</v>
      </c>
      <c r="E218" s="1" t="s">
        <v>41</v>
      </c>
      <c r="F218" s="1" t="s">
        <v>989</v>
      </c>
      <c r="G218" s="1" t="s">
        <v>990</v>
      </c>
      <c r="H218" s="1" t="s">
        <v>102</v>
      </c>
      <c r="I218" s="1" t="s">
        <v>27</v>
      </c>
      <c r="J218" s="1" t="s">
        <v>991</v>
      </c>
      <c r="K218" s="1" t="s">
        <v>567</v>
      </c>
      <c r="L218" s="1" t="s">
        <v>95</v>
      </c>
      <c r="M218" s="1" t="s">
        <v>992</v>
      </c>
      <c r="N218" s="1" t="s">
        <v>32</v>
      </c>
      <c r="O218" s="1" t="s">
        <v>58</v>
      </c>
      <c r="P218" s="1" t="s">
        <v>993</v>
      </c>
      <c r="Q218">
        <v>86.62</v>
      </c>
      <c r="R218">
        <v>2</v>
      </c>
      <c r="S218" s="5">
        <v>0</v>
      </c>
      <c r="T218" s="11">
        <v>8.6620000000000008</v>
      </c>
      <c r="U218" s="11">
        <f>SalesData[[#This Row],[Profit]]/SalesData[[#This Row],[Quantity]]</f>
        <v>4.3310000000000004</v>
      </c>
      <c r="V218" s="5">
        <f>SalesData[[#This Row],[Profit]]/SalesData[[#This Row],[Sales]]</f>
        <v>0.1</v>
      </c>
      <c r="W218" s="17">
        <f>IF(SalesData[[#This Row],[Discount]]&gt;=0.2,1,0)</f>
        <v>0</v>
      </c>
      <c r="X218" s="1" t="s">
        <v>85</v>
      </c>
      <c r="Y218" s="1" t="str">
        <f>TEXT(SalesData[[#This Row],[Order Date]],"yyyy")</f>
        <v>2016</v>
      </c>
      <c r="Z218" s="1" t="s">
        <v>115</v>
      </c>
    </row>
    <row r="219" spans="1:26" x14ac:dyDescent="0.3">
      <c r="A219">
        <v>1041</v>
      </c>
      <c r="B219" s="1" t="s">
        <v>994</v>
      </c>
      <c r="C219" s="2">
        <v>42449</v>
      </c>
      <c r="D219" s="2">
        <v>42453</v>
      </c>
      <c r="E219" s="1" t="s">
        <v>41</v>
      </c>
      <c r="F219" s="1" t="s">
        <v>995</v>
      </c>
      <c r="G219" s="1" t="s">
        <v>996</v>
      </c>
      <c r="H219" s="1" t="s">
        <v>102</v>
      </c>
      <c r="I219" s="1" t="s">
        <v>27</v>
      </c>
      <c r="J219" s="1" t="s">
        <v>997</v>
      </c>
      <c r="K219" s="1" t="s">
        <v>567</v>
      </c>
      <c r="L219" s="1" t="s">
        <v>95</v>
      </c>
      <c r="M219" s="1" t="s">
        <v>786</v>
      </c>
      <c r="N219" s="1" t="s">
        <v>32</v>
      </c>
      <c r="O219" s="1" t="s">
        <v>47</v>
      </c>
      <c r="P219" s="1" t="s">
        <v>787</v>
      </c>
      <c r="Q219">
        <v>697.16</v>
      </c>
      <c r="R219">
        <v>4</v>
      </c>
      <c r="S219" s="5">
        <v>0</v>
      </c>
      <c r="T219" s="11">
        <v>146.40360000000001</v>
      </c>
      <c r="U219" s="11">
        <f>SalesData[[#This Row],[Profit]]/SalesData[[#This Row],[Quantity]]</f>
        <v>36.600900000000003</v>
      </c>
      <c r="V219" s="5">
        <f>SalesData[[#This Row],[Profit]]/SalesData[[#This Row],[Sales]]</f>
        <v>0.21000000000000002</v>
      </c>
      <c r="W219" s="17">
        <f>IF(SalesData[[#This Row],[Discount]]&gt;=0.2,1,0)</f>
        <v>0</v>
      </c>
      <c r="X219" s="1" t="s">
        <v>85</v>
      </c>
      <c r="Y219" s="1" t="str">
        <f>TEXT(SalesData[[#This Row],[Order Date]],"yyyy")</f>
        <v>2016</v>
      </c>
      <c r="Z219" s="1" t="s">
        <v>197</v>
      </c>
    </row>
    <row r="220" spans="1:26" x14ac:dyDescent="0.3">
      <c r="A220">
        <v>1043</v>
      </c>
      <c r="B220" s="1" t="s">
        <v>998</v>
      </c>
      <c r="C220" s="2">
        <v>42619</v>
      </c>
      <c r="D220" s="2">
        <v>42622</v>
      </c>
      <c r="E220" s="1" t="s">
        <v>23</v>
      </c>
      <c r="F220" s="1" t="s">
        <v>999</v>
      </c>
      <c r="G220" s="1" t="s">
        <v>1000</v>
      </c>
      <c r="H220" s="1" t="s">
        <v>26</v>
      </c>
      <c r="I220" s="1" t="s">
        <v>27</v>
      </c>
      <c r="J220" s="1" t="s">
        <v>175</v>
      </c>
      <c r="K220" s="1" t="s">
        <v>122</v>
      </c>
      <c r="L220" s="1" t="s">
        <v>69</v>
      </c>
      <c r="M220" s="1" t="s">
        <v>1001</v>
      </c>
      <c r="N220" s="1" t="s">
        <v>32</v>
      </c>
      <c r="O220" s="1" t="s">
        <v>33</v>
      </c>
      <c r="P220" s="1" t="s">
        <v>1002</v>
      </c>
      <c r="Q220">
        <v>722.35199999999998</v>
      </c>
      <c r="R220">
        <v>3</v>
      </c>
      <c r="S220" s="5">
        <v>0.2</v>
      </c>
      <c r="T220" s="11">
        <v>90.293999999999997</v>
      </c>
      <c r="U220" s="11">
        <f>SalesData[[#This Row],[Profit]]/SalesData[[#This Row],[Quantity]]</f>
        <v>30.097999999999999</v>
      </c>
      <c r="V220" s="5">
        <f>SalesData[[#This Row],[Profit]]/SalesData[[#This Row],[Sales]]</f>
        <v>0.125</v>
      </c>
      <c r="W220" s="17">
        <f>IF(SalesData[[#This Row],[Discount]]&gt;=0.2,1,0)</f>
        <v>1</v>
      </c>
      <c r="X220" s="1" t="s">
        <v>35</v>
      </c>
      <c r="Y220" s="1" t="str">
        <f>TEXT(SalesData[[#This Row],[Order Date]],"yyyy")</f>
        <v>2016</v>
      </c>
      <c r="Z220" s="1" t="s">
        <v>79</v>
      </c>
    </row>
    <row r="221" spans="1:26" x14ac:dyDescent="0.3">
      <c r="A221">
        <v>1046</v>
      </c>
      <c r="B221" s="1" t="s">
        <v>1003</v>
      </c>
      <c r="C221" s="2">
        <v>43020</v>
      </c>
      <c r="D221" s="2">
        <v>43024</v>
      </c>
      <c r="E221" s="1" t="s">
        <v>41</v>
      </c>
      <c r="F221" s="1" t="s">
        <v>100</v>
      </c>
      <c r="G221" s="1" t="s">
        <v>101</v>
      </c>
      <c r="H221" s="1" t="s">
        <v>102</v>
      </c>
      <c r="I221" s="1" t="s">
        <v>27</v>
      </c>
      <c r="J221" s="1" t="s">
        <v>1004</v>
      </c>
      <c r="K221" s="1" t="s">
        <v>136</v>
      </c>
      <c r="L221" s="1" t="s">
        <v>95</v>
      </c>
      <c r="M221" s="1" t="s">
        <v>1005</v>
      </c>
      <c r="N221" s="1" t="s">
        <v>32</v>
      </c>
      <c r="O221" s="1" t="s">
        <v>38</v>
      </c>
      <c r="P221" s="1" t="s">
        <v>1006</v>
      </c>
      <c r="Q221">
        <v>254.60400000000001</v>
      </c>
      <c r="R221">
        <v>14</v>
      </c>
      <c r="S221" s="5">
        <v>0.3</v>
      </c>
      <c r="T221" s="11">
        <v>-18.186</v>
      </c>
      <c r="U221" s="11">
        <f>SalesData[[#This Row],[Profit]]/SalesData[[#This Row],[Quantity]]</f>
        <v>-1.2989999999999999</v>
      </c>
      <c r="V221" s="5">
        <f>SalesData[[#This Row],[Profit]]/SalesData[[#This Row],[Sales]]</f>
        <v>-7.1428571428571425E-2</v>
      </c>
      <c r="W221" s="17">
        <f>IF(SalesData[[#This Row],[Discount]]&gt;=0.2,1,0)</f>
        <v>1</v>
      </c>
      <c r="X221" s="1" t="s">
        <v>85</v>
      </c>
      <c r="Y221" s="1" t="str">
        <f>TEXT(SalesData[[#This Row],[Order Date]],"yyyy")</f>
        <v>2017</v>
      </c>
      <c r="Z221" s="1" t="s">
        <v>50</v>
      </c>
    </row>
    <row r="222" spans="1:26" x14ac:dyDescent="0.3">
      <c r="A222">
        <v>1048</v>
      </c>
      <c r="B222" s="1" t="s">
        <v>1007</v>
      </c>
      <c r="C222" s="2">
        <v>42437</v>
      </c>
      <c r="D222" s="2">
        <v>42442</v>
      </c>
      <c r="E222" s="1" t="s">
        <v>41</v>
      </c>
      <c r="F222" s="1" t="s">
        <v>845</v>
      </c>
      <c r="G222" s="1" t="s">
        <v>846</v>
      </c>
      <c r="H222" s="1" t="s">
        <v>26</v>
      </c>
      <c r="I222" s="1" t="s">
        <v>27</v>
      </c>
      <c r="J222" s="1" t="s">
        <v>1008</v>
      </c>
      <c r="K222" s="1" t="s">
        <v>45</v>
      </c>
      <c r="L222" s="1" t="s">
        <v>30</v>
      </c>
      <c r="M222" s="1" t="s">
        <v>183</v>
      </c>
      <c r="N222" s="1" t="s">
        <v>32</v>
      </c>
      <c r="O222" s="1" t="s">
        <v>58</v>
      </c>
      <c r="P222" s="1" t="s">
        <v>184</v>
      </c>
      <c r="Q222">
        <v>102.36</v>
      </c>
      <c r="R222">
        <v>3</v>
      </c>
      <c r="S222" s="5">
        <v>0.2</v>
      </c>
      <c r="T222" s="11">
        <v>-3.8384999999999998</v>
      </c>
      <c r="U222" s="11">
        <f>SalesData[[#This Row],[Profit]]/SalesData[[#This Row],[Quantity]]</f>
        <v>-1.2794999999999999</v>
      </c>
      <c r="V222" s="5">
        <f>SalesData[[#This Row],[Profit]]/SalesData[[#This Row],[Sales]]</f>
        <v>-3.7499999999999999E-2</v>
      </c>
      <c r="W222" s="17">
        <f>IF(SalesData[[#This Row],[Discount]]&gt;=0.2,1,0)</f>
        <v>1</v>
      </c>
      <c r="X222" s="1" t="s">
        <v>60</v>
      </c>
      <c r="Y222" s="1" t="str">
        <f>TEXT(SalesData[[#This Row],[Order Date]],"yyyy")</f>
        <v>2016</v>
      </c>
      <c r="Z222" s="1" t="s">
        <v>197</v>
      </c>
    </row>
    <row r="223" spans="1:26" x14ac:dyDescent="0.3">
      <c r="A223">
        <v>1051</v>
      </c>
      <c r="B223" s="1" t="s">
        <v>1009</v>
      </c>
      <c r="C223" s="2">
        <v>42188</v>
      </c>
      <c r="D223" s="2">
        <v>42190</v>
      </c>
      <c r="E223" s="1" t="s">
        <v>89</v>
      </c>
      <c r="F223" s="1" t="s">
        <v>1010</v>
      </c>
      <c r="G223" s="1" t="s">
        <v>1011</v>
      </c>
      <c r="H223" s="1" t="s">
        <v>92</v>
      </c>
      <c r="I223" s="1" t="s">
        <v>27</v>
      </c>
      <c r="J223" s="1" t="s">
        <v>67</v>
      </c>
      <c r="K223" s="1" t="s">
        <v>68</v>
      </c>
      <c r="L223" s="1" t="s">
        <v>69</v>
      </c>
      <c r="M223" s="1" t="s">
        <v>1012</v>
      </c>
      <c r="N223" s="1" t="s">
        <v>32</v>
      </c>
      <c r="O223" s="1" t="s">
        <v>58</v>
      </c>
      <c r="P223" s="1" t="s">
        <v>1013</v>
      </c>
      <c r="Q223">
        <v>168.464</v>
      </c>
      <c r="R223">
        <v>2</v>
      </c>
      <c r="S223" s="5">
        <v>0.2</v>
      </c>
      <c r="T223" s="11">
        <v>-29.481200000000001</v>
      </c>
      <c r="U223" s="11">
        <f>SalesData[[#This Row],[Profit]]/SalesData[[#This Row],[Quantity]]</f>
        <v>-14.740600000000001</v>
      </c>
      <c r="V223" s="5">
        <f>SalesData[[#This Row],[Profit]]/SalesData[[#This Row],[Sales]]</f>
        <v>-0.17500000000000002</v>
      </c>
      <c r="W223" s="17">
        <f>IF(SalesData[[#This Row],[Discount]]&gt;=0.2,1,0)</f>
        <v>1</v>
      </c>
      <c r="X223" s="1" t="s">
        <v>72</v>
      </c>
      <c r="Y223" s="1" t="str">
        <f>TEXT(SalesData[[#This Row],[Order Date]],"yyyy")</f>
        <v>2015</v>
      </c>
      <c r="Z223" s="1" t="s">
        <v>73</v>
      </c>
    </row>
    <row r="224" spans="1:26" x14ac:dyDescent="0.3">
      <c r="A224">
        <v>1053</v>
      </c>
      <c r="B224" s="1" t="s">
        <v>1009</v>
      </c>
      <c r="C224" s="2">
        <v>42188</v>
      </c>
      <c r="D224" s="2">
        <v>42190</v>
      </c>
      <c r="E224" s="1" t="s">
        <v>89</v>
      </c>
      <c r="F224" s="1" t="s">
        <v>1010</v>
      </c>
      <c r="G224" s="1" t="s">
        <v>1011</v>
      </c>
      <c r="H224" s="1" t="s">
        <v>92</v>
      </c>
      <c r="I224" s="1" t="s">
        <v>27</v>
      </c>
      <c r="J224" s="1" t="s">
        <v>67</v>
      </c>
      <c r="K224" s="1" t="s">
        <v>68</v>
      </c>
      <c r="L224" s="1" t="s">
        <v>69</v>
      </c>
      <c r="M224" s="1" t="s">
        <v>1014</v>
      </c>
      <c r="N224" s="1" t="s">
        <v>32</v>
      </c>
      <c r="O224" s="1" t="s">
        <v>58</v>
      </c>
      <c r="P224" s="1" t="s">
        <v>1015</v>
      </c>
      <c r="Q224">
        <v>282.88799999999998</v>
      </c>
      <c r="R224">
        <v>9</v>
      </c>
      <c r="S224" s="5">
        <v>0.2</v>
      </c>
      <c r="T224" s="11">
        <v>56.577599999999997</v>
      </c>
      <c r="U224" s="11">
        <f>SalesData[[#This Row],[Profit]]/SalesData[[#This Row],[Quantity]]</f>
        <v>6.2863999999999995</v>
      </c>
      <c r="V224" s="5">
        <f>SalesData[[#This Row],[Profit]]/SalesData[[#This Row],[Sales]]</f>
        <v>0.2</v>
      </c>
      <c r="W224" s="17">
        <f>IF(SalesData[[#This Row],[Discount]]&gt;=0.2,1,0)</f>
        <v>1</v>
      </c>
      <c r="X224" s="1" t="s">
        <v>72</v>
      </c>
      <c r="Y224" s="1" t="str">
        <f>TEXT(SalesData[[#This Row],[Order Date]],"yyyy")</f>
        <v>2015</v>
      </c>
      <c r="Z224" s="1" t="s">
        <v>73</v>
      </c>
    </row>
    <row r="225" spans="1:26" x14ac:dyDescent="0.3">
      <c r="A225">
        <v>1055</v>
      </c>
      <c r="B225" s="1" t="s">
        <v>1016</v>
      </c>
      <c r="C225" s="2">
        <v>42098</v>
      </c>
      <c r="D225" s="2">
        <v>42102</v>
      </c>
      <c r="E225" s="1" t="s">
        <v>41</v>
      </c>
      <c r="F225" s="1" t="s">
        <v>1017</v>
      </c>
      <c r="G225" s="1" t="s">
        <v>1018</v>
      </c>
      <c r="H225" s="1" t="s">
        <v>102</v>
      </c>
      <c r="I225" s="1" t="s">
        <v>27</v>
      </c>
      <c r="J225" s="1" t="s">
        <v>175</v>
      </c>
      <c r="K225" s="1" t="s">
        <v>122</v>
      </c>
      <c r="L225" s="1" t="s">
        <v>69</v>
      </c>
      <c r="M225" s="1" t="s">
        <v>1019</v>
      </c>
      <c r="N225" s="1" t="s">
        <v>32</v>
      </c>
      <c r="O225" s="1" t="s">
        <v>58</v>
      </c>
      <c r="P225" s="1" t="s">
        <v>1020</v>
      </c>
      <c r="Q225">
        <v>108.4</v>
      </c>
      <c r="R225">
        <v>2</v>
      </c>
      <c r="S225" s="5">
        <v>0</v>
      </c>
      <c r="T225" s="11">
        <v>22.763999999999999</v>
      </c>
      <c r="U225" s="11">
        <f>SalesData[[#This Row],[Profit]]/SalesData[[#This Row],[Quantity]]</f>
        <v>11.382</v>
      </c>
      <c r="V225" s="5">
        <f>SalesData[[#This Row],[Profit]]/SalesData[[#This Row],[Sales]]</f>
        <v>0.21</v>
      </c>
      <c r="W225" s="17">
        <f>IF(SalesData[[#This Row],[Discount]]&gt;=0.2,1,0)</f>
        <v>0</v>
      </c>
      <c r="X225" s="1" t="s">
        <v>85</v>
      </c>
      <c r="Y225" s="1" t="str">
        <f>TEXT(SalesData[[#This Row],[Order Date]],"yyyy")</f>
        <v>2015</v>
      </c>
      <c r="Z225" s="1" t="s">
        <v>115</v>
      </c>
    </row>
    <row r="226" spans="1:26" x14ac:dyDescent="0.3">
      <c r="A226">
        <v>1061</v>
      </c>
      <c r="B226" s="1" t="s">
        <v>1021</v>
      </c>
      <c r="C226" s="2">
        <v>42086</v>
      </c>
      <c r="D226" s="2">
        <v>42092</v>
      </c>
      <c r="E226" s="1" t="s">
        <v>41</v>
      </c>
      <c r="F226" s="1" t="s">
        <v>1022</v>
      </c>
      <c r="G226" s="1" t="s">
        <v>1023</v>
      </c>
      <c r="H226" s="1" t="s">
        <v>26</v>
      </c>
      <c r="I226" s="1" t="s">
        <v>27</v>
      </c>
      <c r="J226" s="1" t="s">
        <v>103</v>
      </c>
      <c r="K226" s="1" t="s">
        <v>94</v>
      </c>
      <c r="L226" s="1" t="s">
        <v>95</v>
      </c>
      <c r="M226" s="1" t="s">
        <v>490</v>
      </c>
      <c r="N226" s="1" t="s">
        <v>32</v>
      </c>
      <c r="O226" s="1" t="s">
        <v>38</v>
      </c>
      <c r="P226" s="1" t="s">
        <v>491</v>
      </c>
      <c r="Q226">
        <v>107.77200000000001</v>
      </c>
      <c r="R226">
        <v>2</v>
      </c>
      <c r="S226" s="5">
        <v>0.3</v>
      </c>
      <c r="T226" s="11">
        <v>-29.252400000000002</v>
      </c>
      <c r="U226" s="11">
        <f>SalesData[[#This Row],[Profit]]/SalesData[[#This Row],[Quantity]]</f>
        <v>-14.626200000000001</v>
      </c>
      <c r="V226" s="5">
        <f>SalesData[[#This Row],[Profit]]/SalesData[[#This Row],[Sales]]</f>
        <v>-0.27142857142857141</v>
      </c>
      <c r="W226" s="17">
        <f>IF(SalesData[[#This Row],[Discount]]&gt;=0.2,1,0)</f>
        <v>1</v>
      </c>
      <c r="X226" s="1" t="s">
        <v>131</v>
      </c>
      <c r="Y226" s="1" t="str">
        <f>TEXT(SalesData[[#This Row],[Order Date]],"yyyy")</f>
        <v>2015</v>
      </c>
      <c r="Z226" s="1" t="s">
        <v>197</v>
      </c>
    </row>
    <row r="227" spans="1:26" x14ac:dyDescent="0.3">
      <c r="A227">
        <v>1068</v>
      </c>
      <c r="B227" s="1" t="s">
        <v>1024</v>
      </c>
      <c r="C227" s="2">
        <v>42644</v>
      </c>
      <c r="D227" s="2">
        <v>42645</v>
      </c>
      <c r="E227" s="1" t="s">
        <v>89</v>
      </c>
      <c r="F227" s="1" t="s">
        <v>1025</v>
      </c>
      <c r="G227" s="1" t="s">
        <v>1026</v>
      </c>
      <c r="H227" s="1" t="s">
        <v>26</v>
      </c>
      <c r="I227" s="1" t="s">
        <v>27</v>
      </c>
      <c r="J227" s="1" t="s">
        <v>330</v>
      </c>
      <c r="K227" s="1" t="s">
        <v>55</v>
      </c>
      <c r="L227" s="1" t="s">
        <v>56</v>
      </c>
      <c r="M227" s="1" t="s">
        <v>137</v>
      </c>
      <c r="N227" s="1" t="s">
        <v>32</v>
      </c>
      <c r="O227" s="1" t="s">
        <v>38</v>
      </c>
      <c r="P227" s="1" t="s">
        <v>138</v>
      </c>
      <c r="Q227">
        <v>194.84800000000001</v>
      </c>
      <c r="R227">
        <v>4</v>
      </c>
      <c r="S227" s="5">
        <v>0.2</v>
      </c>
      <c r="T227" s="11">
        <v>12.178000000000001</v>
      </c>
      <c r="U227" s="11">
        <f>SalesData[[#This Row],[Profit]]/SalesData[[#This Row],[Quantity]]</f>
        <v>3.0445000000000002</v>
      </c>
      <c r="V227" s="5">
        <f>SalesData[[#This Row],[Profit]]/SalesData[[#This Row],[Sales]]</f>
        <v>6.25E-2</v>
      </c>
      <c r="W227" s="17">
        <f>IF(SalesData[[#This Row],[Discount]]&gt;=0.2,1,0)</f>
        <v>1</v>
      </c>
      <c r="X227" s="1" t="s">
        <v>125</v>
      </c>
      <c r="Y227" s="1" t="str">
        <f>TEXT(SalesData[[#This Row],[Order Date]],"yyyy")</f>
        <v>2016</v>
      </c>
      <c r="Z227" s="1" t="s">
        <v>50</v>
      </c>
    </row>
    <row r="228" spans="1:26" x14ac:dyDescent="0.3">
      <c r="A228">
        <v>1082</v>
      </c>
      <c r="B228" s="1" t="s">
        <v>1027</v>
      </c>
      <c r="C228" s="2">
        <v>42337</v>
      </c>
      <c r="D228" s="2">
        <v>42342</v>
      </c>
      <c r="E228" s="1" t="s">
        <v>41</v>
      </c>
      <c r="F228" s="1" t="s">
        <v>1028</v>
      </c>
      <c r="G228" s="1" t="s">
        <v>1029</v>
      </c>
      <c r="H228" s="1" t="s">
        <v>92</v>
      </c>
      <c r="I228" s="1" t="s">
        <v>27</v>
      </c>
      <c r="J228" s="1" t="s">
        <v>290</v>
      </c>
      <c r="K228" s="1" t="s">
        <v>291</v>
      </c>
      <c r="L228" s="1" t="s">
        <v>95</v>
      </c>
      <c r="M228" s="1" t="s">
        <v>1030</v>
      </c>
      <c r="N228" s="1" t="s">
        <v>32</v>
      </c>
      <c r="O228" s="1" t="s">
        <v>38</v>
      </c>
      <c r="P228" s="1" t="s">
        <v>1031</v>
      </c>
      <c r="Q228">
        <v>1106.9100000000001</v>
      </c>
      <c r="R228">
        <v>9</v>
      </c>
      <c r="S228" s="5">
        <v>0</v>
      </c>
      <c r="T228" s="11">
        <v>121.76009999999999</v>
      </c>
      <c r="U228" s="11">
        <f>SalesData[[#This Row],[Profit]]/SalesData[[#This Row],[Quantity]]</f>
        <v>13.5289</v>
      </c>
      <c r="V228" s="5">
        <f>SalesData[[#This Row],[Profit]]/SalesData[[#This Row],[Sales]]</f>
        <v>0.10999999999999999</v>
      </c>
      <c r="W228" s="17">
        <f>IF(SalesData[[#This Row],[Discount]]&gt;=0.2,1,0)</f>
        <v>0</v>
      </c>
      <c r="X228" s="1" t="s">
        <v>60</v>
      </c>
      <c r="Y228" s="1" t="str">
        <f>TEXT(SalesData[[#This Row],[Order Date]],"yyyy")</f>
        <v>2015</v>
      </c>
      <c r="Z228" s="1" t="s">
        <v>36</v>
      </c>
    </row>
    <row r="229" spans="1:26" x14ac:dyDescent="0.3">
      <c r="A229">
        <v>1083</v>
      </c>
      <c r="B229" s="1" t="s">
        <v>1032</v>
      </c>
      <c r="C229" s="2">
        <v>42430</v>
      </c>
      <c r="D229" s="2">
        <v>42434</v>
      </c>
      <c r="E229" s="1" t="s">
        <v>41</v>
      </c>
      <c r="F229" s="1" t="s">
        <v>1033</v>
      </c>
      <c r="G229" s="1" t="s">
        <v>1034</v>
      </c>
      <c r="H229" s="1" t="s">
        <v>26</v>
      </c>
      <c r="I229" s="1" t="s">
        <v>27</v>
      </c>
      <c r="J229" s="1" t="s">
        <v>1035</v>
      </c>
      <c r="K229" s="1" t="s">
        <v>122</v>
      </c>
      <c r="L229" s="1" t="s">
        <v>69</v>
      </c>
      <c r="M229" s="1" t="s">
        <v>786</v>
      </c>
      <c r="N229" s="1" t="s">
        <v>32</v>
      </c>
      <c r="O229" s="1" t="s">
        <v>47</v>
      </c>
      <c r="P229" s="1" t="s">
        <v>787</v>
      </c>
      <c r="Q229">
        <v>836.59199999999998</v>
      </c>
      <c r="R229">
        <v>8</v>
      </c>
      <c r="S229" s="5">
        <v>0.4</v>
      </c>
      <c r="T229" s="11">
        <v>-264.92079999999999</v>
      </c>
      <c r="U229" s="11">
        <f>SalesData[[#This Row],[Profit]]/SalesData[[#This Row],[Quantity]]</f>
        <v>-33.115099999999998</v>
      </c>
      <c r="V229" s="5">
        <f>SalesData[[#This Row],[Profit]]/SalesData[[#This Row],[Sales]]</f>
        <v>-0.31666666666666665</v>
      </c>
      <c r="W229" s="17">
        <f>IF(SalesData[[#This Row],[Discount]]&gt;=0.2,1,0)</f>
        <v>1</v>
      </c>
      <c r="X229" s="1" t="s">
        <v>85</v>
      </c>
      <c r="Y229" s="1" t="str">
        <f>TEXT(SalesData[[#This Row],[Order Date]],"yyyy")</f>
        <v>2016</v>
      </c>
      <c r="Z229" s="1" t="s">
        <v>197</v>
      </c>
    </row>
    <row r="230" spans="1:26" x14ac:dyDescent="0.3">
      <c r="A230">
        <v>1090</v>
      </c>
      <c r="B230" s="1" t="s">
        <v>1036</v>
      </c>
      <c r="C230" s="2">
        <v>42890</v>
      </c>
      <c r="D230" s="2">
        <v>42896</v>
      </c>
      <c r="E230" s="1" t="s">
        <v>41</v>
      </c>
      <c r="F230" s="1" t="s">
        <v>940</v>
      </c>
      <c r="G230" s="1" t="s">
        <v>941</v>
      </c>
      <c r="H230" s="1" t="s">
        <v>92</v>
      </c>
      <c r="I230" s="1" t="s">
        <v>27</v>
      </c>
      <c r="J230" s="1" t="s">
        <v>1037</v>
      </c>
      <c r="K230" s="1" t="s">
        <v>1038</v>
      </c>
      <c r="L230" s="1" t="s">
        <v>30</v>
      </c>
      <c r="M230" s="1" t="s">
        <v>402</v>
      </c>
      <c r="N230" s="1" t="s">
        <v>32</v>
      </c>
      <c r="O230" s="1" t="s">
        <v>58</v>
      </c>
      <c r="P230" s="1" t="s">
        <v>403</v>
      </c>
      <c r="Q230">
        <v>31.984000000000002</v>
      </c>
      <c r="R230">
        <v>2</v>
      </c>
      <c r="S230" s="5">
        <v>0.2</v>
      </c>
      <c r="T230" s="11">
        <v>1.9990000000000001</v>
      </c>
      <c r="U230" s="11">
        <f>SalesData[[#This Row],[Profit]]/SalesData[[#This Row],[Quantity]]</f>
        <v>0.99950000000000006</v>
      </c>
      <c r="V230" s="5">
        <f>SalesData[[#This Row],[Profit]]/SalesData[[#This Row],[Sales]]</f>
        <v>6.25E-2</v>
      </c>
      <c r="W230" s="17">
        <f>IF(SalesData[[#This Row],[Discount]]&gt;=0.2,1,0)</f>
        <v>1</v>
      </c>
      <c r="X230" s="1" t="s">
        <v>131</v>
      </c>
      <c r="Y230" s="1" t="str">
        <f>TEXT(SalesData[[#This Row],[Order Date]],"yyyy")</f>
        <v>2017</v>
      </c>
      <c r="Z230" s="1" t="s">
        <v>61</v>
      </c>
    </row>
    <row r="231" spans="1:26" x14ac:dyDescent="0.3">
      <c r="A231">
        <v>1098</v>
      </c>
      <c r="B231" s="1" t="s">
        <v>1039</v>
      </c>
      <c r="C231" s="2">
        <v>41815</v>
      </c>
      <c r="D231" s="2">
        <v>41818</v>
      </c>
      <c r="E231" s="1" t="s">
        <v>89</v>
      </c>
      <c r="F231" s="1" t="s">
        <v>1040</v>
      </c>
      <c r="G231" s="1" t="s">
        <v>1041</v>
      </c>
      <c r="H231" s="1" t="s">
        <v>92</v>
      </c>
      <c r="I231" s="1" t="s">
        <v>27</v>
      </c>
      <c r="J231" s="1" t="s">
        <v>54</v>
      </c>
      <c r="K231" s="1" t="s">
        <v>55</v>
      </c>
      <c r="L231" s="1" t="s">
        <v>56</v>
      </c>
      <c r="M231" s="1" t="s">
        <v>1042</v>
      </c>
      <c r="N231" s="1" t="s">
        <v>32</v>
      </c>
      <c r="O231" s="1" t="s">
        <v>47</v>
      </c>
      <c r="P231" s="1" t="s">
        <v>1043</v>
      </c>
      <c r="Q231">
        <v>447.84</v>
      </c>
      <c r="R231">
        <v>5</v>
      </c>
      <c r="S231" s="5">
        <v>0.2</v>
      </c>
      <c r="T231" s="11">
        <v>11.196</v>
      </c>
      <c r="U231" s="11">
        <f>SalesData[[#This Row],[Profit]]/SalesData[[#This Row],[Quantity]]</f>
        <v>2.2391999999999999</v>
      </c>
      <c r="V231" s="5">
        <f>SalesData[[#This Row],[Profit]]/SalesData[[#This Row],[Sales]]</f>
        <v>2.5000000000000001E-2</v>
      </c>
      <c r="W231" s="17">
        <f>IF(SalesData[[#This Row],[Discount]]&gt;=0.2,1,0)</f>
        <v>1</v>
      </c>
      <c r="X231" s="1" t="s">
        <v>35</v>
      </c>
      <c r="Y231" s="1" t="str">
        <f>TEXT(SalesData[[#This Row],[Order Date]],"yyyy")</f>
        <v>2014</v>
      </c>
      <c r="Z231" s="1" t="s">
        <v>61</v>
      </c>
    </row>
    <row r="232" spans="1:26" x14ac:dyDescent="0.3">
      <c r="A232">
        <v>1100</v>
      </c>
      <c r="B232" s="1" t="s">
        <v>1044</v>
      </c>
      <c r="C232" s="2">
        <v>42535</v>
      </c>
      <c r="D232" s="2">
        <v>42538</v>
      </c>
      <c r="E232" s="1" t="s">
        <v>89</v>
      </c>
      <c r="F232" s="1" t="s">
        <v>1045</v>
      </c>
      <c r="G232" s="1" t="s">
        <v>1046</v>
      </c>
      <c r="H232" s="1" t="s">
        <v>102</v>
      </c>
      <c r="I232" s="1" t="s">
        <v>27</v>
      </c>
      <c r="J232" s="1" t="s">
        <v>330</v>
      </c>
      <c r="K232" s="1" t="s">
        <v>55</v>
      </c>
      <c r="L232" s="1" t="s">
        <v>56</v>
      </c>
      <c r="M232" s="1" t="s">
        <v>502</v>
      </c>
      <c r="N232" s="1" t="s">
        <v>32</v>
      </c>
      <c r="O232" s="1" t="s">
        <v>58</v>
      </c>
      <c r="P232" s="1" t="s">
        <v>503</v>
      </c>
      <c r="Q232">
        <v>8.73</v>
      </c>
      <c r="R232">
        <v>3</v>
      </c>
      <c r="S232" s="5">
        <v>0</v>
      </c>
      <c r="T232" s="11">
        <v>4.1031000000000004</v>
      </c>
      <c r="U232" s="11">
        <f>SalesData[[#This Row],[Profit]]/SalesData[[#This Row],[Quantity]]</f>
        <v>1.3677000000000001</v>
      </c>
      <c r="V232" s="5">
        <f>SalesData[[#This Row],[Profit]]/SalesData[[#This Row],[Sales]]</f>
        <v>0.47000000000000003</v>
      </c>
      <c r="W232" s="17">
        <f>IF(SalesData[[#This Row],[Discount]]&gt;=0.2,1,0)</f>
        <v>0</v>
      </c>
      <c r="X232" s="1" t="s">
        <v>35</v>
      </c>
      <c r="Y232" s="1" t="str">
        <f>TEXT(SalesData[[#This Row],[Order Date]],"yyyy")</f>
        <v>2016</v>
      </c>
      <c r="Z232" s="1" t="s">
        <v>61</v>
      </c>
    </row>
    <row r="233" spans="1:26" x14ac:dyDescent="0.3">
      <c r="A233">
        <v>1107</v>
      </c>
      <c r="B233" s="1" t="s">
        <v>1047</v>
      </c>
      <c r="C233" s="2">
        <v>42693</v>
      </c>
      <c r="D233" s="2">
        <v>42698</v>
      </c>
      <c r="E233" s="1" t="s">
        <v>41</v>
      </c>
      <c r="F233" s="1" t="s">
        <v>1048</v>
      </c>
      <c r="G233" s="1" t="s">
        <v>1049</v>
      </c>
      <c r="H233" s="1" t="s">
        <v>26</v>
      </c>
      <c r="I233" s="1" t="s">
        <v>27</v>
      </c>
      <c r="J233" s="1" t="s">
        <v>103</v>
      </c>
      <c r="K233" s="1" t="s">
        <v>94</v>
      </c>
      <c r="L233" s="1" t="s">
        <v>95</v>
      </c>
      <c r="M233" s="1" t="s">
        <v>502</v>
      </c>
      <c r="N233" s="1" t="s">
        <v>32</v>
      </c>
      <c r="O233" s="1" t="s">
        <v>58</v>
      </c>
      <c r="P233" s="1" t="s">
        <v>503</v>
      </c>
      <c r="Q233">
        <v>2.3279999999999998</v>
      </c>
      <c r="R233">
        <v>2</v>
      </c>
      <c r="S233" s="5">
        <v>0.6</v>
      </c>
      <c r="T233" s="11">
        <v>-0.75660000000000005</v>
      </c>
      <c r="U233" s="11">
        <f>SalesData[[#This Row],[Profit]]/SalesData[[#This Row],[Quantity]]</f>
        <v>-0.37830000000000003</v>
      </c>
      <c r="V233" s="5">
        <f>SalesData[[#This Row],[Profit]]/SalesData[[#This Row],[Sales]]</f>
        <v>-0.32500000000000007</v>
      </c>
      <c r="W233" s="17">
        <f>IF(SalesData[[#This Row],[Discount]]&gt;=0.2,1,0)</f>
        <v>1</v>
      </c>
      <c r="X233" s="1" t="s">
        <v>60</v>
      </c>
      <c r="Y233" s="1" t="str">
        <f>TEXT(SalesData[[#This Row],[Order Date]],"yyyy")</f>
        <v>2016</v>
      </c>
      <c r="Z233" s="1" t="s">
        <v>36</v>
      </c>
    </row>
    <row r="234" spans="1:26" x14ac:dyDescent="0.3">
      <c r="A234">
        <v>1115</v>
      </c>
      <c r="B234" s="1" t="s">
        <v>1050</v>
      </c>
      <c r="C234" s="2">
        <v>43087</v>
      </c>
      <c r="D234" s="2">
        <v>43092</v>
      </c>
      <c r="E234" s="1" t="s">
        <v>23</v>
      </c>
      <c r="F234" s="1" t="s">
        <v>1051</v>
      </c>
      <c r="G234" s="1" t="s">
        <v>1052</v>
      </c>
      <c r="H234" s="1" t="s">
        <v>26</v>
      </c>
      <c r="I234" s="1" t="s">
        <v>27</v>
      </c>
      <c r="J234" s="1" t="s">
        <v>1053</v>
      </c>
      <c r="K234" s="1" t="s">
        <v>55</v>
      </c>
      <c r="L234" s="1" t="s">
        <v>56</v>
      </c>
      <c r="M234" s="1" t="s">
        <v>1054</v>
      </c>
      <c r="N234" s="1" t="s">
        <v>32</v>
      </c>
      <c r="O234" s="1" t="s">
        <v>33</v>
      </c>
      <c r="P234" s="1" t="s">
        <v>1055</v>
      </c>
      <c r="Q234">
        <v>119.833</v>
      </c>
      <c r="R234">
        <v>1</v>
      </c>
      <c r="S234" s="5">
        <v>0.15</v>
      </c>
      <c r="T234" s="11">
        <v>-12.6882</v>
      </c>
      <c r="U234" s="11">
        <f>SalesData[[#This Row],[Profit]]/SalesData[[#This Row],[Quantity]]</f>
        <v>-12.6882</v>
      </c>
      <c r="V234" s="5">
        <f>SalesData[[#This Row],[Profit]]/SalesData[[#This Row],[Sales]]</f>
        <v>-0.10588235294117647</v>
      </c>
      <c r="W234" s="17">
        <f>IF(SalesData[[#This Row],[Discount]]&gt;=0.2,1,0)</f>
        <v>0</v>
      </c>
      <c r="X234" s="1" t="s">
        <v>60</v>
      </c>
      <c r="Y234" s="1" t="str">
        <f>TEXT(SalesData[[#This Row],[Order Date]],"yyyy")</f>
        <v>2017</v>
      </c>
      <c r="Z234" s="1" t="s">
        <v>98</v>
      </c>
    </row>
    <row r="235" spans="1:26" x14ac:dyDescent="0.3">
      <c r="A235">
        <v>1124</v>
      </c>
      <c r="B235" s="1" t="s">
        <v>1056</v>
      </c>
      <c r="C235" s="2">
        <v>41659</v>
      </c>
      <c r="D235" s="2">
        <v>41665</v>
      </c>
      <c r="E235" s="1" t="s">
        <v>41</v>
      </c>
      <c r="F235" s="1" t="s">
        <v>1057</v>
      </c>
      <c r="G235" s="1" t="s">
        <v>1058</v>
      </c>
      <c r="H235" s="1" t="s">
        <v>26</v>
      </c>
      <c r="I235" s="1" t="s">
        <v>27</v>
      </c>
      <c r="J235" s="1" t="s">
        <v>1059</v>
      </c>
      <c r="K235" s="1" t="s">
        <v>1060</v>
      </c>
      <c r="L235" s="1" t="s">
        <v>30</v>
      </c>
      <c r="M235" s="1" t="s">
        <v>154</v>
      </c>
      <c r="N235" s="1" t="s">
        <v>32</v>
      </c>
      <c r="O235" s="1" t="s">
        <v>58</v>
      </c>
      <c r="P235" s="1" t="s">
        <v>155</v>
      </c>
      <c r="Q235">
        <v>38.6</v>
      </c>
      <c r="R235">
        <v>4</v>
      </c>
      <c r="S235" s="5">
        <v>0</v>
      </c>
      <c r="T235" s="11">
        <v>11.58</v>
      </c>
      <c r="U235" s="11">
        <f>SalesData[[#This Row],[Profit]]/SalesData[[#This Row],[Quantity]]</f>
        <v>2.895</v>
      </c>
      <c r="V235" s="5">
        <f>SalesData[[#This Row],[Profit]]/SalesData[[#This Row],[Sales]]</f>
        <v>0.3</v>
      </c>
      <c r="W235" s="17">
        <f>IF(SalesData[[#This Row],[Discount]]&gt;=0.2,1,0)</f>
        <v>0</v>
      </c>
      <c r="X235" s="1" t="s">
        <v>131</v>
      </c>
      <c r="Y235" s="1" t="str">
        <f>TEXT(SalesData[[#This Row],[Order Date]],"yyyy")</f>
        <v>2014</v>
      </c>
      <c r="Z235" s="1" t="s">
        <v>171</v>
      </c>
    </row>
    <row r="236" spans="1:26" x14ac:dyDescent="0.3">
      <c r="A236">
        <v>1127</v>
      </c>
      <c r="B236" s="1" t="s">
        <v>1056</v>
      </c>
      <c r="C236" s="2">
        <v>41659</v>
      </c>
      <c r="D236" s="2">
        <v>41665</v>
      </c>
      <c r="E236" s="1" t="s">
        <v>41</v>
      </c>
      <c r="F236" s="1" t="s">
        <v>1057</v>
      </c>
      <c r="G236" s="1" t="s">
        <v>1058</v>
      </c>
      <c r="H236" s="1" t="s">
        <v>26</v>
      </c>
      <c r="I236" s="1" t="s">
        <v>27</v>
      </c>
      <c r="J236" s="1" t="s">
        <v>1059</v>
      </c>
      <c r="K236" s="1" t="s">
        <v>1060</v>
      </c>
      <c r="L236" s="1" t="s">
        <v>30</v>
      </c>
      <c r="M236" s="1" t="s">
        <v>516</v>
      </c>
      <c r="N236" s="1" t="s">
        <v>32</v>
      </c>
      <c r="O236" s="1" t="s">
        <v>38</v>
      </c>
      <c r="P236" s="1" t="s">
        <v>517</v>
      </c>
      <c r="Q236">
        <v>1067.94</v>
      </c>
      <c r="R236">
        <v>3</v>
      </c>
      <c r="S236" s="5">
        <v>0</v>
      </c>
      <c r="T236" s="11">
        <v>224.26740000000001</v>
      </c>
      <c r="U236" s="11">
        <f>SalesData[[#This Row],[Profit]]/SalesData[[#This Row],[Quantity]]</f>
        <v>74.755800000000008</v>
      </c>
      <c r="V236" s="5">
        <f>SalesData[[#This Row],[Profit]]/SalesData[[#This Row],[Sales]]</f>
        <v>0.21</v>
      </c>
      <c r="W236" s="17">
        <f>IF(SalesData[[#This Row],[Discount]]&gt;=0.2,1,0)</f>
        <v>0</v>
      </c>
      <c r="X236" s="1" t="s">
        <v>131</v>
      </c>
      <c r="Y236" s="1" t="str">
        <f>TEXT(SalesData[[#This Row],[Order Date]],"yyyy")</f>
        <v>2014</v>
      </c>
      <c r="Z236" s="1" t="s">
        <v>171</v>
      </c>
    </row>
    <row r="237" spans="1:26" x14ac:dyDescent="0.3">
      <c r="A237">
        <v>1130</v>
      </c>
      <c r="B237" s="1" t="s">
        <v>1061</v>
      </c>
      <c r="C237" s="2">
        <v>42472</v>
      </c>
      <c r="D237" s="2">
        <v>42476</v>
      </c>
      <c r="E237" s="1" t="s">
        <v>41</v>
      </c>
      <c r="F237" s="1" t="s">
        <v>1062</v>
      </c>
      <c r="G237" s="1" t="s">
        <v>1063</v>
      </c>
      <c r="H237" s="1" t="s">
        <v>26</v>
      </c>
      <c r="I237" s="1" t="s">
        <v>27</v>
      </c>
      <c r="J237" s="1" t="s">
        <v>880</v>
      </c>
      <c r="K237" s="1" t="s">
        <v>718</v>
      </c>
      <c r="L237" s="1" t="s">
        <v>30</v>
      </c>
      <c r="M237" s="1" t="s">
        <v>1064</v>
      </c>
      <c r="N237" s="1" t="s">
        <v>32</v>
      </c>
      <c r="O237" s="1" t="s">
        <v>47</v>
      </c>
      <c r="P237" s="1" t="s">
        <v>1065</v>
      </c>
      <c r="Q237">
        <v>343.92</v>
      </c>
      <c r="R237">
        <v>4</v>
      </c>
      <c r="S237" s="5">
        <v>0</v>
      </c>
      <c r="T237" s="11">
        <v>75.662400000000005</v>
      </c>
      <c r="U237" s="11">
        <f>SalesData[[#This Row],[Profit]]/SalesData[[#This Row],[Quantity]]</f>
        <v>18.915600000000001</v>
      </c>
      <c r="V237" s="5">
        <f>SalesData[[#This Row],[Profit]]/SalesData[[#This Row],[Sales]]</f>
        <v>0.22</v>
      </c>
      <c r="W237" s="17">
        <f>IF(SalesData[[#This Row],[Discount]]&gt;=0.2,1,0)</f>
        <v>0</v>
      </c>
      <c r="X237" s="1" t="s">
        <v>85</v>
      </c>
      <c r="Y237" s="1" t="str">
        <f>TEXT(SalesData[[#This Row],[Order Date]],"yyyy")</f>
        <v>2016</v>
      </c>
      <c r="Z237" s="1" t="s">
        <v>115</v>
      </c>
    </row>
    <row r="238" spans="1:26" x14ac:dyDescent="0.3">
      <c r="A238">
        <v>1142</v>
      </c>
      <c r="B238" s="1" t="s">
        <v>1066</v>
      </c>
      <c r="C238" s="2">
        <v>41911</v>
      </c>
      <c r="D238" s="2">
        <v>41915</v>
      </c>
      <c r="E238" s="1" t="s">
        <v>41</v>
      </c>
      <c r="F238" s="1" t="s">
        <v>1067</v>
      </c>
      <c r="G238" s="1" t="s">
        <v>1068</v>
      </c>
      <c r="H238" s="1" t="s">
        <v>26</v>
      </c>
      <c r="I238" s="1" t="s">
        <v>27</v>
      </c>
      <c r="J238" s="1" t="s">
        <v>54</v>
      </c>
      <c r="K238" s="1" t="s">
        <v>55</v>
      </c>
      <c r="L238" s="1" t="s">
        <v>56</v>
      </c>
      <c r="M238" s="1" t="s">
        <v>937</v>
      </c>
      <c r="N238" s="1" t="s">
        <v>32</v>
      </c>
      <c r="O238" s="1" t="s">
        <v>58</v>
      </c>
      <c r="P238" s="1" t="s">
        <v>938</v>
      </c>
      <c r="Q238">
        <v>204.6</v>
      </c>
      <c r="R238">
        <v>2</v>
      </c>
      <c r="S238" s="5">
        <v>0</v>
      </c>
      <c r="T238" s="11">
        <v>53.195999999999998</v>
      </c>
      <c r="U238" s="11">
        <f>SalesData[[#This Row],[Profit]]/SalesData[[#This Row],[Quantity]]</f>
        <v>26.597999999999999</v>
      </c>
      <c r="V238" s="5">
        <f>SalesData[[#This Row],[Profit]]/SalesData[[#This Row],[Sales]]</f>
        <v>0.26</v>
      </c>
      <c r="W238" s="17">
        <f>IF(SalesData[[#This Row],[Discount]]&gt;=0.2,1,0)</f>
        <v>0</v>
      </c>
      <c r="X238" s="1" t="s">
        <v>85</v>
      </c>
      <c r="Y238" s="1" t="str">
        <f>TEXT(SalesData[[#This Row],[Order Date]],"yyyy")</f>
        <v>2014</v>
      </c>
      <c r="Z238" s="1" t="s">
        <v>79</v>
      </c>
    </row>
    <row r="239" spans="1:26" x14ac:dyDescent="0.3">
      <c r="A239">
        <v>1152</v>
      </c>
      <c r="B239" s="1" t="s">
        <v>1069</v>
      </c>
      <c r="C239" s="2">
        <v>42132</v>
      </c>
      <c r="D239" s="2">
        <v>42138</v>
      </c>
      <c r="E239" s="1" t="s">
        <v>41</v>
      </c>
      <c r="F239" s="1" t="s">
        <v>1070</v>
      </c>
      <c r="G239" s="1" t="s">
        <v>1071</v>
      </c>
      <c r="H239" s="1" t="s">
        <v>92</v>
      </c>
      <c r="I239" s="1" t="s">
        <v>27</v>
      </c>
      <c r="J239" s="1" t="s">
        <v>1072</v>
      </c>
      <c r="K239" s="1" t="s">
        <v>233</v>
      </c>
      <c r="L239" s="1" t="s">
        <v>69</v>
      </c>
      <c r="M239" s="1" t="s">
        <v>1073</v>
      </c>
      <c r="N239" s="1" t="s">
        <v>32</v>
      </c>
      <c r="O239" s="1" t="s">
        <v>58</v>
      </c>
      <c r="P239" s="1" t="s">
        <v>1074</v>
      </c>
      <c r="Q239">
        <v>8.3520000000000003</v>
      </c>
      <c r="R239">
        <v>6</v>
      </c>
      <c r="S239" s="5">
        <v>0.2</v>
      </c>
      <c r="T239" s="11">
        <v>1.2527999999999999</v>
      </c>
      <c r="U239" s="11">
        <f>SalesData[[#This Row],[Profit]]/SalesData[[#This Row],[Quantity]]</f>
        <v>0.20879999999999999</v>
      </c>
      <c r="V239" s="5">
        <f>SalesData[[#This Row],[Profit]]/SalesData[[#This Row],[Sales]]</f>
        <v>0.15</v>
      </c>
      <c r="W239" s="17">
        <f>IF(SalesData[[#This Row],[Discount]]&gt;=0.2,1,0)</f>
        <v>1</v>
      </c>
      <c r="X239" s="1" t="s">
        <v>131</v>
      </c>
      <c r="Y239" s="1" t="str">
        <f>TEXT(SalesData[[#This Row],[Order Date]],"yyyy")</f>
        <v>2015</v>
      </c>
      <c r="Z239" s="1" t="s">
        <v>163</v>
      </c>
    </row>
    <row r="240" spans="1:26" x14ac:dyDescent="0.3">
      <c r="A240">
        <v>1156</v>
      </c>
      <c r="B240" s="1" t="s">
        <v>1075</v>
      </c>
      <c r="C240" s="2">
        <v>41993</v>
      </c>
      <c r="D240" s="2">
        <v>41994</v>
      </c>
      <c r="E240" s="1" t="s">
        <v>89</v>
      </c>
      <c r="F240" s="1" t="s">
        <v>1076</v>
      </c>
      <c r="G240" s="1" t="s">
        <v>1077</v>
      </c>
      <c r="H240" s="1" t="s">
        <v>102</v>
      </c>
      <c r="I240" s="1" t="s">
        <v>27</v>
      </c>
      <c r="J240" s="1" t="s">
        <v>1078</v>
      </c>
      <c r="K240" s="1" t="s">
        <v>718</v>
      </c>
      <c r="L240" s="1" t="s">
        <v>30</v>
      </c>
      <c r="M240" s="1" t="s">
        <v>1079</v>
      </c>
      <c r="N240" s="1" t="s">
        <v>32</v>
      </c>
      <c r="O240" s="1" t="s">
        <v>47</v>
      </c>
      <c r="P240" s="1" t="s">
        <v>1080</v>
      </c>
      <c r="Q240">
        <v>2244.48</v>
      </c>
      <c r="R240">
        <v>7</v>
      </c>
      <c r="S240" s="5">
        <v>0</v>
      </c>
      <c r="T240" s="11">
        <v>493.78559999999999</v>
      </c>
      <c r="U240" s="11">
        <f>SalesData[[#This Row],[Profit]]/SalesData[[#This Row],[Quantity]]</f>
        <v>70.540800000000004</v>
      </c>
      <c r="V240" s="5">
        <f>SalesData[[#This Row],[Profit]]/SalesData[[#This Row],[Sales]]</f>
        <v>0.22</v>
      </c>
      <c r="W240" s="17">
        <f>IF(SalesData[[#This Row],[Discount]]&gt;=0.2,1,0)</f>
        <v>0</v>
      </c>
      <c r="X240" s="1" t="s">
        <v>125</v>
      </c>
      <c r="Y240" s="1" t="str">
        <f>TEXT(SalesData[[#This Row],[Order Date]],"yyyy")</f>
        <v>2014</v>
      </c>
      <c r="Z240" s="1" t="s">
        <v>98</v>
      </c>
    </row>
    <row r="241" spans="1:26" x14ac:dyDescent="0.3">
      <c r="A241">
        <v>1158</v>
      </c>
      <c r="B241" s="1" t="s">
        <v>1075</v>
      </c>
      <c r="C241" s="2">
        <v>41993</v>
      </c>
      <c r="D241" s="2">
        <v>41994</v>
      </c>
      <c r="E241" s="1" t="s">
        <v>89</v>
      </c>
      <c r="F241" s="1" t="s">
        <v>1076</v>
      </c>
      <c r="G241" s="1" t="s">
        <v>1077</v>
      </c>
      <c r="H241" s="1" t="s">
        <v>102</v>
      </c>
      <c r="I241" s="1" t="s">
        <v>27</v>
      </c>
      <c r="J241" s="1" t="s">
        <v>1078</v>
      </c>
      <c r="K241" s="1" t="s">
        <v>718</v>
      </c>
      <c r="L241" s="1" t="s">
        <v>30</v>
      </c>
      <c r="M241" s="1" t="s">
        <v>443</v>
      </c>
      <c r="N241" s="1" t="s">
        <v>32</v>
      </c>
      <c r="O241" s="1" t="s">
        <v>47</v>
      </c>
      <c r="P241" s="1" t="s">
        <v>444</v>
      </c>
      <c r="Q241">
        <v>455.1</v>
      </c>
      <c r="R241">
        <v>2</v>
      </c>
      <c r="S241" s="5">
        <v>0</v>
      </c>
      <c r="T241" s="11">
        <v>100.122</v>
      </c>
      <c r="U241" s="11">
        <f>SalesData[[#This Row],[Profit]]/SalesData[[#This Row],[Quantity]]</f>
        <v>50.061</v>
      </c>
      <c r="V241" s="5">
        <f>SalesData[[#This Row],[Profit]]/SalesData[[#This Row],[Sales]]</f>
        <v>0.22</v>
      </c>
      <c r="W241" s="17">
        <f>IF(SalesData[[#This Row],[Discount]]&gt;=0.2,1,0)</f>
        <v>0</v>
      </c>
      <c r="X241" s="1" t="s">
        <v>125</v>
      </c>
      <c r="Y241" s="1" t="str">
        <f>TEXT(SalesData[[#This Row],[Order Date]],"yyyy")</f>
        <v>2014</v>
      </c>
      <c r="Z241" s="1" t="s">
        <v>98</v>
      </c>
    </row>
    <row r="242" spans="1:26" x14ac:dyDescent="0.3">
      <c r="A242">
        <v>1159</v>
      </c>
      <c r="B242" s="1" t="s">
        <v>1081</v>
      </c>
      <c r="C242" s="2">
        <v>42553</v>
      </c>
      <c r="D242" s="2">
        <v>42558</v>
      </c>
      <c r="E242" s="1" t="s">
        <v>23</v>
      </c>
      <c r="F242" s="1" t="s">
        <v>1082</v>
      </c>
      <c r="G242" s="1" t="s">
        <v>1083</v>
      </c>
      <c r="H242" s="1" t="s">
        <v>92</v>
      </c>
      <c r="I242" s="1" t="s">
        <v>27</v>
      </c>
      <c r="J242" s="1" t="s">
        <v>54</v>
      </c>
      <c r="K242" s="1" t="s">
        <v>55</v>
      </c>
      <c r="L242" s="1" t="s">
        <v>56</v>
      </c>
      <c r="M242" s="1" t="s">
        <v>1084</v>
      </c>
      <c r="N242" s="1" t="s">
        <v>32</v>
      </c>
      <c r="O242" s="1" t="s">
        <v>38</v>
      </c>
      <c r="P242" s="1" t="s">
        <v>1085</v>
      </c>
      <c r="Q242">
        <v>195.184</v>
      </c>
      <c r="R242">
        <v>1</v>
      </c>
      <c r="S242" s="5">
        <v>0.2</v>
      </c>
      <c r="T242" s="11">
        <v>19.5184</v>
      </c>
      <c r="U242" s="11">
        <f>SalesData[[#This Row],[Profit]]/SalesData[[#This Row],[Quantity]]</f>
        <v>19.5184</v>
      </c>
      <c r="V242" s="5">
        <f>SalesData[[#This Row],[Profit]]/SalesData[[#This Row],[Sales]]</f>
        <v>0.1</v>
      </c>
      <c r="W242" s="17">
        <f>IF(SalesData[[#This Row],[Discount]]&gt;=0.2,1,0)</f>
        <v>1</v>
      </c>
      <c r="X242" s="1" t="s">
        <v>60</v>
      </c>
      <c r="Y242" s="1" t="str">
        <f>TEXT(SalesData[[#This Row],[Order Date]],"yyyy")</f>
        <v>2016</v>
      </c>
      <c r="Z242" s="1" t="s">
        <v>73</v>
      </c>
    </row>
    <row r="243" spans="1:26" x14ac:dyDescent="0.3">
      <c r="A243">
        <v>1168</v>
      </c>
      <c r="B243" s="1" t="s">
        <v>1086</v>
      </c>
      <c r="C243" s="2">
        <v>43077</v>
      </c>
      <c r="D243" s="2">
        <v>43079</v>
      </c>
      <c r="E243" s="1" t="s">
        <v>23</v>
      </c>
      <c r="F243" s="1" t="s">
        <v>943</v>
      </c>
      <c r="G243" s="1" t="s">
        <v>944</v>
      </c>
      <c r="H243" s="1" t="s">
        <v>26</v>
      </c>
      <c r="I243" s="1" t="s">
        <v>27</v>
      </c>
      <c r="J243" s="1" t="s">
        <v>175</v>
      </c>
      <c r="K243" s="1" t="s">
        <v>122</v>
      </c>
      <c r="L243" s="1" t="s">
        <v>69</v>
      </c>
      <c r="M243" s="1" t="s">
        <v>1087</v>
      </c>
      <c r="N243" s="1" t="s">
        <v>32</v>
      </c>
      <c r="O243" s="1" t="s">
        <v>58</v>
      </c>
      <c r="P243" s="1" t="s">
        <v>1088</v>
      </c>
      <c r="Q243">
        <v>109.48</v>
      </c>
      <c r="R243">
        <v>2</v>
      </c>
      <c r="S243" s="5">
        <v>0</v>
      </c>
      <c r="T243" s="11">
        <v>33.938800000000001</v>
      </c>
      <c r="U243" s="11">
        <f>SalesData[[#This Row],[Profit]]/SalesData[[#This Row],[Quantity]]</f>
        <v>16.9694</v>
      </c>
      <c r="V243" s="5">
        <f>SalesData[[#This Row],[Profit]]/SalesData[[#This Row],[Sales]]</f>
        <v>0.31</v>
      </c>
      <c r="W243" s="17">
        <f>IF(SalesData[[#This Row],[Discount]]&gt;=0.2,1,0)</f>
        <v>0</v>
      </c>
      <c r="X243" s="1" t="s">
        <v>72</v>
      </c>
      <c r="Y243" s="1" t="str">
        <f>TEXT(SalesData[[#This Row],[Order Date]],"yyyy")</f>
        <v>2017</v>
      </c>
      <c r="Z243" s="1" t="s">
        <v>98</v>
      </c>
    </row>
    <row r="244" spans="1:26" x14ac:dyDescent="0.3">
      <c r="A244">
        <v>1178</v>
      </c>
      <c r="B244" s="1" t="s">
        <v>1089</v>
      </c>
      <c r="C244" s="2">
        <v>42705</v>
      </c>
      <c r="D244" s="2">
        <v>42709</v>
      </c>
      <c r="E244" s="1" t="s">
        <v>41</v>
      </c>
      <c r="F244" s="1" t="s">
        <v>140</v>
      </c>
      <c r="G244" s="1" t="s">
        <v>141</v>
      </c>
      <c r="H244" s="1" t="s">
        <v>26</v>
      </c>
      <c r="I244" s="1" t="s">
        <v>27</v>
      </c>
      <c r="J244" s="1" t="s">
        <v>1090</v>
      </c>
      <c r="K244" s="1" t="s">
        <v>1091</v>
      </c>
      <c r="L244" s="1" t="s">
        <v>69</v>
      </c>
      <c r="M244" s="1" t="s">
        <v>1092</v>
      </c>
      <c r="N244" s="1" t="s">
        <v>32</v>
      </c>
      <c r="O244" s="1" t="s">
        <v>38</v>
      </c>
      <c r="P244" s="1" t="s">
        <v>1093</v>
      </c>
      <c r="Q244">
        <v>172.5</v>
      </c>
      <c r="R244">
        <v>2</v>
      </c>
      <c r="S244" s="5">
        <v>0</v>
      </c>
      <c r="T244" s="11">
        <v>51.75</v>
      </c>
      <c r="U244" s="11">
        <f>SalesData[[#This Row],[Profit]]/SalesData[[#This Row],[Quantity]]</f>
        <v>25.875</v>
      </c>
      <c r="V244" s="5">
        <f>SalesData[[#This Row],[Profit]]/SalesData[[#This Row],[Sales]]</f>
        <v>0.3</v>
      </c>
      <c r="W244" s="17">
        <f>IF(SalesData[[#This Row],[Discount]]&gt;=0.2,1,0)</f>
        <v>0</v>
      </c>
      <c r="X244" s="1" t="s">
        <v>85</v>
      </c>
      <c r="Y244" s="1" t="str">
        <f>TEXT(SalesData[[#This Row],[Order Date]],"yyyy")</f>
        <v>2016</v>
      </c>
      <c r="Z244" s="1" t="s">
        <v>98</v>
      </c>
    </row>
    <row r="245" spans="1:26" x14ac:dyDescent="0.3">
      <c r="A245">
        <v>1191</v>
      </c>
      <c r="B245" s="1" t="s">
        <v>1094</v>
      </c>
      <c r="C245" s="2">
        <v>42792</v>
      </c>
      <c r="D245" s="2">
        <v>42794</v>
      </c>
      <c r="E245" s="1" t="s">
        <v>23</v>
      </c>
      <c r="F245" s="1" t="s">
        <v>1095</v>
      </c>
      <c r="G245" s="1" t="s">
        <v>1096</v>
      </c>
      <c r="H245" s="1" t="s">
        <v>102</v>
      </c>
      <c r="I245" s="1" t="s">
        <v>27</v>
      </c>
      <c r="J245" s="1" t="s">
        <v>54</v>
      </c>
      <c r="K245" s="1" t="s">
        <v>55</v>
      </c>
      <c r="L245" s="1" t="s">
        <v>56</v>
      </c>
      <c r="M245" s="1" t="s">
        <v>1097</v>
      </c>
      <c r="N245" s="1" t="s">
        <v>32</v>
      </c>
      <c r="O245" s="1" t="s">
        <v>38</v>
      </c>
      <c r="P245" s="1" t="s">
        <v>1098</v>
      </c>
      <c r="Q245">
        <v>892.22400000000005</v>
      </c>
      <c r="R245">
        <v>3</v>
      </c>
      <c r="S245" s="5">
        <v>0.2</v>
      </c>
      <c r="T245" s="11">
        <v>89.222399999999993</v>
      </c>
      <c r="U245" s="11">
        <f>SalesData[[#This Row],[Profit]]/SalesData[[#This Row],[Quantity]]</f>
        <v>29.740799999999997</v>
      </c>
      <c r="V245" s="5">
        <f>SalesData[[#This Row],[Profit]]/SalesData[[#This Row],[Sales]]</f>
        <v>9.9999999999999992E-2</v>
      </c>
      <c r="W245" s="17">
        <f>IF(SalesData[[#This Row],[Discount]]&gt;=0.2,1,0)</f>
        <v>1</v>
      </c>
      <c r="X245" s="1" t="s">
        <v>72</v>
      </c>
      <c r="Y245" s="1" t="str">
        <f>TEXT(SalesData[[#This Row],[Order Date]],"yyyy")</f>
        <v>2017</v>
      </c>
      <c r="Z245" s="1" t="s">
        <v>299</v>
      </c>
    </row>
    <row r="246" spans="1:26" x14ac:dyDescent="0.3">
      <c r="A246">
        <v>1195</v>
      </c>
      <c r="B246" s="1" t="s">
        <v>1099</v>
      </c>
      <c r="C246" s="2">
        <v>42262</v>
      </c>
      <c r="D246" s="2">
        <v>42262</v>
      </c>
      <c r="E246" s="1" t="s">
        <v>427</v>
      </c>
      <c r="F246" s="1" t="s">
        <v>648</v>
      </c>
      <c r="G246" s="1" t="s">
        <v>649</v>
      </c>
      <c r="H246" s="1" t="s">
        <v>92</v>
      </c>
      <c r="I246" s="1" t="s">
        <v>27</v>
      </c>
      <c r="J246" s="1" t="s">
        <v>1100</v>
      </c>
      <c r="K246" s="1" t="s">
        <v>45</v>
      </c>
      <c r="L246" s="1" t="s">
        <v>30</v>
      </c>
      <c r="M246" s="1" t="s">
        <v>1101</v>
      </c>
      <c r="N246" s="1" t="s">
        <v>32</v>
      </c>
      <c r="O246" s="1" t="s">
        <v>58</v>
      </c>
      <c r="P246" s="1" t="s">
        <v>1102</v>
      </c>
      <c r="Q246">
        <v>15.712</v>
      </c>
      <c r="R246">
        <v>4</v>
      </c>
      <c r="S246" s="5">
        <v>0.2</v>
      </c>
      <c r="T246" s="11">
        <v>2.5531999999999999</v>
      </c>
      <c r="U246" s="11">
        <f>SalesData[[#This Row],[Profit]]/SalesData[[#This Row],[Quantity]]</f>
        <v>0.63829999999999998</v>
      </c>
      <c r="V246" s="5">
        <f>SalesData[[#This Row],[Profit]]/SalesData[[#This Row],[Sales]]</f>
        <v>0.16250000000000001</v>
      </c>
      <c r="W246" s="17">
        <f>IF(SalesData[[#This Row],[Discount]]&gt;=0.2,1,0)</f>
        <v>1</v>
      </c>
      <c r="X246" s="1" t="s">
        <v>432</v>
      </c>
      <c r="Y246" s="1" t="str">
        <f>TEXT(SalesData[[#This Row],[Order Date]],"yyyy")</f>
        <v>2015</v>
      </c>
      <c r="Z246" s="1" t="s">
        <v>79</v>
      </c>
    </row>
    <row r="247" spans="1:26" x14ac:dyDescent="0.3">
      <c r="A247">
        <v>1197</v>
      </c>
      <c r="B247" s="1" t="s">
        <v>1099</v>
      </c>
      <c r="C247" s="2">
        <v>42262</v>
      </c>
      <c r="D247" s="2">
        <v>42262</v>
      </c>
      <c r="E247" s="1" t="s">
        <v>427</v>
      </c>
      <c r="F247" s="1" t="s">
        <v>648</v>
      </c>
      <c r="G247" s="1" t="s">
        <v>649</v>
      </c>
      <c r="H247" s="1" t="s">
        <v>92</v>
      </c>
      <c r="I247" s="1" t="s">
        <v>27</v>
      </c>
      <c r="J247" s="1" t="s">
        <v>1100</v>
      </c>
      <c r="K247" s="1" t="s">
        <v>45</v>
      </c>
      <c r="L247" s="1" t="s">
        <v>30</v>
      </c>
      <c r="M247" s="1" t="s">
        <v>727</v>
      </c>
      <c r="N247" s="1" t="s">
        <v>32</v>
      </c>
      <c r="O247" s="1" t="s">
        <v>58</v>
      </c>
      <c r="P247" s="1" t="s">
        <v>728</v>
      </c>
      <c r="Q247">
        <v>55.968000000000004</v>
      </c>
      <c r="R247">
        <v>1</v>
      </c>
      <c r="S247" s="5">
        <v>0.2</v>
      </c>
      <c r="T247" s="11">
        <v>-2.0988000000000002</v>
      </c>
      <c r="U247" s="11">
        <f>SalesData[[#This Row],[Profit]]/SalesData[[#This Row],[Quantity]]</f>
        <v>-2.0988000000000002</v>
      </c>
      <c r="V247" s="5">
        <f>SalesData[[#This Row],[Profit]]/SalesData[[#This Row],[Sales]]</f>
        <v>-3.7499999999999999E-2</v>
      </c>
      <c r="W247" s="17">
        <f>IF(SalesData[[#This Row],[Discount]]&gt;=0.2,1,0)</f>
        <v>1</v>
      </c>
      <c r="X247" s="1" t="s">
        <v>432</v>
      </c>
      <c r="Y247" s="1" t="str">
        <f>TEXT(SalesData[[#This Row],[Order Date]],"yyyy")</f>
        <v>2015</v>
      </c>
      <c r="Z247" s="1" t="s">
        <v>79</v>
      </c>
    </row>
    <row r="248" spans="1:26" x14ac:dyDescent="0.3">
      <c r="A248">
        <v>1199</v>
      </c>
      <c r="B248" s="1" t="s">
        <v>1103</v>
      </c>
      <c r="C248" s="2">
        <v>42468</v>
      </c>
      <c r="D248" s="2">
        <v>42472</v>
      </c>
      <c r="E248" s="1" t="s">
        <v>41</v>
      </c>
      <c r="F248" s="1" t="s">
        <v>845</v>
      </c>
      <c r="G248" s="1" t="s">
        <v>846</v>
      </c>
      <c r="H248" s="1" t="s">
        <v>26</v>
      </c>
      <c r="I248" s="1" t="s">
        <v>27</v>
      </c>
      <c r="J248" s="1" t="s">
        <v>103</v>
      </c>
      <c r="K248" s="1" t="s">
        <v>94</v>
      </c>
      <c r="L248" s="1" t="s">
        <v>95</v>
      </c>
      <c r="M248" s="1" t="s">
        <v>1104</v>
      </c>
      <c r="N248" s="1" t="s">
        <v>32</v>
      </c>
      <c r="O248" s="1" t="s">
        <v>38</v>
      </c>
      <c r="P248" s="1" t="s">
        <v>1105</v>
      </c>
      <c r="Q248">
        <v>95.983999999999995</v>
      </c>
      <c r="R248">
        <v>4</v>
      </c>
      <c r="S248" s="5">
        <v>0.3</v>
      </c>
      <c r="T248" s="11">
        <v>-4.1135999999999999</v>
      </c>
      <c r="U248" s="11">
        <f>SalesData[[#This Row],[Profit]]/SalesData[[#This Row],[Quantity]]</f>
        <v>-1.0284</v>
      </c>
      <c r="V248" s="5">
        <f>SalesData[[#This Row],[Profit]]/SalesData[[#This Row],[Sales]]</f>
        <v>-4.2857142857142858E-2</v>
      </c>
      <c r="W248" s="17">
        <f>IF(SalesData[[#This Row],[Discount]]&gt;=0.2,1,0)</f>
        <v>1</v>
      </c>
      <c r="X248" s="1" t="s">
        <v>85</v>
      </c>
      <c r="Y248" s="1" t="str">
        <f>TEXT(SalesData[[#This Row],[Order Date]],"yyyy")</f>
        <v>2016</v>
      </c>
      <c r="Z248" s="1" t="s">
        <v>115</v>
      </c>
    </row>
    <row r="249" spans="1:26" x14ac:dyDescent="0.3">
      <c r="A249">
        <v>1201</v>
      </c>
      <c r="B249" s="1" t="s">
        <v>1106</v>
      </c>
      <c r="C249" s="2">
        <v>42569</v>
      </c>
      <c r="D249" s="2">
        <v>42575</v>
      </c>
      <c r="E249" s="1" t="s">
        <v>41</v>
      </c>
      <c r="F249" s="1" t="s">
        <v>1107</v>
      </c>
      <c r="G249" s="1" t="s">
        <v>1108</v>
      </c>
      <c r="H249" s="1" t="s">
        <v>92</v>
      </c>
      <c r="I249" s="1" t="s">
        <v>27</v>
      </c>
      <c r="J249" s="1" t="s">
        <v>267</v>
      </c>
      <c r="K249" s="1" t="s">
        <v>182</v>
      </c>
      <c r="L249" s="1" t="s">
        <v>56</v>
      </c>
      <c r="M249" s="1" t="s">
        <v>807</v>
      </c>
      <c r="N249" s="1" t="s">
        <v>32</v>
      </c>
      <c r="O249" s="1" t="s">
        <v>38</v>
      </c>
      <c r="P249" s="1" t="s">
        <v>808</v>
      </c>
      <c r="Q249">
        <v>544.00800000000004</v>
      </c>
      <c r="R249">
        <v>3</v>
      </c>
      <c r="S249" s="5">
        <v>0.2</v>
      </c>
      <c r="T249" s="11">
        <v>40.800600000000003</v>
      </c>
      <c r="U249" s="11">
        <f>SalesData[[#This Row],[Profit]]/SalesData[[#This Row],[Quantity]]</f>
        <v>13.600200000000001</v>
      </c>
      <c r="V249" s="5">
        <f>SalesData[[#This Row],[Profit]]/SalesData[[#This Row],[Sales]]</f>
        <v>7.4999999999999997E-2</v>
      </c>
      <c r="W249" s="17">
        <f>IF(SalesData[[#This Row],[Discount]]&gt;=0.2,1,0)</f>
        <v>1</v>
      </c>
      <c r="X249" s="1" t="s">
        <v>131</v>
      </c>
      <c r="Y249" s="1" t="str">
        <f>TEXT(SalesData[[#This Row],[Order Date]],"yyyy")</f>
        <v>2016</v>
      </c>
      <c r="Z249" s="1" t="s">
        <v>73</v>
      </c>
    </row>
    <row r="250" spans="1:26" x14ac:dyDescent="0.3">
      <c r="A250">
        <v>1203</v>
      </c>
      <c r="B250" s="1" t="s">
        <v>1106</v>
      </c>
      <c r="C250" s="2">
        <v>42569</v>
      </c>
      <c r="D250" s="2">
        <v>42575</v>
      </c>
      <c r="E250" s="1" t="s">
        <v>41</v>
      </c>
      <c r="F250" s="1" t="s">
        <v>1107</v>
      </c>
      <c r="G250" s="1" t="s">
        <v>1108</v>
      </c>
      <c r="H250" s="1" t="s">
        <v>92</v>
      </c>
      <c r="I250" s="1" t="s">
        <v>27</v>
      </c>
      <c r="J250" s="1" t="s">
        <v>267</v>
      </c>
      <c r="K250" s="1" t="s">
        <v>182</v>
      </c>
      <c r="L250" s="1" t="s">
        <v>56</v>
      </c>
      <c r="M250" s="1" t="s">
        <v>516</v>
      </c>
      <c r="N250" s="1" t="s">
        <v>32</v>
      </c>
      <c r="O250" s="1" t="s">
        <v>38</v>
      </c>
      <c r="P250" s="1" t="s">
        <v>517</v>
      </c>
      <c r="Q250">
        <v>854.35199999999998</v>
      </c>
      <c r="R250">
        <v>3</v>
      </c>
      <c r="S250" s="5">
        <v>0.2</v>
      </c>
      <c r="T250" s="11">
        <v>10.679399999999999</v>
      </c>
      <c r="U250" s="11">
        <f>SalesData[[#This Row],[Profit]]/SalesData[[#This Row],[Quantity]]</f>
        <v>3.5597999999999996</v>
      </c>
      <c r="V250" s="5">
        <f>SalesData[[#This Row],[Profit]]/SalesData[[#This Row],[Sales]]</f>
        <v>1.2499999999999999E-2</v>
      </c>
      <c r="W250" s="17">
        <f>IF(SalesData[[#This Row],[Discount]]&gt;=0.2,1,0)</f>
        <v>1</v>
      </c>
      <c r="X250" s="1" t="s">
        <v>131</v>
      </c>
      <c r="Y250" s="1" t="str">
        <f>TEXT(SalesData[[#This Row],[Order Date]],"yyyy")</f>
        <v>2016</v>
      </c>
      <c r="Z250" s="1" t="s">
        <v>73</v>
      </c>
    </row>
    <row r="251" spans="1:26" x14ac:dyDescent="0.3">
      <c r="A251">
        <v>1212</v>
      </c>
      <c r="B251" s="1" t="s">
        <v>1109</v>
      </c>
      <c r="C251" s="2">
        <v>42565</v>
      </c>
      <c r="D251" s="2">
        <v>42569</v>
      </c>
      <c r="E251" s="1" t="s">
        <v>23</v>
      </c>
      <c r="F251" s="1" t="s">
        <v>1110</v>
      </c>
      <c r="G251" s="1" t="s">
        <v>1111</v>
      </c>
      <c r="H251" s="1" t="s">
        <v>92</v>
      </c>
      <c r="I251" s="1" t="s">
        <v>27</v>
      </c>
      <c r="J251" s="1" t="s">
        <v>175</v>
      </c>
      <c r="K251" s="1" t="s">
        <v>122</v>
      </c>
      <c r="L251" s="1" t="s">
        <v>69</v>
      </c>
      <c r="M251" s="1" t="s">
        <v>279</v>
      </c>
      <c r="N251" s="1" t="s">
        <v>32</v>
      </c>
      <c r="O251" s="1" t="s">
        <v>33</v>
      </c>
      <c r="P251" s="1" t="s">
        <v>280</v>
      </c>
      <c r="Q251">
        <v>579.13599999999997</v>
      </c>
      <c r="R251">
        <v>4</v>
      </c>
      <c r="S251" s="5">
        <v>0.2</v>
      </c>
      <c r="T251" s="11">
        <v>21.717600000000001</v>
      </c>
      <c r="U251" s="11">
        <f>SalesData[[#This Row],[Profit]]/SalesData[[#This Row],[Quantity]]</f>
        <v>5.4294000000000002</v>
      </c>
      <c r="V251" s="5">
        <f>SalesData[[#This Row],[Profit]]/SalesData[[#This Row],[Sales]]</f>
        <v>3.7500000000000006E-2</v>
      </c>
      <c r="W251" s="17">
        <f>IF(SalesData[[#This Row],[Discount]]&gt;=0.2,1,0)</f>
        <v>1</v>
      </c>
      <c r="X251" s="1" t="s">
        <v>85</v>
      </c>
      <c r="Y251" s="1" t="str">
        <f>TEXT(SalesData[[#This Row],[Order Date]],"yyyy")</f>
        <v>2016</v>
      </c>
      <c r="Z251" s="1" t="s">
        <v>73</v>
      </c>
    </row>
    <row r="252" spans="1:26" x14ac:dyDescent="0.3">
      <c r="A252">
        <v>1213</v>
      </c>
      <c r="B252" s="1" t="s">
        <v>1112</v>
      </c>
      <c r="C252" s="2">
        <v>42987</v>
      </c>
      <c r="D252" s="2">
        <v>42991</v>
      </c>
      <c r="E252" s="1" t="s">
        <v>41</v>
      </c>
      <c r="F252" s="1" t="s">
        <v>1113</v>
      </c>
      <c r="G252" s="1" t="s">
        <v>1114</v>
      </c>
      <c r="H252" s="1" t="s">
        <v>92</v>
      </c>
      <c r="I252" s="1" t="s">
        <v>27</v>
      </c>
      <c r="J252" s="1" t="s">
        <v>67</v>
      </c>
      <c r="K252" s="1" t="s">
        <v>68</v>
      </c>
      <c r="L252" s="1" t="s">
        <v>69</v>
      </c>
      <c r="M252" s="1" t="s">
        <v>297</v>
      </c>
      <c r="N252" s="1" t="s">
        <v>32</v>
      </c>
      <c r="O252" s="1" t="s">
        <v>38</v>
      </c>
      <c r="P252" s="1" t="s">
        <v>298</v>
      </c>
      <c r="Q252">
        <v>141.37200000000001</v>
      </c>
      <c r="R252">
        <v>2</v>
      </c>
      <c r="S252" s="5">
        <v>0.3</v>
      </c>
      <c r="T252" s="11">
        <v>-48.470399999999998</v>
      </c>
      <c r="U252" s="11">
        <f>SalesData[[#This Row],[Profit]]/SalesData[[#This Row],[Quantity]]</f>
        <v>-24.235199999999999</v>
      </c>
      <c r="V252" s="5">
        <f>SalesData[[#This Row],[Profit]]/SalesData[[#This Row],[Sales]]</f>
        <v>-0.3428571428571428</v>
      </c>
      <c r="W252" s="17">
        <f>IF(SalesData[[#This Row],[Discount]]&gt;=0.2,1,0)</f>
        <v>1</v>
      </c>
      <c r="X252" s="1" t="s">
        <v>85</v>
      </c>
      <c r="Y252" s="1" t="str">
        <f>TEXT(SalesData[[#This Row],[Order Date]],"yyyy")</f>
        <v>2017</v>
      </c>
      <c r="Z252" s="1" t="s">
        <v>79</v>
      </c>
    </row>
    <row r="253" spans="1:26" x14ac:dyDescent="0.3">
      <c r="A253">
        <v>1218</v>
      </c>
      <c r="B253" s="1" t="s">
        <v>1112</v>
      </c>
      <c r="C253" s="2">
        <v>42987</v>
      </c>
      <c r="D253" s="2">
        <v>42991</v>
      </c>
      <c r="E253" s="1" t="s">
        <v>41</v>
      </c>
      <c r="F253" s="1" t="s">
        <v>1113</v>
      </c>
      <c r="G253" s="1" t="s">
        <v>1114</v>
      </c>
      <c r="H253" s="1" t="s">
        <v>92</v>
      </c>
      <c r="I253" s="1" t="s">
        <v>27</v>
      </c>
      <c r="J253" s="1" t="s">
        <v>67</v>
      </c>
      <c r="K253" s="1" t="s">
        <v>68</v>
      </c>
      <c r="L253" s="1" t="s">
        <v>69</v>
      </c>
      <c r="M253" s="1" t="s">
        <v>1115</v>
      </c>
      <c r="N253" s="1" t="s">
        <v>32</v>
      </c>
      <c r="O253" s="1" t="s">
        <v>58</v>
      </c>
      <c r="P253" s="1" t="s">
        <v>1116</v>
      </c>
      <c r="Q253">
        <v>17.024000000000001</v>
      </c>
      <c r="R253">
        <v>2</v>
      </c>
      <c r="S253" s="5">
        <v>0.2</v>
      </c>
      <c r="T253" s="11">
        <v>1.7023999999999999</v>
      </c>
      <c r="U253" s="11">
        <f>SalesData[[#This Row],[Profit]]/SalesData[[#This Row],[Quantity]]</f>
        <v>0.85119999999999996</v>
      </c>
      <c r="V253" s="5">
        <f>SalesData[[#This Row],[Profit]]/SalesData[[#This Row],[Sales]]</f>
        <v>9.9999999999999992E-2</v>
      </c>
      <c r="W253" s="17">
        <f>IF(SalesData[[#This Row],[Discount]]&gt;=0.2,1,0)</f>
        <v>1</v>
      </c>
      <c r="X253" s="1" t="s">
        <v>85</v>
      </c>
      <c r="Y253" s="1" t="str">
        <f>TEXT(SalesData[[#This Row],[Order Date]],"yyyy")</f>
        <v>2017</v>
      </c>
      <c r="Z253" s="1" t="s">
        <v>79</v>
      </c>
    </row>
    <row r="254" spans="1:26" x14ac:dyDescent="0.3">
      <c r="A254">
        <v>1223</v>
      </c>
      <c r="B254" s="1" t="s">
        <v>1117</v>
      </c>
      <c r="C254" s="2">
        <v>42708</v>
      </c>
      <c r="D254" s="2">
        <v>42709</v>
      </c>
      <c r="E254" s="1" t="s">
        <v>89</v>
      </c>
      <c r="F254" s="1" t="s">
        <v>245</v>
      </c>
      <c r="G254" s="1" t="s">
        <v>246</v>
      </c>
      <c r="H254" s="1" t="s">
        <v>26</v>
      </c>
      <c r="I254" s="1" t="s">
        <v>27</v>
      </c>
      <c r="J254" s="1" t="s">
        <v>175</v>
      </c>
      <c r="K254" s="1" t="s">
        <v>122</v>
      </c>
      <c r="L254" s="1" t="s">
        <v>69</v>
      </c>
      <c r="M254" s="1" t="s">
        <v>969</v>
      </c>
      <c r="N254" s="1" t="s">
        <v>32</v>
      </c>
      <c r="O254" s="1" t="s">
        <v>58</v>
      </c>
      <c r="P254" s="1" t="s">
        <v>970</v>
      </c>
      <c r="Q254">
        <v>113.79</v>
      </c>
      <c r="R254">
        <v>3</v>
      </c>
      <c r="S254" s="5">
        <v>0</v>
      </c>
      <c r="T254" s="11">
        <v>20.482199999999999</v>
      </c>
      <c r="U254" s="11">
        <f>SalesData[[#This Row],[Profit]]/SalesData[[#This Row],[Quantity]]</f>
        <v>6.8273999999999999</v>
      </c>
      <c r="V254" s="5">
        <f>SalesData[[#This Row],[Profit]]/SalesData[[#This Row],[Sales]]</f>
        <v>0.18</v>
      </c>
      <c r="W254" s="17">
        <f>IF(SalesData[[#This Row],[Discount]]&gt;=0.2,1,0)</f>
        <v>0</v>
      </c>
      <c r="X254" s="1" t="s">
        <v>125</v>
      </c>
      <c r="Y254" s="1" t="str">
        <f>TEXT(SalesData[[#This Row],[Order Date]],"yyyy")</f>
        <v>2016</v>
      </c>
      <c r="Z254" s="1" t="s">
        <v>98</v>
      </c>
    </row>
    <row r="255" spans="1:26" x14ac:dyDescent="0.3">
      <c r="A255">
        <v>1230</v>
      </c>
      <c r="B255" s="1" t="s">
        <v>1118</v>
      </c>
      <c r="C255" s="2">
        <v>43045</v>
      </c>
      <c r="D255" s="2">
        <v>43050</v>
      </c>
      <c r="E255" s="1" t="s">
        <v>41</v>
      </c>
      <c r="F255" s="1" t="s">
        <v>845</v>
      </c>
      <c r="G255" s="1" t="s">
        <v>846</v>
      </c>
      <c r="H255" s="1" t="s">
        <v>26</v>
      </c>
      <c r="I255" s="1" t="s">
        <v>27</v>
      </c>
      <c r="J255" s="1" t="s">
        <v>54</v>
      </c>
      <c r="K255" s="1" t="s">
        <v>55</v>
      </c>
      <c r="L255" s="1" t="s">
        <v>56</v>
      </c>
      <c r="M255" s="1" t="s">
        <v>897</v>
      </c>
      <c r="N255" s="1" t="s">
        <v>32</v>
      </c>
      <c r="O255" s="1" t="s">
        <v>58</v>
      </c>
      <c r="P255" s="1" t="s">
        <v>898</v>
      </c>
      <c r="Q255">
        <v>8.73</v>
      </c>
      <c r="R255">
        <v>1</v>
      </c>
      <c r="S255" s="5">
        <v>0</v>
      </c>
      <c r="T255" s="11">
        <v>2.9681999999999999</v>
      </c>
      <c r="U255" s="11">
        <f>SalesData[[#This Row],[Profit]]/SalesData[[#This Row],[Quantity]]</f>
        <v>2.9681999999999999</v>
      </c>
      <c r="V255" s="5">
        <f>SalesData[[#This Row],[Profit]]/SalesData[[#This Row],[Sales]]</f>
        <v>0.33999999999999997</v>
      </c>
      <c r="W255" s="17">
        <f>IF(SalesData[[#This Row],[Discount]]&gt;=0.2,1,0)</f>
        <v>0</v>
      </c>
      <c r="X255" s="1" t="s">
        <v>60</v>
      </c>
      <c r="Y255" s="1" t="str">
        <f>TEXT(SalesData[[#This Row],[Order Date]],"yyyy")</f>
        <v>2017</v>
      </c>
      <c r="Z255" s="1" t="s">
        <v>36</v>
      </c>
    </row>
    <row r="256" spans="1:26" x14ac:dyDescent="0.3">
      <c r="A256">
        <v>1235</v>
      </c>
      <c r="B256" s="1" t="s">
        <v>1119</v>
      </c>
      <c r="C256" s="2">
        <v>42671</v>
      </c>
      <c r="D256" s="2">
        <v>42671</v>
      </c>
      <c r="E256" s="1" t="s">
        <v>427</v>
      </c>
      <c r="F256" s="1" t="s">
        <v>1120</v>
      </c>
      <c r="G256" s="1" t="s">
        <v>1121</v>
      </c>
      <c r="H256" s="1" t="s">
        <v>26</v>
      </c>
      <c r="I256" s="1" t="s">
        <v>27</v>
      </c>
      <c r="J256" s="1" t="s">
        <v>1122</v>
      </c>
      <c r="K256" s="1" t="s">
        <v>45</v>
      </c>
      <c r="L256" s="1" t="s">
        <v>30</v>
      </c>
      <c r="M256" s="1" t="s">
        <v>1123</v>
      </c>
      <c r="N256" s="1" t="s">
        <v>32</v>
      </c>
      <c r="O256" s="1" t="s">
        <v>58</v>
      </c>
      <c r="P256" s="1" t="s">
        <v>1124</v>
      </c>
      <c r="Q256">
        <v>47.951999999999998</v>
      </c>
      <c r="R256">
        <v>3</v>
      </c>
      <c r="S256" s="5">
        <v>0.2</v>
      </c>
      <c r="T256" s="11">
        <v>13.786199999999999</v>
      </c>
      <c r="U256" s="11">
        <f>SalesData[[#This Row],[Profit]]/SalesData[[#This Row],[Quantity]]</f>
        <v>4.5953999999999997</v>
      </c>
      <c r="V256" s="5">
        <f>SalesData[[#This Row],[Profit]]/SalesData[[#This Row],[Sales]]</f>
        <v>0.28749999999999998</v>
      </c>
      <c r="W256" s="17">
        <f>IF(SalesData[[#This Row],[Discount]]&gt;=0.2,1,0)</f>
        <v>1</v>
      </c>
      <c r="X256" s="1" t="s">
        <v>432</v>
      </c>
      <c r="Y256" s="1" t="str">
        <f>TEXT(SalesData[[#This Row],[Order Date]],"yyyy")</f>
        <v>2016</v>
      </c>
      <c r="Z256" s="1" t="s">
        <v>50</v>
      </c>
    </row>
    <row r="257" spans="1:26" x14ac:dyDescent="0.3">
      <c r="A257">
        <v>1237</v>
      </c>
      <c r="B257" s="1" t="s">
        <v>1119</v>
      </c>
      <c r="C257" s="2">
        <v>42671</v>
      </c>
      <c r="D257" s="2">
        <v>42671</v>
      </c>
      <c r="E257" s="1" t="s">
        <v>427</v>
      </c>
      <c r="F257" s="1" t="s">
        <v>1120</v>
      </c>
      <c r="G257" s="1" t="s">
        <v>1121</v>
      </c>
      <c r="H257" s="1" t="s">
        <v>26</v>
      </c>
      <c r="I257" s="1" t="s">
        <v>27</v>
      </c>
      <c r="J257" s="1" t="s">
        <v>1122</v>
      </c>
      <c r="K257" s="1" t="s">
        <v>45</v>
      </c>
      <c r="L257" s="1" t="s">
        <v>30</v>
      </c>
      <c r="M257" s="1" t="s">
        <v>1125</v>
      </c>
      <c r="N257" s="1" t="s">
        <v>32</v>
      </c>
      <c r="O257" s="1" t="s">
        <v>58</v>
      </c>
      <c r="P257" s="1" t="s">
        <v>1126</v>
      </c>
      <c r="Q257">
        <v>63.968000000000004</v>
      </c>
      <c r="R257">
        <v>2</v>
      </c>
      <c r="S257" s="5">
        <v>0.2</v>
      </c>
      <c r="T257" s="11">
        <v>0</v>
      </c>
      <c r="U257" s="11">
        <f>SalesData[[#This Row],[Profit]]/SalesData[[#This Row],[Quantity]]</f>
        <v>0</v>
      </c>
      <c r="V257" s="5">
        <f>SalesData[[#This Row],[Profit]]/SalesData[[#This Row],[Sales]]</f>
        <v>0</v>
      </c>
      <c r="W257" s="17">
        <f>IF(SalesData[[#This Row],[Discount]]&gt;=0.2,1,0)</f>
        <v>1</v>
      </c>
      <c r="X257" s="1" t="s">
        <v>432</v>
      </c>
      <c r="Y257" s="1" t="str">
        <f>TEXT(SalesData[[#This Row],[Order Date]],"yyyy")</f>
        <v>2016</v>
      </c>
      <c r="Z257" s="1" t="s">
        <v>50</v>
      </c>
    </row>
    <row r="258" spans="1:26" x14ac:dyDescent="0.3">
      <c r="A258">
        <v>1238</v>
      </c>
      <c r="B258" s="1" t="s">
        <v>1119</v>
      </c>
      <c r="C258" s="2">
        <v>42671</v>
      </c>
      <c r="D258" s="2">
        <v>42671</v>
      </c>
      <c r="E258" s="1" t="s">
        <v>427</v>
      </c>
      <c r="F258" s="1" t="s">
        <v>1120</v>
      </c>
      <c r="G258" s="1" t="s">
        <v>1121</v>
      </c>
      <c r="H258" s="1" t="s">
        <v>26</v>
      </c>
      <c r="I258" s="1" t="s">
        <v>27</v>
      </c>
      <c r="J258" s="1" t="s">
        <v>1122</v>
      </c>
      <c r="K258" s="1" t="s">
        <v>45</v>
      </c>
      <c r="L258" s="1" t="s">
        <v>30</v>
      </c>
      <c r="M258" s="1" t="s">
        <v>707</v>
      </c>
      <c r="N258" s="1" t="s">
        <v>32</v>
      </c>
      <c r="O258" s="1" t="s">
        <v>58</v>
      </c>
      <c r="P258" s="1" t="s">
        <v>708</v>
      </c>
      <c r="Q258">
        <v>165.048</v>
      </c>
      <c r="R258">
        <v>3</v>
      </c>
      <c r="S258" s="5">
        <v>0.2</v>
      </c>
      <c r="T258" s="11">
        <v>41.262</v>
      </c>
      <c r="U258" s="11">
        <f>SalesData[[#This Row],[Profit]]/SalesData[[#This Row],[Quantity]]</f>
        <v>13.754</v>
      </c>
      <c r="V258" s="5">
        <f>SalesData[[#This Row],[Profit]]/SalesData[[#This Row],[Sales]]</f>
        <v>0.25</v>
      </c>
      <c r="W258" s="17">
        <f>IF(SalesData[[#This Row],[Discount]]&gt;=0.2,1,0)</f>
        <v>1</v>
      </c>
      <c r="X258" s="1" t="s">
        <v>432</v>
      </c>
      <c r="Y258" s="1" t="str">
        <f>TEXT(SalesData[[#This Row],[Order Date]],"yyyy")</f>
        <v>2016</v>
      </c>
      <c r="Z258" s="1" t="s">
        <v>50</v>
      </c>
    </row>
    <row r="259" spans="1:26" x14ac:dyDescent="0.3">
      <c r="A259">
        <v>1239</v>
      </c>
      <c r="B259" s="1" t="s">
        <v>1127</v>
      </c>
      <c r="C259" s="2">
        <v>41862</v>
      </c>
      <c r="D259" s="2">
        <v>41866</v>
      </c>
      <c r="E259" s="1" t="s">
        <v>41</v>
      </c>
      <c r="F259" s="1" t="s">
        <v>1128</v>
      </c>
      <c r="G259" s="1" t="s">
        <v>1129</v>
      </c>
      <c r="H259" s="1" t="s">
        <v>26</v>
      </c>
      <c r="I259" s="1" t="s">
        <v>27</v>
      </c>
      <c r="J259" s="1" t="s">
        <v>193</v>
      </c>
      <c r="K259" s="1" t="s">
        <v>194</v>
      </c>
      <c r="L259" s="1" t="s">
        <v>56</v>
      </c>
      <c r="M259" s="1" t="s">
        <v>1130</v>
      </c>
      <c r="N259" s="1" t="s">
        <v>32</v>
      </c>
      <c r="O259" s="1" t="s">
        <v>58</v>
      </c>
      <c r="P259" s="1" t="s">
        <v>1131</v>
      </c>
      <c r="Q259">
        <v>12.35</v>
      </c>
      <c r="R259">
        <v>1</v>
      </c>
      <c r="S259" s="5">
        <v>0</v>
      </c>
      <c r="T259" s="11">
        <v>5.4340000000000002</v>
      </c>
      <c r="U259" s="11">
        <f>SalesData[[#This Row],[Profit]]/SalesData[[#This Row],[Quantity]]</f>
        <v>5.4340000000000002</v>
      </c>
      <c r="V259" s="5">
        <f>SalesData[[#This Row],[Profit]]/SalesData[[#This Row],[Sales]]</f>
        <v>0.44</v>
      </c>
      <c r="W259" s="17">
        <f>IF(SalesData[[#This Row],[Discount]]&gt;=0.2,1,0)</f>
        <v>0</v>
      </c>
      <c r="X259" s="1" t="s">
        <v>85</v>
      </c>
      <c r="Y259" s="1" t="str">
        <f>TEXT(SalesData[[#This Row],[Order Date]],"yyyy")</f>
        <v>2014</v>
      </c>
      <c r="Z259" s="1" t="s">
        <v>255</v>
      </c>
    </row>
    <row r="260" spans="1:26" x14ac:dyDescent="0.3">
      <c r="A260">
        <v>1246</v>
      </c>
      <c r="B260" s="1" t="s">
        <v>1132</v>
      </c>
      <c r="C260" s="2">
        <v>41985</v>
      </c>
      <c r="D260" s="2">
        <v>41987</v>
      </c>
      <c r="E260" s="1" t="s">
        <v>23</v>
      </c>
      <c r="F260" s="1" t="s">
        <v>1133</v>
      </c>
      <c r="G260" s="1" t="s">
        <v>1134</v>
      </c>
      <c r="H260" s="1" t="s">
        <v>26</v>
      </c>
      <c r="I260" s="1" t="s">
        <v>27</v>
      </c>
      <c r="J260" s="1" t="s">
        <v>1135</v>
      </c>
      <c r="K260" s="1" t="s">
        <v>55</v>
      </c>
      <c r="L260" s="1" t="s">
        <v>56</v>
      </c>
      <c r="M260" s="1" t="s">
        <v>1136</v>
      </c>
      <c r="N260" s="1" t="s">
        <v>32</v>
      </c>
      <c r="O260" s="1" t="s">
        <v>47</v>
      </c>
      <c r="P260" s="1" t="s">
        <v>1137</v>
      </c>
      <c r="Q260">
        <v>764.68799999999999</v>
      </c>
      <c r="R260">
        <v>6</v>
      </c>
      <c r="S260" s="5">
        <v>0.2</v>
      </c>
      <c r="T260" s="11">
        <v>95.585999999999999</v>
      </c>
      <c r="U260" s="11">
        <f>SalesData[[#This Row],[Profit]]/SalesData[[#This Row],[Quantity]]</f>
        <v>15.930999999999999</v>
      </c>
      <c r="V260" s="5">
        <f>SalesData[[#This Row],[Profit]]/SalesData[[#This Row],[Sales]]</f>
        <v>0.125</v>
      </c>
      <c r="W260" s="17">
        <f>IF(SalesData[[#This Row],[Discount]]&gt;=0.2,1,0)</f>
        <v>1</v>
      </c>
      <c r="X260" s="1" t="s">
        <v>72</v>
      </c>
      <c r="Y260" s="1" t="str">
        <f>TEXT(SalesData[[#This Row],[Order Date]],"yyyy")</f>
        <v>2014</v>
      </c>
      <c r="Z260" s="1" t="s">
        <v>98</v>
      </c>
    </row>
    <row r="261" spans="1:26" x14ac:dyDescent="0.3">
      <c r="A261">
        <v>1247</v>
      </c>
      <c r="B261" s="1" t="s">
        <v>1132</v>
      </c>
      <c r="C261" s="2">
        <v>41985</v>
      </c>
      <c r="D261" s="2">
        <v>41987</v>
      </c>
      <c r="E261" s="1" t="s">
        <v>23</v>
      </c>
      <c r="F261" s="1" t="s">
        <v>1133</v>
      </c>
      <c r="G261" s="1" t="s">
        <v>1134</v>
      </c>
      <c r="H261" s="1" t="s">
        <v>26</v>
      </c>
      <c r="I261" s="1" t="s">
        <v>27</v>
      </c>
      <c r="J261" s="1" t="s">
        <v>1135</v>
      </c>
      <c r="K261" s="1" t="s">
        <v>55</v>
      </c>
      <c r="L261" s="1" t="s">
        <v>56</v>
      </c>
      <c r="M261" s="1" t="s">
        <v>308</v>
      </c>
      <c r="N261" s="1" t="s">
        <v>32</v>
      </c>
      <c r="O261" s="1" t="s">
        <v>47</v>
      </c>
      <c r="P261" s="1" t="s">
        <v>309</v>
      </c>
      <c r="Q261">
        <v>3610.848</v>
      </c>
      <c r="R261">
        <v>12</v>
      </c>
      <c r="S261" s="5">
        <v>0.2</v>
      </c>
      <c r="T261" s="11">
        <v>135.4068</v>
      </c>
      <c r="U261" s="11">
        <f>SalesData[[#This Row],[Profit]]/SalesData[[#This Row],[Quantity]]</f>
        <v>11.283900000000001</v>
      </c>
      <c r="V261" s="5">
        <f>SalesData[[#This Row],[Profit]]/SalesData[[#This Row],[Sales]]</f>
        <v>3.7499999999999999E-2</v>
      </c>
      <c r="W261" s="17">
        <f>IF(SalesData[[#This Row],[Discount]]&gt;=0.2,1,0)</f>
        <v>1</v>
      </c>
      <c r="X261" s="1" t="s">
        <v>72</v>
      </c>
      <c r="Y261" s="1" t="str">
        <f>TEXT(SalesData[[#This Row],[Order Date]],"yyyy")</f>
        <v>2014</v>
      </c>
      <c r="Z261" s="1" t="s">
        <v>98</v>
      </c>
    </row>
    <row r="262" spans="1:26" x14ac:dyDescent="0.3">
      <c r="A262">
        <v>1248</v>
      </c>
      <c r="B262" s="1" t="s">
        <v>1132</v>
      </c>
      <c r="C262" s="2">
        <v>41985</v>
      </c>
      <c r="D262" s="2">
        <v>41987</v>
      </c>
      <c r="E262" s="1" t="s">
        <v>23</v>
      </c>
      <c r="F262" s="1" t="s">
        <v>1133</v>
      </c>
      <c r="G262" s="1" t="s">
        <v>1134</v>
      </c>
      <c r="H262" s="1" t="s">
        <v>26</v>
      </c>
      <c r="I262" s="1" t="s">
        <v>27</v>
      </c>
      <c r="J262" s="1" t="s">
        <v>1135</v>
      </c>
      <c r="K262" s="1" t="s">
        <v>55</v>
      </c>
      <c r="L262" s="1" t="s">
        <v>56</v>
      </c>
      <c r="M262" s="1" t="s">
        <v>1138</v>
      </c>
      <c r="N262" s="1" t="s">
        <v>32</v>
      </c>
      <c r="O262" s="1" t="s">
        <v>33</v>
      </c>
      <c r="P262" s="1" t="s">
        <v>1139</v>
      </c>
      <c r="Q262">
        <v>254.97450000000001</v>
      </c>
      <c r="R262">
        <v>3</v>
      </c>
      <c r="S262" s="5">
        <v>0.15</v>
      </c>
      <c r="T262" s="11">
        <v>11.998799999999999</v>
      </c>
      <c r="U262" s="11">
        <f>SalesData[[#This Row],[Profit]]/SalesData[[#This Row],[Quantity]]</f>
        <v>3.9995999999999996</v>
      </c>
      <c r="V262" s="5">
        <f>SalesData[[#This Row],[Profit]]/SalesData[[#This Row],[Sales]]</f>
        <v>4.7058823529411764E-2</v>
      </c>
      <c r="W262" s="17">
        <f>IF(SalesData[[#This Row],[Discount]]&gt;=0.2,1,0)</f>
        <v>0</v>
      </c>
      <c r="X262" s="1" t="s">
        <v>72</v>
      </c>
      <c r="Y262" s="1" t="str">
        <f>TEXT(SalesData[[#This Row],[Order Date]],"yyyy")</f>
        <v>2014</v>
      </c>
      <c r="Z262" s="1" t="s">
        <v>98</v>
      </c>
    </row>
    <row r="263" spans="1:26" x14ac:dyDescent="0.3">
      <c r="A263">
        <v>1250</v>
      </c>
      <c r="B263" s="1" t="s">
        <v>1140</v>
      </c>
      <c r="C263" s="2">
        <v>43087</v>
      </c>
      <c r="D263" s="2">
        <v>43093</v>
      </c>
      <c r="E263" s="1" t="s">
        <v>41</v>
      </c>
      <c r="F263" s="1" t="s">
        <v>1141</v>
      </c>
      <c r="G263" s="1" t="s">
        <v>1142</v>
      </c>
      <c r="H263" s="1" t="s">
        <v>26</v>
      </c>
      <c r="I263" s="1" t="s">
        <v>27</v>
      </c>
      <c r="J263" s="1" t="s">
        <v>175</v>
      </c>
      <c r="K263" s="1" t="s">
        <v>122</v>
      </c>
      <c r="L263" s="1" t="s">
        <v>69</v>
      </c>
      <c r="M263" s="1" t="s">
        <v>1143</v>
      </c>
      <c r="N263" s="1" t="s">
        <v>32</v>
      </c>
      <c r="O263" s="1" t="s">
        <v>38</v>
      </c>
      <c r="P263" s="1" t="s">
        <v>1144</v>
      </c>
      <c r="Q263">
        <v>1141.9380000000001</v>
      </c>
      <c r="R263">
        <v>9</v>
      </c>
      <c r="S263" s="5">
        <v>0.1</v>
      </c>
      <c r="T263" s="11">
        <v>139.5702</v>
      </c>
      <c r="U263" s="11">
        <f>SalesData[[#This Row],[Profit]]/SalesData[[#This Row],[Quantity]]</f>
        <v>15.5078</v>
      </c>
      <c r="V263" s="5">
        <f>SalesData[[#This Row],[Profit]]/SalesData[[#This Row],[Sales]]</f>
        <v>0.1222222222222222</v>
      </c>
      <c r="W263" s="17">
        <f>IF(SalesData[[#This Row],[Discount]]&gt;=0.2,1,0)</f>
        <v>0</v>
      </c>
      <c r="X263" s="1" t="s">
        <v>131</v>
      </c>
      <c r="Y263" s="1" t="str">
        <f>TEXT(SalesData[[#This Row],[Order Date]],"yyyy")</f>
        <v>2017</v>
      </c>
      <c r="Z263" s="1" t="s">
        <v>98</v>
      </c>
    </row>
    <row r="264" spans="1:26" x14ac:dyDescent="0.3">
      <c r="A264">
        <v>1256</v>
      </c>
      <c r="B264" s="1" t="s">
        <v>1145</v>
      </c>
      <c r="C264" s="2">
        <v>42804</v>
      </c>
      <c r="D264" s="2">
        <v>42808</v>
      </c>
      <c r="E264" s="1" t="s">
        <v>41</v>
      </c>
      <c r="F264" s="1" t="s">
        <v>1146</v>
      </c>
      <c r="G264" s="1" t="s">
        <v>1147</v>
      </c>
      <c r="H264" s="1" t="s">
        <v>102</v>
      </c>
      <c r="I264" s="1" t="s">
        <v>27</v>
      </c>
      <c r="J264" s="1" t="s">
        <v>1148</v>
      </c>
      <c r="K264" s="1" t="s">
        <v>68</v>
      </c>
      <c r="L264" s="1" t="s">
        <v>69</v>
      </c>
      <c r="M264" s="1" t="s">
        <v>1149</v>
      </c>
      <c r="N264" s="1" t="s">
        <v>32</v>
      </c>
      <c r="O264" s="1" t="s">
        <v>58</v>
      </c>
      <c r="P264" s="1" t="s">
        <v>1150</v>
      </c>
      <c r="Q264">
        <v>6.6959999999999997</v>
      </c>
      <c r="R264">
        <v>1</v>
      </c>
      <c r="S264" s="5">
        <v>0.2</v>
      </c>
      <c r="T264" s="11">
        <v>0.50219999999999998</v>
      </c>
      <c r="U264" s="11">
        <f>SalesData[[#This Row],[Profit]]/SalesData[[#This Row],[Quantity]]</f>
        <v>0.50219999999999998</v>
      </c>
      <c r="V264" s="5">
        <f>SalesData[[#This Row],[Profit]]/SalesData[[#This Row],[Sales]]</f>
        <v>7.4999999999999997E-2</v>
      </c>
      <c r="W264" s="17">
        <f>IF(SalesData[[#This Row],[Discount]]&gt;=0.2,1,0)</f>
        <v>1</v>
      </c>
      <c r="X264" s="1" t="s">
        <v>85</v>
      </c>
      <c r="Y264" s="1" t="str">
        <f>TEXT(SalesData[[#This Row],[Order Date]],"yyyy")</f>
        <v>2017</v>
      </c>
      <c r="Z264" s="1" t="s">
        <v>197</v>
      </c>
    </row>
    <row r="265" spans="1:26" x14ac:dyDescent="0.3">
      <c r="A265">
        <v>1257</v>
      </c>
      <c r="B265" s="1" t="s">
        <v>1145</v>
      </c>
      <c r="C265" s="2">
        <v>42804</v>
      </c>
      <c r="D265" s="2">
        <v>42808</v>
      </c>
      <c r="E265" s="1" t="s">
        <v>41</v>
      </c>
      <c r="F265" s="1" t="s">
        <v>1146</v>
      </c>
      <c r="G265" s="1" t="s">
        <v>1147</v>
      </c>
      <c r="H265" s="1" t="s">
        <v>102</v>
      </c>
      <c r="I265" s="1" t="s">
        <v>27</v>
      </c>
      <c r="J265" s="1" t="s">
        <v>1148</v>
      </c>
      <c r="K265" s="1" t="s">
        <v>68</v>
      </c>
      <c r="L265" s="1" t="s">
        <v>69</v>
      </c>
      <c r="M265" s="1" t="s">
        <v>1151</v>
      </c>
      <c r="N265" s="1" t="s">
        <v>32</v>
      </c>
      <c r="O265" s="1" t="s">
        <v>58</v>
      </c>
      <c r="P265" s="1" t="s">
        <v>1152</v>
      </c>
      <c r="Q265">
        <v>43.872</v>
      </c>
      <c r="R265">
        <v>2</v>
      </c>
      <c r="S265" s="5">
        <v>0.2</v>
      </c>
      <c r="T265" s="11">
        <v>11.516400000000001</v>
      </c>
      <c r="U265" s="11">
        <f>SalesData[[#This Row],[Profit]]/SalesData[[#This Row],[Quantity]]</f>
        <v>5.7582000000000004</v>
      </c>
      <c r="V265" s="5">
        <f>SalesData[[#This Row],[Profit]]/SalesData[[#This Row],[Sales]]</f>
        <v>0.26250000000000001</v>
      </c>
      <c r="W265" s="17">
        <f>IF(SalesData[[#This Row],[Discount]]&gt;=0.2,1,0)</f>
        <v>1</v>
      </c>
      <c r="X265" s="1" t="s">
        <v>85</v>
      </c>
      <c r="Y265" s="1" t="str">
        <f>TEXT(SalesData[[#This Row],[Order Date]],"yyyy")</f>
        <v>2017</v>
      </c>
      <c r="Z265" s="1" t="s">
        <v>197</v>
      </c>
    </row>
    <row r="266" spans="1:26" x14ac:dyDescent="0.3">
      <c r="A266">
        <v>1265</v>
      </c>
      <c r="B266" s="1" t="s">
        <v>1153</v>
      </c>
      <c r="C266" s="2">
        <v>42644</v>
      </c>
      <c r="D266" s="2">
        <v>42645</v>
      </c>
      <c r="E266" s="1" t="s">
        <v>89</v>
      </c>
      <c r="F266" s="1" t="s">
        <v>1154</v>
      </c>
      <c r="G266" s="1" t="s">
        <v>1155</v>
      </c>
      <c r="H266" s="1" t="s">
        <v>26</v>
      </c>
      <c r="I266" s="1" t="s">
        <v>27</v>
      </c>
      <c r="J266" s="1" t="s">
        <v>1156</v>
      </c>
      <c r="K266" s="1" t="s">
        <v>112</v>
      </c>
      <c r="L266" s="1" t="s">
        <v>95</v>
      </c>
      <c r="M266" s="1" t="s">
        <v>1149</v>
      </c>
      <c r="N266" s="1" t="s">
        <v>32</v>
      </c>
      <c r="O266" s="1" t="s">
        <v>58</v>
      </c>
      <c r="P266" s="1" t="s">
        <v>1150</v>
      </c>
      <c r="Q266">
        <v>41.85</v>
      </c>
      <c r="R266">
        <v>5</v>
      </c>
      <c r="S266" s="5">
        <v>0</v>
      </c>
      <c r="T266" s="11">
        <v>10.881</v>
      </c>
      <c r="U266" s="11">
        <f>SalesData[[#This Row],[Profit]]/SalesData[[#This Row],[Quantity]]</f>
        <v>2.1762000000000001</v>
      </c>
      <c r="V266" s="5">
        <f>SalesData[[#This Row],[Profit]]/SalesData[[#This Row],[Sales]]</f>
        <v>0.26</v>
      </c>
      <c r="W266" s="17">
        <f>IF(SalesData[[#This Row],[Discount]]&gt;=0.2,1,0)</f>
        <v>0</v>
      </c>
      <c r="X266" s="1" t="s">
        <v>125</v>
      </c>
      <c r="Y266" s="1" t="str">
        <f>TEXT(SalesData[[#This Row],[Order Date]],"yyyy")</f>
        <v>2016</v>
      </c>
      <c r="Z266" s="1" t="s">
        <v>50</v>
      </c>
    </row>
    <row r="267" spans="1:26" x14ac:dyDescent="0.3">
      <c r="A267">
        <v>1268</v>
      </c>
      <c r="B267" s="1" t="s">
        <v>1157</v>
      </c>
      <c r="C267" s="2">
        <v>41997</v>
      </c>
      <c r="D267" s="2">
        <v>42002</v>
      </c>
      <c r="E267" s="1" t="s">
        <v>41</v>
      </c>
      <c r="F267" s="1" t="s">
        <v>1158</v>
      </c>
      <c r="G267" s="1" t="s">
        <v>1159</v>
      </c>
      <c r="H267" s="1" t="s">
        <v>92</v>
      </c>
      <c r="I267" s="1" t="s">
        <v>27</v>
      </c>
      <c r="J267" s="1" t="s">
        <v>54</v>
      </c>
      <c r="K267" s="1" t="s">
        <v>55</v>
      </c>
      <c r="L267" s="1" t="s">
        <v>56</v>
      </c>
      <c r="M267" s="1" t="s">
        <v>137</v>
      </c>
      <c r="N267" s="1" t="s">
        <v>32</v>
      </c>
      <c r="O267" s="1" t="s">
        <v>38</v>
      </c>
      <c r="P267" s="1" t="s">
        <v>138</v>
      </c>
      <c r="Q267">
        <v>292.27199999999999</v>
      </c>
      <c r="R267">
        <v>6</v>
      </c>
      <c r="S267" s="5">
        <v>0.2</v>
      </c>
      <c r="T267" s="11">
        <v>18.266999999999999</v>
      </c>
      <c r="U267" s="11">
        <f>SalesData[[#This Row],[Profit]]/SalesData[[#This Row],[Quantity]]</f>
        <v>3.0444999999999998</v>
      </c>
      <c r="V267" s="5">
        <f>SalesData[[#This Row],[Profit]]/SalesData[[#This Row],[Sales]]</f>
        <v>6.25E-2</v>
      </c>
      <c r="W267" s="17">
        <f>IF(SalesData[[#This Row],[Discount]]&gt;=0.2,1,0)</f>
        <v>1</v>
      </c>
      <c r="X267" s="1" t="s">
        <v>60</v>
      </c>
      <c r="Y267" s="1" t="str">
        <f>TEXT(SalesData[[#This Row],[Order Date]],"yyyy")</f>
        <v>2014</v>
      </c>
      <c r="Z267" s="1" t="s">
        <v>98</v>
      </c>
    </row>
    <row r="268" spans="1:26" x14ac:dyDescent="0.3">
      <c r="A268">
        <v>1269</v>
      </c>
      <c r="B268" s="1" t="s">
        <v>1160</v>
      </c>
      <c r="C268" s="2">
        <v>43001</v>
      </c>
      <c r="D268" s="2">
        <v>43005</v>
      </c>
      <c r="E268" s="1" t="s">
        <v>41</v>
      </c>
      <c r="F268" s="1" t="s">
        <v>1161</v>
      </c>
      <c r="G268" s="1" t="s">
        <v>1162</v>
      </c>
      <c r="H268" s="1" t="s">
        <v>92</v>
      </c>
      <c r="I268" s="1" t="s">
        <v>27</v>
      </c>
      <c r="J268" s="1" t="s">
        <v>867</v>
      </c>
      <c r="K268" s="1" t="s">
        <v>182</v>
      </c>
      <c r="L268" s="1" t="s">
        <v>56</v>
      </c>
      <c r="M268" s="1" t="s">
        <v>495</v>
      </c>
      <c r="N268" s="1" t="s">
        <v>32</v>
      </c>
      <c r="O268" s="1" t="s">
        <v>58</v>
      </c>
      <c r="P268" s="1" t="s">
        <v>496</v>
      </c>
      <c r="Q268">
        <v>29.327999999999999</v>
      </c>
      <c r="R268">
        <v>3</v>
      </c>
      <c r="S268" s="5">
        <v>0.2</v>
      </c>
      <c r="T268" s="11">
        <v>3.6659999999999999</v>
      </c>
      <c r="U268" s="11">
        <f>SalesData[[#This Row],[Profit]]/SalesData[[#This Row],[Quantity]]</f>
        <v>1.222</v>
      </c>
      <c r="V268" s="5">
        <f>SalesData[[#This Row],[Profit]]/SalesData[[#This Row],[Sales]]</f>
        <v>0.125</v>
      </c>
      <c r="W268" s="17">
        <f>IF(SalesData[[#This Row],[Discount]]&gt;=0.2,1,0)</f>
        <v>1</v>
      </c>
      <c r="X268" s="1" t="s">
        <v>85</v>
      </c>
      <c r="Y268" s="1" t="str">
        <f>TEXT(SalesData[[#This Row],[Order Date]],"yyyy")</f>
        <v>2017</v>
      </c>
      <c r="Z268" s="1" t="s">
        <v>79</v>
      </c>
    </row>
    <row r="269" spans="1:26" x14ac:dyDescent="0.3">
      <c r="A269">
        <v>1275</v>
      </c>
      <c r="B269" s="1" t="s">
        <v>1163</v>
      </c>
      <c r="C269" s="2">
        <v>42516</v>
      </c>
      <c r="D269" s="2">
        <v>42516</v>
      </c>
      <c r="E269" s="1" t="s">
        <v>427</v>
      </c>
      <c r="F269" s="1" t="s">
        <v>1164</v>
      </c>
      <c r="G269" s="1" t="s">
        <v>1165</v>
      </c>
      <c r="H269" s="1" t="s">
        <v>26</v>
      </c>
      <c r="I269" s="1" t="s">
        <v>27</v>
      </c>
      <c r="J269" s="1" t="s">
        <v>597</v>
      </c>
      <c r="K269" s="1" t="s">
        <v>94</v>
      </c>
      <c r="L269" s="1" t="s">
        <v>95</v>
      </c>
      <c r="M269" s="1" t="s">
        <v>1166</v>
      </c>
      <c r="N269" s="1" t="s">
        <v>32</v>
      </c>
      <c r="O269" s="1" t="s">
        <v>38</v>
      </c>
      <c r="P269" s="1" t="s">
        <v>1167</v>
      </c>
      <c r="Q269">
        <v>388.43</v>
      </c>
      <c r="R269">
        <v>5</v>
      </c>
      <c r="S269" s="5">
        <v>0.3</v>
      </c>
      <c r="T269" s="11">
        <v>-88.784000000000006</v>
      </c>
      <c r="U269" s="11">
        <f>SalesData[[#This Row],[Profit]]/SalesData[[#This Row],[Quantity]]</f>
        <v>-17.756800000000002</v>
      </c>
      <c r="V269" s="5">
        <f>SalesData[[#This Row],[Profit]]/SalesData[[#This Row],[Sales]]</f>
        <v>-0.22857142857142859</v>
      </c>
      <c r="W269" s="17">
        <f>IF(SalesData[[#This Row],[Discount]]&gt;=0.2,1,0)</f>
        <v>1</v>
      </c>
      <c r="X269" s="1" t="s">
        <v>432</v>
      </c>
      <c r="Y269" s="1" t="str">
        <f>TEXT(SalesData[[#This Row],[Order Date]],"yyyy")</f>
        <v>2016</v>
      </c>
      <c r="Z269" s="1" t="s">
        <v>163</v>
      </c>
    </row>
    <row r="270" spans="1:26" x14ac:dyDescent="0.3">
      <c r="A270">
        <v>1288</v>
      </c>
      <c r="B270" s="1" t="s">
        <v>1168</v>
      </c>
      <c r="C270" s="2">
        <v>42696</v>
      </c>
      <c r="D270" s="2">
        <v>42700</v>
      </c>
      <c r="E270" s="1" t="s">
        <v>41</v>
      </c>
      <c r="F270" s="1" t="s">
        <v>1169</v>
      </c>
      <c r="G270" s="1" t="s">
        <v>1170</v>
      </c>
      <c r="H270" s="1" t="s">
        <v>92</v>
      </c>
      <c r="I270" s="1" t="s">
        <v>27</v>
      </c>
      <c r="J270" s="1" t="s">
        <v>175</v>
      </c>
      <c r="K270" s="1" t="s">
        <v>122</v>
      </c>
      <c r="L270" s="1" t="s">
        <v>69</v>
      </c>
      <c r="M270" s="1" t="s">
        <v>129</v>
      </c>
      <c r="N270" s="1" t="s">
        <v>32</v>
      </c>
      <c r="O270" s="1" t="s">
        <v>58</v>
      </c>
      <c r="P270" s="1" t="s">
        <v>130</v>
      </c>
      <c r="Q270">
        <v>39.880000000000003</v>
      </c>
      <c r="R270">
        <v>2</v>
      </c>
      <c r="S270" s="5">
        <v>0</v>
      </c>
      <c r="T270" s="11">
        <v>11.166399999999999</v>
      </c>
      <c r="U270" s="11">
        <f>SalesData[[#This Row],[Profit]]/SalesData[[#This Row],[Quantity]]</f>
        <v>5.5831999999999997</v>
      </c>
      <c r="V270" s="5">
        <f>SalesData[[#This Row],[Profit]]/SalesData[[#This Row],[Sales]]</f>
        <v>0.27999999999999997</v>
      </c>
      <c r="W270" s="17">
        <f>IF(SalesData[[#This Row],[Discount]]&gt;=0.2,1,0)</f>
        <v>0</v>
      </c>
      <c r="X270" s="1" t="s">
        <v>85</v>
      </c>
      <c r="Y270" s="1" t="str">
        <f>TEXT(SalesData[[#This Row],[Order Date]],"yyyy")</f>
        <v>2016</v>
      </c>
      <c r="Z270" s="1" t="s">
        <v>36</v>
      </c>
    </row>
    <row r="271" spans="1:26" x14ac:dyDescent="0.3">
      <c r="A271">
        <v>1301</v>
      </c>
      <c r="B271" s="1" t="s">
        <v>1171</v>
      </c>
      <c r="C271" s="2">
        <v>42727</v>
      </c>
      <c r="D271" s="2">
        <v>42729</v>
      </c>
      <c r="E271" s="1" t="s">
        <v>23</v>
      </c>
      <c r="F271" s="1" t="s">
        <v>1172</v>
      </c>
      <c r="G271" s="1" t="s">
        <v>1173</v>
      </c>
      <c r="H271" s="1" t="s">
        <v>26</v>
      </c>
      <c r="I271" s="1" t="s">
        <v>27</v>
      </c>
      <c r="J271" s="1" t="s">
        <v>880</v>
      </c>
      <c r="K271" s="1" t="s">
        <v>718</v>
      </c>
      <c r="L271" s="1" t="s">
        <v>30</v>
      </c>
      <c r="M271" s="1" t="s">
        <v>96</v>
      </c>
      <c r="N271" s="1" t="s">
        <v>32</v>
      </c>
      <c r="O271" s="1" t="s">
        <v>58</v>
      </c>
      <c r="P271" s="1" t="s">
        <v>97</v>
      </c>
      <c r="Q271">
        <v>572.76</v>
      </c>
      <c r="R271">
        <v>6</v>
      </c>
      <c r="S271" s="5">
        <v>0</v>
      </c>
      <c r="T271" s="11">
        <v>166.10040000000001</v>
      </c>
      <c r="U271" s="11">
        <f>SalesData[[#This Row],[Profit]]/SalesData[[#This Row],[Quantity]]</f>
        <v>27.683400000000002</v>
      </c>
      <c r="V271" s="5">
        <f>SalesData[[#This Row],[Profit]]/SalesData[[#This Row],[Sales]]</f>
        <v>0.29000000000000004</v>
      </c>
      <c r="W271" s="17">
        <f>IF(SalesData[[#This Row],[Discount]]&gt;=0.2,1,0)</f>
        <v>0</v>
      </c>
      <c r="X271" s="1" t="s">
        <v>72</v>
      </c>
      <c r="Y271" s="1" t="str">
        <f>TEXT(SalesData[[#This Row],[Order Date]],"yyyy")</f>
        <v>2016</v>
      </c>
      <c r="Z271" s="1" t="s">
        <v>98</v>
      </c>
    </row>
    <row r="272" spans="1:26" x14ac:dyDescent="0.3">
      <c r="A272">
        <v>1302</v>
      </c>
      <c r="B272" s="1" t="s">
        <v>1171</v>
      </c>
      <c r="C272" s="2">
        <v>42727</v>
      </c>
      <c r="D272" s="2">
        <v>42729</v>
      </c>
      <c r="E272" s="1" t="s">
        <v>23</v>
      </c>
      <c r="F272" s="1" t="s">
        <v>1172</v>
      </c>
      <c r="G272" s="1" t="s">
        <v>1173</v>
      </c>
      <c r="H272" s="1" t="s">
        <v>26</v>
      </c>
      <c r="I272" s="1" t="s">
        <v>27</v>
      </c>
      <c r="J272" s="1" t="s">
        <v>880</v>
      </c>
      <c r="K272" s="1" t="s">
        <v>718</v>
      </c>
      <c r="L272" s="1" t="s">
        <v>30</v>
      </c>
      <c r="M272" s="1" t="s">
        <v>96</v>
      </c>
      <c r="N272" s="1" t="s">
        <v>32</v>
      </c>
      <c r="O272" s="1" t="s">
        <v>58</v>
      </c>
      <c r="P272" s="1" t="s">
        <v>97</v>
      </c>
      <c r="Q272">
        <v>286.38</v>
      </c>
      <c r="R272">
        <v>3</v>
      </c>
      <c r="S272" s="5">
        <v>0</v>
      </c>
      <c r="T272" s="11">
        <v>83.050200000000004</v>
      </c>
      <c r="U272" s="11">
        <f>SalesData[[#This Row],[Profit]]/SalesData[[#This Row],[Quantity]]</f>
        <v>27.683400000000002</v>
      </c>
      <c r="V272" s="5">
        <f>SalesData[[#This Row],[Profit]]/SalesData[[#This Row],[Sales]]</f>
        <v>0.29000000000000004</v>
      </c>
      <c r="W272" s="17">
        <f>IF(SalesData[[#This Row],[Discount]]&gt;=0.2,1,0)</f>
        <v>0</v>
      </c>
      <c r="X272" s="1" t="s">
        <v>72</v>
      </c>
      <c r="Y272" s="1" t="str">
        <f>TEXT(SalesData[[#This Row],[Order Date]],"yyyy")</f>
        <v>2016</v>
      </c>
      <c r="Z272" s="1" t="s">
        <v>98</v>
      </c>
    </row>
    <row r="273" spans="1:26" x14ac:dyDescent="0.3">
      <c r="A273">
        <v>1303</v>
      </c>
      <c r="B273" s="1" t="s">
        <v>1174</v>
      </c>
      <c r="C273" s="2">
        <v>42266</v>
      </c>
      <c r="D273" s="2">
        <v>42271</v>
      </c>
      <c r="E273" s="1" t="s">
        <v>23</v>
      </c>
      <c r="F273" s="1" t="s">
        <v>1175</v>
      </c>
      <c r="G273" s="1" t="s">
        <v>1176</v>
      </c>
      <c r="H273" s="1" t="s">
        <v>102</v>
      </c>
      <c r="I273" s="1" t="s">
        <v>27</v>
      </c>
      <c r="J273" s="1" t="s">
        <v>691</v>
      </c>
      <c r="K273" s="1" t="s">
        <v>718</v>
      </c>
      <c r="L273" s="1" t="s">
        <v>30</v>
      </c>
      <c r="M273" s="1" t="s">
        <v>1177</v>
      </c>
      <c r="N273" s="1" t="s">
        <v>32</v>
      </c>
      <c r="O273" s="1" t="s">
        <v>33</v>
      </c>
      <c r="P273" s="1" t="s">
        <v>1178</v>
      </c>
      <c r="Q273">
        <v>61.96</v>
      </c>
      <c r="R273">
        <v>2</v>
      </c>
      <c r="S273" s="5">
        <v>0</v>
      </c>
      <c r="T273" s="11">
        <v>4.3372000000000002</v>
      </c>
      <c r="U273" s="11">
        <f>SalesData[[#This Row],[Profit]]/SalesData[[#This Row],[Quantity]]</f>
        <v>2.1686000000000001</v>
      </c>
      <c r="V273" s="5">
        <f>SalesData[[#This Row],[Profit]]/SalesData[[#This Row],[Sales]]</f>
        <v>7.0000000000000007E-2</v>
      </c>
      <c r="W273" s="17">
        <f>IF(SalesData[[#This Row],[Discount]]&gt;=0.2,1,0)</f>
        <v>0</v>
      </c>
      <c r="X273" s="1" t="s">
        <v>60</v>
      </c>
      <c r="Y273" s="1" t="str">
        <f>TEXT(SalesData[[#This Row],[Order Date]],"yyyy")</f>
        <v>2015</v>
      </c>
      <c r="Z273" s="1" t="s">
        <v>79</v>
      </c>
    </row>
    <row r="274" spans="1:26" x14ac:dyDescent="0.3">
      <c r="A274">
        <v>1304</v>
      </c>
      <c r="B274" s="1" t="s">
        <v>1179</v>
      </c>
      <c r="C274" s="2">
        <v>42919</v>
      </c>
      <c r="D274" s="2">
        <v>42923</v>
      </c>
      <c r="E274" s="1" t="s">
        <v>41</v>
      </c>
      <c r="F274" s="1" t="s">
        <v>1180</v>
      </c>
      <c r="G274" s="1" t="s">
        <v>1181</v>
      </c>
      <c r="H274" s="1" t="s">
        <v>26</v>
      </c>
      <c r="I274" s="1" t="s">
        <v>27</v>
      </c>
      <c r="J274" s="1" t="s">
        <v>349</v>
      </c>
      <c r="K274" s="1" t="s">
        <v>669</v>
      </c>
      <c r="L274" s="1" t="s">
        <v>30</v>
      </c>
      <c r="M274" s="1" t="s">
        <v>1182</v>
      </c>
      <c r="N274" s="1" t="s">
        <v>32</v>
      </c>
      <c r="O274" s="1" t="s">
        <v>58</v>
      </c>
      <c r="P274" s="1" t="s">
        <v>1183</v>
      </c>
      <c r="Q274">
        <v>23.99</v>
      </c>
      <c r="R274">
        <v>1</v>
      </c>
      <c r="S274" s="5">
        <v>0</v>
      </c>
      <c r="T274" s="11">
        <v>5.5176999999999996</v>
      </c>
      <c r="U274" s="11">
        <f>SalesData[[#This Row],[Profit]]/SalesData[[#This Row],[Quantity]]</f>
        <v>5.5176999999999996</v>
      </c>
      <c r="V274" s="5">
        <f>SalesData[[#This Row],[Profit]]/SalesData[[#This Row],[Sales]]</f>
        <v>0.23</v>
      </c>
      <c r="W274" s="17">
        <f>IF(SalesData[[#This Row],[Discount]]&gt;=0.2,1,0)</f>
        <v>0</v>
      </c>
      <c r="X274" s="1" t="s">
        <v>85</v>
      </c>
      <c r="Y274" s="1" t="str">
        <f>TEXT(SalesData[[#This Row],[Order Date]],"yyyy")</f>
        <v>2017</v>
      </c>
      <c r="Z274" s="1" t="s">
        <v>73</v>
      </c>
    </row>
    <row r="275" spans="1:26" x14ac:dyDescent="0.3">
      <c r="A275">
        <v>1311</v>
      </c>
      <c r="B275" s="1" t="s">
        <v>1184</v>
      </c>
      <c r="C275" s="2">
        <v>42541</v>
      </c>
      <c r="D275" s="2">
        <v>42542</v>
      </c>
      <c r="E275" s="1" t="s">
        <v>89</v>
      </c>
      <c r="F275" s="1" t="s">
        <v>1185</v>
      </c>
      <c r="G275" s="1" t="s">
        <v>1186</v>
      </c>
      <c r="H275" s="1" t="s">
        <v>26</v>
      </c>
      <c r="I275" s="1" t="s">
        <v>27</v>
      </c>
      <c r="J275" s="1" t="s">
        <v>1187</v>
      </c>
      <c r="K275" s="1" t="s">
        <v>55</v>
      </c>
      <c r="L275" s="1" t="s">
        <v>56</v>
      </c>
      <c r="M275" s="1" t="s">
        <v>1188</v>
      </c>
      <c r="N275" s="1" t="s">
        <v>32</v>
      </c>
      <c r="O275" s="1" t="s">
        <v>38</v>
      </c>
      <c r="P275" s="1" t="s">
        <v>1189</v>
      </c>
      <c r="Q275">
        <v>161.56800000000001</v>
      </c>
      <c r="R275">
        <v>2</v>
      </c>
      <c r="S275" s="5">
        <v>0.2</v>
      </c>
      <c r="T275" s="11">
        <v>-8.0784000000000002</v>
      </c>
      <c r="U275" s="11">
        <f>SalesData[[#This Row],[Profit]]/SalesData[[#This Row],[Quantity]]</f>
        <v>-4.0392000000000001</v>
      </c>
      <c r="V275" s="5">
        <f>SalesData[[#This Row],[Profit]]/SalesData[[#This Row],[Sales]]</f>
        <v>-4.9999999999999996E-2</v>
      </c>
      <c r="W275" s="17">
        <f>IF(SalesData[[#This Row],[Discount]]&gt;=0.2,1,0)</f>
        <v>1</v>
      </c>
      <c r="X275" s="1" t="s">
        <v>125</v>
      </c>
      <c r="Y275" s="1" t="str">
        <f>TEXT(SalesData[[#This Row],[Order Date]],"yyyy")</f>
        <v>2016</v>
      </c>
      <c r="Z275" s="1" t="s">
        <v>61</v>
      </c>
    </row>
    <row r="276" spans="1:26" x14ac:dyDescent="0.3">
      <c r="A276">
        <v>1314</v>
      </c>
      <c r="B276" s="1" t="s">
        <v>1190</v>
      </c>
      <c r="C276" s="2">
        <v>42637</v>
      </c>
      <c r="D276" s="2">
        <v>42644</v>
      </c>
      <c r="E276" s="1" t="s">
        <v>41</v>
      </c>
      <c r="F276" s="1" t="s">
        <v>493</v>
      </c>
      <c r="G276" s="1" t="s">
        <v>494</v>
      </c>
      <c r="H276" s="1" t="s">
        <v>26</v>
      </c>
      <c r="I276" s="1" t="s">
        <v>27</v>
      </c>
      <c r="J276" s="1" t="s">
        <v>349</v>
      </c>
      <c r="K276" s="1" t="s">
        <v>233</v>
      </c>
      <c r="L276" s="1" t="s">
        <v>69</v>
      </c>
      <c r="M276" s="1" t="s">
        <v>823</v>
      </c>
      <c r="N276" s="1" t="s">
        <v>32</v>
      </c>
      <c r="O276" s="1" t="s">
        <v>38</v>
      </c>
      <c r="P276" s="1" t="s">
        <v>824</v>
      </c>
      <c r="Q276">
        <v>155.37200000000001</v>
      </c>
      <c r="R276">
        <v>2</v>
      </c>
      <c r="S276" s="5">
        <v>0.3</v>
      </c>
      <c r="T276" s="11">
        <v>-13.317600000000001</v>
      </c>
      <c r="U276" s="11">
        <f>SalesData[[#This Row],[Profit]]/SalesData[[#This Row],[Quantity]]</f>
        <v>-6.6588000000000003</v>
      </c>
      <c r="V276" s="5">
        <f>SalesData[[#This Row],[Profit]]/SalesData[[#This Row],[Sales]]</f>
        <v>-8.5714285714285715E-2</v>
      </c>
      <c r="W276" s="17">
        <f>IF(SalesData[[#This Row],[Discount]]&gt;=0.2,1,0)</f>
        <v>1</v>
      </c>
      <c r="X276" s="1" t="s">
        <v>49</v>
      </c>
      <c r="Y276" s="1" t="str">
        <f>TEXT(SalesData[[#This Row],[Order Date]],"yyyy")</f>
        <v>2016</v>
      </c>
      <c r="Z276" s="1" t="s">
        <v>79</v>
      </c>
    </row>
    <row r="277" spans="1:26" x14ac:dyDescent="0.3">
      <c r="A277">
        <v>1316</v>
      </c>
      <c r="B277" s="1" t="s">
        <v>1191</v>
      </c>
      <c r="C277" s="2">
        <v>42722</v>
      </c>
      <c r="D277" s="2">
        <v>42727</v>
      </c>
      <c r="E277" s="1" t="s">
        <v>41</v>
      </c>
      <c r="F277" s="1" t="s">
        <v>1192</v>
      </c>
      <c r="G277" s="1" t="s">
        <v>1193</v>
      </c>
      <c r="H277" s="1" t="s">
        <v>92</v>
      </c>
      <c r="I277" s="1" t="s">
        <v>27</v>
      </c>
      <c r="J277" s="1" t="s">
        <v>54</v>
      </c>
      <c r="K277" s="1" t="s">
        <v>55</v>
      </c>
      <c r="L277" s="1" t="s">
        <v>56</v>
      </c>
      <c r="M277" s="1" t="s">
        <v>1194</v>
      </c>
      <c r="N277" s="1" t="s">
        <v>32</v>
      </c>
      <c r="O277" s="1" t="s">
        <v>58</v>
      </c>
      <c r="P277" s="1" t="s">
        <v>1195</v>
      </c>
      <c r="Q277">
        <v>183.84</v>
      </c>
      <c r="R277">
        <v>8</v>
      </c>
      <c r="S277" s="5">
        <v>0</v>
      </c>
      <c r="T277" s="11">
        <v>62.505600000000001</v>
      </c>
      <c r="U277" s="11">
        <f>SalesData[[#This Row],[Profit]]/SalesData[[#This Row],[Quantity]]</f>
        <v>7.8132000000000001</v>
      </c>
      <c r="V277" s="5">
        <f>SalesData[[#This Row],[Profit]]/SalesData[[#This Row],[Sales]]</f>
        <v>0.34</v>
      </c>
      <c r="W277" s="17">
        <f>IF(SalesData[[#This Row],[Discount]]&gt;=0.2,1,0)</f>
        <v>0</v>
      </c>
      <c r="X277" s="1" t="s">
        <v>60</v>
      </c>
      <c r="Y277" s="1" t="str">
        <f>TEXT(SalesData[[#This Row],[Order Date]],"yyyy")</f>
        <v>2016</v>
      </c>
      <c r="Z277" s="1" t="s">
        <v>98</v>
      </c>
    </row>
    <row r="278" spans="1:26" x14ac:dyDescent="0.3">
      <c r="A278">
        <v>1327</v>
      </c>
      <c r="B278" s="1" t="s">
        <v>1196</v>
      </c>
      <c r="C278" s="2">
        <v>42169</v>
      </c>
      <c r="D278" s="2">
        <v>42173</v>
      </c>
      <c r="E278" s="1" t="s">
        <v>41</v>
      </c>
      <c r="F278" s="1" t="s">
        <v>206</v>
      </c>
      <c r="G278" s="1" t="s">
        <v>207</v>
      </c>
      <c r="H278" s="1" t="s">
        <v>102</v>
      </c>
      <c r="I278" s="1" t="s">
        <v>27</v>
      </c>
      <c r="J278" s="1" t="s">
        <v>67</v>
      </c>
      <c r="K278" s="1" t="s">
        <v>68</v>
      </c>
      <c r="L278" s="1" t="s">
        <v>69</v>
      </c>
      <c r="M278" s="1" t="s">
        <v>1115</v>
      </c>
      <c r="N278" s="1" t="s">
        <v>32</v>
      </c>
      <c r="O278" s="1" t="s">
        <v>58</v>
      </c>
      <c r="P278" s="1" t="s">
        <v>1116</v>
      </c>
      <c r="Q278">
        <v>51.072000000000003</v>
      </c>
      <c r="R278">
        <v>6</v>
      </c>
      <c r="S278" s="5">
        <v>0.2</v>
      </c>
      <c r="T278" s="11">
        <v>5.1071999999999997</v>
      </c>
      <c r="U278" s="11">
        <f>SalesData[[#This Row],[Profit]]/SalesData[[#This Row],[Quantity]]</f>
        <v>0.85119999999999996</v>
      </c>
      <c r="V278" s="5">
        <f>SalesData[[#This Row],[Profit]]/SalesData[[#This Row],[Sales]]</f>
        <v>9.9999999999999992E-2</v>
      </c>
      <c r="W278" s="17">
        <f>IF(SalesData[[#This Row],[Discount]]&gt;=0.2,1,0)</f>
        <v>1</v>
      </c>
      <c r="X278" s="1" t="s">
        <v>85</v>
      </c>
      <c r="Y278" s="1" t="str">
        <f>TEXT(SalesData[[#This Row],[Order Date]],"yyyy")</f>
        <v>2015</v>
      </c>
      <c r="Z278" s="1" t="s">
        <v>61</v>
      </c>
    </row>
    <row r="279" spans="1:26" x14ac:dyDescent="0.3">
      <c r="A279">
        <v>1330</v>
      </c>
      <c r="B279" s="1" t="s">
        <v>1197</v>
      </c>
      <c r="C279" s="2">
        <v>42513</v>
      </c>
      <c r="D279" s="2">
        <v>42517</v>
      </c>
      <c r="E279" s="1" t="s">
        <v>41</v>
      </c>
      <c r="F279" s="1" t="s">
        <v>1198</v>
      </c>
      <c r="G279" s="1" t="s">
        <v>1199</v>
      </c>
      <c r="H279" s="1" t="s">
        <v>26</v>
      </c>
      <c r="I279" s="1" t="s">
        <v>27</v>
      </c>
      <c r="J279" s="1" t="s">
        <v>330</v>
      </c>
      <c r="K279" s="1" t="s">
        <v>55</v>
      </c>
      <c r="L279" s="1" t="s">
        <v>56</v>
      </c>
      <c r="M279" s="1" t="s">
        <v>1130</v>
      </c>
      <c r="N279" s="1" t="s">
        <v>32</v>
      </c>
      <c r="O279" s="1" t="s">
        <v>58</v>
      </c>
      <c r="P279" s="1" t="s">
        <v>1131</v>
      </c>
      <c r="Q279">
        <v>37.049999999999997</v>
      </c>
      <c r="R279">
        <v>3</v>
      </c>
      <c r="S279" s="5">
        <v>0</v>
      </c>
      <c r="T279" s="11">
        <v>16.302</v>
      </c>
      <c r="U279" s="11">
        <f>SalesData[[#This Row],[Profit]]/SalesData[[#This Row],[Quantity]]</f>
        <v>5.4340000000000002</v>
      </c>
      <c r="V279" s="5">
        <f>SalesData[[#This Row],[Profit]]/SalesData[[#This Row],[Sales]]</f>
        <v>0.44</v>
      </c>
      <c r="W279" s="17">
        <f>IF(SalesData[[#This Row],[Discount]]&gt;=0.2,1,0)</f>
        <v>0</v>
      </c>
      <c r="X279" s="1" t="s">
        <v>85</v>
      </c>
      <c r="Y279" s="1" t="str">
        <f>TEXT(SalesData[[#This Row],[Order Date]],"yyyy")</f>
        <v>2016</v>
      </c>
      <c r="Z279" s="1" t="s">
        <v>163</v>
      </c>
    </row>
    <row r="280" spans="1:26" x14ac:dyDescent="0.3">
      <c r="A280">
        <v>1337</v>
      </c>
      <c r="B280" s="1" t="s">
        <v>1200</v>
      </c>
      <c r="C280" s="2">
        <v>42827</v>
      </c>
      <c r="D280" s="2">
        <v>42832</v>
      </c>
      <c r="E280" s="1" t="s">
        <v>41</v>
      </c>
      <c r="F280" s="1" t="s">
        <v>1201</v>
      </c>
      <c r="G280" s="1" t="s">
        <v>1202</v>
      </c>
      <c r="H280" s="1" t="s">
        <v>26</v>
      </c>
      <c r="I280" s="1" t="s">
        <v>27</v>
      </c>
      <c r="J280" s="1" t="s">
        <v>54</v>
      </c>
      <c r="K280" s="1" t="s">
        <v>55</v>
      </c>
      <c r="L280" s="1" t="s">
        <v>56</v>
      </c>
      <c r="M280" s="1" t="s">
        <v>1149</v>
      </c>
      <c r="N280" s="1" t="s">
        <v>32</v>
      </c>
      <c r="O280" s="1" t="s">
        <v>58</v>
      </c>
      <c r="P280" s="1" t="s">
        <v>1150</v>
      </c>
      <c r="Q280">
        <v>25.11</v>
      </c>
      <c r="R280">
        <v>3</v>
      </c>
      <c r="S280" s="5">
        <v>0</v>
      </c>
      <c r="T280" s="11">
        <v>6.5286</v>
      </c>
      <c r="U280" s="11">
        <f>SalesData[[#This Row],[Profit]]/SalesData[[#This Row],[Quantity]]</f>
        <v>2.1762000000000001</v>
      </c>
      <c r="V280" s="5">
        <f>SalesData[[#This Row],[Profit]]/SalesData[[#This Row],[Sales]]</f>
        <v>0.26</v>
      </c>
      <c r="W280" s="17">
        <f>IF(SalesData[[#This Row],[Discount]]&gt;=0.2,1,0)</f>
        <v>0</v>
      </c>
      <c r="X280" s="1" t="s">
        <v>60</v>
      </c>
      <c r="Y280" s="1" t="str">
        <f>TEXT(SalesData[[#This Row],[Order Date]],"yyyy")</f>
        <v>2017</v>
      </c>
      <c r="Z280" s="1" t="s">
        <v>115</v>
      </c>
    </row>
    <row r="281" spans="1:26" x14ac:dyDescent="0.3">
      <c r="A281">
        <v>1338</v>
      </c>
      <c r="B281" s="1" t="s">
        <v>1203</v>
      </c>
      <c r="C281" s="2">
        <v>42825</v>
      </c>
      <c r="D281" s="2">
        <v>42827</v>
      </c>
      <c r="E281" s="1" t="s">
        <v>23</v>
      </c>
      <c r="F281" s="1" t="s">
        <v>1204</v>
      </c>
      <c r="G281" s="1" t="s">
        <v>1205</v>
      </c>
      <c r="H281" s="1" t="s">
        <v>26</v>
      </c>
      <c r="I281" s="1" t="s">
        <v>27</v>
      </c>
      <c r="J281" s="1" t="s">
        <v>175</v>
      </c>
      <c r="K281" s="1" t="s">
        <v>122</v>
      </c>
      <c r="L281" s="1" t="s">
        <v>69</v>
      </c>
      <c r="M281" s="1" t="s">
        <v>1206</v>
      </c>
      <c r="N281" s="1" t="s">
        <v>32</v>
      </c>
      <c r="O281" s="1" t="s">
        <v>58</v>
      </c>
      <c r="P281" s="1" t="s">
        <v>1207</v>
      </c>
      <c r="Q281">
        <v>29.78</v>
      </c>
      <c r="R281">
        <v>2</v>
      </c>
      <c r="S281" s="5">
        <v>0</v>
      </c>
      <c r="T281" s="11">
        <v>8.0405999999999995</v>
      </c>
      <c r="U281" s="11">
        <f>SalesData[[#This Row],[Profit]]/SalesData[[#This Row],[Quantity]]</f>
        <v>4.0202999999999998</v>
      </c>
      <c r="V281" s="5">
        <f>SalesData[[#This Row],[Profit]]/SalesData[[#This Row],[Sales]]</f>
        <v>0.26999999999999996</v>
      </c>
      <c r="W281" s="17">
        <f>IF(SalesData[[#This Row],[Discount]]&gt;=0.2,1,0)</f>
        <v>0</v>
      </c>
      <c r="X281" s="1" t="s">
        <v>72</v>
      </c>
      <c r="Y281" s="1" t="str">
        <f>TEXT(SalesData[[#This Row],[Order Date]],"yyyy")</f>
        <v>2017</v>
      </c>
      <c r="Z281" s="1" t="s">
        <v>197</v>
      </c>
    </row>
    <row r="282" spans="1:26" x14ac:dyDescent="0.3">
      <c r="A282">
        <v>1351</v>
      </c>
      <c r="B282" s="1" t="s">
        <v>1208</v>
      </c>
      <c r="C282" s="2">
        <v>41915</v>
      </c>
      <c r="D282" s="2">
        <v>41920</v>
      </c>
      <c r="E282" s="1" t="s">
        <v>23</v>
      </c>
      <c r="F282" s="1" t="s">
        <v>1209</v>
      </c>
      <c r="G282" s="1" t="s">
        <v>1210</v>
      </c>
      <c r="H282" s="1" t="s">
        <v>26</v>
      </c>
      <c r="I282" s="1" t="s">
        <v>27</v>
      </c>
      <c r="J282" s="1" t="s">
        <v>1211</v>
      </c>
      <c r="K282" s="1" t="s">
        <v>136</v>
      </c>
      <c r="L282" s="1" t="s">
        <v>95</v>
      </c>
      <c r="M282" s="1" t="s">
        <v>1030</v>
      </c>
      <c r="N282" s="1" t="s">
        <v>32</v>
      </c>
      <c r="O282" s="1" t="s">
        <v>38</v>
      </c>
      <c r="P282" s="1" t="s">
        <v>1031</v>
      </c>
      <c r="Q282">
        <v>258.279</v>
      </c>
      <c r="R282">
        <v>3</v>
      </c>
      <c r="S282" s="5">
        <v>0.3</v>
      </c>
      <c r="T282" s="11">
        <v>-70.104299999999995</v>
      </c>
      <c r="U282" s="11">
        <f>SalesData[[#This Row],[Profit]]/SalesData[[#This Row],[Quantity]]</f>
        <v>-23.368099999999998</v>
      </c>
      <c r="V282" s="5">
        <f>SalesData[[#This Row],[Profit]]/SalesData[[#This Row],[Sales]]</f>
        <v>-0.27142857142857141</v>
      </c>
      <c r="W282" s="17">
        <f>IF(SalesData[[#This Row],[Discount]]&gt;=0.2,1,0)</f>
        <v>1</v>
      </c>
      <c r="X282" s="1" t="s">
        <v>60</v>
      </c>
      <c r="Y282" s="1" t="str">
        <f>TEXT(SalesData[[#This Row],[Order Date]],"yyyy")</f>
        <v>2014</v>
      </c>
      <c r="Z282" s="1" t="s">
        <v>50</v>
      </c>
    </row>
    <row r="283" spans="1:26" x14ac:dyDescent="0.3">
      <c r="A283">
        <v>1355</v>
      </c>
      <c r="B283" s="1" t="s">
        <v>1212</v>
      </c>
      <c r="C283" s="2">
        <v>42859</v>
      </c>
      <c r="D283" s="2">
        <v>42864</v>
      </c>
      <c r="E283" s="1" t="s">
        <v>41</v>
      </c>
      <c r="F283" s="1" t="s">
        <v>940</v>
      </c>
      <c r="G283" s="1" t="s">
        <v>941</v>
      </c>
      <c r="H283" s="1" t="s">
        <v>92</v>
      </c>
      <c r="I283" s="1" t="s">
        <v>27</v>
      </c>
      <c r="J283" s="1" t="s">
        <v>330</v>
      </c>
      <c r="K283" s="1" t="s">
        <v>55</v>
      </c>
      <c r="L283" s="1" t="s">
        <v>56</v>
      </c>
      <c r="M283" s="1" t="s">
        <v>308</v>
      </c>
      <c r="N283" s="1" t="s">
        <v>32</v>
      </c>
      <c r="O283" s="1" t="s">
        <v>47</v>
      </c>
      <c r="P283" s="1" t="s">
        <v>309</v>
      </c>
      <c r="Q283">
        <v>300.904</v>
      </c>
      <c r="R283">
        <v>1</v>
      </c>
      <c r="S283" s="5">
        <v>0.2</v>
      </c>
      <c r="T283" s="11">
        <v>11.283899999999999</v>
      </c>
      <c r="U283" s="11">
        <f>SalesData[[#This Row],[Profit]]/SalesData[[#This Row],[Quantity]]</f>
        <v>11.283899999999999</v>
      </c>
      <c r="V283" s="5">
        <f>SalesData[[#This Row],[Profit]]/SalesData[[#This Row],[Sales]]</f>
        <v>3.7499999999999999E-2</v>
      </c>
      <c r="W283" s="17">
        <f>IF(SalesData[[#This Row],[Discount]]&gt;=0.2,1,0)</f>
        <v>1</v>
      </c>
      <c r="X283" s="1" t="s">
        <v>60</v>
      </c>
      <c r="Y283" s="1" t="str">
        <f>TEXT(SalesData[[#This Row],[Order Date]],"yyyy")</f>
        <v>2017</v>
      </c>
      <c r="Z283" s="1" t="s">
        <v>163</v>
      </c>
    </row>
    <row r="284" spans="1:26" x14ac:dyDescent="0.3">
      <c r="A284">
        <v>1359</v>
      </c>
      <c r="B284" s="1" t="s">
        <v>1213</v>
      </c>
      <c r="C284" s="2">
        <v>42851</v>
      </c>
      <c r="D284" s="2">
        <v>42852</v>
      </c>
      <c r="E284" s="1" t="s">
        <v>89</v>
      </c>
      <c r="F284" s="1" t="s">
        <v>1214</v>
      </c>
      <c r="G284" s="1" t="s">
        <v>1215</v>
      </c>
      <c r="H284" s="1" t="s">
        <v>26</v>
      </c>
      <c r="I284" s="1" t="s">
        <v>27</v>
      </c>
      <c r="J284" s="1" t="s">
        <v>597</v>
      </c>
      <c r="K284" s="1" t="s">
        <v>94</v>
      </c>
      <c r="L284" s="1" t="s">
        <v>95</v>
      </c>
      <c r="M284" s="1" t="s">
        <v>652</v>
      </c>
      <c r="N284" s="1" t="s">
        <v>32</v>
      </c>
      <c r="O284" s="1" t="s">
        <v>58</v>
      </c>
      <c r="P284" s="1" t="s">
        <v>653</v>
      </c>
      <c r="Q284">
        <v>1.988</v>
      </c>
      <c r="R284">
        <v>1</v>
      </c>
      <c r="S284" s="5">
        <v>0.6</v>
      </c>
      <c r="T284" s="11">
        <v>-1.4413</v>
      </c>
      <c r="U284" s="11">
        <f>SalesData[[#This Row],[Profit]]/SalesData[[#This Row],[Quantity]]</f>
        <v>-1.4413</v>
      </c>
      <c r="V284" s="5">
        <f>SalesData[[#This Row],[Profit]]/SalesData[[#This Row],[Sales]]</f>
        <v>-0.72499999999999998</v>
      </c>
      <c r="W284" s="17">
        <f>IF(SalesData[[#This Row],[Discount]]&gt;=0.2,1,0)</f>
        <v>1</v>
      </c>
      <c r="X284" s="1" t="s">
        <v>125</v>
      </c>
      <c r="Y284" s="1" t="str">
        <f>TEXT(SalesData[[#This Row],[Order Date]],"yyyy")</f>
        <v>2017</v>
      </c>
      <c r="Z284" s="1" t="s">
        <v>115</v>
      </c>
    </row>
    <row r="285" spans="1:26" x14ac:dyDescent="0.3">
      <c r="A285">
        <v>1360</v>
      </c>
      <c r="B285" s="1" t="s">
        <v>1216</v>
      </c>
      <c r="C285" s="2">
        <v>41908</v>
      </c>
      <c r="D285" s="2">
        <v>41913</v>
      </c>
      <c r="E285" s="1" t="s">
        <v>23</v>
      </c>
      <c r="F285" s="1" t="s">
        <v>1217</v>
      </c>
      <c r="G285" s="1" t="s">
        <v>1218</v>
      </c>
      <c r="H285" s="1" t="s">
        <v>26</v>
      </c>
      <c r="I285" s="1" t="s">
        <v>27</v>
      </c>
      <c r="J285" s="1" t="s">
        <v>54</v>
      </c>
      <c r="K285" s="1" t="s">
        <v>55</v>
      </c>
      <c r="L285" s="1" t="s">
        <v>56</v>
      </c>
      <c r="M285" s="1" t="s">
        <v>1219</v>
      </c>
      <c r="N285" s="1" t="s">
        <v>32</v>
      </c>
      <c r="O285" s="1" t="s">
        <v>38</v>
      </c>
      <c r="P285" s="1" t="s">
        <v>1220</v>
      </c>
      <c r="Q285">
        <v>145.56800000000001</v>
      </c>
      <c r="R285">
        <v>2</v>
      </c>
      <c r="S285" s="5">
        <v>0.2</v>
      </c>
      <c r="T285" s="11">
        <v>0</v>
      </c>
      <c r="U285" s="11">
        <f>SalesData[[#This Row],[Profit]]/SalesData[[#This Row],[Quantity]]</f>
        <v>0</v>
      </c>
      <c r="V285" s="5">
        <f>SalesData[[#This Row],[Profit]]/SalesData[[#This Row],[Sales]]</f>
        <v>0</v>
      </c>
      <c r="W285" s="17">
        <f>IF(SalesData[[#This Row],[Discount]]&gt;=0.2,1,0)</f>
        <v>1</v>
      </c>
      <c r="X285" s="1" t="s">
        <v>60</v>
      </c>
      <c r="Y285" s="1" t="str">
        <f>TEXT(SalesData[[#This Row],[Order Date]],"yyyy")</f>
        <v>2014</v>
      </c>
      <c r="Z285" s="1" t="s">
        <v>79</v>
      </c>
    </row>
    <row r="286" spans="1:26" x14ac:dyDescent="0.3">
      <c r="A286">
        <v>1368</v>
      </c>
      <c r="B286" s="1" t="s">
        <v>1221</v>
      </c>
      <c r="C286" s="2">
        <v>43049</v>
      </c>
      <c r="D286" s="2">
        <v>43050</v>
      </c>
      <c r="E286" s="1" t="s">
        <v>89</v>
      </c>
      <c r="F286" s="1" t="s">
        <v>1222</v>
      </c>
      <c r="G286" s="1" t="s">
        <v>1223</v>
      </c>
      <c r="H286" s="1" t="s">
        <v>92</v>
      </c>
      <c r="I286" s="1" t="s">
        <v>27</v>
      </c>
      <c r="J286" s="1" t="s">
        <v>1224</v>
      </c>
      <c r="K286" s="1" t="s">
        <v>522</v>
      </c>
      <c r="L286" s="1" t="s">
        <v>56</v>
      </c>
      <c r="M286" s="1" t="s">
        <v>407</v>
      </c>
      <c r="N286" s="1" t="s">
        <v>32</v>
      </c>
      <c r="O286" s="1" t="s">
        <v>38</v>
      </c>
      <c r="P286" s="1" t="s">
        <v>408</v>
      </c>
      <c r="Q286">
        <v>899.13599999999997</v>
      </c>
      <c r="R286">
        <v>4</v>
      </c>
      <c r="S286" s="5">
        <v>0.2</v>
      </c>
      <c r="T286" s="11">
        <v>-146.1096</v>
      </c>
      <c r="U286" s="11">
        <f>SalesData[[#This Row],[Profit]]/SalesData[[#This Row],[Quantity]]</f>
        <v>-36.5274</v>
      </c>
      <c r="V286" s="5">
        <f>SalesData[[#This Row],[Profit]]/SalesData[[#This Row],[Sales]]</f>
        <v>-0.16250000000000001</v>
      </c>
      <c r="W286" s="17">
        <f>IF(SalesData[[#This Row],[Discount]]&gt;=0.2,1,0)</f>
        <v>1</v>
      </c>
      <c r="X286" s="1" t="s">
        <v>125</v>
      </c>
      <c r="Y286" s="1" t="str">
        <f>TEXT(SalesData[[#This Row],[Order Date]],"yyyy")</f>
        <v>2017</v>
      </c>
      <c r="Z286" s="1" t="s">
        <v>36</v>
      </c>
    </row>
    <row r="287" spans="1:26" x14ac:dyDescent="0.3">
      <c r="A287">
        <v>1369</v>
      </c>
      <c r="B287" s="1" t="s">
        <v>1225</v>
      </c>
      <c r="C287" s="2">
        <v>42924</v>
      </c>
      <c r="D287" s="2">
        <v>42927</v>
      </c>
      <c r="E287" s="1" t="s">
        <v>89</v>
      </c>
      <c r="F287" s="1" t="s">
        <v>1226</v>
      </c>
      <c r="G287" s="1" t="s">
        <v>1227</v>
      </c>
      <c r="H287" s="1" t="s">
        <v>102</v>
      </c>
      <c r="I287" s="1" t="s">
        <v>27</v>
      </c>
      <c r="J287" s="1" t="s">
        <v>1228</v>
      </c>
      <c r="K287" s="1" t="s">
        <v>55</v>
      </c>
      <c r="L287" s="1" t="s">
        <v>56</v>
      </c>
      <c r="M287" s="1" t="s">
        <v>391</v>
      </c>
      <c r="N287" s="1" t="s">
        <v>32</v>
      </c>
      <c r="O287" s="1" t="s">
        <v>58</v>
      </c>
      <c r="P287" s="1" t="s">
        <v>392</v>
      </c>
      <c r="Q287">
        <v>145.9</v>
      </c>
      <c r="R287">
        <v>5</v>
      </c>
      <c r="S287" s="5">
        <v>0</v>
      </c>
      <c r="T287" s="11">
        <v>62.737000000000002</v>
      </c>
      <c r="U287" s="11">
        <f>SalesData[[#This Row],[Profit]]/SalesData[[#This Row],[Quantity]]</f>
        <v>12.5474</v>
      </c>
      <c r="V287" s="5">
        <f>SalesData[[#This Row],[Profit]]/SalesData[[#This Row],[Sales]]</f>
        <v>0.43</v>
      </c>
      <c r="W287" s="17">
        <f>IF(SalesData[[#This Row],[Discount]]&gt;=0.2,1,0)</f>
        <v>0</v>
      </c>
      <c r="X287" s="1" t="s">
        <v>35</v>
      </c>
      <c r="Y287" s="1" t="str">
        <f>TEXT(SalesData[[#This Row],[Order Date]],"yyyy")</f>
        <v>2017</v>
      </c>
      <c r="Z287" s="1" t="s">
        <v>73</v>
      </c>
    </row>
    <row r="288" spans="1:26" x14ac:dyDescent="0.3">
      <c r="A288">
        <v>1370</v>
      </c>
      <c r="B288" s="1" t="s">
        <v>1229</v>
      </c>
      <c r="C288" s="2">
        <v>42362</v>
      </c>
      <c r="D288" s="2">
        <v>42366</v>
      </c>
      <c r="E288" s="1" t="s">
        <v>41</v>
      </c>
      <c r="F288" s="1" t="s">
        <v>1230</v>
      </c>
      <c r="G288" s="1" t="s">
        <v>1231</v>
      </c>
      <c r="H288" s="1" t="s">
        <v>26</v>
      </c>
      <c r="I288" s="1" t="s">
        <v>27</v>
      </c>
      <c r="J288" s="1" t="s">
        <v>355</v>
      </c>
      <c r="K288" s="1" t="s">
        <v>182</v>
      </c>
      <c r="L288" s="1" t="s">
        <v>56</v>
      </c>
      <c r="M288" s="1" t="s">
        <v>262</v>
      </c>
      <c r="N288" s="1" t="s">
        <v>32</v>
      </c>
      <c r="O288" s="1" t="s">
        <v>33</v>
      </c>
      <c r="P288" s="1" t="s">
        <v>263</v>
      </c>
      <c r="Q288">
        <v>590.05799999999999</v>
      </c>
      <c r="R288">
        <v>7</v>
      </c>
      <c r="S288" s="5">
        <v>0.7</v>
      </c>
      <c r="T288" s="11">
        <v>-786.74400000000003</v>
      </c>
      <c r="U288" s="11">
        <f>SalesData[[#This Row],[Profit]]/SalesData[[#This Row],[Quantity]]</f>
        <v>-112.39200000000001</v>
      </c>
      <c r="V288" s="5">
        <f>SalesData[[#This Row],[Profit]]/SalesData[[#This Row],[Sales]]</f>
        <v>-1.3333333333333335</v>
      </c>
      <c r="W288" s="17">
        <f>IF(SalesData[[#This Row],[Discount]]&gt;=0.2,1,0)</f>
        <v>1</v>
      </c>
      <c r="X288" s="1" t="s">
        <v>85</v>
      </c>
      <c r="Y288" s="1" t="str">
        <f>TEXT(SalesData[[#This Row],[Order Date]],"yyyy")</f>
        <v>2015</v>
      </c>
      <c r="Z288" s="1" t="s">
        <v>98</v>
      </c>
    </row>
    <row r="289" spans="1:26" x14ac:dyDescent="0.3">
      <c r="A289">
        <v>1375</v>
      </c>
      <c r="B289" s="1" t="s">
        <v>1232</v>
      </c>
      <c r="C289" s="2">
        <v>42261</v>
      </c>
      <c r="D289" s="2">
        <v>42266</v>
      </c>
      <c r="E289" s="1" t="s">
        <v>41</v>
      </c>
      <c r="F289" s="1" t="s">
        <v>1233</v>
      </c>
      <c r="G289" s="1" t="s">
        <v>1234</v>
      </c>
      <c r="H289" s="1" t="s">
        <v>26</v>
      </c>
      <c r="I289" s="1" t="s">
        <v>27</v>
      </c>
      <c r="J289" s="1" t="s">
        <v>1235</v>
      </c>
      <c r="K289" s="1" t="s">
        <v>78</v>
      </c>
      <c r="L289" s="1" t="s">
        <v>56</v>
      </c>
      <c r="M289" s="1" t="s">
        <v>1236</v>
      </c>
      <c r="N289" s="1" t="s">
        <v>32</v>
      </c>
      <c r="O289" s="1" t="s">
        <v>47</v>
      </c>
      <c r="P289" s="1" t="s">
        <v>1237</v>
      </c>
      <c r="Q289">
        <v>912.75</v>
      </c>
      <c r="R289">
        <v>5</v>
      </c>
      <c r="S289" s="5">
        <v>0</v>
      </c>
      <c r="T289" s="11">
        <v>118.6575</v>
      </c>
      <c r="U289" s="11">
        <f>SalesData[[#This Row],[Profit]]/SalesData[[#This Row],[Quantity]]</f>
        <v>23.7315</v>
      </c>
      <c r="V289" s="5">
        <f>SalesData[[#This Row],[Profit]]/SalesData[[#This Row],[Sales]]</f>
        <v>0.13</v>
      </c>
      <c r="W289" s="17">
        <f>IF(SalesData[[#This Row],[Discount]]&gt;=0.2,1,0)</f>
        <v>0</v>
      </c>
      <c r="X289" s="1" t="s">
        <v>60</v>
      </c>
      <c r="Y289" s="1" t="str">
        <f>TEXT(SalesData[[#This Row],[Order Date]],"yyyy")</f>
        <v>2015</v>
      </c>
      <c r="Z289" s="1" t="s">
        <v>79</v>
      </c>
    </row>
    <row r="290" spans="1:26" x14ac:dyDescent="0.3">
      <c r="A290">
        <v>1382</v>
      </c>
      <c r="B290" s="1" t="s">
        <v>1238</v>
      </c>
      <c r="C290" s="2">
        <v>42616</v>
      </c>
      <c r="D290" s="2">
        <v>42622</v>
      </c>
      <c r="E290" s="1" t="s">
        <v>41</v>
      </c>
      <c r="F290" s="1" t="s">
        <v>1239</v>
      </c>
      <c r="G290" s="1" t="s">
        <v>1240</v>
      </c>
      <c r="H290" s="1" t="s">
        <v>102</v>
      </c>
      <c r="I290" s="1" t="s">
        <v>27</v>
      </c>
      <c r="J290" s="1" t="s">
        <v>181</v>
      </c>
      <c r="K290" s="1" t="s">
        <v>136</v>
      </c>
      <c r="L290" s="1" t="s">
        <v>95</v>
      </c>
      <c r="M290" s="1" t="s">
        <v>727</v>
      </c>
      <c r="N290" s="1" t="s">
        <v>32</v>
      </c>
      <c r="O290" s="1" t="s">
        <v>58</v>
      </c>
      <c r="P290" s="1" t="s">
        <v>728</v>
      </c>
      <c r="Q290">
        <v>83.951999999999998</v>
      </c>
      <c r="R290">
        <v>3</v>
      </c>
      <c r="S290" s="5">
        <v>0.6</v>
      </c>
      <c r="T290" s="11">
        <v>-90.248400000000004</v>
      </c>
      <c r="U290" s="11">
        <f>SalesData[[#This Row],[Profit]]/SalesData[[#This Row],[Quantity]]</f>
        <v>-30.082800000000002</v>
      </c>
      <c r="V290" s="5">
        <f>SalesData[[#This Row],[Profit]]/SalesData[[#This Row],[Sales]]</f>
        <v>-1.0750000000000002</v>
      </c>
      <c r="W290" s="17">
        <f>IF(SalesData[[#This Row],[Discount]]&gt;=0.2,1,0)</f>
        <v>1</v>
      </c>
      <c r="X290" s="1" t="s">
        <v>131</v>
      </c>
      <c r="Y290" s="1" t="str">
        <f>TEXT(SalesData[[#This Row],[Order Date]],"yyyy")</f>
        <v>2016</v>
      </c>
      <c r="Z290" s="1" t="s">
        <v>79</v>
      </c>
    </row>
    <row r="291" spans="1:26" x14ac:dyDescent="0.3">
      <c r="A291">
        <v>1386</v>
      </c>
      <c r="B291" s="1" t="s">
        <v>1241</v>
      </c>
      <c r="C291" s="2">
        <v>42405</v>
      </c>
      <c r="D291" s="2">
        <v>42405</v>
      </c>
      <c r="E291" s="1" t="s">
        <v>427</v>
      </c>
      <c r="F291" s="1" t="s">
        <v>1242</v>
      </c>
      <c r="G291" s="1" t="s">
        <v>1243</v>
      </c>
      <c r="H291" s="1" t="s">
        <v>102</v>
      </c>
      <c r="I291" s="1" t="s">
        <v>27</v>
      </c>
      <c r="J291" s="1" t="s">
        <v>1244</v>
      </c>
      <c r="K291" s="1" t="s">
        <v>669</v>
      </c>
      <c r="L291" s="1" t="s">
        <v>30</v>
      </c>
      <c r="M291" s="1" t="s">
        <v>356</v>
      </c>
      <c r="N291" s="1" t="s">
        <v>32</v>
      </c>
      <c r="O291" s="1" t="s">
        <v>58</v>
      </c>
      <c r="P291" s="1" t="s">
        <v>1245</v>
      </c>
      <c r="Q291">
        <v>18.84</v>
      </c>
      <c r="R291">
        <v>3</v>
      </c>
      <c r="S291" s="5">
        <v>0</v>
      </c>
      <c r="T291" s="11">
        <v>7.1592000000000002</v>
      </c>
      <c r="U291" s="11">
        <f>SalesData[[#This Row],[Profit]]/SalesData[[#This Row],[Quantity]]</f>
        <v>2.3864000000000001</v>
      </c>
      <c r="V291" s="5">
        <f>SalesData[[#This Row],[Profit]]/SalesData[[#This Row],[Sales]]</f>
        <v>0.38</v>
      </c>
      <c r="W291" s="17">
        <f>IF(SalesData[[#This Row],[Discount]]&gt;=0.2,1,0)</f>
        <v>0</v>
      </c>
      <c r="X291" s="1" t="s">
        <v>432</v>
      </c>
      <c r="Y291" s="1" t="str">
        <f>TEXT(SalesData[[#This Row],[Order Date]],"yyyy")</f>
        <v>2016</v>
      </c>
      <c r="Z291" s="1" t="s">
        <v>299</v>
      </c>
    </row>
    <row r="292" spans="1:26" x14ac:dyDescent="0.3">
      <c r="A292">
        <v>1387</v>
      </c>
      <c r="B292" s="1" t="s">
        <v>1241</v>
      </c>
      <c r="C292" s="2">
        <v>42405</v>
      </c>
      <c r="D292" s="2">
        <v>42405</v>
      </c>
      <c r="E292" s="1" t="s">
        <v>427</v>
      </c>
      <c r="F292" s="1" t="s">
        <v>1242</v>
      </c>
      <c r="G292" s="1" t="s">
        <v>1243</v>
      </c>
      <c r="H292" s="1" t="s">
        <v>102</v>
      </c>
      <c r="I292" s="1" t="s">
        <v>27</v>
      </c>
      <c r="J292" s="1" t="s">
        <v>1244</v>
      </c>
      <c r="K292" s="1" t="s">
        <v>669</v>
      </c>
      <c r="L292" s="1" t="s">
        <v>30</v>
      </c>
      <c r="M292" s="1" t="s">
        <v>712</v>
      </c>
      <c r="N292" s="1" t="s">
        <v>32</v>
      </c>
      <c r="O292" s="1" t="s">
        <v>33</v>
      </c>
      <c r="P292" s="1" t="s">
        <v>713</v>
      </c>
      <c r="Q292">
        <v>239.98</v>
      </c>
      <c r="R292">
        <v>2</v>
      </c>
      <c r="S292" s="5">
        <v>0</v>
      </c>
      <c r="T292" s="11">
        <v>52.7956</v>
      </c>
      <c r="U292" s="11">
        <f>SalesData[[#This Row],[Profit]]/SalesData[[#This Row],[Quantity]]</f>
        <v>26.3978</v>
      </c>
      <c r="V292" s="5">
        <f>SalesData[[#This Row],[Profit]]/SalesData[[#This Row],[Sales]]</f>
        <v>0.22</v>
      </c>
      <c r="W292" s="17">
        <f>IF(SalesData[[#This Row],[Discount]]&gt;=0.2,1,0)</f>
        <v>0</v>
      </c>
      <c r="X292" s="1" t="s">
        <v>432</v>
      </c>
      <c r="Y292" s="1" t="str">
        <f>TEXT(SalesData[[#This Row],[Order Date]],"yyyy")</f>
        <v>2016</v>
      </c>
      <c r="Z292" s="1" t="s">
        <v>299</v>
      </c>
    </row>
    <row r="293" spans="1:26" x14ac:dyDescent="0.3">
      <c r="A293">
        <v>1395</v>
      </c>
      <c r="B293" s="1" t="s">
        <v>1246</v>
      </c>
      <c r="C293" s="2">
        <v>43017</v>
      </c>
      <c r="D293" s="2">
        <v>43022</v>
      </c>
      <c r="E293" s="1" t="s">
        <v>41</v>
      </c>
      <c r="F293" s="1" t="s">
        <v>1247</v>
      </c>
      <c r="G293" s="1" t="s">
        <v>1248</v>
      </c>
      <c r="H293" s="1" t="s">
        <v>92</v>
      </c>
      <c r="I293" s="1" t="s">
        <v>27</v>
      </c>
      <c r="J293" s="1" t="s">
        <v>181</v>
      </c>
      <c r="K293" s="1" t="s">
        <v>136</v>
      </c>
      <c r="L293" s="1" t="s">
        <v>95</v>
      </c>
      <c r="M293" s="1" t="s">
        <v>1249</v>
      </c>
      <c r="N293" s="1" t="s">
        <v>32</v>
      </c>
      <c r="O293" s="1" t="s">
        <v>47</v>
      </c>
      <c r="P293" s="1" t="s">
        <v>1250</v>
      </c>
      <c r="Q293">
        <v>652.45000000000005</v>
      </c>
      <c r="R293">
        <v>5</v>
      </c>
      <c r="S293" s="5">
        <v>0.5</v>
      </c>
      <c r="T293" s="11">
        <v>-430.61700000000002</v>
      </c>
      <c r="U293" s="11">
        <f>SalesData[[#This Row],[Profit]]/SalesData[[#This Row],[Quantity]]</f>
        <v>-86.123400000000004</v>
      </c>
      <c r="V293" s="5">
        <f>SalesData[[#This Row],[Profit]]/SalesData[[#This Row],[Sales]]</f>
        <v>-0.66</v>
      </c>
      <c r="W293" s="17">
        <f>IF(SalesData[[#This Row],[Discount]]&gt;=0.2,1,0)</f>
        <v>1</v>
      </c>
      <c r="X293" s="1" t="s">
        <v>60</v>
      </c>
      <c r="Y293" s="1" t="str">
        <f>TEXT(SalesData[[#This Row],[Order Date]],"yyyy")</f>
        <v>2017</v>
      </c>
      <c r="Z293" s="1" t="s">
        <v>50</v>
      </c>
    </row>
    <row r="294" spans="1:26" x14ac:dyDescent="0.3">
      <c r="A294">
        <v>1396</v>
      </c>
      <c r="B294" s="1" t="s">
        <v>1246</v>
      </c>
      <c r="C294" s="2">
        <v>43017</v>
      </c>
      <c r="D294" s="2">
        <v>43022</v>
      </c>
      <c r="E294" s="1" t="s">
        <v>41</v>
      </c>
      <c r="F294" s="1" t="s">
        <v>1247</v>
      </c>
      <c r="G294" s="1" t="s">
        <v>1248</v>
      </c>
      <c r="H294" s="1" t="s">
        <v>92</v>
      </c>
      <c r="I294" s="1" t="s">
        <v>27</v>
      </c>
      <c r="J294" s="1" t="s">
        <v>181</v>
      </c>
      <c r="K294" s="1" t="s">
        <v>136</v>
      </c>
      <c r="L294" s="1" t="s">
        <v>95</v>
      </c>
      <c r="M294" s="1" t="s">
        <v>1251</v>
      </c>
      <c r="N294" s="1" t="s">
        <v>32</v>
      </c>
      <c r="O294" s="1" t="s">
        <v>47</v>
      </c>
      <c r="P294" s="1" t="s">
        <v>1252</v>
      </c>
      <c r="Q294">
        <v>66.644999999999996</v>
      </c>
      <c r="R294">
        <v>3</v>
      </c>
      <c r="S294" s="5">
        <v>0.5</v>
      </c>
      <c r="T294" s="11">
        <v>-42.652799999999999</v>
      </c>
      <c r="U294" s="11">
        <f>SalesData[[#This Row],[Profit]]/SalesData[[#This Row],[Quantity]]</f>
        <v>-14.217599999999999</v>
      </c>
      <c r="V294" s="5">
        <f>SalesData[[#This Row],[Profit]]/SalesData[[#This Row],[Sales]]</f>
        <v>-0.64</v>
      </c>
      <c r="W294" s="17">
        <f>IF(SalesData[[#This Row],[Discount]]&gt;=0.2,1,0)</f>
        <v>1</v>
      </c>
      <c r="X294" s="1" t="s">
        <v>60</v>
      </c>
      <c r="Y294" s="1" t="str">
        <f>TEXT(SalesData[[#This Row],[Order Date]],"yyyy")</f>
        <v>2017</v>
      </c>
      <c r="Z294" s="1" t="s">
        <v>50</v>
      </c>
    </row>
    <row r="295" spans="1:26" x14ac:dyDescent="0.3">
      <c r="A295">
        <v>1403</v>
      </c>
      <c r="B295" s="1" t="s">
        <v>1253</v>
      </c>
      <c r="C295" s="2">
        <v>42479</v>
      </c>
      <c r="D295" s="2">
        <v>42485</v>
      </c>
      <c r="E295" s="1" t="s">
        <v>41</v>
      </c>
      <c r="F295" s="1" t="s">
        <v>1254</v>
      </c>
      <c r="G295" s="1" t="s">
        <v>1255</v>
      </c>
      <c r="H295" s="1" t="s">
        <v>102</v>
      </c>
      <c r="I295" s="1" t="s">
        <v>27</v>
      </c>
      <c r="J295" s="1" t="s">
        <v>349</v>
      </c>
      <c r="K295" s="1" t="s">
        <v>233</v>
      </c>
      <c r="L295" s="1" t="s">
        <v>69</v>
      </c>
      <c r="M295" s="1" t="s">
        <v>1256</v>
      </c>
      <c r="N295" s="1" t="s">
        <v>32</v>
      </c>
      <c r="O295" s="1" t="s">
        <v>47</v>
      </c>
      <c r="P295" s="1" t="s">
        <v>1257</v>
      </c>
      <c r="Q295">
        <v>205.17599999999999</v>
      </c>
      <c r="R295">
        <v>2</v>
      </c>
      <c r="S295" s="5">
        <v>0.4</v>
      </c>
      <c r="T295" s="11">
        <v>-58.133200000000002</v>
      </c>
      <c r="U295" s="11">
        <f>SalesData[[#This Row],[Profit]]/SalesData[[#This Row],[Quantity]]</f>
        <v>-29.066600000000001</v>
      </c>
      <c r="V295" s="5">
        <f>SalesData[[#This Row],[Profit]]/SalesData[[#This Row],[Sales]]</f>
        <v>-0.28333333333333338</v>
      </c>
      <c r="W295" s="17">
        <f>IF(SalesData[[#This Row],[Discount]]&gt;=0.2,1,0)</f>
        <v>1</v>
      </c>
      <c r="X295" s="1" t="s">
        <v>131</v>
      </c>
      <c r="Y295" s="1" t="str">
        <f>TEXT(SalesData[[#This Row],[Order Date]],"yyyy")</f>
        <v>2016</v>
      </c>
      <c r="Z295" s="1" t="s">
        <v>115</v>
      </c>
    </row>
    <row r="296" spans="1:26" x14ac:dyDescent="0.3">
      <c r="A296">
        <v>1406</v>
      </c>
      <c r="B296" s="1" t="s">
        <v>1258</v>
      </c>
      <c r="C296" s="2">
        <v>41735</v>
      </c>
      <c r="D296" s="2">
        <v>41737</v>
      </c>
      <c r="E296" s="1" t="s">
        <v>89</v>
      </c>
      <c r="F296" s="1" t="s">
        <v>1259</v>
      </c>
      <c r="G296" s="1" t="s">
        <v>1260</v>
      </c>
      <c r="H296" s="1" t="s">
        <v>102</v>
      </c>
      <c r="I296" s="1" t="s">
        <v>27</v>
      </c>
      <c r="J296" s="1" t="s">
        <v>67</v>
      </c>
      <c r="K296" s="1" t="s">
        <v>68</v>
      </c>
      <c r="L296" s="1" t="s">
        <v>69</v>
      </c>
      <c r="M296" s="1" t="s">
        <v>1261</v>
      </c>
      <c r="N296" s="1" t="s">
        <v>32</v>
      </c>
      <c r="O296" s="1" t="s">
        <v>47</v>
      </c>
      <c r="P296" s="1" t="s">
        <v>1065</v>
      </c>
      <c r="Q296">
        <v>154.76400000000001</v>
      </c>
      <c r="R296">
        <v>3</v>
      </c>
      <c r="S296" s="5">
        <v>0.4</v>
      </c>
      <c r="T296" s="11">
        <v>-36.111600000000003</v>
      </c>
      <c r="U296" s="11">
        <f>SalesData[[#This Row],[Profit]]/SalesData[[#This Row],[Quantity]]</f>
        <v>-12.0372</v>
      </c>
      <c r="V296" s="5">
        <f>SalesData[[#This Row],[Profit]]/SalesData[[#This Row],[Sales]]</f>
        <v>-0.23333333333333334</v>
      </c>
      <c r="W296" s="17">
        <f>IF(SalesData[[#This Row],[Discount]]&gt;=0.2,1,0)</f>
        <v>1</v>
      </c>
      <c r="X296" s="1" t="s">
        <v>72</v>
      </c>
      <c r="Y296" s="1" t="str">
        <f>TEXT(SalesData[[#This Row],[Order Date]],"yyyy")</f>
        <v>2014</v>
      </c>
      <c r="Z296" s="1" t="s">
        <v>115</v>
      </c>
    </row>
    <row r="297" spans="1:26" x14ac:dyDescent="0.3">
      <c r="A297">
        <v>1409</v>
      </c>
      <c r="B297" s="1" t="s">
        <v>1262</v>
      </c>
      <c r="C297" s="2">
        <v>42615</v>
      </c>
      <c r="D297" s="2">
        <v>42619</v>
      </c>
      <c r="E297" s="1" t="s">
        <v>41</v>
      </c>
      <c r="F297" s="1" t="s">
        <v>1033</v>
      </c>
      <c r="G297" s="1" t="s">
        <v>1034</v>
      </c>
      <c r="H297" s="1" t="s">
        <v>26</v>
      </c>
      <c r="I297" s="1" t="s">
        <v>27</v>
      </c>
      <c r="J297" s="1" t="s">
        <v>175</v>
      </c>
      <c r="K297" s="1" t="s">
        <v>122</v>
      </c>
      <c r="L297" s="1" t="s">
        <v>69</v>
      </c>
      <c r="M297" s="1" t="s">
        <v>402</v>
      </c>
      <c r="N297" s="1" t="s">
        <v>32</v>
      </c>
      <c r="O297" s="1" t="s">
        <v>58</v>
      </c>
      <c r="P297" s="1" t="s">
        <v>403</v>
      </c>
      <c r="Q297">
        <v>39.979999999999997</v>
      </c>
      <c r="R297">
        <v>2</v>
      </c>
      <c r="S297" s="5">
        <v>0</v>
      </c>
      <c r="T297" s="11">
        <v>9.9949999999999992</v>
      </c>
      <c r="U297" s="11">
        <f>SalesData[[#This Row],[Profit]]/SalesData[[#This Row],[Quantity]]</f>
        <v>4.9974999999999996</v>
      </c>
      <c r="V297" s="5">
        <f>SalesData[[#This Row],[Profit]]/SalesData[[#This Row],[Sales]]</f>
        <v>0.25</v>
      </c>
      <c r="W297" s="17">
        <f>IF(SalesData[[#This Row],[Discount]]&gt;=0.2,1,0)</f>
        <v>0</v>
      </c>
      <c r="X297" s="1" t="s">
        <v>85</v>
      </c>
      <c r="Y297" s="1" t="str">
        <f>TEXT(SalesData[[#This Row],[Order Date]],"yyyy")</f>
        <v>2016</v>
      </c>
      <c r="Z297" s="1" t="s">
        <v>79</v>
      </c>
    </row>
    <row r="298" spans="1:26" x14ac:dyDescent="0.3">
      <c r="A298">
        <v>1410</v>
      </c>
      <c r="B298" s="1" t="s">
        <v>1263</v>
      </c>
      <c r="C298" s="2">
        <v>42638</v>
      </c>
      <c r="D298" s="2">
        <v>42643</v>
      </c>
      <c r="E298" s="1" t="s">
        <v>41</v>
      </c>
      <c r="F298" s="1" t="s">
        <v>1264</v>
      </c>
      <c r="G298" s="1" t="s">
        <v>1265</v>
      </c>
      <c r="H298" s="1" t="s">
        <v>26</v>
      </c>
      <c r="I298" s="1" t="s">
        <v>27</v>
      </c>
      <c r="J298" s="1" t="s">
        <v>521</v>
      </c>
      <c r="K298" s="1" t="s">
        <v>522</v>
      </c>
      <c r="L298" s="1" t="s">
        <v>56</v>
      </c>
      <c r="M298" s="1" t="s">
        <v>917</v>
      </c>
      <c r="N298" s="1" t="s">
        <v>32</v>
      </c>
      <c r="O298" s="1" t="s">
        <v>47</v>
      </c>
      <c r="P298" s="1" t="s">
        <v>918</v>
      </c>
      <c r="Q298">
        <v>393.16500000000002</v>
      </c>
      <c r="R298">
        <v>3</v>
      </c>
      <c r="S298" s="5">
        <v>0.5</v>
      </c>
      <c r="T298" s="11">
        <v>-204.44579999999999</v>
      </c>
      <c r="U298" s="11">
        <f>SalesData[[#This Row],[Profit]]/SalesData[[#This Row],[Quantity]]</f>
        <v>-68.148600000000002</v>
      </c>
      <c r="V298" s="5">
        <f>SalesData[[#This Row],[Profit]]/SalesData[[#This Row],[Sales]]</f>
        <v>-0.51999999999999991</v>
      </c>
      <c r="W298" s="17">
        <f>IF(SalesData[[#This Row],[Discount]]&gt;=0.2,1,0)</f>
        <v>1</v>
      </c>
      <c r="X298" s="1" t="s">
        <v>60</v>
      </c>
      <c r="Y298" s="1" t="str">
        <f>TEXT(SalesData[[#This Row],[Order Date]],"yyyy")</f>
        <v>2016</v>
      </c>
      <c r="Z298" s="1" t="s">
        <v>79</v>
      </c>
    </row>
    <row r="299" spans="1:26" x14ac:dyDescent="0.3">
      <c r="A299">
        <v>1412</v>
      </c>
      <c r="B299" s="1" t="s">
        <v>1266</v>
      </c>
      <c r="C299" s="2">
        <v>42560</v>
      </c>
      <c r="D299" s="2">
        <v>42564</v>
      </c>
      <c r="E299" s="1" t="s">
        <v>41</v>
      </c>
      <c r="F299" s="1" t="s">
        <v>227</v>
      </c>
      <c r="G299" s="1" t="s">
        <v>228</v>
      </c>
      <c r="H299" s="1" t="s">
        <v>92</v>
      </c>
      <c r="I299" s="1" t="s">
        <v>27</v>
      </c>
      <c r="J299" s="1" t="s">
        <v>175</v>
      </c>
      <c r="K299" s="1" t="s">
        <v>122</v>
      </c>
      <c r="L299" s="1" t="s">
        <v>69</v>
      </c>
      <c r="M299" s="1" t="s">
        <v>807</v>
      </c>
      <c r="N299" s="1" t="s">
        <v>32</v>
      </c>
      <c r="O299" s="1" t="s">
        <v>38</v>
      </c>
      <c r="P299" s="1" t="s">
        <v>808</v>
      </c>
      <c r="Q299">
        <v>408.00599999999997</v>
      </c>
      <c r="R299">
        <v>2</v>
      </c>
      <c r="S299" s="5">
        <v>0.1</v>
      </c>
      <c r="T299" s="11">
        <v>72.534400000000005</v>
      </c>
      <c r="U299" s="11">
        <f>SalesData[[#This Row],[Profit]]/SalesData[[#This Row],[Quantity]]</f>
        <v>36.267200000000003</v>
      </c>
      <c r="V299" s="5">
        <f>SalesData[[#This Row],[Profit]]/SalesData[[#This Row],[Sales]]</f>
        <v>0.17777777777777781</v>
      </c>
      <c r="W299" s="17">
        <f>IF(SalesData[[#This Row],[Discount]]&gt;=0.2,1,0)</f>
        <v>0</v>
      </c>
      <c r="X299" s="1" t="s">
        <v>85</v>
      </c>
      <c r="Y299" s="1" t="str">
        <f>TEXT(SalesData[[#This Row],[Order Date]],"yyyy")</f>
        <v>2016</v>
      </c>
      <c r="Z299" s="1" t="s">
        <v>73</v>
      </c>
    </row>
    <row r="300" spans="1:26" x14ac:dyDescent="0.3">
      <c r="A300">
        <v>1413</v>
      </c>
      <c r="B300" s="1" t="s">
        <v>1266</v>
      </c>
      <c r="C300" s="2">
        <v>42560</v>
      </c>
      <c r="D300" s="2">
        <v>42564</v>
      </c>
      <c r="E300" s="1" t="s">
        <v>41</v>
      </c>
      <c r="F300" s="1" t="s">
        <v>227</v>
      </c>
      <c r="G300" s="1" t="s">
        <v>228</v>
      </c>
      <c r="H300" s="1" t="s">
        <v>92</v>
      </c>
      <c r="I300" s="1" t="s">
        <v>27</v>
      </c>
      <c r="J300" s="1" t="s">
        <v>175</v>
      </c>
      <c r="K300" s="1" t="s">
        <v>122</v>
      </c>
      <c r="L300" s="1" t="s">
        <v>69</v>
      </c>
      <c r="M300" s="1" t="s">
        <v>598</v>
      </c>
      <c r="N300" s="1" t="s">
        <v>32</v>
      </c>
      <c r="O300" s="1" t="s">
        <v>58</v>
      </c>
      <c r="P300" s="1" t="s">
        <v>599</v>
      </c>
      <c r="Q300">
        <v>165.28</v>
      </c>
      <c r="R300">
        <v>4</v>
      </c>
      <c r="S300" s="5">
        <v>0</v>
      </c>
      <c r="T300" s="11">
        <v>14.8752</v>
      </c>
      <c r="U300" s="11">
        <f>SalesData[[#This Row],[Profit]]/SalesData[[#This Row],[Quantity]]</f>
        <v>3.7187999999999999</v>
      </c>
      <c r="V300" s="5">
        <f>SalesData[[#This Row],[Profit]]/SalesData[[#This Row],[Sales]]</f>
        <v>0.09</v>
      </c>
      <c r="W300" s="17">
        <f>IF(SalesData[[#This Row],[Discount]]&gt;=0.2,1,0)</f>
        <v>0</v>
      </c>
      <c r="X300" s="1" t="s">
        <v>85</v>
      </c>
      <c r="Y300" s="1" t="str">
        <f>TEXT(SalesData[[#This Row],[Order Date]],"yyyy")</f>
        <v>2016</v>
      </c>
      <c r="Z300" s="1" t="s">
        <v>73</v>
      </c>
    </row>
    <row r="301" spans="1:26" x14ac:dyDescent="0.3">
      <c r="A301">
        <v>1416</v>
      </c>
      <c r="B301" s="1" t="s">
        <v>1267</v>
      </c>
      <c r="C301" s="2">
        <v>42763</v>
      </c>
      <c r="D301" s="2">
        <v>42766</v>
      </c>
      <c r="E301" s="1" t="s">
        <v>23</v>
      </c>
      <c r="F301" s="1" t="s">
        <v>1268</v>
      </c>
      <c r="G301" s="1" t="s">
        <v>1269</v>
      </c>
      <c r="H301" s="1" t="s">
        <v>102</v>
      </c>
      <c r="I301" s="1" t="s">
        <v>27</v>
      </c>
      <c r="J301" s="1" t="s">
        <v>552</v>
      </c>
      <c r="K301" s="1" t="s">
        <v>55</v>
      </c>
      <c r="L301" s="1" t="s">
        <v>56</v>
      </c>
      <c r="M301" s="1" t="s">
        <v>1270</v>
      </c>
      <c r="N301" s="1" t="s">
        <v>32</v>
      </c>
      <c r="O301" s="1" t="s">
        <v>58</v>
      </c>
      <c r="P301" s="1" t="s">
        <v>1271</v>
      </c>
      <c r="Q301">
        <v>37.74</v>
      </c>
      <c r="R301">
        <v>3</v>
      </c>
      <c r="S301" s="5">
        <v>0</v>
      </c>
      <c r="T301" s="11">
        <v>12.8316</v>
      </c>
      <c r="U301" s="11">
        <f>SalesData[[#This Row],[Profit]]/SalesData[[#This Row],[Quantity]]</f>
        <v>4.2771999999999997</v>
      </c>
      <c r="V301" s="5">
        <f>SalesData[[#This Row],[Profit]]/SalesData[[#This Row],[Sales]]</f>
        <v>0.33999999999999997</v>
      </c>
      <c r="W301" s="17">
        <f>IF(SalesData[[#This Row],[Discount]]&gt;=0.2,1,0)</f>
        <v>0</v>
      </c>
      <c r="X301" s="1" t="s">
        <v>35</v>
      </c>
      <c r="Y301" s="1" t="str">
        <f>TEXT(SalesData[[#This Row],[Order Date]],"yyyy")</f>
        <v>2017</v>
      </c>
      <c r="Z301" s="1" t="s">
        <v>171</v>
      </c>
    </row>
    <row r="302" spans="1:26" x14ac:dyDescent="0.3">
      <c r="A302">
        <v>1419</v>
      </c>
      <c r="B302" s="1" t="s">
        <v>1272</v>
      </c>
      <c r="C302" s="2">
        <v>42268</v>
      </c>
      <c r="D302" s="2">
        <v>42271</v>
      </c>
      <c r="E302" s="1" t="s">
        <v>89</v>
      </c>
      <c r="F302" s="1" t="s">
        <v>1273</v>
      </c>
      <c r="G302" s="1" t="s">
        <v>1274</v>
      </c>
      <c r="H302" s="1" t="s">
        <v>92</v>
      </c>
      <c r="I302" s="1" t="s">
        <v>27</v>
      </c>
      <c r="J302" s="1" t="s">
        <v>103</v>
      </c>
      <c r="K302" s="1" t="s">
        <v>94</v>
      </c>
      <c r="L302" s="1" t="s">
        <v>95</v>
      </c>
      <c r="M302" s="1" t="s">
        <v>113</v>
      </c>
      <c r="N302" s="1" t="s">
        <v>32</v>
      </c>
      <c r="O302" s="1" t="s">
        <v>58</v>
      </c>
      <c r="P302" s="1" t="s">
        <v>114</v>
      </c>
      <c r="Q302">
        <v>4.9279999999999999</v>
      </c>
      <c r="R302">
        <v>4</v>
      </c>
      <c r="S302" s="5">
        <v>0.6</v>
      </c>
      <c r="T302" s="11">
        <v>-1.4783999999999999</v>
      </c>
      <c r="U302" s="11">
        <f>SalesData[[#This Row],[Profit]]/SalesData[[#This Row],[Quantity]]</f>
        <v>-0.36959999999999998</v>
      </c>
      <c r="V302" s="5">
        <f>SalesData[[#This Row],[Profit]]/SalesData[[#This Row],[Sales]]</f>
        <v>-0.3</v>
      </c>
      <c r="W302" s="17">
        <f>IF(SalesData[[#This Row],[Discount]]&gt;=0.2,1,0)</f>
        <v>1</v>
      </c>
      <c r="X302" s="1" t="s">
        <v>35</v>
      </c>
      <c r="Y302" s="1" t="str">
        <f>TEXT(SalesData[[#This Row],[Order Date]],"yyyy")</f>
        <v>2015</v>
      </c>
      <c r="Z302" s="1" t="s">
        <v>79</v>
      </c>
    </row>
    <row r="303" spans="1:26" x14ac:dyDescent="0.3">
      <c r="A303">
        <v>1434</v>
      </c>
      <c r="B303" s="1" t="s">
        <v>1275</v>
      </c>
      <c r="C303" s="2">
        <v>41992</v>
      </c>
      <c r="D303" s="2">
        <v>41994</v>
      </c>
      <c r="E303" s="1" t="s">
        <v>23</v>
      </c>
      <c r="F303" s="1" t="s">
        <v>1276</v>
      </c>
      <c r="G303" s="1" t="s">
        <v>1277</v>
      </c>
      <c r="H303" s="1" t="s">
        <v>26</v>
      </c>
      <c r="I303" s="1" t="s">
        <v>27</v>
      </c>
      <c r="J303" s="1" t="s">
        <v>856</v>
      </c>
      <c r="K303" s="1" t="s">
        <v>1278</v>
      </c>
      <c r="L303" s="1" t="s">
        <v>30</v>
      </c>
      <c r="M303" s="1" t="s">
        <v>144</v>
      </c>
      <c r="N303" s="1" t="s">
        <v>32</v>
      </c>
      <c r="O303" s="1" t="s">
        <v>38</v>
      </c>
      <c r="P303" s="1" t="s">
        <v>145</v>
      </c>
      <c r="Q303">
        <v>1819.86</v>
      </c>
      <c r="R303">
        <v>14</v>
      </c>
      <c r="S303" s="5">
        <v>0</v>
      </c>
      <c r="T303" s="11">
        <v>163.78739999999999</v>
      </c>
      <c r="U303" s="11">
        <f>SalesData[[#This Row],[Profit]]/SalesData[[#This Row],[Quantity]]</f>
        <v>11.6991</v>
      </c>
      <c r="V303" s="5">
        <f>SalesData[[#This Row],[Profit]]/SalesData[[#This Row],[Sales]]</f>
        <v>0.09</v>
      </c>
      <c r="W303" s="17">
        <f>IF(SalesData[[#This Row],[Discount]]&gt;=0.2,1,0)</f>
        <v>0</v>
      </c>
      <c r="X303" s="1" t="s">
        <v>72</v>
      </c>
      <c r="Y303" s="1" t="str">
        <f>TEXT(SalesData[[#This Row],[Order Date]],"yyyy")</f>
        <v>2014</v>
      </c>
      <c r="Z303" s="1" t="s">
        <v>98</v>
      </c>
    </row>
    <row r="304" spans="1:26" x14ac:dyDescent="0.3">
      <c r="A304">
        <v>1439</v>
      </c>
      <c r="B304" s="1" t="s">
        <v>1279</v>
      </c>
      <c r="C304" s="2">
        <v>42292</v>
      </c>
      <c r="D304" s="2">
        <v>42292</v>
      </c>
      <c r="E304" s="1" t="s">
        <v>427</v>
      </c>
      <c r="F304" s="1" t="s">
        <v>140</v>
      </c>
      <c r="G304" s="1" t="s">
        <v>141</v>
      </c>
      <c r="H304" s="1" t="s">
        <v>26</v>
      </c>
      <c r="I304" s="1" t="s">
        <v>27</v>
      </c>
      <c r="J304" s="1" t="s">
        <v>530</v>
      </c>
      <c r="K304" s="1" t="s">
        <v>94</v>
      </c>
      <c r="L304" s="1" t="s">
        <v>95</v>
      </c>
      <c r="M304" s="1" t="s">
        <v>603</v>
      </c>
      <c r="N304" s="1" t="s">
        <v>32</v>
      </c>
      <c r="O304" s="1" t="s">
        <v>38</v>
      </c>
      <c r="P304" s="1" t="s">
        <v>604</v>
      </c>
      <c r="Q304">
        <v>2453.4299999999998</v>
      </c>
      <c r="R304">
        <v>5</v>
      </c>
      <c r="S304" s="5">
        <v>0.3</v>
      </c>
      <c r="T304" s="11">
        <v>-350.49</v>
      </c>
      <c r="U304" s="11">
        <f>SalesData[[#This Row],[Profit]]/SalesData[[#This Row],[Quantity]]</f>
        <v>-70.097999999999999</v>
      </c>
      <c r="V304" s="5">
        <f>SalesData[[#This Row],[Profit]]/SalesData[[#This Row],[Sales]]</f>
        <v>-0.14285714285714288</v>
      </c>
      <c r="W304" s="17">
        <f>IF(SalesData[[#This Row],[Discount]]&gt;=0.2,1,0)</f>
        <v>1</v>
      </c>
      <c r="X304" s="1" t="s">
        <v>432</v>
      </c>
      <c r="Y304" s="1" t="str">
        <f>TEXT(SalesData[[#This Row],[Order Date]],"yyyy")</f>
        <v>2015</v>
      </c>
      <c r="Z304" s="1" t="s">
        <v>50</v>
      </c>
    </row>
    <row r="305" spans="1:26" x14ac:dyDescent="0.3">
      <c r="A305">
        <v>1447</v>
      </c>
      <c r="B305" s="1" t="s">
        <v>1280</v>
      </c>
      <c r="C305" s="2">
        <v>42899</v>
      </c>
      <c r="D305" s="2">
        <v>42902</v>
      </c>
      <c r="E305" s="1" t="s">
        <v>89</v>
      </c>
      <c r="F305" s="1" t="s">
        <v>1259</v>
      </c>
      <c r="G305" s="1" t="s">
        <v>1260</v>
      </c>
      <c r="H305" s="1" t="s">
        <v>102</v>
      </c>
      <c r="I305" s="1" t="s">
        <v>27</v>
      </c>
      <c r="J305" s="1" t="s">
        <v>135</v>
      </c>
      <c r="K305" s="1" t="s">
        <v>136</v>
      </c>
      <c r="L305" s="1" t="s">
        <v>95</v>
      </c>
      <c r="M305" s="1" t="s">
        <v>1281</v>
      </c>
      <c r="N305" s="1" t="s">
        <v>32</v>
      </c>
      <c r="O305" s="1" t="s">
        <v>38</v>
      </c>
      <c r="P305" s="1" t="s">
        <v>1282</v>
      </c>
      <c r="Q305">
        <v>470.30200000000002</v>
      </c>
      <c r="R305">
        <v>7</v>
      </c>
      <c r="S305" s="5">
        <v>0.3</v>
      </c>
      <c r="T305" s="11">
        <v>-87.341800000000006</v>
      </c>
      <c r="U305" s="11">
        <f>SalesData[[#This Row],[Profit]]/SalesData[[#This Row],[Quantity]]</f>
        <v>-12.477400000000001</v>
      </c>
      <c r="V305" s="5">
        <f>SalesData[[#This Row],[Profit]]/SalesData[[#This Row],[Sales]]</f>
        <v>-0.18571428571428572</v>
      </c>
      <c r="W305" s="17">
        <f>IF(SalesData[[#This Row],[Discount]]&gt;=0.2,1,0)</f>
        <v>1</v>
      </c>
      <c r="X305" s="1" t="s">
        <v>35</v>
      </c>
      <c r="Y305" s="1" t="str">
        <f>TEXT(SalesData[[#This Row],[Order Date]],"yyyy")</f>
        <v>2017</v>
      </c>
      <c r="Z305" s="1" t="s">
        <v>61</v>
      </c>
    </row>
    <row r="306" spans="1:26" x14ac:dyDescent="0.3">
      <c r="A306">
        <v>1457</v>
      </c>
      <c r="B306" s="1" t="s">
        <v>1283</v>
      </c>
      <c r="C306" s="2">
        <v>42898</v>
      </c>
      <c r="D306" s="2">
        <v>42905</v>
      </c>
      <c r="E306" s="1" t="s">
        <v>41</v>
      </c>
      <c r="F306" s="1" t="s">
        <v>1284</v>
      </c>
      <c r="G306" s="1" t="s">
        <v>1285</v>
      </c>
      <c r="H306" s="1" t="s">
        <v>102</v>
      </c>
      <c r="I306" s="1" t="s">
        <v>27</v>
      </c>
      <c r="J306" s="1" t="s">
        <v>349</v>
      </c>
      <c r="K306" s="1" t="s">
        <v>669</v>
      </c>
      <c r="L306" s="1" t="s">
        <v>30</v>
      </c>
      <c r="M306" s="1" t="s">
        <v>1286</v>
      </c>
      <c r="N306" s="1" t="s">
        <v>32</v>
      </c>
      <c r="O306" s="1" t="s">
        <v>47</v>
      </c>
      <c r="P306" s="1" t="s">
        <v>1287</v>
      </c>
      <c r="Q306">
        <v>452.94</v>
      </c>
      <c r="R306">
        <v>3</v>
      </c>
      <c r="S306" s="5">
        <v>0</v>
      </c>
      <c r="T306" s="11">
        <v>67.941000000000003</v>
      </c>
      <c r="U306" s="11">
        <f>SalesData[[#This Row],[Profit]]/SalesData[[#This Row],[Quantity]]</f>
        <v>22.647000000000002</v>
      </c>
      <c r="V306" s="5">
        <f>SalesData[[#This Row],[Profit]]/SalesData[[#This Row],[Sales]]</f>
        <v>0.15</v>
      </c>
      <c r="W306" s="17">
        <f>IF(SalesData[[#This Row],[Discount]]&gt;=0.2,1,0)</f>
        <v>0</v>
      </c>
      <c r="X306" s="1" t="s">
        <v>49</v>
      </c>
      <c r="Y306" s="1" t="str">
        <f>TEXT(SalesData[[#This Row],[Order Date]],"yyyy")</f>
        <v>2017</v>
      </c>
      <c r="Z306" s="1" t="s">
        <v>61</v>
      </c>
    </row>
    <row r="307" spans="1:26" x14ac:dyDescent="0.3">
      <c r="A307">
        <v>1460</v>
      </c>
      <c r="B307" s="1" t="s">
        <v>1288</v>
      </c>
      <c r="C307" s="2">
        <v>41763</v>
      </c>
      <c r="D307" s="2">
        <v>41763</v>
      </c>
      <c r="E307" s="1" t="s">
        <v>427</v>
      </c>
      <c r="F307" s="1" t="s">
        <v>1289</v>
      </c>
      <c r="G307" s="1" t="s">
        <v>1290</v>
      </c>
      <c r="H307" s="1" t="s">
        <v>26</v>
      </c>
      <c r="I307" s="1" t="s">
        <v>27</v>
      </c>
      <c r="J307" s="1" t="s">
        <v>1291</v>
      </c>
      <c r="K307" s="1" t="s">
        <v>431</v>
      </c>
      <c r="L307" s="1" t="s">
        <v>69</v>
      </c>
      <c r="M307" s="1" t="s">
        <v>1292</v>
      </c>
      <c r="N307" s="1" t="s">
        <v>32</v>
      </c>
      <c r="O307" s="1" t="s">
        <v>58</v>
      </c>
      <c r="P307" s="1" t="s">
        <v>1293</v>
      </c>
      <c r="Q307">
        <v>27.46</v>
      </c>
      <c r="R307">
        <v>2</v>
      </c>
      <c r="S307" s="5">
        <v>0</v>
      </c>
      <c r="T307" s="11">
        <v>9.8856000000000002</v>
      </c>
      <c r="U307" s="11">
        <f>SalesData[[#This Row],[Profit]]/SalesData[[#This Row],[Quantity]]</f>
        <v>4.9428000000000001</v>
      </c>
      <c r="V307" s="5">
        <f>SalesData[[#This Row],[Profit]]/SalesData[[#This Row],[Sales]]</f>
        <v>0.36</v>
      </c>
      <c r="W307" s="17">
        <f>IF(SalesData[[#This Row],[Discount]]&gt;=0.2,1,0)</f>
        <v>0</v>
      </c>
      <c r="X307" s="1" t="s">
        <v>432</v>
      </c>
      <c r="Y307" s="1" t="str">
        <f>TEXT(SalesData[[#This Row],[Order Date]],"yyyy")</f>
        <v>2014</v>
      </c>
      <c r="Z307" s="1" t="s">
        <v>163</v>
      </c>
    </row>
    <row r="308" spans="1:26" x14ac:dyDescent="0.3">
      <c r="A308">
        <v>1462</v>
      </c>
      <c r="B308" s="1" t="s">
        <v>1294</v>
      </c>
      <c r="C308" s="2">
        <v>42440</v>
      </c>
      <c r="D308" s="2">
        <v>42444</v>
      </c>
      <c r="E308" s="1" t="s">
        <v>41</v>
      </c>
      <c r="F308" s="1" t="s">
        <v>1295</v>
      </c>
      <c r="G308" s="1" t="s">
        <v>1296</v>
      </c>
      <c r="H308" s="1" t="s">
        <v>26</v>
      </c>
      <c r="I308" s="1" t="s">
        <v>27</v>
      </c>
      <c r="J308" s="1" t="s">
        <v>1297</v>
      </c>
      <c r="K308" s="1" t="s">
        <v>364</v>
      </c>
      <c r="L308" s="1" t="s">
        <v>69</v>
      </c>
      <c r="M308" s="1" t="s">
        <v>786</v>
      </c>
      <c r="N308" s="1" t="s">
        <v>32</v>
      </c>
      <c r="O308" s="1" t="s">
        <v>47</v>
      </c>
      <c r="P308" s="1" t="s">
        <v>787</v>
      </c>
      <c r="Q308">
        <v>244.006</v>
      </c>
      <c r="R308">
        <v>2</v>
      </c>
      <c r="S308" s="5">
        <v>0.3</v>
      </c>
      <c r="T308" s="11">
        <v>-31.372199999999999</v>
      </c>
      <c r="U308" s="11">
        <f>SalesData[[#This Row],[Profit]]/SalesData[[#This Row],[Quantity]]</f>
        <v>-15.6861</v>
      </c>
      <c r="V308" s="5">
        <f>SalesData[[#This Row],[Profit]]/SalesData[[#This Row],[Sales]]</f>
        <v>-0.12857142857142856</v>
      </c>
      <c r="W308" s="17">
        <f>IF(SalesData[[#This Row],[Discount]]&gt;=0.2,1,0)</f>
        <v>1</v>
      </c>
      <c r="X308" s="1" t="s">
        <v>85</v>
      </c>
      <c r="Y308" s="1" t="str">
        <f>TEXT(SalesData[[#This Row],[Order Date]],"yyyy")</f>
        <v>2016</v>
      </c>
      <c r="Z308" s="1" t="s">
        <v>197</v>
      </c>
    </row>
    <row r="309" spans="1:26" x14ac:dyDescent="0.3">
      <c r="A309">
        <v>1464</v>
      </c>
      <c r="B309" s="1" t="s">
        <v>1298</v>
      </c>
      <c r="C309" s="2">
        <v>42608</v>
      </c>
      <c r="D309" s="2">
        <v>42610</v>
      </c>
      <c r="E309" s="1" t="s">
        <v>89</v>
      </c>
      <c r="F309" s="1" t="s">
        <v>1299</v>
      </c>
      <c r="G309" s="1" t="s">
        <v>1300</v>
      </c>
      <c r="H309" s="1" t="s">
        <v>92</v>
      </c>
      <c r="I309" s="1" t="s">
        <v>27</v>
      </c>
      <c r="J309" s="1" t="s">
        <v>1187</v>
      </c>
      <c r="K309" s="1" t="s">
        <v>94</v>
      </c>
      <c r="L309" s="1" t="s">
        <v>95</v>
      </c>
      <c r="M309" s="1" t="s">
        <v>1084</v>
      </c>
      <c r="N309" s="1" t="s">
        <v>32</v>
      </c>
      <c r="O309" s="1" t="s">
        <v>38</v>
      </c>
      <c r="P309" s="1" t="s">
        <v>1085</v>
      </c>
      <c r="Q309">
        <v>1024.7159999999999</v>
      </c>
      <c r="R309">
        <v>6</v>
      </c>
      <c r="S309" s="5">
        <v>0.3</v>
      </c>
      <c r="T309" s="11">
        <v>-29.2776</v>
      </c>
      <c r="U309" s="11">
        <f>SalesData[[#This Row],[Profit]]/SalesData[[#This Row],[Quantity]]</f>
        <v>-4.8795999999999999</v>
      </c>
      <c r="V309" s="5">
        <f>SalesData[[#This Row],[Profit]]/SalesData[[#This Row],[Sales]]</f>
        <v>-2.8571428571428574E-2</v>
      </c>
      <c r="W309" s="17">
        <f>IF(SalesData[[#This Row],[Discount]]&gt;=0.2,1,0)</f>
        <v>1</v>
      </c>
      <c r="X309" s="1" t="s">
        <v>72</v>
      </c>
      <c r="Y309" s="1" t="str">
        <f>TEXT(SalesData[[#This Row],[Order Date]],"yyyy")</f>
        <v>2016</v>
      </c>
      <c r="Z309" s="1" t="s">
        <v>255</v>
      </c>
    </row>
    <row r="310" spans="1:26" x14ac:dyDescent="0.3">
      <c r="A310">
        <v>1466</v>
      </c>
      <c r="B310" s="1" t="s">
        <v>1301</v>
      </c>
      <c r="C310" s="2">
        <v>41859</v>
      </c>
      <c r="D310" s="2">
        <v>41865</v>
      </c>
      <c r="E310" s="1" t="s">
        <v>41</v>
      </c>
      <c r="F310" s="1" t="s">
        <v>1302</v>
      </c>
      <c r="G310" s="1" t="s">
        <v>1303</v>
      </c>
      <c r="H310" s="1" t="s">
        <v>26</v>
      </c>
      <c r="I310" s="1" t="s">
        <v>27</v>
      </c>
      <c r="J310" s="1" t="s">
        <v>1304</v>
      </c>
      <c r="K310" s="1" t="s">
        <v>522</v>
      </c>
      <c r="L310" s="1" t="s">
        <v>56</v>
      </c>
      <c r="M310" s="1" t="s">
        <v>969</v>
      </c>
      <c r="N310" s="1" t="s">
        <v>32</v>
      </c>
      <c r="O310" s="1" t="s">
        <v>58</v>
      </c>
      <c r="P310" s="1" t="s">
        <v>970</v>
      </c>
      <c r="Q310">
        <v>121.376</v>
      </c>
      <c r="R310">
        <v>4</v>
      </c>
      <c r="S310" s="5">
        <v>0.2</v>
      </c>
      <c r="T310" s="11">
        <v>-3.0344000000000002</v>
      </c>
      <c r="U310" s="11">
        <f>SalesData[[#This Row],[Profit]]/SalesData[[#This Row],[Quantity]]</f>
        <v>-0.75860000000000005</v>
      </c>
      <c r="V310" s="5">
        <f>SalesData[[#This Row],[Profit]]/SalesData[[#This Row],[Sales]]</f>
        <v>-2.5000000000000001E-2</v>
      </c>
      <c r="W310" s="17">
        <f>IF(SalesData[[#This Row],[Discount]]&gt;=0.2,1,0)</f>
        <v>1</v>
      </c>
      <c r="X310" s="1" t="s">
        <v>131</v>
      </c>
      <c r="Y310" s="1" t="str">
        <f>TEXT(SalesData[[#This Row],[Order Date]],"yyyy")</f>
        <v>2014</v>
      </c>
      <c r="Z310" s="1" t="s">
        <v>255</v>
      </c>
    </row>
    <row r="311" spans="1:26" x14ac:dyDescent="0.3">
      <c r="A311">
        <v>1469</v>
      </c>
      <c r="B311" s="1" t="s">
        <v>1305</v>
      </c>
      <c r="C311" s="2">
        <v>43078</v>
      </c>
      <c r="D311" s="2">
        <v>43082</v>
      </c>
      <c r="E311" s="1" t="s">
        <v>41</v>
      </c>
      <c r="F311" s="1" t="s">
        <v>1306</v>
      </c>
      <c r="G311" s="1" t="s">
        <v>1307</v>
      </c>
      <c r="H311" s="1" t="s">
        <v>92</v>
      </c>
      <c r="I311" s="1" t="s">
        <v>27</v>
      </c>
      <c r="J311" s="1" t="s">
        <v>290</v>
      </c>
      <c r="K311" s="1" t="s">
        <v>291</v>
      </c>
      <c r="L311" s="1" t="s">
        <v>95</v>
      </c>
      <c r="M311" s="1" t="s">
        <v>1308</v>
      </c>
      <c r="N311" s="1" t="s">
        <v>32</v>
      </c>
      <c r="O311" s="1" t="s">
        <v>38</v>
      </c>
      <c r="P311" s="1" t="s">
        <v>1309</v>
      </c>
      <c r="Q311">
        <v>872.94</v>
      </c>
      <c r="R311">
        <v>3</v>
      </c>
      <c r="S311" s="5">
        <v>0</v>
      </c>
      <c r="T311" s="11">
        <v>226.96440000000001</v>
      </c>
      <c r="U311" s="11">
        <f>SalesData[[#This Row],[Profit]]/SalesData[[#This Row],[Quantity]]</f>
        <v>75.654800000000009</v>
      </c>
      <c r="V311" s="5">
        <f>SalesData[[#This Row],[Profit]]/SalesData[[#This Row],[Sales]]</f>
        <v>0.26</v>
      </c>
      <c r="W311" s="17">
        <f>IF(SalesData[[#This Row],[Discount]]&gt;=0.2,1,0)</f>
        <v>0</v>
      </c>
      <c r="X311" s="1" t="s">
        <v>85</v>
      </c>
      <c r="Y311" s="1" t="str">
        <f>TEXT(SalesData[[#This Row],[Order Date]],"yyyy")</f>
        <v>2017</v>
      </c>
      <c r="Z311" s="1" t="s">
        <v>98</v>
      </c>
    </row>
    <row r="312" spans="1:26" x14ac:dyDescent="0.3">
      <c r="A312">
        <v>1474</v>
      </c>
      <c r="B312" s="1" t="s">
        <v>1310</v>
      </c>
      <c r="C312" s="2">
        <v>42339</v>
      </c>
      <c r="D312" s="2">
        <v>42340</v>
      </c>
      <c r="E312" s="1" t="s">
        <v>427</v>
      </c>
      <c r="F312" s="1" t="s">
        <v>1311</v>
      </c>
      <c r="G312" s="1" t="s">
        <v>1312</v>
      </c>
      <c r="H312" s="1" t="s">
        <v>26</v>
      </c>
      <c r="I312" s="1" t="s">
        <v>27</v>
      </c>
      <c r="J312" s="1" t="s">
        <v>103</v>
      </c>
      <c r="K312" s="1" t="s">
        <v>94</v>
      </c>
      <c r="L312" s="1" t="s">
        <v>95</v>
      </c>
      <c r="M312" s="1" t="s">
        <v>1313</v>
      </c>
      <c r="N312" s="1" t="s">
        <v>32</v>
      </c>
      <c r="O312" s="1" t="s">
        <v>58</v>
      </c>
      <c r="P312" s="1" t="s">
        <v>1314</v>
      </c>
      <c r="Q312">
        <v>6.6879999999999997</v>
      </c>
      <c r="R312">
        <v>4</v>
      </c>
      <c r="S312" s="5">
        <v>0.6</v>
      </c>
      <c r="T312" s="11">
        <v>-4.0128000000000004</v>
      </c>
      <c r="U312" s="11">
        <f>SalesData[[#This Row],[Profit]]/SalesData[[#This Row],[Quantity]]</f>
        <v>-1.0032000000000001</v>
      </c>
      <c r="V312" s="5">
        <f>SalesData[[#This Row],[Profit]]/SalesData[[#This Row],[Sales]]</f>
        <v>-0.60000000000000009</v>
      </c>
      <c r="W312" s="17">
        <f>IF(SalesData[[#This Row],[Discount]]&gt;=0.2,1,0)</f>
        <v>1</v>
      </c>
      <c r="X312" s="1" t="s">
        <v>125</v>
      </c>
      <c r="Y312" s="1" t="str">
        <f>TEXT(SalesData[[#This Row],[Order Date]],"yyyy")</f>
        <v>2015</v>
      </c>
      <c r="Z312" s="1" t="s">
        <v>98</v>
      </c>
    </row>
    <row r="313" spans="1:26" x14ac:dyDescent="0.3">
      <c r="A313">
        <v>1489</v>
      </c>
      <c r="B313" s="1" t="s">
        <v>1315</v>
      </c>
      <c r="C313" s="2">
        <v>42311</v>
      </c>
      <c r="D313" s="2">
        <v>42315</v>
      </c>
      <c r="E313" s="1" t="s">
        <v>41</v>
      </c>
      <c r="F313" s="1" t="s">
        <v>1316</v>
      </c>
      <c r="G313" s="1" t="s">
        <v>1317</v>
      </c>
      <c r="H313" s="1" t="s">
        <v>102</v>
      </c>
      <c r="I313" s="1" t="s">
        <v>27</v>
      </c>
      <c r="J313" s="1" t="s">
        <v>54</v>
      </c>
      <c r="K313" s="1" t="s">
        <v>55</v>
      </c>
      <c r="L313" s="1" t="s">
        <v>56</v>
      </c>
      <c r="M313" s="1" t="s">
        <v>487</v>
      </c>
      <c r="N313" s="1" t="s">
        <v>32</v>
      </c>
      <c r="O313" s="1" t="s">
        <v>58</v>
      </c>
      <c r="P313" s="1" t="s">
        <v>488</v>
      </c>
      <c r="Q313">
        <v>42.6</v>
      </c>
      <c r="R313">
        <v>3</v>
      </c>
      <c r="S313" s="5">
        <v>0</v>
      </c>
      <c r="T313" s="11">
        <v>16.614000000000001</v>
      </c>
      <c r="U313" s="11">
        <f>SalesData[[#This Row],[Profit]]/SalesData[[#This Row],[Quantity]]</f>
        <v>5.5380000000000003</v>
      </c>
      <c r="V313" s="5">
        <f>SalesData[[#This Row],[Profit]]/SalesData[[#This Row],[Sales]]</f>
        <v>0.39</v>
      </c>
      <c r="W313" s="17">
        <f>IF(SalesData[[#This Row],[Discount]]&gt;=0.2,1,0)</f>
        <v>0</v>
      </c>
      <c r="X313" s="1" t="s">
        <v>85</v>
      </c>
      <c r="Y313" s="1" t="str">
        <f>TEXT(SalesData[[#This Row],[Order Date]],"yyyy")</f>
        <v>2015</v>
      </c>
      <c r="Z313" s="1" t="s">
        <v>36</v>
      </c>
    </row>
    <row r="314" spans="1:26" x14ac:dyDescent="0.3">
      <c r="A314">
        <v>1493</v>
      </c>
      <c r="B314" s="1" t="s">
        <v>1318</v>
      </c>
      <c r="C314" s="2">
        <v>43063</v>
      </c>
      <c r="D314" s="2">
        <v>43067</v>
      </c>
      <c r="E314" s="1" t="s">
        <v>41</v>
      </c>
      <c r="F314" s="1" t="s">
        <v>1319</v>
      </c>
      <c r="G314" s="1" t="s">
        <v>1320</v>
      </c>
      <c r="H314" s="1" t="s">
        <v>92</v>
      </c>
      <c r="I314" s="1" t="s">
        <v>27</v>
      </c>
      <c r="J314" s="1" t="s">
        <v>175</v>
      </c>
      <c r="K314" s="1" t="s">
        <v>122</v>
      </c>
      <c r="L314" s="1" t="s">
        <v>69</v>
      </c>
      <c r="M314" s="1" t="s">
        <v>422</v>
      </c>
      <c r="N314" s="1" t="s">
        <v>32</v>
      </c>
      <c r="O314" s="1" t="s">
        <v>38</v>
      </c>
      <c r="P314" s="1" t="s">
        <v>423</v>
      </c>
      <c r="Q314">
        <v>977.29200000000003</v>
      </c>
      <c r="R314">
        <v>6</v>
      </c>
      <c r="S314" s="5">
        <v>0.1</v>
      </c>
      <c r="T314" s="11">
        <v>173.74080000000001</v>
      </c>
      <c r="U314" s="11">
        <f>SalesData[[#This Row],[Profit]]/SalesData[[#This Row],[Quantity]]</f>
        <v>28.956800000000001</v>
      </c>
      <c r="V314" s="5">
        <f>SalesData[[#This Row],[Profit]]/SalesData[[#This Row],[Sales]]</f>
        <v>0.17777777777777778</v>
      </c>
      <c r="W314" s="17">
        <f>IF(SalesData[[#This Row],[Discount]]&gt;=0.2,1,0)</f>
        <v>0</v>
      </c>
      <c r="X314" s="1" t="s">
        <v>85</v>
      </c>
      <c r="Y314" s="1" t="str">
        <f>TEXT(SalesData[[#This Row],[Order Date]],"yyyy")</f>
        <v>2017</v>
      </c>
      <c r="Z314" s="1" t="s">
        <v>36</v>
      </c>
    </row>
    <row r="315" spans="1:26" x14ac:dyDescent="0.3">
      <c r="A315">
        <v>1494</v>
      </c>
      <c r="B315" s="1" t="s">
        <v>1321</v>
      </c>
      <c r="C315" s="2">
        <v>43038</v>
      </c>
      <c r="D315" s="2">
        <v>43042</v>
      </c>
      <c r="E315" s="1" t="s">
        <v>41</v>
      </c>
      <c r="F315" s="1" t="s">
        <v>1322</v>
      </c>
      <c r="G315" s="1" t="s">
        <v>1323</v>
      </c>
      <c r="H315" s="1" t="s">
        <v>92</v>
      </c>
      <c r="I315" s="1" t="s">
        <v>27</v>
      </c>
      <c r="J315" s="1" t="s">
        <v>684</v>
      </c>
      <c r="K315" s="1" t="s">
        <v>194</v>
      </c>
      <c r="L315" s="1" t="s">
        <v>56</v>
      </c>
      <c r="M315" s="1" t="s">
        <v>961</v>
      </c>
      <c r="N315" s="1" t="s">
        <v>32</v>
      </c>
      <c r="O315" s="1" t="s">
        <v>58</v>
      </c>
      <c r="P315" s="1" t="s">
        <v>962</v>
      </c>
      <c r="Q315">
        <v>9.64</v>
      </c>
      <c r="R315">
        <v>2</v>
      </c>
      <c r="S315" s="5">
        <v>0</v>
      </c>
      <c r="T315" s="11">
        <v>3.6631999999999998</v>
      </c>
      <c r="U315" s="11">
        <f>SalesData[[#This Row],[Profit]]/SalesData[[#This Row],[Quantity]]</f>
        <v>1.8315999999999999</v>
      </c>
      <c r="V315" s="5">
        <f>SalesData[[#This Row],[Profit]]/SalesData[[#This Row],[Sales]]</f>
        <v>0.37999999999999995</v>
      </c>
      <c r="W315" s="17">
        <f>IF(SalesData[[#This Row],[Discount]]&gt;=0.2,1,0)</f>
        <v>0</v>
      </c>
      <c r="X315" s="1" t="s">
        <v>85</v>
      </c>
      <c r="Y315" s="1" t="str">
        <f>TEXT(SalesData[[#This Row],[Order Date]],"yyyy")</f>
        <v>2017</v>
      </c>
      <c r="Z315" s="1" t="s">
        <v>50</v>
      </c>
    </row>
    <row r="316" spans="1:26" x14ac:dyDescent="0.3">
      <c r="A316">
        <v>1504</v>
      </c>
      <c r="B316" s="1" t="s">
        <v>1324</v>
      </c>
      <c r="C316" s="2">
        <v>42698</v>
      </c>
      <c r="D316" s="2">
        <v>42705</v>
      </c>
      <c r="E316" s="1" t="s">
        <v>41</v>
      </c>
      <c r="F316" s="1" t="s">
        <v>1325</v>
      </c>
      <c r="G316" s="1" t="s">
        <v>1326</v>
      </c>
      <c r="H316" s="1" t="s">
        <v>102</v>
      </c>
      <c r="I316" s="1" t="s">
        <v>27</v>
      </c>
      <c r="J316" s="1" t="s">
        <v>54</v>
      </c>
      <c r="K316" s="1" t="s">
        <v>55</v>
      </c>
      <c r="L316" s="1" t="s">
        <v>56</v>
      </c>
      <c r="M316" s="1" t="s">
        <v>652</v>
      </c>
      <c r="N316" s="1" t="s">
        <v>32</v>
      </c>
      <c r="O316" s="1" t="s">
        <v>58</v>
      </c>
      <c r="P316" s="1" t="s">
        <v>653</v>
      </c>
      <c r="Q316">
        <v>9.94</v>
      </c>
      <c r="R316">
        <v>2</v>
      </c>
      <c r="S316" s="5">
        <v>0</v>
      </c>
      <c r="T316" s="11">
        <v>3.0813999999999999</v>
      </c>
      <c r="U316" s="11">
        <f>SalesData[[#This Row],[Profit]]/SalesData[[#This Row],[Quantity]]</f>
        <v>1.5407</v>
      </c>
      <c r="V316" s="5">
        <f>SalesData[[#This Row],[Profit]]/SalesData[[#This Row],[Sales]]</f>
        <v>0.31</v>
      </c>
      <c r="W316" s="17">
        <f>IF(SalesData[[#This Row],[Discount]]&gt;=0.2,1,0)</f>
        <v>0</v>
      </c>
      <c r="X316" s="1" t="s">
        <v>49</v>
      </c>
      <c r="Y316" s="1" t="str">
        <f>TEXT(SalesData[[#This Row],[Order Date]],"yyyy")</f>
        <v>2016</v>
      </c>
      <c r="Z316" s="1" t="s">
        <v>36</v>
      </c>
    </row>
    <row r="317" spans="1:26" x14ac:dyDescent="0.3">
      <c r="A317">
        <v>1506</v>
      </c>
      <c r="B317" s="1" t="s">
        <v>1327</v>
      </c>
      <c r="C317" s="2">
        <v>42217</v>
      </c>
      <c r="D317" s="2">
        <v>42223</v>
      </c>
      <c r="E317" s="1" t="s">
        <v>41</v>
      </c>
      <c r="F317" s="1" t="s">
        <v>1328</v>
      </c>
      <c r="G317" s="1" t="s">
        <v>1329</v>
      </c>
      <c r="H317" s="1" t="s">
        <v>102</v>
      </c>
      <c r="I317" s="1" t="s">
        <v>27</v>
      </c>
      <c r="J317" s="1" t="s">
        <v>54</v>
      </c>
      <c r="K317" s="1" t="s">
        <v>55</v>
      </c>
      <c r="L317" s="1" t="s">
        <v>56</v>
      </c>
      <c r="M317" s="1" t="s">
        <v>1330</v>
      </c>
      <c r="N317" s="1" t="s">
        <v>32</v>
      </c>
      <c r="O317" s="1" t="s">
        <v>47</v>
      </c>
      <c r="P317" s="1" t="s">
        <v>1331</v>
      </c>
      <c r="Q317">
        <v>1004.976</v>
      </c>
      <c r="R317">
        <v>6</v>
      </c>
      <c r="S317" s="5">
        <v>0.2</v>
      </c>
      <c r="T317" s="11">
        <v>-175.8708</v>
      </c>
      <c r="U317" s="11">
        <f>SalesData[[#This Row],[Profit]]/SalesData[[#This Row],[Quantity]]</f>
        <v>-29.311800000000002</v>
      </c>
      <c r="V317" s="5">
        <f>SalesData[[#This Row],[Profit]]/SalesData[[#This Row],[Sales]]</f>
        <v>-0.17500000000000002</v>
      </c>
      <c r="W317" s="17">
        <f>IF(SalesData[[#This Row],[Discount]]&gt;=0.2,1,0)</f>
        <v>1</v>
      </c>
      <c r="X317" s="1" t="s">
        <v>131</v>
      </c>
      <c r="Y317" s="1" t="str">
        <f>TEXT(SalesData[[#This Row],[Order Date]],"yyyy")</f>
        <v>2015</v>
      </c>
      <c r="Z317" s="1" t="s">
        <v>255</v>
      </c>
    </row>
    <row r="318" spans="1:26" x14ac:dyDescent="0.3">
      <c r="A318">
        <v>1510</v>
      </c>
      <c r="B318" s="1" t="s">
        <v>1332</v>
      </c>
      <c r="C318" s="2">
        <v>42990</v>
      </c>
      <c r="D318" s="2">
        <v>42993</v>
      </c>
      <c r="E318" s="1" t="s">
        <v>89</v>
      </c>
      <c r="F318" s="1" t="s">
        <v>1333</v>
      </c>
      <c r="G318" s="1" t="s">
        <v>1334</v>
      </c>
      <c r="H318" s="1" t="s">
        <v>26</v>
      </c>
      <c r="I318" s="1" t="s">
        <v>27</v>
      </c>
      <c r="J318" s="1" t="s">
        <v>54</v>
      </c>
      <c r="K318" s="1" t="s">
        <v>55</v>
      </c>
      <c r="L318" s="1" t="s">
        <v>56</v>
      </c>
      <c r="M318" s="1" t="s">
        <v>1313</v>
      </c>
      <c r="N318" s="1" t="s">
        <v>32</v>
      </c>
      <c r="O318" s="1" t="s">
        <v>58</v>
      </c>
      <c r="P318" s="1" t="s">
        <v>1314</v>
      </c>
      <c r="Q318">
        <v>8.36</v>
      </c>
      <c r="R318">
        <v>2</v>
      </c>
      <c r="S318" s="5">
        <v>0</v>
      </c>
      <c r="T318" s="11">
        <v>3.0095999999999998</v>
      </c>
      <c r="U318" s="11">
        <f>SalesData[[#This Row],[Profit]]/SalesData[[#This Row],[Quantity]]</f>
        <v>1.5047999999999999</v>
      </c>
      <c r="V318" s="5">
        <f>SalesData[[#This Row],[Profit]]/SalesData[[#This Row],[Sales]]</f>
        <v>0.36</v>
      </c>
      <c r="W318" s="17">
        <f>IF(SalesData[[#This Row],[Discount]]&gt;=0.2,1,0)</f>
        <v>0</v>
      </c>
      <c r="X318" s="1" t="s">
        <v>35</v>
      </c>
      <c r="Y318" s="1" t="str">
        <f>TEXT(SalesData[[#This Row],[Order Date]],"yyyy")</f>
        <v>2017</v>
      </c>
      <c r="Z318" s="1" t="s">
        <v>79</v>
      </c>
    </row>
    <row r="319" spans="1:26" x14ac:dyDescent="0.3">
      <c r="A319">
        <v>1516</v>
      </c>
      <c r="B319" s="1" t="s">
        <v>1335</v>
      </c>
      <c r="C319" s="2">
        <v>43080</v>
      </c>
      <c r="D319" s="2">
        <v>43086</v>
      </c>
      <c r="E319" s="1" t="s">
        <v>41</v>
      </c>
      <c r="F319" s="1" t="s">
        <v>1336</v>
      </c>
      <c r="G319" s="1" t="s">
        <v>1337</v>
      </c>
      <c r="H319" s="1" t="s">
        <v>26</v>
      </c>
      <c r="I319" s="1" t="s">
        <v>27</v>
      </c>
      <c r="J319" s="1" t="s">
        <v>67</v>
      </c>
      <c r="K319" s="1" t="s">
        <v>68</v>
      </c>
      <c r="L319" s="1" t="s">
        <v>69</v>
      </c>
      <c r="M319" s="1" t="s">
        <v>1219</v>
      </c>
      <c r="N319" s="1" t="s">
        <v>32</v>
      </c>
      <c r="O319" s="1" t="s">
        <v>38</v>
      </c>
      <c r="P319" s="1" t="s">
        <v>1220</v>
      </c>
      <c r="Q319">
        <v>63.686</v>
      </c>
      <c r="R319">
        <v>1</v>
      </c>
      <c r="S319" s="5">
        <v>0.3</v>
      </c>
      <c r="T319" s="11">
        <v>-9.0980000000000008</v>
      </c>
      <c r="U319" s="11">
        <f>SalesData[[#This Row],[Profit]]/SalesData[[#This Row],[Quantity]]</f>
        <v>-9.0980000000000008</v>
      </c>
      <c r="V319" s="5">
        <f>SalesData[[#This Row],[Profit]]/SalesData[[#This Row],[Sales]]</f>
        <v>-0.14285714285714288</v>
      </c>
      <c r="W319" s="17">
        <f>IF(SalesData[[#This Row],[Discount]]&gt;=0.2,1,0)</f>
        <v>1</v>
      </c>
      <c r="X319" s="1" t="s">
        <v>131</v>
      </c>
      <c r="Y319" s="1" t="str">
        <f>TEXT(SalesData[[#This Row],[Order Date]],"yyyy")</f>
        <v>2017</v>
      </c>
      <c r="Z319" s="1" t="s">
        <v>98</v>
      </c>
    </row>
    <row r="320" spans="1:26" x14ac:dyDescent="0.3">
      <c r="A320">
        <v>1517</v>
      </c>
      <c r="B320" s="1" t="s">
        <v>1338</v>
      </c>
      <c r="C320" s="2">
        <v>43079</v>
      </c>
      <c r="D320" s="2">
        <v>43083</v>
      </c>
      <c r="E320" s="1" t="s">
        <v>23</v>
      </c>
      <c r="F320" s="1" t="s">
        <v>1339</v>
      </c>
      <c r="G320" s="1" t="s">
        <v>1340</v>
      </c>
      <c r="H320" s="1" t="s">
        <v>26</v>
      </c>
      <c r="I320" s="1" t="s">
        <v>27</v>
      </c>
      <c r="J320" s="1" t="s">
        <v>1341</v>
      </c>
      <c r="K320" s="1" t="s">
        <v>1342</v>
      </c>
      <c r="L320" s="1" t="s">
        <v>56</v>
      </c>
      <c r="M320" s="1" t="s">
        <v>614</v>
      </c>
      <c r="N320" s="1" t="s">
        <v>32</v>
      </c>
      <c r="O320" s="1" t="s">
        <v>47</v>
      </c>
      <c r="P320" s="1" t="s">
        <v>615</v>
      </c>
      <c r="Q320">
        <v>1669.6</v>
      </c>
      <c r="R320">
        <v>4</v>
      </c>
      <c r="S320" s="5">
        <v>0</v>
      </c>
      <c r="T320" s="11">
        <v>116.872</v>
      </c>
      <c r="U320" s="11">
        <f>SalesData[[#This Row],[Profit]]/SalesData[[#This Row],[Quantity]]</f>
        <v>29.218</v>
      </c>
      <c r="V320" s="5">
        <f>SalesData[[#This Row],[Profit]]/SalesData[[#This Row],[Sales]]</f>
        <v>7.0000000000000007E-2</v>
      </c>
      <c r="W320" s="17">
        <f>IF(SalesData[[#This Row],[Discount]]&gt;=0.2,1,0)</f>
        <v>0</v>
      </c>
      <c r="X320" s="1" t="s">
        <v>85</v>
      </c>
      <c r="Y320" s="1" t="str">
        <f>TEXT(SalesData[[#This Row],[Order Date]],"yyyy")</f>
        <v>2017</v>
      </c>
      <c r="Z320" s="1" t="s">
        <v>98</v>
      </c>
    </row>
    <row r="321" spans="1:26" x14ac:dyDescent="0.3">
      <c r="A321">
        <v>1522</v>
      </c>
      <c r="B321" s="1" t="s">
        <v>1343</v>
      </c>
      <c r="C321" s="2">
        <v>42344</v>
      </c>
      <c r="D321" s="2">
        <v>42349</v>
      </c>
      <c r="E321" s="1" t="s">
        <v>41</v>
      </c>
      <c r="F321" s="1" t="s">
        <v>1344</v>
      </c>
      <c r="G321" s="1" t="s">
        <v>1345</v>
      </c>
      <c r="H321" s="1" t="s">
        <v>26</v>
      </c>
      <c r="I321" s="1" t="s">
        <v>27</v>
      </c>
      <c r="J321" s="1" t="s">
        <v>1224</v>
      </c>
      <c r="K321" s="1" t="s">
        <v>522</v>
      </c>
      <c r="L321" s="1" t="s">
        <v>56</v>
      </c>
      <c r="M321" s="1" t="s">
        <v>747</v>
      </c>
      <c r="N321" s="1" t="s">
        <v>32</v>
      </c>
      <c r="O321" s="1" t="s">
        <v>58</v>
      </c>
      <c r="P321" s="1" t="s">
        <v>748</v>
      </c>
      <c r="Q321">
        <v>206.11199999999999</v>
      </c>
      <c r="R321">
        <v>6</v>
      </c>
      <c r="S321" s="5">
        <v>0.2</v>
      </c>
      <c r="T321" s="11">
        <v>48.951599999999999</v>
      </c>
      <c r="U321" s="11">
        <f>SalesData[[#This Row],[Profit]]/SalesData[[#This Row],[Quantity]]</f>
        <v>8.1585999999999999</v>
      </c>
      <c r="V321" s="5">
        <f>SalesData[[#This Row],[Profit]]/SalesData[[#This Row],[Sales]]</f>
        <v>0.23749999999999999</v>
      </c>
      <c r="W321" s="17">
        <f>IF(SalesData[[#This Row],[Discount]]&gt;=0.2,1,0)</f>
        <v>1</v>
      </c>
      <c r="X321" s="1" t="s">
        <v>60</v>
      </c>
      <c r="Y321" s="1" t="str">
        <f>TEXT(SalesData[[#This Row],[Order Date]],"yyyy")</f>
        <v>2015</v>
      </c>
      <c r="Z321" s="1" t="s">
        <v>98</v>
      </c>
    </row>
    <row r="322" spans="1:26" x14ac:dyDescent="0.3">
      <c r="A322">
        <v>1528</v>
      </c>
      <c r="B322" s="1" t="s">
        <v>1346</v>
      </c>
      <c r="C322" s="2">
        <v>42573</v>
      </c>
      <c r="D322" s="2">
        <v>42578</v>
      </c>
      <c r="E322" s="1" t="s">
        <v>41</v>
      </c>
      <c r="F322" s="1" t="s">
        <v>1347</v>
      </c>
      <c r="G322" s="1" t="s">
        <v>1348</v>
      </c>
      <c r="H322" s="1" t="s">
        <v>26</v>
      </c>
      <c r="I322" s="1" t="s">
        <v>27</v>
      </c>
      <c r="J322" s="1" t="s">
        <v>1349</v>
      </c>
      <c r="K322" s="1" t="s">
        <v>68</v>
      </c>
      <c r="L322" s="1" t="s">
        <v>69</v>
      </c>
      <c r="M322" s="1" t="s">
        <v>1350</v>
      </c>
      <c r="N322" s="1" t="s">
        <v>32</v>
      </c>
      <c r="O322" s="1" t="s">
        <v>58</v>
      </c>
      <c r="P322" s="1" t="s">
        <v>1351</v>
      </c>
      <c r="Q322">
        <v>11.648</v>
      </c>
      <c r="R322">
        <v>2</v>
      </c>
      <c r="S322" s="5">
        <v>0.2</v>
      </c>
      <c r="T322" s="11">
        <v>3.3488000000000002</v>
      </c>
      <c r="U322" s="11">
        <f>SalesData[[#This Row],[Profit]]/SalesData[[#This Row],[Quantity]]</f>
        <v>1.6744000000000001</v>
      </c>
      <c r="V322" s="5">
        <f>SalesData[[#This Row],[Profit]]/SalesData[[#This Row],[Sales]]</f>
        <v>0.28750000000000003</v>
      </c>
      <c r="W322" s="17">
        <f>IF(SalesData[[#This Row],[Discount]]&gt;=0.2,1,0)</f>
        <v>1</v>
      </c>
      <c r="X322" s="1" t="s">
        <v>60</v>
      </c>
      <c r="Y322" s="1" t="str">
        <f>TEXT(SalesData[[#This Row],[Order Date]],"yyyy")</f>
        <v>2016</v>
      </c>
      <c r="Z322" s="1" t="s">
        <v>73</v>
      </c>
    </row>
    <row r="323" spans="1:26" x14ac:dyDescent="0.3">
      <c r="A323">
        <v>1535</v>
      </c>
      <c r="B323" s="1" t="s">
        <v>1352</v>
      </c>
      <c r="C323" s="2">
        <v>42776</v>
      </c>
      <c r="D323" s="2">
        <v>42780</v>
      </c>
      <c r="E323" s="1" t="s">
        <v>41</v>
      </c>
      <c r="F323" s="1" t="s">
        <v>1353</v>
      </c>
      <c r="G323" s="1" t="s">
        <v>1354</v>
      </c>
      <c r="H323" s="1" t="s">
        <v>102</v>
      </c>
      <c r="I323" s="1" t="s">
        <v>27</v>
      </c>
      <c r="J323" s="1" t="s">
        <v>1355</v>
      </c>
      <c r="K323" s="1" t="s">
        <v>55</v>
      </c>
      <c r="L323" s="1" t="s">
        <v>56</v>
      </c>
      <c r="M323" s="1" t="s">
        <v>712</v>
      </c>
      <c r="N323" s="1" t="s">
        <v>32</v>
      </c>
      <c r="O323" s="1" t="s">
        <v>33</v>
      </c>
      <c r="P323" s="1" t="s">
        <v>713</v>
      </c>
      <c r="Q323">
        <v>203.983</v>
      </c>
      <c r="R323">
        <v>2</v>
      </c>
      <c r="S323" s="5">
        <v>0.15</v>
      </c>
      <c r="T323" s="11">
        <v>16.7986</v>
      </c>
      <c r="U323" s="11">
        <f>SalesData[[#This Row],[Profit]]/SalesData[[#This Row],[Quantity]]</f>
        <v>8.3993000000000002</v>
      </c>
      <c r="V323" s="5">
        <f>SalesData[[#This Row],[Profit]]/SalesData[[#This Row],[Sales]]</f>
        <v>8.2352941176470587E-2</v>
      </c>
      <c r="W323" s="17">
        <f>IF(SalesData[[#This Row],[Discount]]&gt;=0.2,1,0)</f>
        <v>0</v>
      </c>
      <c r="X323" s="1" t="s">
        <v>85</v>
      </c>
      <c r="Y323" s="1" t="str">
        <f>TEXT(SalesData[[#This Row],[Order Date]],"yyyy")</f>
        <v>2017</v>
      </c>
      <c r="Z323" s="1" t="s">
        <v>299</v>
      </c>
    </row>
    <row r="324" spans="1:26" x14ac:dyDescent="0.3">
      <c r="A324">
        <v>1540</v>
      </c>
      <c r="B324" s="1" t="s">
        <v>1356</v>
      </c>
      <c r="C324" s="2">
        <v>42993</v>
      </c>
      <c r="D324" s="2">
        <v>42995</v>
      </c>
      <c r="E324" s="1" t="s">
        <v>23</v>
      </c>
      <c r="F324" s="1" t="s">
        <v>1357</v>
      </c>
      <c r="G324" s="1" t="s">
        <v>1358</v>
      </c>
      <c r="H324" s="1" t="s">
        <v>26</v>
      </c>
      <c r="I324" s="1" t="s">
        <v>27</v>
      </c>
      <c r="J324" s="1" t="s">
        <v>1359</v>
      </c>
      <c r="K324" s="1" t="s">
        <v>436</v>
      </c>
      <c r="L324" s="1" t="s">
        <v>69</v>
      </c>
      <c r="M324" s="1" t="s">
        <v>104</v>
      </c>
      <c r="N324" s="1" t="s">
        <v>32</v>
      </c>
      <c r="O324" s="1" t="s">
        <v>33</v>
      </c>
      <c r="P324" s="1" t="s">
        <v>105</v>
      </c>
      <c r="Q324">
        <v>782.94</v>
      </c>
      <c r="R324">
        <v>3</v>
      </c>
      <c r="S324" s="5">
        <v>0</v>
      </c>
      <c r="T324" s="11">
        <v>203.56440000000001</v>
      </c>
      <c r="U324" s="11">
        <f>SalesData[[#This Row],[Profit]]/SalesData[[#This Row],[Quantity]]</f>
        <v>67.854799999999997</v>
      </c>
      <c r="V324" s="5">
        <f>SalesData[[#This Row],[Profit]]/SalesData[[#This Row],[Sales]]</f>
        <v>0.26</v>
      </c>
      <c r="W324" s="17">
        <f>IF(SalesData[[#This Row],[Discount]]&gt;=0.2,1,0)</f>
        <v>0</v>
      </c>
      <c r="X324" s="1" t="s">
        <v>72</v>
      </c>
      <c r="Y324" s="1" t="str">
        <f>TEXT(SalesData[[#This Row],[Order Date]],"yyyy")</f>
        <v>2017</v>
      </c>
      <c r="Z324" s="1" t="s">
        <v>79</v>
      </c>
    </row>
    <row r="325" spans="1:26" x14ac:dyDescent="0.3">
      <c r="A325">
        <v>1542</v>
      </c>
      <c r="B325" s="1" t="s">
        <v>1360</v>
      </c>
      <c r="C325" s="2">
        <v>41709</v>
      </c>
      <c r="D325" s="2">
        <v>41714</v>
      </c>
      <c r="E325" s="1" t="s">
        <v>23</v>
      </c>
      <c r="F325" s="1" t="s">
        <v>1361</v>
      </c>
      <c r="G325" s="1" t="s">
        <v>1362</v>
      </c>
      <c r="H325" s="1" t="s">
        <v>26</v>
      </c>
      <c r="I325" s="1" t="s">
        <v>27</v>
      </c>
      <c r="J325" s="1" t="s">
        <v>349</v>
      </c>
      <c r="K325" s="1" t="s">
        <v>233</v>
      </c>
      <c r="L325" s="1" t="s">
        <v>69</v>
      </c>
      <c r="M325" s="1" t="s">
        <v>1363</v>
      </c>
      <c r="N325" s="1" t="s">
        <v>32</v>
      </c>
      <c r="O325" s="1" t="s">
        <v>58</v>
      </c>
      <c r="P325" s="1" t="s">
        <v>425</v>
      </c>
      <c r="Q325">
        <v>8.32</v>
      </c>
      <c r="R325">
        <v>5</v>
      </c>
      <c r="S325" s="5">
        <v>0.2</v>
      </c>
      <c r="T325" s="11">
        <v>2.2879999999999998</v>
      </c>
      <c r="U325" s="11">
        <f>SalesData[[#This Row],[Profit]]/SalesData[[#This Row],[Quantity]]</f>
        <v>0.45759999999999995</v>
      </c>
      <c r="V325" s="5">
        <f>SalesData[[#This Row],[Profit]]/SalesData[[#This Row],[Sales]]</f>
        <v>0.27499999999999997</v>
      </c>
      <c r="W325" s="17">
        <f>IF(SalesData[[#This Row],[Discount]]&gt;=0.2,1,0)</f>
        <v>1</v>
      </c>
      <c r="X325" s="1" t="s">
        <v>60</v>
      </c>
      <c r="Y325" s="1" t="str">
        <f>TEXT(SalesData[[#This Row],[Order Date]],"yyyy")</f>
        <v>2014</v>
      </c>
      <c r="Z325" s="1" t="s">
        <v>197</v>
      </c>
    </row>
    <row r="326" spans="1:26" x14ac:dyDescent="0.3">
      <c r="A326">
        <v>1546</v>
      </c>
      <c r="B326" s="1" t="s">
        <v>1364</v>
      </c>
      <c r="C326" s="2">
        <v>42004</v>
      </c>
      <c r="D326" s="2">
        <v>42008</v>
      </c>
      <c r="E326" s="1" t="s">
        <v>23</v>
      </c>
      <c r="F326" s="1" t="s">
        <v>1365</v>
      </c>
      <c r="G326" s="1" t="s">
        <v>1366</v>
      </c>
      <c r="H326" s="1" t="s">
        <v>92</v>
      </c>
      <c r="I326" s="1" t="s">
        <v>27</v>
      </c>
      <c r="J326" s="1" t="s">
        <v>1367</v>
      </c>
      <c r="K326" s="1" t="s">
        <v>122</v>
      </c>
      <c r="L326" s="1" t="s">
        <v>69</v>
      </c>
      <c r="M326" s="1" t="s">
        <v>262</v>
      </c>
      <c r="N326" s="1" t="s">
        <v>32</v>
      </c>
      <c r="O326" s="1" t="s">
        <v>33</v>
      </c>
      <c r="P326" s="1" t="s">
        <v>263</v>
      </c>
      <c r="Q326">
        <v>1573.4880000000001</v>
      </c>
      <c r="R326">
        <v>7</v>
      </c>
      <c r="S326" s="5">
        <v>0.2</v>
      </c>
      <c r="T326" s="11">
        <v>196.68600000000001</v>
      </c>
      <c r="U326" s="11">
        <f>SalesData[[#This Row],[Profit]]/SalesData[[#This Row],[Quantity]]</f>
        <v>28.098000000000003</v>
      </c>
      <c r="V326" s="5">
        <f>SalesData[[#This Row],[Profit]]/SalesData[[#This Row],[Sales]]</f>
        <v>0.125</v>
      </c>
      <c r="W326" s="17">
        <f>IF(SalesData[[#This Row],[Discount]]&gt;=0.2,1,0)</f>
        <v>1</v>
      </c>
      <c r="X326" s="1" t="s">
        <v>85</v>
      </c>
      <c r="Y326" s="1" t="str">
        <f>TEXT(SalesData[[#This Row],[Order Date]],"yyyy")</f>
        <v>2014</v>
      </c>
      <c r="Z326" s="1" t="s">
        <v>98</v>
      </c>
    </row>
    <row r="327" spans="1:26" x14ac:dyDescent="0.3">
      <c r="A327">
        <v>1559</v>
      </c>
      <c r="B327" s="1" t="s">
        <v>1368</v>
      </c>
      <c r="C327" s="2">
        <v>42079</v>
      </c>
      <c r="D327" s="2">
        <v>42081</v>
      </c>
      <c r="E327" s="1" t="s">
        <v>23</v>
      </c>
      <c r="F327" s="1" t="s">
        <v>539</v>
      </c>
      <c r="G327" s="1" t="s">
        <v>540</v>
      </c>
      <c r="H327" s="1" t="s">
        <v>26</v>
      </c>
      <c r="I327" s="1" t="s">
        <v>27</v>
      </c>
      <c r="J327" s="1" t="s">
        <v>193</v>
      </c>
      <c r="K327" s="1" t="s">
        <v>194</v>
      </c>
      <c r="L327" s="1" t="s">
        <v>56</v>
      </c>
      <c r="M327" s="1" t="s">
        <v>1261</v>
      </c>
      <c r="N327" s="1" t="s">
        <v>32</v>
      </c>
      <c r="O327" s="1" t="s">
        <v>47</v>
      </c>
      <c r="P327" s="1" t="s">
        <v>1065</v>
      </c>
      <c r="Q327">
        <v>171.96</v>
      </c>
      <c r="R327">
        <v>2</v>
      </c>
      <c r="S327" s="5">
        <v>0</v>
      </c>
      <c r="T327" s="11">
        <v>44.709600000000002</v>
      </c>
      <c r="U327" s="11">
        <f>SalesData[[#This Row],[Profit]]/SalesData[[#This Row],[Quantity]]</f>
        <v>22.354800000000001</v>
      </c>
      <c r="V327" s="5">
        <f>SalesData[[#This Row],[Profit]]/SalesData[[#This Row],[Sales]]</f>
        <v>0.26</v>
      </c>
      <c r="W327" s="17">
        <f>IF(SalesData[[#This Row],[Discount]]&gt;=0.2,1,0)</f>
        <v>0</v>
      </c>
      <c r="X327" s="1" t="s">
        <v>72</v>
      </c>
      <c r="Y327" s="1" t="str">
        <f>TEXT(SalesData[[#This Row],[Order Date]],"yyyy")</f>
        <v>2015</v>
      </c>
      <c r="Z327" s="1" t="s">
        <v>197</v>
      </c>
    </row>
    <row r="328" spans="1:26" x14ac:dyDescent="0.3">
      <c r="A328">
        <v>1563</v>
      </c>
      <c r="B328" s="1" t="s">
        <v>1369</v>
      </c>
      <c r="C328" s="2">
        <v>42916</v>
      </c>
      <c r="D328" s="2">
        <v>42916</v>
      </c>
      <c r="E328" s="1" t="s">
        <v>427</v>
      </c>
      <c r="F328" s="1" t="s">
        <v>1370</v>
      </c>
      <c r="G328" s="1" t="s">
        <v>1371</v>
      </c>
      <c r="H328" s="1" t="s">
        <v>26</v>
      </c>
      <c r="I328" s="1" t="s">
        <v>27</v>
      </c>
      <c r="J328" s="1" t="s">
        <v>175</v>
      </c>
      <c r="K328" s="1" t="s">
        <v>122</v>
      </c>
      <c r="L328" s="1" t="s">
        <v>69</v>
      </c>
      <c r="M328" s="1" t="s">
        <v>46</v>
      </c>
      <c r="N328" s="1" t="s">
        <v>32</v>
      </c>
      <c r="O328" s="1" t="s">
        <v>47</v>
      </c>
      <c r="P328" s="1" t="s">
        <v>48</v>
      </c>
      <c r="Q328">
        <v>1044.6300000000001</v>
      </c>
      <c r="R328">
        <v>5</v>
      </c>
      <c r="S328" s="5">
        <v>0.4</v>
      </c>
      <c r="T328" s="11">
        <v>-295.9785</v>
      </c>
      <c r="U328" s="11">
        <f>SalesData[[#This Row],[Profit]]/SalesData[[#This Row],[Quantity]]</f>
        <v>-59.195700000000002</v>
      </c>
      <c r="V328" s="5">
        <f>SalesData[[#This Row],[Profit]]/SalesData[[#This Row],[Sales]]</f>
        <v>-0.28333333333333333</v>
      </c>
      <c r="W328" s="17">
        <f>IF(SalesData[[#This Row],[Discount]]&gt;=0.2,1,0)</f>
        <v>1</v>
      </c>
      <c r="X328" s="1" t="s">
        <v>432</v>
      </c>
      <c r="Y328" s="1" t="str">
        <f>TEXT(SalesData[[#This Row],[Order Date]],"yyyy")</f>
        <v>2017</v>
      </c>
      <c r="Z328" s="1" t="s">
        <v>61</v>
      </c>
    </row>
    <row r="329" spans="1:26" x14ac:dyDescent="0.3">
      <c r="A329">
        <v>1571</v>
      </c>
      <c r="B329" s="1" t="s">
        <v>1372</v>
      </c>
      <c r="C329" s="2">
        <v>41966</v>
      </c>
      <c r="D329" s="2">
        <v>41968</v>
      </c>
      <c r="E329" s="1" t="s">
        <v>89</v>
      </c>
      <c r="F329" s="1" t="s">
        <v>509</v>
      </c>
      <c r="G329" s="1" t="s">
        <v>510</v>
      </c>
      <c r="H329" s="1" t="s">
        <v>26</v>
      </c>
      <c r="I329" s="1" t="s">
        <v>27</v>
      </c>
      <c r="J329" s="1" t="s">
        <v>54</v>
      </c>
      <c r="K329" s="1" t="s">
        <v>55</v>
      </c>
      <c r="L329" s="1" t="s">
        <v>56</v>
      </c>
      <c r="M329" s="1" t="s">
        <v>161</v>
      </c>
      <c r="N329" s="1" t="s">
        <v>32</v>
      </c>
      <c r="O329" s="1" t="s">
        <v>38</v>
      </c>
      <c r="P329" s="1" t="s">
        <v>162</v>
      </c>
      <c r="Q329">
        <v>603.91999999999996</v>
      </c>
      <c r="R329">
        <v>5</v>
      </c>
      <c r="S329" s="5">
        <v>0.2</v>
      </c>
      <c r="T329" s="11">
        <v>-67.941000000000003</v>
      </c>
      <c r="U329" s="11">
        <f>SalesData[[#This Row],[Profit]]/SalesData[[#This Row],[Quantity]]</f>
        <v>-13.588200000000001</v>
      </c>
      <c r="V329" s="5">
        <f>SalesData[[#This Row],[Profit]]/SalesData[[#This Row],[Sales]]</f>
        <v>-0.11250000000000002</v>
      </c>
      <c r="W329" s="17">
        <f>IF(SalesData[[#This Row],[Discount]]&gt;=0.2,1,0)</f>
        <v>1</v>
      </c>
      <c r="X329" s="1" t="s">
        <v>72</v>
      </c>
      <c r="Y329" s="1" t="str">
        <f>TEXT(SalesData[[#This Row],[Order Date]],"yyyy")</f>
        <v>2014</v>
      </c>
      <c r="Z329" s="1" t="s">
        <v>36</v>
      </c>
    </row>
    <row r="330" spans="1:26" x14ac:dyDescent="0.3">
      <c r="A330">
        <v>1574</v>
      </c>
      <c r="B330" s="1" t="s">
        <v>1372</v>
      </c>
      <c r="C330" s="2">
        <v>41966</v>
      </c>
      <c r="D330" s="2">
        <v>41968</v>
      </c>
      <c r="E330" s="1" t="s">
        <v>89</v>
      </c>
      <c r="F330" s="1" t="s">
        <v>509</v>
      </c>
      <c r="G330" s="1" t="s">
        <v>510</v>
      </c>
      <c r="H330" s="1" t="s">
        <v>26</v>
      </c>
      <c r="I330" s="1" t="s">
        <v>27</v>
      </c>
      <c r="J330" s="1" t="s">
        <v>54</v>
      </c>
      <c r="K330" s="1" t="s">
        <v>55</v>
      </c>
      <c r="L330" s="1" t="s">
        <v>56</v>
      </c>
      <c r="M330" s="1" t="s">
        <v>582</v>
      </c>
      <c r="N330" s="1" t="s">
        <v>32</v>
      </c>
      <c r="O330" s="1" t="s">
        <v>38</v>
      </c>
      <c r="P330" s="1" t="s">
        <v>583</v>
      </c>
      <c r="Q330">
        <v>381.44</v>
      </c>
      <c r="R330">
        <v>2</v>
      </c>
      <c r="S330" s="5">
        <v>0.2</v>
      </c>
      <c r="T330" s="11">
        <v>23.84</v>
      </c>
      <c r="U330" s="11">
        <f>SalesData[[#This Row],[Profit]]/SalesData[[#This Row],[Quantity]]</f>
        <v>11.92</v>
      </c>
      <c r="V330" s="5">
        <f>SalesData[[#This Row],[Profit]]/SalesData[[#This Row],[Sales]]</f>
        <v>6.25E-2</v>
      </c>
      <c r="W330" s="17">
        <f>IF(SalesData[[#This Row],[Discount]]&gt;=0.2,1,0)</f>
        <v>1</v>
      </c>
      <c r="X330" s="1" t="s">
        <v>72</v>
      </c>
      <c r="Y330" s="1" t="str">
        <f>TEXT(SalesData[[#This Row],[Order Date]],"yyyy")</f>
        <v>2014</v>
      </c>
      <c r="Z330" s="1" t="s">
        <v>36</v>
      </c>
    </row>
    <row r="331" spans="1:26" x14ac:dyDescent="0.3">
      <c r="A331">
        <v>1576</v>
      </c>
      <c r="B331" s="1" t="s">
        <v>1373</v>
      </c>
      <c r="C331" s="2">
        <v>41988</v>
      </c>
      <c r="D331" s="2">
        <v>41991</v>
      </c>
      <c r="E331" s="1" t="s">
        <v>89</v>
      </c>
      <c r="F331" s="1" t="s">
        <v>1374</v>
      </c>
      <c r="G331" s="1" t="s">
        <v>1375</v>
      </c>
      <c r="H331" s="1" t="s">
        <v>26</v>
      </c>
      <c r="I331" s="1" t="s">
        <v>27</v>
      </c>
      <c r="J331" s="1" t="s">
        <v>1376</v>
      </c>
      <c r="K331" s="1" t="s">
        <v>94</v>
      </c>
      <c r="L331" s="1" t="s">
        <v>95</v>
      </c>
      <c r="M331" s="1" t="s">
        <v>818</v>
      </c>
      <c r="N331" s="1" t="s">
        <v>32</v>
      </c>
      <c r="O331" s="1" t="s">
        <v>38</v>
      </c>
      <c r="P331" s="1" t="s">
        <v>819</v>
      </c>
      <c r="Q331">
        <v>763.28</v>
      </c>
      <c r="R331">
        <v>5</v>
      </c>
      <c r="S331" s="5">
        <v>0.3</v>
      </c>
      <c r="T331" s="11">
        <v>-21.808</v>
      </c>
      <c r="U331" s="11">
        <f>SalesData[[#This Row],[Profit]]/SalesData[[#This Row],[Quantity]]</f>
        <v>-4.3616000000000001</v>
      </c>
      <c r="V331" s="5">
        <f>SalesData[[#This Row],[Profit]]/SalesData[[#This Row],[Sales]]</f>
        <v>-2.8571428571428571E-2</v>
      </c>
      <c r="W331" s="17">
        <f>IF(SalesData[[#This Row],[Discount]]&gt;=0.2,1,0)</f>
        <v>1</v>
      </c>
      <c r="X331" s="1" t="s">
        <v>35</v>
      </c>
      <c r="Y331" s="1" t="str">
        <f>TEXT(SalesData[[#This Row],[Order Date]],"yyyy")</f>
        <v>2014</v>
      </c>
      <c r="Z331" s="1" t="s">
        <v>98</v>
      </c>
    </row>
    <row r="332" spans="1:26" x14ac:dyDescent="0.3">
      <c r="A332">
        <v>1581</v>
      </c>
      <c r="B332" s="1" t="s">
        <v>1377</v>
      </c>
      <c r="C332" s="2">
        <v>42225</v>
      </c>
      <c r="D332" s="2">
        <v>42228</v>
      </c>
      <c r="E332" s="1" t="s">
        <v>89</v>
      </c>
      <c r="F332" s="1" t="s">
        <v>715</v>
      </c>
      <c r="G332" s="1" t="s">
        <v>716</v>
      </c>
      <c r="H332" s="1" t="s">
        <v>26</v>
      </c>
      <c r="I332" s="1" t="s">
        <v>27</v>
      </c>
      <c r="J332" s="1" t="s">
        <v>175</v>
      </c>
      <c r="K332" s="1" t="s">
        <v>122</v>
      </c>
      <c r="L332" s="1" t="s">
        <v>69</v>
      </c>
      <c r="M332" s="1" t="s">
        <v>319</v>
      </c>
      <c r="N332" s="1" t="s">
        <v>32</v>
      </c>
      <c r="O332" s="1" t="s">
        <v>47</v>
      </c>
      <c r="P332" s="1" t="s">
        <v>320</v>
      </c>
      <c r="Q332">
        <v>382.80599999999998</v>
      </c>
      <c r="R332">
        <v>9</v>
      </c>
      <c r="S332" s="5">
        <v>0.4</v>
      </c>
      <c r="T332" s="11">
        <v>-153.1224</v>
      </c>
      <c r="U332" s="11">
        <f>SalesData[[#This Row],[Profit]]/SalesData[[#This Row],[Quantity]]</f>
        <v>-17.0136</v>
      </c>
      <c r="V332" s="5">
        <f>SalesData[[#This Row],[Profit]]/SalesData[[#This Row],[Sales]]</f>
        <v>-0.4</v>
      </c>
      <c r="W332" s="17">
        <f>IF(SalesData[[#This Row],[Discount]]&gt;=0.2,1,0)</f>
        <v>1</v>
      </c>
      <c r="X332" s="1" t="s">
        <v>35</v>
      </c>
      <c r="Y332" s="1" t="str">
        <f>TEXT(SalesData[[#This Row],[Order Date]],"yyyy")</f>
        <v>2015</v>
      </c>
      <c r="Z332" s="1" t="s">
        <v>255</v>
      </c>
    </row>
    <row r="333" spans="1:26" x14ac:dyDescent="0.3">
      <c r="A333">
        <v>1584</v>
      </c>
      <c r="B333" s="1" t="s">
        <v>1377</v>
      </c>
      <c r="C333" s="2">
        <v>42225</v>
      </c>
      <c r="D333" s="2">
        <v>42228</v>
      </c>
      <c r="E333" s="1" t="s">
        <v>89</v>
      </c>
      <c r="F333" s="1" t="s">
        <v>715</v>
      </c>
      <c r="G333" s="1" t="s">
        <v>716</v>
      </c>
      <c r="H333" s="1" t="s">
        <v>26</v>
      </c>
      <c r="I333" s="1" t="s">
        <v>27</v>
      </c>
      <c r="J333" s="1" t="s">
        <v>175</v>
      </c>
      <c r="K333" s="1" t="s">
        <v>122</v>
      </c>
      <c r="L333" s="1" t="s">
        <v>69</v>
      </c>
      <c r="M333" s="1" t="s">
        <v>203</v>
      </c>
      <c r="N333" s="1" t="s">
        <v>32</v>
      </c>
      <c r="O333" s="1" t="s">
        <v>58</v>
      </c>
      <c r="P333" s="1" t="s">
        <v>204</v>
      </c>
      <c r="Q333">
        <v>47.04</v>
      </c>
      <c r="R333">
        <v>3</v>
      </c>
      <c r="S333" s="5">
        <v>0</v>
      </c>
      <c r="T333" s="11">
        <v>18.345600000000001</v>
      </c>
      <c r="U333" s="11">
        <f>SalesData[[#This Row],[Profit]]/SalesData[[#This Row],[Quantity]]</f>
        <v>6.1152000000000006</v>
      </c>
      <c r="V333" s="5">
        <f>SalesData[[#This Row],[Profit]]/SalesData[[#This Row],[Sales]]</f>
        <v>0.39</v>
      </c>
      <c r="W333" s="17">
        <f>IF(SalesData[[#This Row],[Discount]]&gt;=0.2,1,0)</f>
        <v>0</v>
      </c>
      <c r="X333" s="1" t="s">
        <v>35</v>
      </c>
      <c r="Y333" s="1" t="str">
        <f>TEXT(SalesData[[#This Row],[Order Date]],"yyyy")</f>
        <v>2015</v>
      </c>
      <c r="Z333" s="1" t="s">
        <v>255</v>
      </c>
    </row>
    <row r="334" spans="1:26" x14ac:dyDescent="0.3">
      <c r="A334">
        <v>1585</v>
      </c>
      <c r="B334" s="1" t="s">
        <v>1377</v>
      </c>
      <c r="C334" s="2">
        <v>42225</v>
      </c>
      <c r="D334" s="2">
        <v>42228</v>
      </c>
      <c r="E334" s="1" t="s">
        <v>89</v>
      </c>
      <c r="F334" s="1" t="s">
        <v>715</v>
      </c>
      <c r="G334" s="1" t="s">
        <v>716</v>
      </c>
      <c r="H334" s="1" t="s">
        <v>26</v>
      </c>
      <c r="I334" s="1" t="s">
        <v>27</v>
      </c>
      <c r="J334" s="1" t="s">
        <v>175</v>
      </c>
      <c r="K334" s="1" t="s">
        <v>122</v>
      </c>
      <c r="L334" s="1" t="s">
        <v>69</v>
      </c>
      <c r="M334" s="1" t="s">
        <v>113</v>
      </c>
      <c r="N334" s="1" t="s">
        <v>32</v>
      </c>
      <c r="O334" s="1" t="s">
        <v>58</v>
      </c>
      <c r="P334" s="1" t="s">
        <v>114</v>
      </c>
      <c r="Q334">
        <v>6.16</v>
      </c>
      <c r="R334">
        <v>2</v>
      </c>
      <c r="S334" s="5">
        <v>0</v>
      </c>
      <c r="T334" s="11">
        <v>2.9567999999999999</v>
      </c>
      <c r="U334" s="11">
        <f>SalesData[[#This Row],[Profit]]/SalesData[[#This Row],[Quantity]]</f>
        <v>1.4783999999999999</v>
      </c>
      <c r="V334" s="5">
        <f>SalesData[[#This Row],[Profit]]/SalesData[[#This Row],[Sales]]</f>
        <v>0.48</v>
      </c>
      <c r="W334" s="17">
        <f>IF(SalesData[[#This Row],[Discount]]&gt;=0.2,1,0)</f>
        <v>0</v>
      </c>
      <c r="X334" s="1" t="s">
        <v>35</v>
      </c>
      <c r="Y334" s="1" t="str">
        <f>TEXT(SalesData[[#This Row],[Order Date]],"yyyy")</f>
        <v>2015</v>
      </c>
      <c r="Z334" s="1" t="s">
        <v>255</v>
      </c>
    </row>
    <row r="335" spans="1:26" x14ac:dyDescent="0.3">
      <c r="A335">
        <v>1595</v>
      </c>
      <c r="B335" s="1" t="s">
        <v>1378</v>
      </c>
      <c r="C335" s="2">
        <v>42087</v>
      </c>
      <c r="D335" s="2">
        <v>42090</v>
      </c>
      <c r="E335" s="1" t="s">
        <v>89</v>
      </c>
      <c r="F335" s="1" t="s">
        <v>1379</v>
      </c>
      <c r="G335" s="1" t="s">
        <v>1380</v>
      </c>
      <c r="H335" s="1" t="s">
        <v>102</v>
      </c>
      <c r="I335" s="1" t="s">
        <v>27</v>
      </c>
      <c r="J335" s="1" t="s">
        <v>1381</v>
      </c>
      <c r="K335" s="1" t="s">
        <v>136</v>
      </c>
      <c r="L335" s="1" t="s">
        <v>95</v>
      </c>
      <c r="M335" s="1" t="s">
        <v>1382</v>
      </c>
      <c r="N335" s="1" t="s">
        <v>32</v>
      </c>
      <c r="O335" s="1" t="s">
        <v>33</v>
      </c>
      <c r="P335" s="1" t="s">
        <v>1383</v>
      </c>
      <c r="Q335">
        <v>359.05799999999999</v>
      </c>
      <c r="R335">
        <v>3</v>
      </c>
      <c r="S335" s="5">
        <v>0.3</v>
      </c>
      <c r="T335" s="11">
        <v>-35.905799999999999</v>
      </c>
      <c r="U335" s="11">
        <f>SalesData[[#This Row],[Profit]]/SalesData[[#This Row],[Quantity]]</f>
        <v>-11.9686</v>
      </c>
      <c r="V335" s="5">
        <f>SalesData[[#This Row],[Profit]]/SalesData[[#This Row],[Sales]]</f>
        <v>-0.1</v>
      </c>
      <c r="W335" s="17">
        <f>IF(SalesData[[#This Row],[Discount]]&gt;=0.2,1,0)</f>
        <v>1</v>
      </c>
      <c r="X335" s="1" t="s">
        <v>35</v>
      </c>
      <c r="Y335" s="1" t="str">
        <f>TEXT(SalesData[[#This Row],[Order Date]],"yyyy")</f>
        <v>2015</v>
      </c>
      <c r="Z335" s="1" t="s">
        <v>197</v>
      </c>
    </row>
    <row r="336" spans="1:26" x14ac:dyDescent="0.3">
      <c r="A336">
        <v>1596</v>
      </c>
      <c r="B336" s="1" t="s">
        <v>1384</v>
      </c>
      <c r="C336" s="2">
        <v>42863</v>
      </c>
      <c r="D336" s="2">
        <v>42867</v>
      </c>
      <c r="E336" s="1" t="s">
        <v>41</v>
      </c>
      <c r="F336" s="1" t="s">
        <v>1385</v>
      </c>
      <c r="G336" s="1" t="s">
        <v>1386</v>
      </c>
      <c r="H336" s="1" t="s">
        <v>26</v>
      </c>
      <c r="I336" s="1" t="s">
        <v>27</v>
      </c>
      <c r="J336" s="1" t="s">
        <v>349</v>
      </c>
      <c r="K336" s="1" t="s">
        <v>233</v>
      </c>
      <c r="L336" s="1" t="s">
        <v>69</v>
      </c>
      <c r="M336" s="1" t="s">
        <v>1104</v>
      </c>
      <c r="N336" s="1" t="s">
        <v>32</v>
      </c>
      <c r="O336" s="1" t="s">
        <v>38</v>
      </c>
      <c r="P336" s="1" t="s">
        <v>1105</v>
      </c>
      <c r="Q336">
        <v>47.991999999999997</v>
      </c>
      <c r="R336">
        <v>2</v>
      </c>
      <c r="S336" s="5">
        <v>0.3</v>
      </c>
      <c r="T336" s="11">
        <v>-2.0568</v>
      </c>
      <c r="U336" s="11">
        <f>SalesData[[#This Row],[Profit]]/SalesData[[#This Row],[Quantity]]</f>
        <v>-1.0284</v>
      </c>
      <c r="V336" s="5">
        <f>SalesData[[#This Row],[Profit]]/SalesData[[#This Row],[Sales]]</f>
        <v>-4.2857142857142858E-2</v>
      </c>
      <c r="W336" s="17">
        <f>IF(SalesData[[#This Row],[Discount]]&gt;=0.2,1,0)</f>
        <v>1</v>
      </c>
      <c r="X336" s="1" t="s">
        <v>85</v>
      </c>
      <c r="Y336" s="1" t="str">
        <f>TEXT(SalesData[[#This Row],[Order Date]],"yyyy")</f>
        <v>2017</v>
      </c>
      <c r="Z336" s="1" t="s">
        <v>163</v>
      </c>
    </row>
    <row r="337" spans="1:26" x14ac:dyDescent="0.3">
      <c r="A337">
        <v>1597</v>
      </c>
      <c r="B337" s="1" t="s">
        <v>1387</v>
      </c>
      <c r="C337" s="2">
        <v>43024</v>
      </c>
      <c r="D337" s="2">
        <v>43026</v>
      </c>
      <c r="E337" s="1" t="s">
        <v>89</v>
      </c>
      <c r="F337" s="1" t="s">
        <v>558</v>
      </c>
      <c r="G337" s="1" t="s">
        <v>559</v>
      </c>
      <c r="H337" s="1" t="s">
        <v>92</v>
      </c>
      <c r="I337" s="1" t="s">
        <v>27</v>
      </c>
      <c r="J337" s="1" t="s">
        <v>175</v>
      </c>
      <c r="K337" s="1" t="s">
        <v>122</v>
      </c>
      <c r="L337" s="1" t="s">
        <v>69</v>
      </c>
      <c r="M337" s="1" t="s">
        <v>568</v>
      </c>
      <c r="N337" s="1" t="s">
        <v>32</v>
      </c>
      <c r="O337" s="1" t="s">
        <v>58</v>
      </c>
      <c r="P337" s="1" t="s">
        <v>569</v>
      </c>
      <c r="Q337">
        <v>547.29999999999995</v>
      </c>
      <c r="R337">
        <v>13</v>
      </c>
      <c r="S337" s="5">
        <v>0</v>
      </c>
      <c r="T337" s="11">
        <v>175.136</v>
      </c>
      <c r="U337" s="11">
        <f>SalesData[[#This Row],[Profit]]/SalesData[[#This Row],[Quantity]]</f>
        <v>13.472</v>
      </c>
      <c r="V337" s="5">
        <f>SalesData[[#This Row],[Profit]]/SalesData[[#This Row],[Sales]]</f>
        <v>0.32</v>
      </c>
      <c r="W337" s="17">
        <f>IF(SalesData[[#This Row],[Discount]]&gt;=0.2,1,0)</f>
        <v>0</v>
      </c>
      <c r="X337" s="1" t="s">
        <v>72</v>
      </c>
      <c r="Y337" s="1" t="str">
        <f>TEXT(SalesData[[#This Row],[Order Date]],"yyyy")</f>
        <v>2017</v>
      </c>
      <c r="Z337" s="1" t="s">
        <v>50</v>
      </c>
    </row>
    <row r="338" spans="1:26" x14ac:dyDescent="0.3">
      <c r="A338">
        <v>1601</v>
      </c>
      <c r="B338" s="1" t="s">
        <v>1388</v>
      </c>
      <c r="C338" s="2">
        <v>43058</v>
      </c>
      <c r="D338" s="2">
        <v>43060</v>
      </c>
      <c r="E338" s="1" t="s">
        <v>23</v>
      </c>
      <c r="F338" s="1" t="s">
        <v>1389</v>
      </c>
      <c r="G338" s="1" t="s">
        <v>1390</v>
      </c>
      <c r="H338" s="1" t="s">
        <v>26</v>
      </c>
      <c r="I338" s="1" t="s">
        <v>27</v>
      </c>
      <c r="J338" s="1" t="s">
        <v>1391</v>
      </c>
      <c r="K338" s="1" t="s">
        <v>94</v>
      </c>
      <c r="L338" s="1" t="s">
        <v>95</v>
      </c>
      <c r="M338" s="1" t="s">
        <v>402</v>
      </c>
      <c r="N338" s="1" t="s">
        <v>32</v>
      </c>
      <c r="O338" s="1" t="s">
        <v>58</v>
      </c>
      <c r="P338" s="1" t="s">
        <v>403</v>
      </c>
      <c r="Q338">
        <v>15.992000000000001</v>
      </c>
      <c r="R338">
        <v>2</v>
      </c>
      <c r="S338" s="5">
        <v>0.6</v>
      </c>
      <c r="T338" s="11">
        <v>-13.993</v>
      </c>
      <c r="U338" s="11">
        <f>SalesData[[#This Row],[Profit]]/SalesData[[#This Row],[Quantity]]</f>
        <v>-6.9965000000000002</v>
      </c>
      <c r="V338" s="5">
        <f>SalesData[[#This Row],[Profit]]/SalesData[[#This Row],[Sales]]</f>
        <v>-0.875</v>
      </c>
      <c r="W338" s="17">
        <f>IF(SalesData[[#This Row],[Discount]]&gt;=0.2,1,0)</f>
        <v>1</v>
      </c>
      <c r="X338" s="1" t="s">
        <v>72</v>
      </c>
      <c r="Y338" s="1" t="str">
        <f>TEXT(SalesData[[#This Row],[Order Date]],"yyyy")</f>
        <v>2017</v>
      </c>
      <c r="Z338" s="1" t="s">
        <v>36</v>
      </c>
    </row>
    <row r="339" spans="1:26" x14ac:dyDescent="0.3">
      <c r="A339">
        <v>1602</v>
      </c>
      <c r="B339" s="1" t="s">
        <v>1392</v>
      </c>
      <c r="C339" s="2">
        <v>42498</v>
      </c>
      <c r="D339" s="2">
        <v>42503</v>
      </c>
      <c r="E339" s="1" t="s">
        <v>23</v>
      </c>
      <c r="F339" s="1" t="s">
        <v>1082</v>
      </c>
      <c r="G339" s="1" t="s">
        <v>1083</v>
      </c>
      <c r="H339" s="1" t="s">
        <v>92</v>
      </c>
      <c r="I339" s="1" t="s">
        <v>27</v>
      </c>
      <c r="J339" s="1" t="s">
        <v>743</v>
      </c>
      <c r="K339" s="1" t="s">
        <v>202</v>
      </c>
      <c r="L339" s="1" t="s">
        <v>69</v>
      </c>
      <c r="M339" s="1" t="s">
        <v>1393</v>
      </c>
      <c r="N339" s="1" t="s">
        <v>32</v>
      </c>
      <c r="O339" s="1" t="s">
        <v>58</v>
      </c>
      <c r="P339" s="1" t="s">
        <v>1394</v>
      </c>
      <c r="Q339">
        <v>211.96</v>
      </c>
      <c r="R339">
        <v>2</v>
      </c>
      <c r="S339" s="5">
        <v>0</v>
      </c>
      <c r="T339" s="11">
        <v>42.392000000000003</v>
      </c>
      <c r="U339" s="11">
        <f>SalesData[[#This Row],[Profit]]/SalesData[[#This Row],[Quantity]]</f>
        <v>21.196000000000002</v>
      </c>
      <c r="V339" s="5">
        <f>SalesData[[#This Row],[Profit]]/SalesData[[#This Row],[Sales]]</f>
        <v>0.2</v>
      </c>
      <c r="W339" s="17">
        <f>IF(SalesData[[#This Row],[Discount]]&gt;=0.2,1,0)</f>
        <v>0</v>
      </c>
      <c r="X339" s="1" t="s">
        <v>60</v>
      </c>
      <c r="Y339" s="1" t="str">
        <f>TEXT(SalesData[[#This Row],[Order Date]],"yyyy")</f>
        <v>2016</v>
      </c>
      <c r="Z339" s="1" t="s">
        <v>163</v>
      </c>
    </row>
    <row r="340" spans="1:26" x14ac:dyDescent="0.3">
      <c r="A340">
        <v>1611</v>
      </c>
      <c r="B340" s="1" t="s">
        <v>1395</v>
      </c>
      <c r="C340" s="2">
        <v>41785</v>
      </c>
      <c r="D340" s="2">
        <v>41789</v>
      </c>
      <c r="E340" s="1" t="s">
        <v>41</v>
      </c>
      <c r="F340" s="1" t="s">
        <v>1396</v>
      </c>
      <c r="G340" s="1" t="s">
        <v>1397</v>
      </c>
      <c r="H340" s="1" t="s">
        <v>92</v>
      </c>
      <c r="I340" s="1" t="s">
        <v>27</v>
      </c>
      <c r="J340" s="1" t="s">
        <v>54</v>
      </c>
      <c r="K340" s="1" t="s">
        <v>55</v>
      </c>
      <c r="L340" s="1" t="s">
        <v>56</v>
      </c>
      <c r="M340" s="1" t="s">
        <v>1382</v>
      </c>
      <c r="N340" s="1" t="s">
        <v>32</v>
      </c>
      <c r="O340" s="1" t="s">
        <v>33</v>
      </c>
      <c r="P340" s="1" t="s">
        <v>1383</v>
      </c>
      <c r="Q340">
        <v>290.666</v>
      </c>
      <c r="R340">
        <v>2</v>
      </c>
      <c r="S340" s="5">
        <v>0.15</v>
      </c>
      <c r="T340" s="11">
        <v>27.3568</v>
      </c>
      <c r="U340" s="11">
        <f>SalesData[[#This Row],[Profit]]/SalesData[[#This Row],[Quantity]]</f>
        <v>13.6784</v>
      </c>
      <c r="V340" s="5">
        <f>SalesData[[#This Row],[Profit]]/SalesData[[#This Row],[Sales]]</f>
        <v>9.4117647058823528E-2</v>
      </c>
      <c r="W340" s="17">
        <f>IF(SalesData[[#This Row],[Discount]]&gt;=0.2,1,0)</f>
        <v>0</v>
      </c>
      <c r="X340" s="1" t="s">
        <v>85</v>
      </c>
      <c r="Y340" s="1" t="str">
        <f>TEXT(SalesData[[#This Row],[Order Date]],"yyyy")</f>
        <v>2014</v>
      </c>
      <c r="Z340" s="1" t="s">
        <v>163</v>
      </c>
    </row>
    <row r="341" spans="1:26" x14ac:dyDescent="0.3">
      <c r="A341">
        <v>1621</v>
      </c>
      <c r="B341" s="1" t="s">
        <v>1398</v>
      </c>
      <c r="C341" s="2">
        <v>42924</v>
      </c>
      <c r="D341" s="2">
        <v>42931</v>
      </c>
      <c r="E341" s="1" t="s">
        <v>41</v>
      </c>
      <c r="F341" s="1" t="s">
        <v>1399</v>
      </c>
      <c r="G341" s="1" t="s">
        <v>1400</v>
      </c>
      <c r="H341" s="1" t="s">
        <v>26</v>
      </c>
      <c r="I341" s="1" t="s">
        <v>27</v>
      </c>
      <c r="J341" s="1" t="s">
        <v>1401</v>
      </c>
      <c r="K341" s="1" t="s">
        <v>194</v>
      </c>
      <c r="L341" s="1" t="s">
        <v>56</v>
      </c>
      <c r="M341" s="1" t="s">
        <v>1402</v>
      </c>
      <c r="N341" s="1" t="s">
        <v>32</v>
      </c>
      <c r="O341" s="1" t="s">
        <v>58</v>
      </c>
      <c r="P341" s="1" t="s">
        <v>1403</v>
      </c>
      <c r="Q341">
        <v>198.46</v>
      </c>
      <c r="R341">
        <v>2</v>
      </c>
      <c r="S341" s="5">
        <v>0</v>
      </c>
      <c r="T341" s="11">
        <v>99.23</v>
      </c>
      <c r="U341" s="11">
        <f>SalesData[[#This Row],[Profit]]/SalesData[[#This Row],[Quantity]]</f>
        <v>49.615000000000002</v>
      </c>
      <c r="V341" s="5">
        <f>SalesData[[#This Row],[Profit]]/SalesData[[#This Row],[Sales]]</f>
        <v>0.5</v>
      </c>
      <c r="W341" s="17">
        <f>IF(SalesData[[#This Row],[Discount]]&gt;=0.2,1,0)</f>
        <v>0</v>
      </c>
      <c r="X341" s="1" t="s">
        <v>49</v>
      </c>
      <c r="Y341" s="1" t="str">
        <f>TEXT(SalesData[[#This Row],[Order Date]],"yyyy")</f>
        <v>2017</v>
      </c>
      <c r="Z341" s="1" t="s">
        <v>73</v>
      </c>
    </row>
    <row r="342" spans="1:26" x14ac:dyDescent="0.3">
      <c r="A342">
        <v>1628</v>
      </c>
      <c r="B342" s="1" t="s">
        <v>1404</v>
      </c>
      <c r="C342" s="2">
        <v>42271</v>
      </c>
      <c r="D342" s="2">
        <v>42277</v>
      </c>
      <c r="E342" s="1" t="s">
        <v>41</v>
      </c>
      <c r="F342" s="1" t="s">
        <v>1405</v>
      </c>
      <c r="G342" s="1" t="s">
        <v>1406</v>
      </c>
      <c r="H342" s="1" t="s">
        <v>26</v>
      </c>
      <c r="I342" s="1" t="s">
        <v>27</v>
      </c>
      <c r="J342" s="1" t="s">
        <v>1407</v>
      </c>
      <c r="K342" s="1" t="s">
        <v>1408</v>
      </c>
      <c r="L342" s="1" t="s">
        <v>30</v>
      </c>
      <c r="M342" s="1" t="s">
        <v>1092</v>
      </c>
      <c r="N342" s="1" t="s">
        <v>32</v>
      </c>
      <c r="O342" s="1" t="s">
        <v>38</v>
      </c>
      <c r="P342" s="1" t="s">
        <v>1093</v>
      </c>
      <c r="Q342">
        <v>517.5</v>
      </c>
      <c r="R342">
        <v>6</v>
      </c>
      <c r="S342" s="5">
        <v>0</v>
      </c>
      <c r="T342" s="11">
        <v>155.25</v>
      </c>
      <c r="U342" s="11">
        <f>SalesData[[#This Row],[Profit]]/SalesData[[#This Row],[Quantity]]</f>
        <v>25.875</v>
      </c>
      <c r="V342" s="5">
        <f>SalesData[[#This Row],[Profit]]/SalesData[[#This Row],[Sales]]</f>
        <v>0.3</v>
      </c>
      <c r="W342" s="17">
        <f>IF(SalesData[[#This Row],[Discount]]&gt;=0.2,1,0)</f>
        <v>0</v>
      </c>
      <c r="X342" s="1" t="s">
        <v>131</v>
      </c>
      <c r="Y342" s="1" t="str">
        <f>TEXT(SalesData[[#This Row],[Order Date]],"yyyy")</f>
        <v>2015</v>
      </c>
      <c r="Z342" s="1" t="s">
        <v>79</v>
      </c>
    </row>
    <row r="343" spans="1:26" x14ac:dyDescent="0.3">
      <c r="A343">
        <v>1629</v>
      </c>
      <c r="B343" s="1" t="s">
        <v>1409</v>
      </c>
      <c r="C343" s="2">
        <v>42907</v>
      </c>
      <c r="D343" s="2">
        <v>42911</v>
      </c>
      <c r="E343" s="1" t="s">
        <v>23</v>
      </c>
      <c r="F343" s="1" t="s">
        <v>645</v>
      </c>
      <c r="G343" s="1" t="s">
        <v>646</v>
      </c>
      <c r="H343" s="1" t="s">
        <v>26</v>
      </c>
      <c r="I343" s="1" t="s">
        <v>27</v>
      </c>
      <c r="J343" s="1" t="s">
        <v>695</v>
      </c>
      <c r="K343" s="1" t="s">
        <v>233</v>
      </c>
      <c r="L343" s="1" t="s">
        <v>69</v>
      </c>
      <c r="M343" s="1" t="s">
        <v>1410</v>
      </c>
      <c r="N343" s="1" t="s">
        <v>32</v>
      </c>
      <c r="O343" s="1" t="s">
        <v>58</v>
      </c>
      <c r="P343" s="1" t="s">
        <v>1411</v>
      </c>
      <c r="Q343">
        <v>17.920000000000002</v>
      </c>
      <c r="R343">
        <v>5</v>
      </c>
      <c r="S343" s="5">
        <v>0.2</v>
      </c>
      <c r="T343" s="11">
        <v>2.464</v>
      </c>
      <c r="U343" s="11">
        <f>SalesData[[#This Row],[Profit]]/SalesData[[#This Row],[Quantity]]</f>
        <v>0.49280000000000002</v>
      </c>
      <c r="V343" s="5">
        <f>SalesData[[#This Row],[Profit]]/SalesData[[#This Row],[Sales]]</f>
        <v>0.13749999999999998</v>
      </c>
      <c r="W343" s="17">
        <f>IF(SalesData[[#This Row],[Discount]]&gt;=0.2,1,0)</f>
        <v>1</v>
      </c>
      <c r="X343" s="1" t="s">
        <v>85</v>
      </c>
      <c r="Y343" s="1" t="str">
        <f>TEXT(SalesData[[#This Row],[Order Date]],"yyyy")</f>
        <v>2017</v>
      </c>
      <c r="Z343" s="1" t="s">
        <v>61</v>
      </c>
    </row>
    <row r="344" spans="1:26" x14ac:dyDescent="0.3">
      <c r="A344">
        <v>1642</v>
      </c>
      <c r="B344" s="1" t="s">
        <v>1412</v>
      </c>
      <c r="C344" s="2">
        <v>42516</v>
      </c>
      <c r="D344" s="2">
        <v>42522</v>
      </c>
      <c r="E344" s="1" t="s">
        <v>41</v>
      </c>
      <c r="F344" s="1" t="s">
        <v>1413</v>
      </c>
      <c r="G344" s="1" t="s">
        <v>1414</v>
      </c>
      <c r="H344" s="1" t="s">
        <v>26</v>
      </c>
      <c r="I344" s="1" t="s">
        <v>27</v>
      </c>
      <c r="J344" s="1" t="s">
        <v>194</v>
      </c>
      <c r="K344" s="1" t="s">
        <v>982</v>
      </c>
      <c r="L344" s="1" t="s">
        <v>69</v>
      </c>
      <c r="M344" s="1" t="s">
        <v>176</v>
      </c>
      <c r="N344" s="1" t="s">
        <v>32</v>
      </c>
      <c r="O344" s="1" t="s">
        <v>58</v>
      </c>
      <c r="P344" s="1" t="s">
        <v>177</v>
      </c>
      <c r="Q344">
        <v>41.37</v>
      </c>
      <c r="R344">
        <v>3</v>
      </c>
      <c r="S344" s="5">
        <v>0</v>
      </c>
      <c r="T344" s="11">
        <v>17.375399999999999</v>
      </c>
      <c r="U344" s="11">
        <f>SalesData[[#This Row],[Profit]]/SalesData[[#This Row],[Quantity]]</f>
        <v>5.7917999999999994</v>
      </c>
      <c r="V344" s="5">
        <f>SalesData[[#This Row],[Profit]]/SalesData[[#This Row],[Sales]]</f>
        <v>0.42</v>
      </c>
      <c r="W344" s="17">
        <f>IF(SalesData[[#This Row],[Discount]]&gt;=0.2,1,0)</f>
        <v>0</v>
      </c>
      <c r="X344" s="1" t="s">
        <v>131</v>
      </c>
      <c r="Y344" s="1" t="str">
        <f>TEXT(SalesData[[#This Row],[Order Date]],"yyyy")</f>
        <v>2016</v>
      </c>
      <c r="Z344" s="1" t="s">
        <v>163</v>
      </c>
    </row>
    <row r="345" spans="1:26" x14ac:dyDescent="0.3">
      <c r="A345">
        <v>1658</v>
      </c>
      <c r="B345" s="1" t="s">
        <v>1415</v>
      </c>
      <c r="C345" s="2">
        <v>41771</v>
      </c>
      <c r="D345" s="2">
        <v>41774</v>
      </c>
      <c r="E345" s="1" t="s">
        <v>89</v>
      </c>
      <c r="F345" s="1" t="s">
        <v>1057</v>
      </c>
      <c r="G345" s="1" t="s">
        <v>1058</v>
      </c>
      <c r="H345" s="1" t="s">
        <v>26</v>
      </c>
      <c r="I345" s="1" t="s">
        <v>27</v>
      </c>
      <c r="J345" s="1" t="s">
        <v>907</v>
      </c>
      <c r="K345" s="1" t="s">
        <v>240</v>
      </c>
      <c r="L345" s="1" t="s">
        <v>95</v>
      </c>
      <c r="M345" s="1" t="s">
        <v>652</v>
      </c>
      <c r="N345" s="1" t="s">
        <v>32</v>
      </c>
      <c r="O345" s="1" t="s">
        <v>58</v>
      </c>
      <c r="P345" s="1" t="s">
        <v>653</v>
      </c>
      <c r="Q345">
        <v>34.79</v>
      </c>
      <c r="R345">
        <v>7</v>
      </c>
      <c r="S345" s="5">
        <v>0</v>
      </c>
      <c r="T345" s="11">
        <v>10.7849</v>
      </c>
      <c r="U345" s="11">
        <f>SalesData[[#This Row],[Profit]]/SalesData[[#This Row],[Quantity]]</f>
        <v>1.5407</v>
      </c>
      <c r="V345" s="5">
        <f>SalesData[[#This Row],[Profit]]/SalesData[[#This Row],[Sales]]</f>
        <v>0.31</v>
      </c>
      <c r="W345" s="17">
        <f>IF(SalesData[[#This Row],[Discount]]&gt;=0.2,1,0)</f>
        <v>0</v>
      </c>
      <c r="X345" s="1" t="s">
        <v>35</v>
      </c>
      <c r="Y345" s="1" t="str">
        <f>TEXT(SalesData[[#This Row],[Order Date]],"yyyy")</f>
        <v>2014</v>
      </c>
      <c r="Z345" s="1" t="s">
        <v>163</v>
      </c>
    </row>
    <row r="346" spans="1:26" x14ac:dyDescent="0.3">
      <c r="A346">
        <v>1670</v>
      </c>
      <c r="B346" s="1" t="s">
        <v>1416</v>
      </c>
      <c r="C346" s="2">
        <v>42014</v>
      </c>
      <c r="D346" s="2">
        <v>42019</v>
      </c>
      <c r="E346" s="1" t="s">
        <v>41</v>
      </c>
      <c r="F346" s="1" t="s">
        <v>1417</v>
      </c>
      <c r="G346" s="1" t="s">
        <v>1418</v>
      </c>
      <c r="H346" s="1" t="s">
        <v>26</v>
      </c>
      <c r="I346" s="1" t="s">
        <v>27</v>
      </c>
      <c r="J346" s="1" t="s">
        <v>175</v>
      </c>
      <c r="K346" s="1" t="s">
        <v>122</v>
      </c>
      <c r="L346" s="1" t="s">
        <v>69</v>
      </c>
      <c r="M346" s="1" t="s">
        <v>523</v>
      </c>
      <c r="N346" s="1" t="s">
        <v>32</v>
      </c>
      <c r="O346" s="1" t="s">
        <v>47</v>
      </c>
      <c r="P346" s="1" t="s">
        <v>524</v>
      </c>
      <c r="Q346">
        <v>1018.104</v>
      </c>
      <c r="R346">
        <v>4</v>
      </c>
      <c r="S346" s="5">
        <v>0.4</v>
      </c>
      <c r="T346" s="11">
        <v>-373.3048</v>
      </c>
      <c r="U346" s="11">
        <f>SalesData[[#This Row],[Profit]]/SalesData[[#This Row],[Quantity]]</f>
        <v>-93.3262</v>
      </c>
      <c r="V346" s="5">
        <f>SalesData[[#This Row],[Profit]]/SalesData[[#This Row],[Sales]]</f>
        <v>-0.36666666666666664</v>
      </c>
      <c r="W346" s="17">
        <f>IF(SalesData[[#This Row],[Discount]]&gt;=0.2,1,0)</f>
        <v>1</v>
      </c>
      <c r="X346" s="1" t="s">
        <v>60</v>
      </c>
      <c r="Y346" s="1" t="str">
        <f>TEXT(SalesData[[#This Row],[Order Date]],"yyyy")</f>
        <v>2015</v>
      </c>
      <c r="Z346" s="1" t="s">
        <v>171</v>
      </c>
    </row>
    <row r="347" spans="1:26" x14ac:dyDescent="0.3">
      <c r="A347">
        <v>1675</v>
      </c>
      <c r="B347" s="1" t="s">
        <v>1419</v>
      </c>
      <c r="C347" s="2">
        <v>42264</v>
      </c>
      <c r="D347" s="2">
        <v>42268</v>
      </c>
      <c r="E347" s="1" t="s">
        <v>41</v>
      </c>
      <c r="F347" s="1" t="s">
        <v>655</v>
      </c>
      <c r="G347" s="1" t="s">
        <v>656</v>
      </c>
      <c r="H347" s="1" t="s">
        <v>92</v>
      </c>
      <c r="I347" s="1" t="s">
        <v>27</v>
      </c>
      <c r="J347" s="1" t="s">
        <v>103</v>
      </c>
      <c r="K347" s="1" t="s">
        <v>94</v>
      </c>
      <c r="L347" s="1" t="s">
        <v>95</v>
      </c>
      <c r="M347" s="1" t="s">
        <v>1151</v>
      </c>
      <c r="N347" s="1" t="s">
        <v>32</v>
      </c>
      <c r="O347" s="1" t="s">
        <v>58</v>
      </c>
      <c r="P347" s="1" t="s">
        <v>1152</v>
      </c>
      <c r="Q347">
        <v>21.936</v>
      </c>
      <c r="R347">
        <v>2</v>
      </c>
      <c r="S347" s="5">
        <v>0.6</v>
      </c>
      <c r="T347" s="11">
        <v>-10.419600000000001</v>
      </c>
      <c r="U347" s="11">
        <f>SalesData[[#This Row],[Profit]]/SalesData[[#This Row],[Quantity]]</f>
        <v>-5.2098000000000004</v>
      </c>
      <c r="V347" s="5">
        <f>SalesData[[#This Row],[Profit]]/SalesData[[#This Row],[Sales]]</f>
        <v>-0.47500000000000003</v>
      </c>
      <c r="W347" s="17">
        <f>IF(SalesData[[#This Row],[Discount]]&gt;=0.2,1,0)</f>
        <v>1</v>
      </c>
      <c r="X347" s="1" t="s">
        <v>85</v>
      </c>
      <c r="Y347" s="1" t="str">
        <f>TEXT(SalesData[[#This Row],[Order Date]],"yyyy")</f>
        <v>2015</v>
      </c>
      <c r="Z347" s="1" t="s">
        <v>79</v>
      </c>
    </row>
    <row r="348" spans="1:26" x14ac:dyDescent="0.3">
      <c r="A348">
        <v>1681</v>
      </c>
      <c r="B348" s="1" t="s">
        <v>1420</v>
      </c>
      <c r="C348" s="2">
        <v>41889</v>
      </c>
      <c r="D348" s="2">
        <v>41895</v>
      </c>
      <c r="E348" s="1" t="s">
        <v>41</v>
      </c>
      <c r="F348" s="1" t="s">
        <v>1421</v>
      </c>
      <c r="G348" s="1" t="s">
        <v>1422</v>
      </c>
      <c r="H348" s="1" t="s">
        <v>92</v>
      </c>
      <c r="I348" s="1" t="s">
        <v>27</v>
      </c>
      <c r="J348" s="1" t="s">
        <v>67</v>
      </c>
      <c r="K348" s="1" t="s">
        <v>68</v>
      </c>
      <c r="L348" s="1" t="s">
        <v>69</v>
      </c>
      <c r="M348" s="1" t="s">
        <v>1423</v>
      </c>
      <c r="N348" s="1" t="s">
        <v>32</v>
      </c>
      <c r="O348" s="1" t="s">
        <v>58</v>
      </c>
      <c r="P348" s="1" t="s">
        <v>1424</v>
      </c>
      <c r="Q348">
        <v>42.368000000000002</v>
      </c>
      <c r="R348">
        <v>2</v>
      </c>
      <c r="S348" s="5">
        <v>0.2</v>
      </c>
      <c r="T348" s="11">
        <v>8.4735999999999994</v>
      </c>
      <c r="U348" s="11">
        <f>SalesData[[#This Row],[Profit]]/SalesData[[#This Row],[Quantity]]</f>
        <v>4.2367999999999997</v>
      </c>
      <c r="V348" s="5">
        <f>SalesData[[#This Row],[Profit]]/SalesData[[#This Row],[Sales]]</f>
        <v>0.19999999999999998</v>
      </c>
      <c r="W348" s="17">
        <f>IF(SalesData[[#This Row],[Discount]]&gt;=0.2,1,0)</f>
        <v>1</v>
      </c>
      <c r="X348" s="1" t="s">
        <v>131</v>
      </c>
      <c r="Y348" s="1" t="str">
        <f>TEXT(SalesData[[#This Row],[Order Date]],"yyyy")</f>
        <v>2014</v>
      </c>
      <c r="Z348" s="1" t="s">
        <v>79</v>
      </c>
    </row>
    <row r="349" spans="1:26" x14ac:dyDescent="0.3">
      <c r="A349">
        <v>1684</v>
      </c>
      <c r="B349" s="1" t="s">
        <v>1425</v>
      </c>
      <c r="C349" s="2">
        <v>42681</v>
      </c>
      <c r="D349" s="2">
        <v>42686</v>
      </c>
      <c r="E349" s="1" t="s">
        <v>41</v>
      </c>
      <c r="F349" s="1" t="s">
        <v>1070</v>
      </c>
      <c r="G349" s="1" t="s">
        <v>1071</v>
      </c>
      <c r="H349" s="1" t="s">
        <v>92</v>
      </c>
      <c r="I349" s="1" t="s">
        <v>27</v>
      </c>
      <c r="J349" s="1" t="s">
        <v>330</v>
      </c>
      <c r="K349" s="1" t="s">
        <v>55</v>
      </c>
      <c r="L349" s="1" t="s">
        <v>56</v>
      </c>
      <c r="M349" s="1" t="s">
        <v>804</v>
      </c>
      <c r="N349" s="1" t="s">
        <v>32</v>
      </c>
      <c r="O349" s="1" t="s">
        <v>58</v>
      </c>
      <c r="P349" s="1" t="s">
        <v>805</v>
      </c>
      <c r="Q349">
        <v>14.82</v>
      </c>
      <c r="R349">
        <v>3</v>
      </c>
      <c r="S349" s="5">
        <v>0</v>
      </c>
      <c r="T349" s="11">
        <v>6.2244000000000002</v>
      </c>
      <c r="U349" s="11">
        <f>SalesData[[#This Row],[Profit]]/SalesData[[#This Row],[Quantity]]</f>
        <v>2.0748000000000002</v>
      </c>
      <c r="V349" s="5">
        <f>SalesData[[#This Row],[Profit]]/SalesData[[#This Row],[Sales]]</f>
        <v>0.42</v>
      </c>
      <c r="W349" s="17">
        <f>IF(SalesData[[#This Row],[Discount]]&gt;=0.2,1,0)</f>
        <v>0</v>
      </c>
      <c r="X349" s="1" t="s">
        <v>60</v>
      </c>
      <c r="Y349" s="1" t="str">
        <f>TEXT(SalesData[[#This Row],[Order Date]],"yyyy")</f>
        <v>2016</v>
      </c>
      <c r="Z349" s="1" t="s">
        <v>36</v>
      </c>
    </row>
    <row r="350" spans="1:26" x14ac:dyDescent="0.3">
      <c r="A350">
        <v>1689</v>
      </c>
      <c r="B350" s="1" t="s">
        <v>1426</v>
      </c>
      <c r="C350" s="2">
        <v>43079</v>
      </c>
      <c r="D350" s="2">
        <v>43081</v>
      </c>
      <c r="E350" s="1" t="s">
        <v>89</v>
      </c>
      <c r="F350" s="1" t="s">
        <v>1427</v>
      </c>
      <c r="G350" s="1" t="s">
        <v>1428</v>
      </c>
      <c r="H350" s="1" t="s">
        <v>26</v>
      </c>
      <c r="I350" s="1" t="s">
        <v>27</v>
      </c>
      <c r="J350" s="1" t="s">
        <v>67</v>
      </c>
      <c r="K350" s="1" t="s">
        <v>68</v>
      </c>
      <c r="L350" s="1" t="s">
        <v>69</v>
      </c>
      <c r="M350" s="1" t="s">
        <v>792</v>
      </c>
      <c r="N350" s="1" t="s">
        <v>32</v>
      </c>
      <c r="O350" s="1" t="s">
        <v>58</v>
      </c>
      <c r="P350" s="1" t="s">
        <v>793</v>
      </c>
      <c r="Q350">
        <v>310.88</v>
      </c>
      <c r="R350">
        <v>2</v>
      </c>
      <c r="S350" s="5">
        <v>0.2</v>
      </c>
      <c r="T350" s="11">
        <v>23.315999999999999</v>
      </c>
      <c r="U350" s="11">
        <f>SalesData[[#This Row],[Profit]]/SalesData[[#This Row],[Quantity]]</f>
        <v>11.657999999999999</v>
      </c>
      <c r="V350" s="5">
        <f>SalesData[[#This Row],[Profit]]/SalesData[[#This Row],[Sales]]</f>
        <v>7.4999999999999997E-2</v>
      </c>
      <c r="W350" s="17">
        <f>IF(SalesData[[#This Row],[Discount]]&gt;=0.2,1,0)</f>
        <v>1</v>
      </c>
      <c r="X350" s="1" t="s">
        <v>72</v>
      </c>
      <c r="Y350" s="1" t="str">
        <f>TEXT(SalesData[[#This Row],[Order Date]],"yyyy")</f>
        <v>2017</v>
      </c>
      <c r="Z350" s="1" t="s">
        <v>98</v>
      </c>
    </row>
    <row r="351" spans="1:26" x14ac:dyDescent="0.3">
      <c r="A351">
        <v>1690</v>
      </c>
      <c r="B351" s="1" t="s">
        <v>1429</v>
      </c>
      <c r="C351" s="2">
        <v>41867</v>
      </c>
      <c r="D351" s="2">
        <v>41871</v>
      </c>
      <c r="E351" s="1" t="s">
        <v>41</v>
      </c>
      <c r="F351" s="1" t="s">
        <v>1430</v>
      </c>
      <c r="G351" s="1" t="s">
        <v>1431</v>
      </c>
      <c r="H351" s="1" t="s">
        <v>26</v>
      </c>
      <c r="I351" s="1" t="s">
        <v>27</v>
      </c>
      <c r="J351" s="1" t="s">
        <v>67</v>
      </c>
      <c r="K351" s="1" t="s">
        <v>68</v>
      </c>
      <c r="L351" s="1" t="s">
        <v>69</v>
      </c>
      <c r="M351" s="1" t="s">
        <v>62</v>
      </c>
      <c r="N351" s="1" t="s">
        <v>32</v>
      </c>
      <c r="O351" s="1" t="s">
        <v>47</v>
      </c>
      <c r="P351" s="1" t="s">
        <v>63</v>
      </c>
      <c r="Q351">
        <v>853.09199999999998</v>
      </c>
      <c r="R351">
        <v>6</v>
      </c>
      <c r="S351" s="5">
        <v>0.4</v>
      </c>
      <c r="T351" s="11">
        <v>-227.49119999999999</v>
      </c>
      <c r="U351" s="11">
        <f>SalesData[[#This Row],[Profit]]/SalesData[[#This Row],[Quantity]]</f>
        <v>-37.915199999999999</v>
      </c>
      <c r="V351" s="5">
        <f>SalesData[[#This Row],[Profit]]/SalesData[[#This Row],[Sales]]</f>
        <v>-0.26666666666666666</v>
      </c>
      <c r="W351" s="17">
        <f>IF(SalesData[[#This Row],[Discount]]&gt;=0.2,1,0)</f>
        <v>1</v>
      </c>
      <c r="X351" s="1" t="s">
        <v>85</v>
      </c>
      <c r="Y351" s="1" t="str">
        <f>TEXT(SalesData[[#This Row],[Order Date]],"yyyy")</f>
        <v>2014</v>
      </c>
      <c r="Z351" s="1" t="s">
        <v>255</v>
      </c>
    </row>
    <row r="352" spans="1:26" x14ac:dyDescent="0.3">
      <c r="A352">
        <v>1693</v>
      </c>
      <c r="B352" s="1" t="s">
        <v>1432</v>
      </c>
      <c r="C352" s="2">
        <v>42443</v>
      </c>
      <c r="D352" s="2">
        <v>42448</v>
      </c>
      <c r="E352" s="1" t="s">
        <v>41</v>
      </c>
      <c r="F352" s="1" t="s">
        <v>1433</v>
      </c>
      <c r="G352" s="1" t="s">
        <v>1434</v>
      </c>
      <c r="H352" s="1" t="s">
        <v>26</v>
      </c>
      <c r="I352" s="1" t="s">
        <v>27</v>
      </c>
      <c r="J352" s="1" t="s">
        <v>349</v>
      </c>
      <c r="K352" s="1" t="s">
        <v>233</v>
      </c>
      <c r="L352" s="1" t="s">
        <v>69</v>
      </c>
      <c r="M352" s="1" t="s">
        <v>622</v>
      </c>
      <c r="N352" s="1" t="s">
        <v>32</v>
      </c>
      <c r="O352" s="1" t="s">
        <v>58</v>
      </c>
      <c r="P352" s="1" t="s">
        <v>623</v>
      </c>
      <c r="Q352">
        <v>21.88</v>
      </c>
      <c r="R352">
        <v>5</v>
      </c>
      <c r="S352" s="5">
        <v>0.2</v>
      </c>
      <c r="T352" s="11">
        <v>6.2904999999999998</v>
      </c>
      <c r="U352" s="11">
        <f>SalesData[[#This Row],[Profit]]/SalesData[[#This Row],[Quantity]]</f>
        <v>1.2581</v>
      </c>
      <c r="V352" s="5">
        <f>SalesData[[#This Row],[Profit]]/SalesData[[#This Row],[Sales]]</f>
        <v>0.28749999999999998</v>
      </c>
      <c r="W352" s="17">
        <f>IF(SalesData[[#This Row],[Discount]]&gt;=0.2,1,0)</f>
        <v>1</v>
      </c>
      <c r="X352" s="1" t="s">
        <v>60</v>
      </c>
      <c r="Y352" s="1" t="str">
        <f>TEXT(SalesData[[#This Row],[Order Date]],"yyyy")</f>
        <v>2016</v>
      </c>
      <c r="Z352" s="1" t="s">
        <v>197</v>
      </c>
    </row>
    <row r="353" spans="1:26" x14ac:dyDescent="0.3">
      <c r="A353">
        <v>1700</v>
      </c>
      <c r="B353" s="1" t="s">
        <v>1435</v>
      </c>
      <c r="C353" s="2">
        <v>41793</v>
      </c>
      <c r="D353" s="2">
        <v>41797</v>
      </c>
      <c r="E353" s="1" t="s">
        <v>23</v>
      </c>
      <c r="F353" s="1" t="s">
        <v>199</v>
      </c>
      <c r="G353" s="1" t="s">
        <v>200</v>
      </c>
      <c r="H353" s="1" t="s">
        <v>26</v>
      </c>
      <c r="I353" s="1" t="s">
        <v>27</v>
      </c>
      <c r="J353" s="1" t="s">
        <v>193</v>
      </c>
      <c r="K353" s="1" t="s">
        <v>194</v>
      </c>
      <c r="L353" s="1" t="s">
        <v>56</v>
      </c>
      <c r="M353" s="1" t="s">
        <v>1064</v>
      </c>
      <c r="N353" s="1" t="s">
        <v>32</v>
      </c>
      <c r="O353" s="1" t="s">
        <v>47</v>
      </c>
      <c r="P353" s="1" t="s">
        <v>1065</v>
      </c>
      <c r="Q353">
        <v>515.88</v>
      </c>
      <c r="R353">
        <v>6</v>
      </c>
      <c r="S353" s="5">
        <v>0</v>
      </c>
      <c r="T353" s="11">
        <v>113.4936</v>
      </c>
      <c r="U353" s="11">
        <f>SalesData[[#This Row],[Profit]]/SalesData[[#This Row],[Quantity]]</f>
        <v>18.915600000000001</v>
      </c>
      <c r="V353" s="5">
        <f>SalesData[[#This Row],[Profit]]/SalesData[[#This Row],[Sales]]</f>
        <v>0.22</v>
      </c>
      <c r="W353" s="17">
        <f>IF(SalesData[[#This Row],[Discount]]&gt;=0.2,1,0)</f>
        <v>0</v>
      </c>
      <c r="X353" s="1" t="s">
        <v>85</v>
      </c>
      <c r="Y353" s="1" t="str">
        <f>TEXT(SalesData[[#This Row],[Order Date]],"yyyy")</f>
        <v>2014</v>
      </c>
      <c r="Z353" s="1" t="s">
        <v>61</v>
      </c>
    </row>
    <row r="354" spans="1:26" x14ac:dyDescent="0.3">
      <c r="A354">
        <v>1702</v>
      </c>
      <c r="B354" s="1" t="s">
        <v>1436</v>
      </c>
      <c r="C354" s="2">
        <v>42198</v>
      </c>
      <c r="D354" s="2">
        <v>42200</v>
      </c>
      <c r="E354" s="1" t="s">
        <v>23</v>
      </c>
      <c r="F354" s="1" t="s">
        <v>1437</v>
      </c>
      <c r="G354" s="1" t="s">
        <v>1438</v>
      </c>
      <c r="H354" s="1" t="s">
        <v>26</v>
      </c>
      <c r="I354" s="1" t="s">
        <v>27</v>
      </c>
      <c r="J354" s="1" t="s">
        <v>175</v>
      </c>
      <c r="K354" s="1" t="s">
        <v>122</v>
      </c>
      <c r="L354" s="1" t="s">
        <v>69</v>
      </c>
      <c r="M354" s="1" t="s">
        <v>582</v>
      </c>
      <c r="N354" s="1" t="s">
        <v>32</v>
      </c>
      <c r="O354" s="1" t="s">
        <v>38</v>
      </c>
      <c r="P354" s="1" t="s">
        <v>583</v>
      </c>
      <c r="Q354">
        <v>1931.04</v>
      </c>
      <c r="R354">
        <v>9</v>
      </c>
      <c r="S354" s="5">
        <v>0.1</v>
      </c>
      <c r="T354" s="11">
        <v>321.83999999999997</v>
      </c>
      <c r="U354" s="11">
        <f>SalesData[[#This Row],[Profit]]/SalesData[[#This Row],[Quantity]]</f>
        <v>35.76</v>
      </c>
      <c r="V354" s="5">
        <f>SalesData[[#This Row],[Profit]]/SalesData[[#This Row],[Sales]]</f>
        <v>0.16666666666666666</v>
      </c>
      <c r="W354" s="17">
        <f>IF(SalesData[[#This Row],[Discount]]&gt;=0.2,1,0)</f>
        <v>0</v>
      </c>
      <c r="X354" s="1" t="s">
        <v>72</v>
      </c>
      <c r="Y354" s="1" t="str">
        <f>TEXT(SalesData[[#This Row],[Order Date]],"yyyy")</f>
        <v>2015</v>
      </c>
      <c r="Z354" s="1" t="s">
        <v>73</v>
      </c>
    </row>
    <row r="355" spans="1:26" x14ac:dyDescent="0.3">
      <c r="A355">
        <v>1710</v>
      </c>
      <c r="B355" s="1" t="s">
        <v>1439</v>
      </c>
      <c r="C355" s="2">
        <v>43038</v>
      </c>
      <c r="D355" s="2">
        <v>43044</v>
      </c>
      <c r="E355" s="1" t="s">
        <v>41</v>
      </c>
      <c r="F355" s="1" t="s">
        <v>1440</v>
      </c>
      <c r="G355" s="1" t="s">
        <v>1441</v>
      </c>
      <c r="H355" s="1" t="s">
        <v>26</v>
      </c>
      <c r="I355" s="1" t="s">
        <v>27</v>
      </c>
      <c r="J355" s="1" t="s">
        <v>330</v>
      </c>
      <c r="K355" s="1" t="s">
        <v>55</v>
      </c>
      <c r="L355" s="1" t="s">
        <v>56</v>
      </c>
      <c r="M355" s="1" t="s">
        <v>116</v>
      </c>
      <c r="N355" s="1" t="s">
        <v>32</v>
      </c>
      <c r="O355" s="1" t="s">
        <v>38</v>
      </c>
      <c r="P355" s="1" t="s">
        <v>117</v>
      </c>
      <c r="Q355">
        <v>71.992000000000004</v>
      </c>
      <c r="R355">
        <v>1</v>
      </c>
      <c r="S355" s="5">
        <v>0.2</v>
      </c>
      <c r="T355" s="11">
        <v>-0.89990000000000003</v>
      </c>
      <c r="U355" s="11">
        <f>SalesData[[#This Row],[Profit]]/SalesData[[#This Row],[Quantity]]</f>
        <v>-0.89990000000000003</v>
      </c>
      <c r="V355" s="5">
        <f>SalesData[[#This Row],[Profit]]/SalesData[[#This Row],[Sales]]</f>
        <v>-1.2499999999999999E-2</v>
      </c>
      <c r="W355" s="17">
        <f>IF(SalesData[[#This Row],[Discount]]&gt;=0.2,1,0)</f>
        <v>1</v>
      </c>
      <c r="X355" s="1" t="s">
        <v>131</v>
      </c>
      <c r="Y355" s="1" t="str">
        <f>TEXT(SalesData[[#This Row],[Order Date]],"yyyy")</f>
        <v>2017</v>
      </c>
      <c r="Z355" s="1" t="s">
        <v>50</v>
      </c>
    </row>
    <row r="356" spans="1:26" x14ac:dyDescent="0.3">
      <c r="A356">
        <v>1714</v>
      </c>
      <c r="B356" s="1" t="s">
        <v>1442</v>
      </c>
      <c r="C356" s="2">
        <v>42986</v>
      </c>
      <c r="D356" s="2">
        <v>42991</v>
      </c>
      <c r="E356" s="1" t="s">
        <v>23</v>
      </c>
      <c r="F356" s="1" t="s">
        <v>1443</v>
      </c>
      <c r="G356" s="1" t="s">
        <v>1444</v>
      </c>
      <c r="H356" s="1" t="s">
        <v>26</v>
      </c>
      <c r="I356" s="1" t="s">
        <v>27</v>
      </c>
      <c r="J356" s="1" t="s">
        <v>135</v>
      </c>
      <c r="K356" s="1" t="s">
        <v>136</v>
      </c>
      <c r="L356" s="1" t="s">
        <v>95</v>
      </c>
      <c r="M356" s="1" t="s">
        <v>268</v>
      </c>
      <c r="N356" s="1" t="s">
        <v>32</v>
      </c>
      <c r="O356" s="1" t="s">
        <v>47</v>
      </c>
      <c r="P356" s="1" t="s">
        <v>269</v>
      </c>
      <c r="Q356">
        <v>765.625</v>
      </c>
      <c r="R356">
        <v>7</v>
      </c>
      <c r="S356" s="5">
        <v>0.5</v>
      </c>
      <c r="T356" s="11">
        <v>-566.5625</v>
      </c>
      <c r="U356" s="11">
        <f>SalesData[[#This Row],[Profit]]/SalesData[[#This Row],[Quantity]]</f>
        <v>-80.9375</v>
      </c>
      <c r="V356" s="5">
        <f>SalesData[[#This Row],[Profit]]/SalesData[[#This Row],[Sales]]</f>
        <v>-0.74</v>
      </c>
      <c r="W356" s="17">
        <f>IF(SalesData[[#This Row],[Discount]]&gt;=0.2,1,0)</f>
        <v>1</v>
      </c>
      <c r="X356" s="1" t="s">
        <v>60</v>
      </c>
      <c r="Y356" s="1" t="str">
        <f>TEXT(SalesData[[#This Row],[Order Date]],"yyyy")</f>
        <v>2017</v>
      </c>
      <c r="Z356" s="1" t="s">
        <v>79</v>
      </c>
    </row>
    <row r="357" spans="1:26" x14ac:dyDescent="0.3">
      <c r="A357">
        <v>1715</v>
      </c>
      <c r="B357" s="1" t="s">
        <v>1445</v>
      </c>
      <c r="C357" s="2">
        <v>43015</v>
      </c>
      <c r="D357" s="2">
        <v>43021</v>
      </c>
      <c r="E357" s="1" t="s">
        <v>41</v>
      </c>
      <c r="F357" s="1" t="s">
        <v>1446</v>
      </c>
      <c r="G357" s="1" t="s">
        <v>1447</v>
      </c>
      <c r="H357" s="1" t="s">
        <v>26</v>
      </c>
      <c r="I357" s="1" t="s">
        <v>27</v>
      </c>
      <c r="J357" s="1" t="s">
        <v>330</v>
      </c>
      <c r="K357" s="1" t="s">
        <v>55</v>
      </c>
      <c r="L357" s="1" t="s">
        <v>56</v>
      </c>
      <c r="M357" s="1" t="s">
        <v>1448</v>
      </c>
      <c r="N357" s="1" t="s">
        <v>32</v>
      </c>
      <c r="O357" s="1" t="s">
        <v>33</v>
      </c>
      <c r="P357" s="1" t="s">
        <v>1449</v>
      </c>
      <c r="Q357">
        <v>307.666</v>
      </c>
      <c r="R357">
        <v>2</v>
      </c>
      <c r="S357" s="5">
        <v>0.15</v>
      </c>
      <c r="T357" s="11">
        <v>-14.478400000000001</v>
      </c>
      <c r="U357" s="11">
        <f>SalesData[[#This Row],[Profit]]/SalesData[[#This Row],[Quantity]]</f>
        <v>-7.2392000000000003</v>
      </c>
      <c r="V357" s="5">
        <f>SalesData[[#This Row],[Profit]]/SalesData[[#This Row],[Sales]]</f>
        <v>-4.7058823529411764E-2</v>
      </c>
      <c r="W357" s="17">
        <f>IF(SalesData[[#This Row],[Discount]]&gt;=0.2,1,0)</f>
        <v>0</v>
      </c>
      <c r="X357" s="1" t="s">
        <v>131</v>
      </c>
      <c r="Y357" s="1" t="str">
        <f>TEXT(SalesData[[#This Row],[Order Date]],"yyyy")</f>
        <v>2017</v>
      </c>
      <c r="Z357" s="1" t="s">
        <v>50</v>
      </c>
    </row>
    <row r="358" spans="1:26" x14ac:dyDescent="0.3">
      <c r="A358">
        <v>1719</v>
      </c>
      <c r="B358" s="1" t="s">
        <v>1450</v>
      </c>
      <c r="C358" s="2">
        <v>42509</v>
      </c>
      <c r="D358" s="2">
        <v>42514</v>
      </c>
      <c r="E358" s="1" t="s">
        <v>41</v>
      </c>
      <c r="F358" s="1" t="s">
        <v>1451</v>
      </c>
      <c r="G358" s="1" t="s">
        <v>1452</v>
      </c>
      <c r="H358" s="1" t="s">
        <v>26</v>
      </c>
      <c r="I358" s="1" t="s">
        <v>27</v>
      </c>
      <c r="J358" s="1" t="s">
        <v>175</v>
      </c>
      <c r="K358" s="1" t="s">
        <v>122</v>
      </c>
      <c r="L358" s="1" t="s">
        <v>69</v>
      </c>
      <c r="M358" s="1" t="s">
        <v>1453</v>
      </c>
      <c r="N358" s="1" t="s">
        <v>32</v>
      </c>
      <c r="O358" s="1" t="s">
        <v>58</v>
      </c>
      <c r="P358" s="1" t="s">
        <v>1454</v>
      </c>
      <c r="Q358">
        <v>35.92</v>
      </c>
      <c r="R358">
        <v>4</v>
      </c>
      <c r="S358" s="5">
        <v>0</v>
      </c>
      <c r="T358" s="11">
        <v>15.086399999999999</v>
      </c>
      <c r="U358" s="11">
        <f>SalesData[[#This Row],[Profit]]/SalesData[[#This Row],[Quantity]]</f>
        <v>3.7715999999999998</v>
      </c>
      <c r="V358" s="5">
        <f>SalesData[[#This Row],[Profit]]/SalesData[[#This Row],[Sales]]</f>
        <v>0.42</v>
      </c>
      <c r="W358" s="17">
        <f>IF(SalesData[[#This Row],[Discount]]&gt;=0.2,1,0)</f>
        <v>0</v>
      </c>
      <c r="X358" s="1" t="s">
        <v>60</v>
      </c>
      <c r="Y358" s="1" t="str">
        <f>TEXT(SalesData[[#This Row],[Order Date]],"yyyy")</f>
        <v>2016</v>
      </c>
      <c r="Z358" s="1" t="s">
        <v>163</v>
      </c>
    </row>
    <row r="359" spans="1:26" x14ac:dyDescent="0.3">
      <c r="A359">
        <v>1720</v>
      </c>
      <c r="B359" s="1" t="s">
        <v>1450</v>
      </c>
      <c r="C359" s="2">
        <v>42509</v>
      </c>
      <c r="D359" s="2">
        <v>42514</v>
      </c>
      <c r="E359" s="1" t="s">
        <v>41</v>
      </c>
      <c r="F359" s="1" t="s">
        <v>1451</v>
      </c>
      <c r="G359" s="1" t="s">
        <v>1452</v>
      </c>
      <c r="H359" s="1" t="s">
        <v>26</v>
      </c>
      <c r="I359" s="1" t="s">
        <v>27</v>
      </c>
      <c r="J359" s="1" t="s">
        <v>175</v>
      </c>
      <c r="K359" s="1" t="s">
        <v>122</v>
      </c>
      <c r="L359" s="1" t="s">
        <v>69</v>
      </c>
      <c r="M359" s="1" t="s">
        <v>652</v>
      </c>
      <c r="N359" s="1" t="s">
        <v>32</v>
      </c>
      <c r="O359" s="1" t="s">
        <v>58</v>
      </c>
      <c r="P359" s="1" t="s">
        <v>653</v>
      </c>
      <c r="Q359">
        <v>39.76</v>
      </c>
      <c r="R359">
        <v>8</v>
      </c>
      <c r="S359" s="5">
        <v>0</v>
      </c>
      <c r="T359" s="11">
        <v>12.3256</v>
      </c>
      <c r="U359" s="11">
        <f>SalesData[[#This Row],[Profit]]/SalesData[[#This Row],[Quantity]]</f>
        <v>1.5407</v>
      </c>
      <c r="V359" s="5">
        <f>SalesData[[#This Row],[Profit]]/SalesData[[#This Row],[Sales]]</f>
        <v>0.31</v>
      </c>
      <c r="W359" s="17">
        <f>IF(SalesData[[#This Row],[Discount]]&gt;=0.2,1,0)</f>
        <v>0</v>
      </c>
      <c r="X359" s="1" t="s">
        <v>60</v>
      </c>
      <c r="Y359" s="1" t="str">
        <f>TEXT(SalesData[[#This Row],[Order Date]],"yyyy")</f>
        <v>2016</v>
      </c>
      <c r="Z359" s="1" t="s">
        <v>163</v>
      </c>
    </row>
    <row r="360" spans="1:26" x14ac:dyDescent="0.3">
      <c r="A360">
        <v>1724</v>
      </c>
      <c r="B360" s="1" t="s">
        <v>1455</v>
      </c>
      <c r="C360" s="2">
        <v>42358</v>
      </c>
      <c r="D360" s="2">
        <v>42363</v>
      </c>
      <c r="E360" s="1" t="s">
        <v>41</v>
      </c>
      <c r="F360" s="1" t="s">
        <v>1456</v>
      </c>
      <c r="G360" s="1" t="s">
        <v>1457</v>
      </c>
      <c r="H360" s="1" t="s">
        <v>26</v>
      </c>
      <c r="I360" s="1" t="s">
        <v>27</v>
      </c>
      <c r="J360" s="1" t="s">
        <v>135</v>
      </c>
      <c r="K360" s="1" t="s">
        <v>136</v>
      </c>
      <c r="L360" s="1" t="s">
        <v>95</v>
      </c>
      <c r="M360" s="1" t="s">
        <v>1458</v>
      </c>
      <c r="N360" s="1" t="s">
        <v>32</v>
      </c>
      <c r="O360" s="1" t="s">
        <v>33</v>
      </c>
      <c r="P360" s="1" t="s">
        <v>1459</v>
      </c>
      <c r="Q360">
        <v>359.05799999999999</v>
      </c>
      <c r="R360">
        <v>3</v>
      </c>
      <c r="S360" s="5">
        <v>0.3</v>
      </c>
      <c r="T360" s="11">
        <v>-71.811599999999999</v>
      </c>
      <c r="U360" s="11">
        <f>SalesData[[#This Row],[Profit]]/SalesData[[#This Row],[Quantity]]</f>
        <v>-23.937200000000001</v>
      </c>
      <c r="V360" s="5">
        <f>SalesData[[#This Row],[Profit]]/SalesData[[#This Row],[Sales]]</f>
        <v>-0.2</v>
      </c>
      <c r="W360" s="17">
        <f>IF(SalesData[[#This Row],[Discount]]&gt;=0.2,1,0)</f>
        <v>1</v>
      </c>
      <c r="X360" s="1" t="s">
        <v>60</v>
      </c>
      <c r="Y360" s="1" t="str">
        <f>TEXT(SalesData[[#This Row],[Order Date]],"yyyy")</f>
        <v>2015</v>
      </c>
      <c r="Z360" s="1" t="s">
        <v>98</v>
      </c>
    </row>
    <row r="361" spans="1:26" x14ac:dyDescent="0.3">
      <c r="A361">
        <v>1728</v>
      </c>
      <c r="B361" s="1" t="s">
        <v>1460</v>
      </c>
      <c r="C361" s="2">
        <v>42854</v>
      </c>
      <c r="D361" s="2">
        <v>42859</v>
      </c>
      <c r="E361" s="1" t="s">
        <v>23</v>
      </c>
      <c r="F361" s="1" t="s">
        <v>1461</v>
      </c>
      <c r="G361" s="1" t="s">
        <v>1462</v>
      </c>
      <c r="H361" s="1" t="s">
        <v>92</v>
      </c>
      <c r="I361" s="1" t="s">
        <v>27</v>
      </c>
      <c r="J361" s="1" t="s">
        <v>284</v>
      </c>
      <c r="K361" s="1" t="s">
        <v>233</v>
      </c>
      <c r="L361" s="1" t="s">
        <v>69</v>
      </c>
      <c r="M361" s="1" t="s">
        <v>1463</v>
      </c>
      <c r="N361" s="1" t="s">
        <v>32</v>
      </c>
      <c r="O361" s="1" t="s">
        <v>47</v>
      </c>
      <c r="P361" s="1" t="s">
        <v>1464</v>
      </c>
      <c r="Q361">
        <v>1048.3499999999999</v>
      </c>
      <c r="R361">
        <v>5</v>
      </c>
      <c r="S361" s="5">
        <v>0.4</v>
      </c>
      <c r="T361" s="11">
        <v>-69.89</v>
      </c>
      <c r="U361" s="11">
        <f>SalesData[[#This Row],[Profit]]/SalesData[[#This Row],[Quantity]]</f>
        <v>-13.978</v>
      </c>
      <c r="V361" s="5">
        <f>SalesData[[#This Row],[Profit]]/SalesData[[#This Row],[Sales]]</f>
        <v>-6.666666666666668E-2</v>
      </c>
      <c r="W361" s="17">
        <f>IF(SalesData[[#This Row],[Discount]]&gt;=0.2,1,0)</f>
        <v>1</v>
      </c>
      <c r="X361" s="1" t="s">
        <v>60</v>
      </c>
      <c r="Y361" s="1" t="str">
        <f>TEXT(SalesData[[#This Row],[Order Date]],"yyyy")</f>
        <v>2017</v>
      </c>
      <c r="Z361" s="1" t="s">
        <v>115</v>
      </c>
    </row>
    <row r="362" spans="1:26" x14ac:dyDescent="0.3">
      <c r="A362">
        <v>1743</v>
      </c>
      <c r="B362" s="1" t="s">
        <v>1465</v>
      </c>
      <c r="C362" s="2">
        <v>43038</v>
      </c>
      <c r="D362" s="2">
        <v>43042</v>
      </c>
      <c r="E362" s="1" t="s">
        <v>41</v>
      </c>
      <c r="F362" s="1" t="s">
        <v>1374</v>
      </c>
      <c r="G362" s="1" t="s">
        <v>1375</v>
      </c>
      <c r="H362" s="1" t="s">
        <v>26</v>
      </c>
      <c r="I362" s="1" t="s">
        <v>27</v>
      </c>
      <c r="J362" s="1" t="s">
        <v>67</v>
      </c>
      <c r="K362" s="1" t="s">
        <v>68</v>
      </c>
      <c r="L362" s="1" t="s">
        <v>69</v>
      </c>
      <c r="M362" s="1" t="s">
        <v>1410</v>
      </c>
      <c r="N362" s="1" t="s">
        <v>32</v>
      </c>
      <c r="O362" s="1" t="s">
        <v>58</v>
      </c>
      <c r="P362" s="1" t="s">
        <v>1411</v>
      </c>
      <c r="Q362">
        <v>7.1680000000000001</v>
      </c>
      <c r="R362">
        <v>2</v>
      </c>
      <c r="S362" s="5">
        <v>0.2</v>
      </c>
      <c r="T362" s="11">
        <v>0.98560000000000003</v>
      </c>
      <c r="U362" s="11">
        <f>SalesData[[#This Row],[Profit]]/SalesData[[#This Row],[Quantity]]</f>
        <v>0.49280000000000002</v>
      </c>
      <c r="V362" s="5">
        <f>SalesData[[#This Row],[Profit]]/SalesData[[#This Row],[Sales]]</f>
        <v>0.13750000000000001</v>
      </c>
      <c r="W362" s="17">
        <f>IF(SalesData[[#This Row],[Discount]]&gt;=0.2,1,0)</f>
        <v>1</v>
      </c>
      <c r="X362" s="1" t="s">
        <v>85</v>
      </c>
      <c r="Y362" s="1" t="str">
        <f>TEXT(SalesData[[#This Row],[Order Date]],"yyyy")</f>
        <v>2017</v>
      </c>
      <c r="Z362" s="1" t="s">
        <v>50</v>
      </c>
    </row>
    <row r="363" spans="1:26" x14ac:dyDescent="0.3">
      <c r="A363">
        <v>1751</v>
      </c>
      <c r="B363" s="1" t="s">
        <v>1466</v>
      </c>
      <c r="C363" s="2">
        <v>42330</v>
      </c>
      <c r="D363" s="2">
        <v>42335</v>
      </c>
      <c r="E363" s="1" t="s">
        <v>41</v>
      </c>
      <c r="F363" s="1" t="s">
        <v>661</v>
      </c>
      <c r="G363" s="1" t="s">
        <v>662</v>
      </c>
      <c r="H363" s="1" t="s">
        <v>102</v>
      </c>
      <c r="I363" s="1" t="s">
        <v>27</v>
      </c>
      <c r="J363" s="1" t="s">
        <v>247</v>
      </c>
      <c r="K363" s="1" t="s">
        <v>94</v>
      </c>
      <c r="L363" s="1" t="s">
        <v>95</v>
      </c>
      <c r="M363" s="1" t="s">
        <v>1467</v>
      </c>
      <c r="N363" s="1" t="s">
        <v>32</v>
      </c>
      <c r="O363" s="1" t="s">
        <v>47</v>
      </c>
      <c r="P363" s="1" t="s">
        <v>1468</v>
      </c>
      <c r="Q363">
        <v>206.96199999999999</v>
      </c>
      <c r="R363">
        <v>2</v>
      </c>
      <c r="S363" s="5">
        <v>0.3</v>
      </c>
      <c r="T363" s="11">
        <v>-32.522599999999997</v>
      </c>
      <c r="U363" s="11">
        <f>SalesData[[#This Row],[Profit]]/SalesData[[#This Row],[Quantity]]</f>
        <v>-16.261299999999999</v>
      </c>
      <c r="V363" s="5">
        <f>SalesData[[#This Row],[Profit]]/SalesData[[#This Row],[Sales]]</f>
        <v>-0.15714285714285714</v>
      </c>
      <c r="W363" s="17">
        <f>IF(SalesData[[#This Row],[Discount]]&gt;=0.2,1,0)</f>
        <v>1</v>
      </c>
      <c r="X363" s="1" t="s">
        <v>60</v>
      </c>
      <c r="Y363" s="1" t="str">
        <f>TEXT(SalesData[[#This Row],[Order Date]],"yyyy")</f>
        <v>2015</v>
      </c>
      <c r="Z363" s="1" t="s">
        <v>36</v>
      </c>
    </row>
    <row r="364" spans="1:26" x14ac:dyDescent="0.3">
      <c r="A364">
        <v>1752</v>
      </c>
      <c r="B364" s="1" t="s">
        <v>1469</v>
      </c>
      <c r="C364" s="2">
        <v>43022</v>
      </c>
      <c r="D364" s="2">
        <v>43025</v>
      </c>
      <c r="E364" s="1" t="s">
        <v>89</v>
      </c>
      <c r="F364" s="1" t="s">
        <v>1470</v>
      </c>
      <c r="G364" s="1" t="s">
        <v>1471</v>
      </c>
      <c r="H364" s="1" t="s">
        <v>26</v>
      </c>
      <c r="I364" s="1" t="s">
        <v>27</v>
      </c>
      <c r="J364" s="1" t="s">
        <v>1472</v>
      </c>
      <c r="K364" s="1" t="s">
        <v>55</v>
      </c>
      <c r="L364" s="1" t="s">
        <v>56</v>
      </c>
      <c r="M364" s="1" t="s">
        <v>381</v>
      </c>
      <c r="N364" s="1" t="s">
        <v>32</v>
      </c>
      <c r="O364" s="1" t="s">
        <v>58</v>
      </c>
      <c r="P364" s="1" t="s">
        <v>382</v>
      </c>
      <c r="Q364">
        <v>9.4600000000000009</v>
      </c>
      <c r="R364">
        <v>2</v>
      </c>
      <c r="S364" s="5">
        <v>0</v>
      </c>
      <c r="T364" s="11">
        <v>3.6894</v>
      </c>
      <c r="U364" s="11">
        <f>SalesData[[#This Row],[Profit]]/SalesData[[#This Row],[Quantity]]</f>
        <v>1.8447</v>
      </c>
      <c r="V364" s="5">
        <f>SalesData[[#This Row],[Profit]]/SalesData[[#This Row],[Sales]]</f>
        <v>0.38999999999999996</v>
      </c>
      <c r="W364" s="17">
        <f>IF(SalesData[[#This Row],[Discount]]&gt;=0.2,1,0)</f>
        <v>0</v>
      </c>
      <c r="X364" s="1" t="s">
        <v>35</v>
      </c>
      <c r="Y364" s="1" t="str">
        <f>TEXT(SalesData[[#This Row],[Order Date]],"yyyy")</f>
        <v>2017</v>
      </c>
      <c r="Z364" s="1" t="s">
        <v>50</v>
      </c>
    </row>
    <row r="365" spans="1:26" x14ac:dyDescent="0.3">
      <c r="A365">
        <v>1761</v>
      </c>
      <c r="B365" s="1" t="s">
        <v>1473</v>
      </c>
      <c r="C365" s="2">
        <v>42252</v>
      </c>
      <c r="D365" s="2">
        <v>42256</v>
      </c>
      <c r="E365" s="1" t="s">
        <v>41</v>
      </c>
      <c r="F365" s="1" t="s">
        <v>1474</v>
      </c>
      <c r="G365" s="1" t="s">
        <v>1475</v>
      </c>
      <c r="H365" s="1" t="s">
        <v>26</v>
      </c>
      <c r="I365" s="1" t="s">
        <v>27</v>
      </c>
      <c r="J365" s="1" t="s">
        <v>641</v>
      </c>
      <c r="K365" s="1" t="s">
        <v>55</v>
      </c>
      <c r="L365" s="1" t="s">
        <v>56</v>
      </c>
      <c r="M365" s="1" t="s">
        <v>1476</v>
      </c>
      <c r="N365" s="1" t="s">
        <v>32</v>
      </c>
      <c r="O365" s="1" t="s">
        <v>33</v>
      </c>
      <c r="P365" s="1" t="s">
        <v>1477</v>
      </c>
      <c r="Q365">
        <v>411.33199999999999</v>
      </c>
      <c r="R365">
        <v>4</v>
      </c>
      <c r="S365" s="5">
        <v>0.15</v>
      </c>
      <c r="T365" s="11">
        <v>-4.8391999999999999</v>
      </c>
      <c r="U365" s="11">
        <f>SalesData[[#This Row],[Profit]]/SalesData[[#This Row],[Quantity]]</f>
        <v>-1.2098</v>
      </c>
      <c r="V365" s="5">
        <f>SalesData[[#This Row],[Profit]]/SalesData[[#This Row],[Sales]]</f>
        <v>-1.1764705882352941E-2</v>
      </c>
      <c r="W365" s="17">
        <f>IF(SalesData[[#This Row],[Discount]]&gt;=0.2,1,0)</f>
        <v>0</v>
      </c>
      <c r="X365" s="1" t="s">
        <v>85</v>
      </c>
      <c r="Y365" s="1" t="str">
        <f>TEXT(SalesData[[#This Row],[Order Date]],"yyyy")</f>
        <v>2015</v>
      </c>
      <c r="Z365" s="1" t="s">
        <v>79</v>
      </c>
    </row>
    <row r="366" spans="1:26" x14ac:dyDescent="0.3">
      <c r="A366">
        <v>1763</v>
      </c>
      <c r="B366" s="1" t="s">
        <v>1473</v>
      </c>
      <c r="C366" s="2">
        <v>42252</v>
      </c>
      <c r="D366" s="2">
        <v>42256</v>
      </c>
      <c r="E366" s="1" t="s">
        <v>41</v>
      </c>
      <c r="F366" s="1" t="s">
        <v>1474</v>
      </c>
      <c r="G366" s="1" t="s">
        <v>1475</v>
      </c>
      <c r="H366" s="1" t="s">
        <v>26</v>
      </c>
      <c r="I366" s="1" t="s">
        <v>27</v>
      </c>
      <c r="J366" s="1" t="s">
        <v>641</v>
      </c>
      <c r="K366" s="1" t="s">
        <v>55</v>
      </c>
      <c r="L366" s="1" t="s">
        <v>56</v>
      </c>
      <c r="M366" s="1" t="s">
        <v>1478</v>
      </c>
      <c r="N366" s="1" t="s">
        <v>32</v>
      </c>
      <c r="O366" s="1" t="s">
        <v>33</v>
      </c>
      <c r="P366" s="1" t="s">
        <v>1479</v>
      </c>
      <c r="Q366">
        <v>293.19900000000001</v>
      </c>
      <c r="R366">
        <v>3</v>
      </c>
      <c r="S366" s="5">
        <v>0.15</v>
      </c>
      <c r="T366" s="11">
        <v>-20.696400000000001</v>
      </c>
      <c r="U366" s="11">
        <f>SalesData[[#This Row],[Profit]]/SalesData[[#This Row],[Quantity]]</f>
        <v>-6.8988000000000005</v>
      </c>
      <c r="V366" s="5">
        <f>SalesData[[#This Row],[Profit]]/SalesData[[#This Row],[Sales]]</f>
        <v>-7.0588235294117646E-2</v>
      </c>
      <c r="W366" s="17">
        <f>IF(SalesData[[#This Row],[Discount]]&gt;=0.2,1,0)</f>
        <v>0</v>
      </c>
      <c r="X366" s="1" t="s">
        <v>85</v>
      </c>
      <c r="Y366" s="1" t="str">
        <f>TEXT(SalesData[[#This Row],[Order Date]],"yyyy")</f>
        <v>2015</v>
      </c>
      <c r="Z366" s="1" t="s">
        <v>79</v>
      </c>
    </row>
    <row r="367" spans="1:26" x14ac:dyDescent="0.3">
      <c r="A367">
        <v>1766</v>
      </c>
      <c r="B367" s="1" t="s">
        <v>1480</v>
      </c>
      <c r="C367" s="2">
        <v>42586</v>
      </c>
      <c r="D367" s="2">
        <v>42590</v>
      </c>
      <c r="E367" s="1" t="s">
        <v>41</v>
      </c>
      <c r="F367" s="1" t="s">
        <v>1481</v>
      </c>
      <c r="G367" s="1" t="s">
        <v>1482</v>
      </c>
      <c r="H367" s="1" t="s">
        <v>102</v>
      </c>
      <c r="I367" s="1" t="s">
        <v>27</v>
      </c>
      <c r="J367" s="1" t="s">
        <v>1483</v>
      </c>
      <c r="K367" s="1" t="s">
        <v>718</v>
      </c>
      <c r="L367" s="1" t="s">
        <v>30</v>
      </c>
      <c r="M367" s="1" t="s">
        <v>1484</v>
      </c>
      <c r="N367" s="1" t="s">
        <v>32</v>
      </c>
      <c r="O367" s="1" t="s">
        <v>58</v>
      </c>
      <c r="P367" s="1" t="s">
        <v>1485</v>
      </c>
      <c r="Q367">
        <v>109.8</v>
      </c>
      <c r="R367">
        <v>9</v>
      </c>
      <c r="S367" s="5">
        <v>0</v>
      </c>
      <c r="T367" s="11">
        <v>46.116</v>
      </c>
      <c r="U367" s="11">
        <f>SalesData[[#This Row],[Profit]]/SalesData[[#This Row],[Quantity]]</f>
        <v>5.1239999999999997</v>
      </c>
      <c r="V367" s="5">
        <f>SalesData[[#This Row],[Profit]]/SalesData[[#This Row],[Sales]]</f>
        <v>0.42</v>
      </c>
      <c r="W367" s="17">
        <f>IF(SalesData[[#This Row],[Discount]]&gt;=0.2,1,0)</f>
        <v>0</v>
      </c>
      <c r="X367" s="1" t="s">
        <v>85</v>
      </c>
      <c r="Y367" s="1" t="str">
        <f>TEXT(SalesData[[#This Row],[Order Date]],"yyyy")</f>
        <v>2016</v>
      </c>
      <c r="Z367" s="1" t="s">
        <v>255</v>
      </c>
    </row>
    <row r="368" spans="1:26" x14ac:dyDescent="0.3">
      <c r="A368">
        <v>1792</v>
      </c>
      <c r="B368" s="1" t="s">
        <v>1486</v>
      </c>
      <c r="C368" s="2">
        <v>41974</v>
      </c>
      <c r="D368" s="2">
        <v>41976</v>
      </c>
      <c r="E368" s="1" t="s">
        <v>89</v>
      </c>
      <c r="F368" s="1" t="s">
        <v>693</v>
      </c>
      <c r="G368" s="1" t="s">
        <v>694</v>
      </c>
      <c r="H368" s="1" t="s">
        <v>26</v>
      </c>
      <c r="I368" s="1" t="s">
        <v>27</v>
      </c>
      <c r="J368" s="1" t="s">
        <v>1487</v>
      </c>
      <c r="K368" s="1" t="s">
        <v>240</v>
      </c>
      <c r="L368" s="1" t="s">
        <v>95</v>
      </c>
      <c r="M368" s="1" t="s">
        <v>1488</v>
      </c>
      <c r="N368" s="1" t="s">
        <v>32</v>
      </c>
      <c r="O368" s="1" t="s">
        <v>38</v>
      </c>
      <c r="P368" s="1" t="s">
        <v>1489</v>
      </c>
      <c r="Q368">
        <v>2807.84</v>
      </c>
      <c r="R368">
        <v>8</v>
      </c>
      <c r="S368" s="5">
        <v>0</v>
      </c>
      <c r="T368" s="11">
        <v>673.88160000000005</v>
      </c>
      <c r="U368" s="11">
        <f>SalesData[[#This Row],[Profit]]/SalesData[[#This Row],[Quantity]]</f>
        <v>84.235200000000006</v>
      </c>
      <c r="V368" s="5">
        <f>SalesData[[#This Row],[Profit]]/SalesData[[#This Row],[Sales]]</f>
        <v>0.24</v>
      </c>
      <c r="W368" s="17">
        <f>IF(SalesData[[#This Row],[Discount]]&gt;=0.2,1,0)</f>
        <v>0</v>
      </c>
      <c r="X368" s="1" t="s">
        <v>72</v>
      </c>
      <c r="Y368" s="1" t="str">
        <f>TEXT(SalesData[[#This Row],[Order Date]],"yyyy")</f>
        <v>2014</v>
      </c>
      <c r="Z368" s="1" t="s">
        <v>98</v>
      </c>
    </row>
    <row r="369" spans="1:26" x14ac:dyDescent="0.3">
      <c r="A369">
        <v>1799</v>
      </c>
      <c r="B369" s="1" t="s">
        <v>1490</v>
      </c>
      <c r="C369" s="2">
        <v>42558</v>
      </c>
      <c r="D369" s="2">
        <v>42562</v>
      </c>
      <c r="E369" s="1" t="s">
        <v>41</v>
      </c>
      <c r="F369" s="1" t="s">
        <v>1491</v>
      </c>
      <c r="G369" s="1" t="s">
        <v>1492</v>
      </c>
      <c r="H369" s="1" t="s">
        <v>26</v>
      </c>
      <c r="I369" s="1" t="s">
        <v>27</v>
      </c>
      <c r="J369" s="1" t="s">
        <v>1493</v>
      </c>
      <c r="K369" s="1" t="s">
        <v>55</v>
      </c>
      <c r="L369" s="1" t="s">
        <v>56</v>
      </c>
      <c r="M369" s="1" t="s">
        <v>609</v>
      </c>
      <c r="N369" s="1" t="s">
        <v>32</v>
      </c>
      <c r="O369" s="1" t="s">
        <v>58</v>
      </c>
      <c r="P369" s="1" t="s">
        <v>610</v>
      </c>
      <c r="Q369">
        <v>215.65</v>
      </c>
      <c r="R369">
        <v>5</v>
      </c>
      <c r="S369" s="5">
        <v>0</v>
      </c>
      <c r="T369" s="11">
        <v>73.320999999999998</v>
      </c>
      <c r="U369" s="11">
        <f>SalesData[[#This Row],[Profit]]/SalesData[[#This Row],[Quantity]]</f>
        <v>14.664199999999999</v>
      </c>
      <c r="V369" s="5">
        <f>SalesData[[#This Row],[Profit]]/SalesData[[#This Row],[Sales]]</f>
        <v>0.33999999999999997</v>
      </c>
      <c r="W369" s="17">
        <f>IF(SalesData[[#This Row],[Discount]]&gt;=0.2,1,0)</f>
        <v>0</v>
      </c>
      <c r="X369" s="1" t="s">
        <v>85</v>
      </c>
      <c r="Y369" s="1" t="str">
        <f>TEXT(SalesData[[#This Row],[Order Date]],"yyyy")</f>
        <v>2016</v>
      </c>
      <c r="Z369" s="1" t="s">
        <v>73</v>
      </c>
    </row>
    <row r="370" spans="1:26" x14ac:dyDescent="0.3">
      <c r="A370">
        <v>1802</v>
      </c>
      <c r="B370" s="1" t="s">
        <v>1494</v>
      </c>
      <c r="C370" s="2">
        <v>42687</v>
      </c>
      <c r="D370" s="2">
        <v>42693</v>
      </c>
      <c r="E370" s="1" t="s">
        <v>41</v>
      </c>
      <c r="F370" s="1" t="s">
        <v>1495</v>
      </c>
      <c r="G370" s="1" t="s">
        <v>1496</v>
      </c>
      <c r="H370" s="1" t="s">
        <v>102</v>
      </c>
      <c r="I370" s="1" t="s">
        <v>27</v>
      </c>
      <c r="J370" s="1" t="s">
        <v>954</v>
      </c>
      <c r="K370" s="1" t="s">
        <v>194</v>
      </c>
      <c r="L370" s="1" t="s">
        <v>56</v>
      </c>
      <c r="M370" s="1" t="s">
        <v>1313</v>
      </c>
      <c r="N370" s="1" t="s">
        <v>32</v>
      </c>
      <c r="O370" s="1" t="s">
        <v>58</v>
      </c>
      <c r="P370" s="1" t="s">
        <v>1314</v>
      </c>
      <c r="Q370">
        <v>4.18</v>
      </c>
      <c r="R370">
        <v>1</v>
      </c>
      <c r="S370" s="5">
        <v>0</v>
      </c>
      <c r="T370" s="11">
        <v>1.5047999999999999</v>
      </c>
      <c r="U370" s="11">
        <f>SalesData[[#This Row],[Profit]]/SalesData[[#This Row],[Quantity]]</f>
        <v>1.5047999999999999</v>
      </c>
      <c r="V370" s="5">
        <f>SalesData[[#This Row],[Profit]]/SalesData[[#This Row],[Sales]]</f>
        <v>0.36</v>
      </c>
      <c r="W370" s="17">
        <f>IF(SalesData[[#This Row],[Discount]]&gt;=0.2,1,0)</f>
        <v>0</v>
      </c>
      <c r="X370" s="1" t="s">
        <v>131</v>
      </c>
      <c r="Y370" s="1" t="str">
        <f>TEXT(SalesData[[#This Row],[Order Date]],"yyyy")</f>
        <v>2016</v>
      </c>
      <c r="Z370" s="1" t="s">
        <v>36</v>
      </c>
    </row>
    <row r="371" spans="1:26" x14ac:dyDescent="0.3">
      <c r="A371">
        <v>1810</v>
      </c>
      <c r="B371" s="1" t="s">
        <v>1497</v>
      </c>
      <c r="C371" s="2">
        <v>42666</v>
      </c>
      <c r="D371" s="2">
        <v>42672</v>
      </c>
      <c r="E371" s="1" t="s">
        <v>41</v>
      </c>
      <c r="F371" s="1" t="s">
        <v>271</v>
      </c>
      <c r="G371" s="1" t="s">
        <v>272</v>
      </c>
      <c r="H371" s="1" t="s">
        <v>92</v>
      </c>
      <c r="I371" s="1" t="s">
        <v>27</v>
      </c>
      <c r="J371" s="1" t="s">
        <v>135</v>
      </c>
      <c r="K371" s="1" t="s">
        <v>136</v>
      </c>
      <c r="L371" s="1" t="s">
        <v>95</v>
      </c>
      <c r="M371" s="1" t="s">
        <v>1498</v>
      </c>
      <c r="N371" s="1" t="s">
        <v>32</v>
      </c>
      <c r="O371" s="1" t="s">
        <v>58</v>
      </c>
      <c r="P371" s="1" t="s">
        <v>1499</v>
      </c>
      <c r="Q371">
        <v>16.155999999999999</v>
      </c>
      <c r="R371">
        <v>7</v>
      </c>
      <c r="S371" s="5">
        <v>0.6</v>
      </c>
      <c r="T371" s="11">
        <v>-12.117000000000001</v>
      </c>
      <c r="U371" s="11">
        <f>SalesData[[#This Row],[Profit]]/SalesData[[#This Row],[Quantity]]</f>
        <v>-1.7310000000000001</v>
      </c>
      <c r="V371" s="5">
        <f>SalesData[[#This Row],[Profit]]/SalesData[[#This Row],[Sales]]</f>
        <v>-0.75000000000000011</v>
      </c>
      <c r="W371" s="17">
        <f>IF(SalesData[[#This Row],[Discount]]&gt;=0.2,1,0)</f>
        <v>1</v>
      </c>
      <c r="X371" s="1" t="s">
        <v>131</v>
      </c>
      <c r="Y371" s="1" t="str">
        <f>TEXT(SalesData[[#This Row],[Order Date]],"yyyy")</f>
        <v>2016</v>
      </c>
      <c r="Z371" s="1" t="s">
        <v>50</v>
      </c>
    </row>
    <row r="372" spans="1:26" x14ac:dyDescent="0.3">
      <c r="A372">
        <v>1812</v>
      </c>
      <c r="B372" s="1" t="s">
        <v>1500</v>
      </c>
      <c r="C372" s="2">
        <v>41799</v>
      </c>
      <c r="D372" s="2">
        <v>41801</v>
      </c>
      <c r="E372" s="1" t="s">
        <v>23</v>
      </c>
      <c r="F372" s="1" t="s">
        <v>1501</v>
      </c>
      <c r="G372" s="1" t="s">
        <v>1502</v>
      </c>
      <c r="H372" s="1" t="s">
        <v>26</v>
      </c>
      <c r="I372" s="1" t="s">
        <v>27</v>
      </c>
      <c r="J372" s="1" t="s">
        <v>1078</v>
      </c>
      <c r="K372" s="1" t="s">
        <v>718</v>
      </c>
      <c r="L372" s="1" t="s">
        <v>30</v>
      </c>
      <c r="M372" s="1" t="s">
        <v>214</v>
      </c>
      <c r="N372" s="1" t="s">
        <v>32</v>
      </c>
      <c r="O372" s="1" t="s">
        <v>47</v>
      </c>
      <c r="P372" s="1" t="s">
        <v>215</v>
      </c>
      <c r="Q372">
        <v>1441.3</v>
      </c>
      <c r="R372">
        <v>7</v>
      </c>
      <c r="S372" s="5">
        <v>0</v>
      </c>
      <c r="T372" s="11">
        <v>245.02099999999999</v>
      </c>
      <c r="U372" s="11">
        <f>SalesData[[#This Row],[Profit]]/SalesData[[#This Row],[Quantity]]</f>
        <v>35.003</v>
      </c>
      <c r="V372" s="5">
        <f>SalesData[[#This Row],[Profit]]/SalesData[[#This Row],[Sales]]</f>
        <v>0.16999999999999998</v>
      </c>
      <c r="W372" s="17">
        <f>IF(SalesData[[#This Row],[Discount]]&gt;=0.2,1,0)</f>
        <v>0</v>
      </c>
      <c r="X372" s="1" t="s">
        <v>72</v>
      </c>
      <c r="Y372" s="1" t="str">
        <f>TEXT(SalesData[[#This Row],[Order Date]],"yyyy")</f>
        <v>2014</v>
      </c>
      <c r="Z372" s="1" t="s">
        <v>61</v>
      </c>
    </row>
    <row r="373" spans="1:26" x14ac:dyDescent="0.3">
      <c r="A373">
        <v>1813</v>
      </c>
      <c r="B373" s="1" t="s">
        <v>1503</v>
      </c>
      <c r="C373" s="2">
        <v>43059</v>
      </c>
      <c r="D373" s="2">
        <v>43065</v>
      </c>
      <c r="E373" s="1" t="s">
        <v>41</v>
      </c>
      <c r="F373" s="1" t="s">
        <v>1504</v>
      </c>
      <c r="G373" s="1" t="s">
        <v>1505</v>
      </c>
      <c r="H373" s="1" t="s">
        <v>26</v>
      </c>
      <c r="I373" s="1" t="s">
        <v>27</v>
      </c>
      <c r="J373" s="1" t="s">
        <v>232</v>
      </c>
      <c r="K373" s="1" t="s">
        <v>233</v>
      </c>
      <c r="L373" s="1" t="s">
        <v>69</v>
      </c>
      <c r="M373" s="1" t="s">
        <v>365</v>
      </c>
      <c r="N373" s="1" t="s">
        <v>32</v>
      </c>
      <c r="O373" s="1" t="s">
        <v>58</v>
      </c>
      <c r="P373" s="1" t="s">
        <v>366</v>
      </c>
      <c r="Q373">
        <v>77.599999999999994</v>
      </c>
      <c r="R373">
        <v>5</v>
      </c>
      <c r="S373" s="5">
        <v>0.2</v>
      </c>
      <c r="T373" s="11">
        <v>28.13</v>
      </c>
      <c r="U373" s="11">
        <f>SalesData[[#This Row],[Profit]]/SalesData[[#This Row],[Quantity]]</f>
        <v>5.6259999999999994</v>
      </c>
      <c r="V373" s="5">
        <f>SalesData[[#This Row],[Profit]]/SalesData[[#This Row],[Sales]]</f>
        <v>0.36249999999999999</v>
      </c>
      <c r="W373" s="17">
        <f>IF(SalesData[[#This Row],[Discount]]&gt;=0.2,1,0)</f>
        <v>1</v>
      </c>
      <c r="X373" s="1" t="s">
        <v>131</v>
      </c>
      <c r="Y373" s="1" t="str">
        <f>TEXT(SalesData[[#This Row],[Order Date]],"yyyy")</f>
        <v>2017</v>
      </c>
      <c r="Z373" s="1" t="s">
        <v>36</v>
      </c>
    </row>
    <row r="374" spans="1:26" x14ac:dyDescent="0.3">
      <c r="A374">
        <v>1814</v>
      </c>
      <c r="B374" s="1" t="s">
        <v>1503</v>
      </c>
      <c r="C374" s="2">
        <v>43059</v>
      </c>
      <c r="D374" s="2">
        <v>43065</v>
      </c>
      <c r="E374" s="1" t="s">
        <v>41</v>
      </c>
      <c r="F374" s="1" t="s">
        <v>1504</v>
      </c>
      <c r="G374" s="1" t="s">
        <v>1505</v>
      </c>
      <c r="H374" s="1" t="s">
        <v>26</v>
      </c>
      <c r="I374" s="1" t="s">
        <v>27</v>
      </c>
      <c r="J374" s="1" t="s">
        <v>232</v>
      </c>
      <c r="K374" s="1" t="s">
        <v>233</v>
      </c>
      <c r="L374" s="1" t="s">
        <v>69</v>
      </c>
      <c r="M374" s="1" t="s">
        <v>502</v>
      </c>
      <c r="N374" s="1" t="s">
        <v>32</v>
      </c>
      <c r="O374" s="1" t="s">
        <v>58</v>
      </c>
      <c r="P374" s="1" t="s">
        <v>503</v>
      </c>
      <c r="Q374">
        <v>4.6559999999999997</v>
      </c>
      <c r="R374">
        <v>2</v>
      </c>
      <c r="S374" s="5">
        <v>0.2</v>
      </c>
      <c r="T374" s="11">
        <v>1.5713999999999999</v>
      </c>
      <c r="U374" s="11">
        <f>SalesData[[#This Row],[Profit]]/SalesData[[#This Row],[Quantity]]</f>
        <v>0.78569999999999995</v>
      </c>
      <c r="V374" s="5">
        <f>SalesData[[#This Row],[Profit]]/SalesData[[#This Row],[Sales]]</f>
        <v>0.33750000000000002</v>
      </c>
      <c r="W374" s="17">
        <f>IF(SalesData[[#This Row],[Discount]]&gt;=0.2,1,0)</f>
        <v>1</v>
      </c>
      <c r="X374" s="1" t="s">
        <v>131</v>
      </c>
      <c r="Y374" s="1" t="str">
        <f>TEXT(SalesData[[#This Row],[Order Date]],"yyyy")</f>
        <v>2017</v>
      </c>
      <c r="Z374" s="1" t="s">
        <v>36</v>
      </c>
    </row>
    <row r="375" spans="1:26" x14ac:dyDescent="0.3">
      <c r="A375">
        <v>1815</v>
      </c>
      <c r="B375" s="1" t="s">
        <v>1506</v>
      </c>
      <c r="C375" s="2">
        <v>42261</v>
      </c>
      <c r="D375" s="2">
        <v>42265</v>
      </c>
      <c r="E375" s="1" t="s">
        <v>41</v>
      </c>
      <c r="F375" s="1" t="s">
        <v>1113</v>
      </c>
      <c r="G375" s="1" t="s">
        <v>1114</v>
      </c>
      <c r="H375" s="1" t="s">
        <v>92</v>
      </c>
      <c r="I375" s="1" t="s">
        <v>27</v>
      </c>
      <c r="J375" s="1" t="s">
        <v>54</v>
      </c>
      <c r="K375" s="1" t="s">
        <v>55</v>
      </c>
      <c r="L375" s="1" t="s">
        <v>56</v>
      </c>
      <c r="M375" s="1" t="s">
        <v>319</v>
      </c>
      <c r="N375" s="1" t="s">
        <v>32</v>
      </c>
      <c r="O375" s="1" t="s">
        <v>47</v>
      </c>
      <c r="P375" s="1" t="s">
        <v>320</v>
      </c>
      <c r="Q375">
        <v>170.136</v>
      </c>
      <c r="R375">
        <v>3</v>
      </c>
      <c r="S375" s="5">
        <v>0.2</v>
      </c>
      <c r="T375" s="11">
        <v>-8.5068000000000001</v>
      </c>
      <c r="U375" s="11">
        <f>SalesData[[#This Row],[Profit]]/SalesData[[#This Row],[Quantity]]</f>
        <v>-2.8355999999999999</v>
      </c>
      <c r="V375" s="5">
        <f>SalesData[[#This Row],[Profit]]/SalesData[[#This Row],[Sales]]</f>
        <v>-0.05</v>
      </c>
      <c r="W375" s="17">
        <f>IF(SalesData[[#This Row],[Discount]]&gt;=0.2,1,0)</f>
        <v>1</v>
      </c>
      <c r="X375" s="1" t="s">
        <v>85</v>
      </c>
      <c r="Y375" s="1" t="str">
        <f>TEXT(SalesData[[#This Row],[Order Date]],"yyyy")</f>
        <v>2015</v>
      </c>
      <c r="Z375" s="1" t="s">
        <v>79</v>
      </c>
    </row>
    <row r="376" spans="1:26" x14ac:dyDescent="0.3">
      <c r="A376">
        <v>1820</v>
      </c>
      <c r="B376" s="1" t="s">
        <v>1507</v>
      </c>
      <c r="C376" s="2">
        <v>41784</v>
      </c>
      <c r="D376" s="2">
        <v>41788</v>
      </c>
      <c r="E376" s="1" t="s">
        <v>41</v>
      </c>
      <c r="F376" s="1" t="s">
        <v>1508</v>
      </c>
      <c r="G376" s="1" t="s">
        <v>1509</v>
      </c>
      <c r="H376" s="1" t="s">
        <v>26</v>
      </c>
      <c r="I376" s="1" t="s">
        <v>27</v>
      </c>
      <c r="J376" s="1" t="s">
        <v>135</v>
      </c>
      <c r="K376" s="1" t="s">
        <v>136</v>
      </c>
      <c r="L376" s="1" t="s">
        <v>95</v>
      </c>
      <c r="M376" s="1" t="s">
        <v>1510</v>
      </c>
      <c r="N376" s="1" t="s">
        <v>32</v>
      </c>
      <c r="O376" s="1" t="s">
        <v>58</v>
      </c>
      <c r="P376" s="1" t="s">
        <v>1511</v>
      </c>
      <c r="Q376">
        <v>29.32</v>
      </c>
      <c r="R376">
        <v>2</v>
      </c>
      <c r="S376" s="5">
        <v>0.6</v>
      </c>
      <c r="T376" s="11">
        <v>-24.189</v>
      </c>
      <c r="U376" s="11">
        <f>SalesData[[#This Row],[Profit]]/SalesData[[#This Row],[Quantity]]</f>
        <v>-12.0945</v>
      </c>
      <c r="V376" s="5">
        <f>SalesData[[#This Row],[Profit]]/SalesData[[#This Row],[Sales]]</f>
        <v>-0.82499999999999996</v>
      </c>
      <c r="W376" s="17">
        <f>IF(SalesData[[#This Row],[Discount]]&gt;=0.2,1,0)</f>
        <v>1</v>
      </c>
      <c r="X376" s="1" t="s">
        <v>85</v>
      </c>
      <c r="Y376" s="1" t="str">
        <f>TEXT(SalesData[[#This Row],[Order Date]],"yyyy")</f>
        <v>2014</v>
      </c>
      <c r="Z376" s="1" t="s">
        <v>163</v>
      </c>
    </row>
    <row r="377" spans="1:26" x14ac:dyDescent="0.3">
      <c r="A377">
        <v>1823</v>
      </c>
      <c r="B377" s="1" t="s">
        <v>1512</v>
      </c>
      <c r="C377" s="2">
        <v>42416</v>
      </c>
      <c r="D377" s="2">
        <v>42420</v>
      </c>
      <c r="E377" s="1" t="s">
        <v>41</v>
      </c>
      <c r="F377" s="1" t="s">
        <v>1513</v>
      </c>
      <c r="G377" s="1" t="s">
        <v>1514</v>
      </c>
      <c r="H377" s="1" t="s">
        <v>92</v>
      </c>
      <c r="I377" s="1" t="s">
        <v>27</v>
      </c>
      <c r="J377" s="1" t="s">
        <v>135</v>
      </c>
      <c r="K377" s="1" t="s">
        <v>136</v>
      </c>
      <c r="L377" s="1" t="s">
        <v>95</v>
      </c>
      <c r="M377" s="1" t="s">
        <v>1515</v>
      </c>
      <c r="N377" s="1" t="s">
        <v>32</v>
      </c>
      <c r="O377" s="1" t="s">
        <v>38</v>
      </c>
      <c r="P377" s="1" t="s">
        <v>1516</v>
      </c>
      <c r="Q377">
        <v>62.957999999999998</v>
      </c>
      <c r="R377">
        <v>3</v>
      </c>
      <c r="S377" s="5">
        <v>0.3</v>
      </c>
      <c r="T377" s="11">
        <v>-2.6981999999999999</v>
      </c>
      <c r="U377" s="11">
        <f>SalesData[[#This Row],[Profit]]/SalesData[[#This Row],[Quantity]]</f>
        <v>-0.89939999999999998</v>
      </c>
      <c r="V377" s="5">
        <f>SalesData[[#This Row],[Profit]]/SalesData[[#This Row],[Sales]]</f>
        <v>-4.2857142857142858E-2</v>
      </c>
      <c r="W377" s="17">
        <f>IF(SalesData[[#This Row],[Discount]]&gt;=0.2,1,0)</f>
        <v>1</v>
      </c>
      <c r="X377" s="1" t="s">
        <v>85</v>
      </c>
      <c r="Y377" s="1" t="str">
        <f>TEXT(SalesData[[#This Row],[Order Date]],"yyyy")</f>
        <v>2016</v>
      </c>
      <c r="Z377" s="1" t="s">
        <v>299</v>
      </c>
    </row>
    <row r="378" spans="1:26" x14ac:dyDescent="0.3">
      <c r="A378">
        <v>1826</v>
      </c>
      <c r="B378" s="1" t="s">
        <v>1517</v>
      </c>
      <c r="C378" s="2">
        <v>42726</v>
      </c>
      <c r="D378" s="2">
        <v>42732</v>
      </c>
      <c r="E378" s="1" t="s">
        <v>41</v>
      </c>
      <c r="F378" s="1" t="s">
        <v>821</v>
      </c>
      <c r="G378" s="1" t="s">
        <v>822</v>
      </c>
      <c r="H378" s="1" t="s">
        <v>26</v>
      </c>
      <c r="I378" s="1" t="s">
        <v>27</v>
      </c>
      <c r="J378" s="1" t="s">
        <v>1518</v>
      </c>
      <c r="K378" s="1" t="s">
        <v>1519</v>
      </c>
      <c r="L378" s="1" t="s">
        <v>56</v>
      </c>
      <c r="M378" s="1" t="s">
        <v>448</v>
      </c>
      <c r="N378" s="1" t="s">
        <v>32</v>
      </c>
      <c r="O378" s="1" t="s">
        <v>58</v>
      </c>
      <c r="P378" s="1" t="s">
        <v>449</v>
      </c>
      <c r="Q378">
        <v>11.84</v>
      </c>
      <c r="R378">
        <v>4</v>
      </c>
      <c r="S378" s="5">
        <v>0.2</v>
      </c>
      <c r="T378" s="11">
        <v>3.1080000000000001</v>
      </c>
      <c r="U378" s="11">
        <f>SalesData[[#This Row],[Profit]]/SalesData[[#This Row],[Quantity]]</f>
        <v>0.77700000000000002</v>
      </c>
      <c r="V378" s="5">
        <f>SalesData[[#This Row],[Profit]]/SalesData[[#This Row],[Sales]]</f>
        <v>0.26250000000000001</v>
      </c>
      <c r="W378" s="17">
        <f>IF(SalesData[[#This Row],[Discount]]&gt;=0.2,1,0)</f>
        <v>1</v>
      </c>
      <c r="X378" s="1" t="s">
        <v>131</v>
      </c>
      <c r="Y378" s="1" t="str">
        <f>TEXT(SalesData[[#This Row],[Order Date]],"yyyy")</f>
        <v>2016</v>
      </c>
      <c r="Z378" s="1" t="s">
        <v>98</v>
      </c>
    </row>
    <row r="379" spans="1:26" x14ac:dyDescent="0.3">
      <c r="A379">
        <v>1827</v>
      </c>
      <c r="B379" s="1" t="s">
        <v>1517</v>
      </c>
      <c r="C379" s="2">
        <v>42726</v>
      </c>
      <c r="D379" s="2">
        <v>42732</v>
      </c>
      <c r="E379" s="1" t="s">
        <v>41</v>
      </c>
      <c r="F379" s="1" t="s">
        <v>821</v>
      </c>
      <c r="G379" s="1" t="s">
        <v>822</v>
      </c>
      <c r="H379" s="1" t="s">
        <v>26</v>
      </c>
      <c r="I379" s="1" t="s">
        <v>27</v>
      </c>
      <c r="J379" s="1" t="s">
        <v>1518</v>
      </c>
      <c r="K379" s="1" t="s">
        <v>1519</v>
      </c>
      <c r="L379" s="1" t="s">
        <v>56</v>
      </c>
      <c r="M379" s="1" t="s">
        <v>1520</v>
      </c>
      <c r="N379" s="1" t="s">
        <v>32</v>
      </c>
      <c r="O379" s="1" t="s">
        <v>58</v>
      </c>
      <c r="P379" s="1" t="s">
        <v>1521</v>
      </c>
      <c r="Q379">
        <v>22.783999999999999</v>
      </c>
      <c r="R379">
        <v>1</v>
      </c>
      <c r="S379" s="5">
        <v>0.2</v>
      </c>
      <c r="T379" s="11">
        <v>4.8415999999999997</v>
      </c>
      <c r="U379" s="11">
        <f>SalesData[[#This Row],[Profit]]/SalesData[[#This Row],[Quantity]]</f>
        <v>4.8415999999999997</v>
      </c>
      <c r="V379" s="5">
        <f>SalesData[[#This Row],[Profit]]/SalesData[[#This Row],[Sales]]</f>
        <v>0.21249999999999999</v>
      </c>
      <c r="W379" s="17">
        <f>IF(SalesData[[#This Row],[Discount]]&gt;=0.2,1,0)</f>
        <v>1</v>
      </c>
      <c r="X379" s="1" t="s">
        <v>131</v>
      </c>
      <c r="Y379" s="1" t="str">
        <f>TEXT(SalesData[[#This Row],[Order Date]],"yyyy")</f>
        <v>2016</v>
      </c>
      <c r="Z379" s="1" t="s">
        <v>98</v>
      </c>
    </row>
    <row r="380" spans="1:26" x14ac:dyDescent="0.3">
      <c r="A380">
        <v>1832</v>
      </c>
      <c r="B380" s="1" t="s">
        <v>1522</v>
      </c>
      <c r="C380" s="2">
        <v>43029</v>
      </c>
      <c r="D380" s="2">
        <v>43029</v>
      </c>
      <c r="E380" s="1" t="s">
        <v>427</v>
      </c>
      <c r="F380" s="1" t="s">
        <v>956</v>
      </c>
      <c r="G380" s="1" t="s">
        <v>957</v>
      </c>
      <c r="H380" s="1" t="s">
        <v>102</v>
      </c>
      <c r="I380" s="1" t="s">
        <v>27</v>
      </c>
      <c r="J380" s="1" t="s">
        <v>1523</v>
      </c>
      <c r="K380" s="1" t="s">
        <v>1524</v>
      </c>
      <c r="L380" s="1" t="s">
        <v>95</v>
      </c>
      <c r="M380" s="1" t="s">
        <v>917</v>
      </c>
      <c r="N380" s="1" t="s">
        <v>32</v>
      </c>
      <c r="O380" s="1" t="s">
        <v>47</v>
      </c>
      <c r="P380" s="1" t="s">
        <v>918</v>
      </c>
      <c r="Q380">
        <v>262.11</v>
      </c>
      <c r="R380">
        <v>1</v>
      </c>
      <c r="S380" s="5">
        <v>0</v>
      </c>
      <c r="T380" s="11">
        <v>62.906399999999998</v>
      </c>
      <c r="U380" s="11">
        <f>SalesData[[#This Row],[Profit]]/SalesData[[#This Row],[Quantity]]</f>
        <v>62.906399999999998</v>
      </c>
      <c r="V380" s="5">
        <f>SalesData[[#This Row],[Profit]]/SalesData[[#This Row],[Sales]]</f>
        <v>0.24</v>
      </c>
      <c r="W380" s="17">
        <f>IF(SalesData[[#This Row],[Discount]]&gt;=0.2,1,0)</f>
        <v>0</v>
      </c>
      <c r="X380" s="1" t="s">
        <v>432</v>
      </c>
      <c r="Y380" s="1" t="str">
        <f>TEXT(SalesData[[#This Row],[Order Date]],"yyyy")</f>
        <v>2017</v>
      </c>
      <c r="Z380" s="1" t="s">
        <v>50</v>
      </c>
    </row>
    <row r="381" spans="1:26" x14ac:dyDescent="0.3">
      <c r="A381">
        <v>1833</v>
      </c>
      <c r="B381" s="1" t="s">
        <v>1525</v>
      </c>
      <c r="C381" s="2">
        <v>42313</v>
      </c>
      <c r="D381" s="2">
        <v>42317</v>
      </c>
      <c r="E381" s="1" t="s">
        <v>41</v>
      </c>
      <c r="F381" s="1" t="s">
        <v>1082</v>
      </c>
      <c r="G381" s="1" t="s">
        <v>1083</v>
      </c>
      <c r="H381" s="1" t="s">
        <v>92</v>
      </c>
      <c r="I381" s="1" t="s">
        <v>27</v>
      </c>
      <c r="J381" s="1" t="s">
        <v>1037</v>
      </c>
      <c r="K381" s="1" t="s">
        <v>1038</v>
      </c>
      <c r="L381" s="1" t="s">
        <v>30</v>
      </c>
      <c r="M381" s="1" t="s">
        <v>1092</v>
      </c>
      <c r="N381" s="1" t="s">
        <v>32</v>
      </c>
      <c r="O381" s="1" t="s">
        <v>38</v>
      </c>
      <c r="P381" s="1" t="s">
        <v>1093</v>
      </c>
      <c r="Q381">
        <v>207</v>
      </c>
      <c r="R381">
        <v>3</v>
      </c>
      <c r="S381" s="5">
        <v>0.2</v>
      </c>
      <c r="T381" s="11">
        <v>25.875</v>
      </c>
      <c r="U381" s="11">
        <f>SalesData[[#This Row],[Profit]]/SalesData[[#This Row],[Quantity]]</f>
        <v>8.625</v>
      </c>
      <c r="V381" s="5">
        <f>SalesData[[#This Row],[Profit]]/SalesData[[#This Row],[Sales]]</f>
        <v>0.125</v>
      </c>
      <c r="W381" s="17">
        <f>IF(SalesData[[#This Row],[Discount]]&gt;=0.2,1,0)</f>
        <v>1</v>
      </c>
      <c r="X381" s="1" t="s">
        <v>85</v>
      </c>
      <c r="Y381" s="1" t="str">
        <f>TEXT(SalesData[[#This Row],[Order Date]],"yyyy")</f>
        <v>2015</v>
      </c>
      <c r="Z381" s="1" t="s">
        <v>36</v>
      </c>
    </row>
    <row r="382" spans="1:26" x14ac:dyDescent="0.3">
      <c r="A382">
        <v>1839</v>
      </c>
      <c r="B382" s="1" t="s">
        <v>1526</v>
      </c>
      <c r="C382" s="2">
        <v>41852</v>
      </c>
      <c r="D382" s="2">
        <v>41856</v>
      </c>
      <c r="E382" s="1" t="s">
        <v>41</v>
      </c>
      <c r="F382" s="1" t="s">
        <v>1527</v>
      </c>
      <c r="G382" s="1" t="s">
        <v>1528</v>
      </c>
      <c r="H382" s="1" t="s">
        <v>92</v>
      </c>
      <c r="I382" s="1" t="s">
        <v>27</v>
      </c>
      <c r="J382" s="1" t="s">
        <v>1529</v>
      </c>
      <c r="K382" s="1" t="s">
        <v>1038</v>
      </c>
      <c r="L382" s="1" t="s">
        <v>30</v>
      </c>
      <c r="M382" s="1" t="s">
        <v>176</v>
      </c>
      <c r="N382" s="1" t="s">
        <v>32</v>
      </c>
      <c r="O382" s="1" t="s">
        <v>58</v>
      </c>
      <c r="P382" s="1" t="s">
        <v>177</v>
      </c>
      <c r="Q382">
        <v>44.128</v>
      </c>
      <c r="R382">
        <v>4</v>
      </c>
      <c r="S382" s="5">
        <v>0.2</v>
      </c>
      <c r="T382" s="11">
        <v>12.135199999999999</v>
      </c>
      <c r="U382" s="11">
        <f>SalesData[[#This Row],[Profit]]/SalesData[[#This Row],[Quantity]]</f>
        <v>3.0337999999999998</v>
      </c>
      <c r="V382" s="5">
        <f>SalesData[[#This Row],[Profit]]/SalesData[[#This Row],[Sales]]</f>
        <v>0.27499999999999997</v>
      </c>
      <c r="W382" s="17">
        <f>IF(SalesData[[#This Row],[Discount]]&gt;=0.2,1,0)</f>
        <v>1</v>
      </c>
      <c r="X382" s="1" t="s">
        <v>85</v>
      </c>
      <c r="Y382" s="1" t="str">
        <f>TEXT(SalesData[[#This Row],[Order Date]],"yyyy")</f>
        <v>2014</v>
      </c>
      <c r="Z382" s="1" t="s">
        <v>255</v>
      </c>
    </row>
    <row r="383" spans="1:26" x14ac:dyDescent="0.3">
      <c r="A383">
        <v>1842</v>
      </c>
      <c r="B383" s="1" t="s">
        <v>1530</v>
      </c>
      <c r="C383" s="2">
        <v>42569</v>
      </c>
      <c r="D383" s="2">
        <v>42574</v>
      </c>
      <c r="E383" s="1" t="s">
        <v>41</v>
      </c>
      <c r="F383" s="1" t="s">
        <v>1531</v>
      </c>
      <c r="G383" s="1" t="s">
        <v>1532</v>
      </c>
      <c r="H383" s="1" t="s">
        <v>92</v>
      </c>
      <c r="I383" s="1" t="s">
        <v>27</v>
      </c>
      <c r="J383" s="1" t="s">
        <v>1533</v>
      </c>
      <c r="K383" s="1" t="s">
        <v>29</v>
      </c>
      <c r="L383" s="1" t="s">
        <v>30</v>
      </c>
      <c r="M383" s="1" t="s">
        <v>1534</v>
      </c>
      <c r="N383" s="1" t="s">
        <v>32</v>
      </c>
      <c r="O383" s="1" t="s">
        <v>38</v>
      </c>
      <c r="P383" s="1" t="s">
        <v>1535</v>
      </c>
      <c r="Q383">
        <v>140.81</v>
      </c>
      <c r="R383">
        <v>1</v>
      </c>
      <c r="S383" s="5">
        <v>0</v>
      </c>
      <c r="T383" s="11">
        <v>39.4268</v>
      </c>
      <c r="U383" s="11">
        <f>SalesData[[#This Row],[Profit]]/SalesData[[#This Row],[Quantity]]</f>
        <v>39.4268</v>
      </c>
      <c r="V383" s="5">
        <f>SalesData[[#This Row],[Profit]]/SalesData[[#This Row],[Sales]]</f>
        <v>0.27999999999999997</v>
      </c>
      <c r="W383" s="17">
        <f>IF(SalesData[[#This Row],[Discount]]&gt;=0.2,1,0)</f>
        <v>0</v>
      </c>
      <c r="X383" s="1" t="s">
        <v>60</v>
      </c>
      <c r="Y383" s="1" t="str">
        <f>TEXT(SalesData[[#This Row],[Order Date]],"yyyy")</f>
        <v>2016</v>
      </c>
      <c r="Z383" s="1" t="s">
        <v>73</v>
      </c>
    </row>
    <row r="384" spans="1:26" x14ac:dyDescent="0.3">
      <c r="A384">
        <v>1844</v>
      </c>
      <c r="B384" s="1" t="s">
        <v>1536</v>
      </c>
      <c r="C384" s="2">
        <v>42044</v>
      </c>
      <c r="D384" s="2">
        <v>42046</v>
      </c>
      <c r="E384" s="1" t="s">
        <v>23</v>
      </c>
      <c r="F384" s="1" t="s">
        <v>1537</v>
      </c>
      <c r="G384" s="1" t="s">
        <v>1538</v>
      </c>
      <c r="H384" s="1" t="s">
        <v>92</v>
      </c>
      <c r="I384" s="1" t="s">
        <v>27</v>
      </c>
      <c r="J384" s="1" t="s">
        <v>247</v>
      </c>
      <c r="K384" s="1" t="s">
        <v>94</v>
      </c>
      <c r="L384" s="1" t="s">
        <v>95</v>
      </c>
      <c r="M384" s="1" t="s">
        <v>1539</v>
      </c>
      <c r="N384" s="1" t="s">
        <v>32</v>
      </c>
      <c r="O384" s="1" t="s">
        <v>58</v>
      </c>
      <c r="P384" s="1" t="s">
        <v>1540</v>
      </c>
      <c r="Q384">
        <v>40.783999999999999</v>
      </c>
      <c r="R384">
        <v>2</v>
      </c>
      <c r="S384" s="5">
        <v>0.6</v>
      </c>
      <c r="T384" s="11">
        <v>-30.588000000000001</v>
      </c>
      <c r="U384" s="11">
        <f>SalesData[[#This Row],[Profit]]/SalesData[[#This Row],[Quantity]]</f>
        <v>-15.294</v>
      </c>
      <c r="V384" s="5">
        <f>SalesData[[#This Row],[Profit]]/SalesData[[#This Row],[Sales]]</f>
        <v>-0.75</v>
      </c>
      <c r="W384" s="17">
        <f>IF(SalesData[[#This Row],[Discount]]&gt;=0.2,1,0)</f>
        <v>1</v>
      </c>
      <c r="X384" s="1" t="s">
        <v>72</v>
      </c>
      <c r="Y384" s="1" t="str">
        <f>TEXT(SalesData[[#This Row],[Order Date]],"yyyy")</f>
        <v>2015</v>
      </c>
      <c r="Z384" s="1" t="s">
        <v>299</v>
      </c>
    </row>
    <row r="385" spans="1:26" x14ac:dyDescent="0.3">
      <c r="A385">
        <v>1847</v>
      </c>
      <c r="B385" s="1" t="s">
        <v>1541</v>
      </c>
      <c r="C385" s="2">
        <v>42747</v>
      </c>
      <c r="D385" s="2">
        <v>42752</v>
      </c>
      <c r="E385" s="1" t="s">
        <v>23</v>
      </c>
      <c r="F385" s="1" t="s">
        <v>1542</v>
      </c>
      <c r="G385" s="1" t="s">
        <v>1543</v>
      </c>
      <c r="H385" s="1" t="s">
        <v>102</v>
      </c>
      <c r="I385" s="1" t="s">
        <v>27</v>
      </c>
      <c r="J385" s="1" t="s">
        <v>194</v>
      </c>
      <c r="K385" s="1" t="s">
        <v>982</v>
      </c>
      <c r="L385" s="1" t="s">
        <v>69</v>
      </c>
      <c r="M385" s="1" t="s">
        <v>1544</v>
      </c>
      <c r="N385" s="1" t="s">
        <v>32</v>
      </c>
      <c r="O385" s="1" t="s">
        <v>58</v>
      </c>
      <c r="P385" s="1" t="s">
        <v>1545</v>
      </c>
      <c r="Q385">
        <v>37.68</v>
      </c>
      <c r="R385">
        <v>2</v>
      </c>
      <c r="S385" s="5">
        <v>0</v>
      </c>
      <c r="T385" s="11">
        <v>15.8256</v>
      </c>
      <c r="U385" s="11">
        <f>SalesData[[#This Row],[Profit]]/SalesData[[#This Row],[Quantity]]</f>
        <v>7.9127999999999998</v>
      </c>
      <c r="V385" s="5">
        <f>SalesData[[#This Row],[Profit]]/SalesData[[#This Row],[Sales]]</f>
        <v>0.42</v>
      </c>
      <c r="W385" s="17">
        <f>IF(SalesData[[#This Row],[Discount]]&gt;=0.2,1,0)</f>
        <v>0</v>
      </c>
      <c r="X385" s="1" t="s">
        <v>60</v>
      </c>
      <c r="Y385" s="1" t="str">
        <f>TEXT(SalesData[[#This Row],[Order Date]],"yyyy")</f>
        <v>2017</v>
      </c>
      <c r="Z385" s="1" t="s">
        <v>171</v>
      </c>
    </row>
    <row r="386" spans="1:26" x14ac:dyDescent="0.3">
      <c r="A386">
        <v>1848</v>
      </c>
      <c r="B386" s="1" t="s">
        <v>1546</v>
      </c>
      <c r="C386" s="2">
        <v>42988</v>
      </c>
      <c r="D386" s="2">
        <v>42988</v>
      </c>
      <c r="E386" s="1" t="s">
        <v>427</v>
      </c>
      <c r="F386" s="1" t="s">
        <v>1547</v>
      </c>
      <c r="G386" s="1" t="s">
        <v>1548</v>
      </c>
      <c r="H386" s="1" t="s">
        <v>92</v>
      </c>
      <c r="I386" s="1" t="s">
        <v>27</v>
      </c>
      <c r="J386" s="1" t="s">
        <v>54</v>
      </c>
      <c r="K386" s="1" t="s">
        <v>55</v>
      </c>
      <c r="L386" s="1" t="s">
        <v>56</v>
      </c>
      <c r="M386" s="1" t="s">
        <v>396</v>
      </c>
      <c r="N386" s="1" t="s">
        <v>32</v>
      </c>
      <c r="O386" s="1" t="s">
        <v>38</v>
      </c>
      <c r="P386" s="1" t="s">
        <v>397</v>
      </c>
      <c r="Q386">
        <v>362.35199999999998</v>
      </c>
      <c r="R386">
        <v>3</v>
      </c>
      <c r="S386" s="5">
        <v>0.2</v>
      </c>
      <c r="T386" s="11">
        <v>27.176400000000001</v>
      </c>
      <c r="U386" s="11">
        <f>SalesData[[#This Row],[Profit]]/SalesData[[#This Row],[Quantity]]</f>
        <v>9.0587999999999997</v>
      </c>
      <c r="V386" s="5">
        <f>SalesData[[#This Row],[Profit]]/SalesData[[#This Row],[Sales]]</f>
        <v>7.5000000000000011E-2</v>
      </c>
      <c r="W386" s="17">
        <f>IF(SalesData[[#This Row],[Discount]]&gt;=0.2,1,0)</f>
        <v>1</v>
      </c>
      <c r="X386" s="1" t="s">
        <v>432</v>
      </c>
      <c r="Y386" s="1" t="str">
        <f>TEXT(SalesData[[#This Row],[Order Date]],"yyyy")</f>
        <v>2017</v>
      </c>
      <c r="Z386" s="1" t="s">
        <v>79</v>
      </c>
    </row>
    <row r="387" spans="1:26" x14ac:dyDescent="0.3">
      <c r="A387">
        <v>1861</v>
      </c>
      <c r="B387" s="1" t="s">
        <v>1549</v>
      </c>
      <c r="C387" s="2">
        <v>42820</v>
      </c>
      <c r="D387" s="2">
        <v>42821</v>
      </c>
      <c r="E387" s="1" t="s">
        <v>89</v>
      </c>
      <c r="F387" s="1" t="s">
        <v>835</v>
      </c>
      <c r="G387" s="1" t="s">
        <v>836</v>
      </c>
      <c r="H387" s="1" t="s">
        <v>26</v>
      </c>
      <c r="I387" s="1" t="s">
        <v>27</v>
      </c>
      <c r="J387" s="1" t="s">
        <v>175</v>
      </c>
      <c r="K387" s="1" t="s">
        <v>122</v>
      </c>
      <c r="L387" s="1" t="s">
        <v>69</v>
      </c>
      <c r="M387" s="1" t="s">
        <v>1550</v>
      </c>
      <c r="N387" s="1" t="s">
        <v>32</v>
      </c>
      <c r="O387" s="1" t="s">
        <v>33</v>
      </c>
      <c r="P387" s="1" t="s">
        <v>1551</v>
      </c>
      <c r="Q387">
        <v>257.56799999999998</v>
      </c>
      <c r="R387">
        <v>2</v>
      </c>
      <c r="S387" s="5">
        <v>0.2</v>
      </c>
      <c r="T387" s="11">
        <v>-28.976400000000002</v>
      </c>
      <c r="U387" s="11">
        <f>SalesData[[#This Row],[Profit]]/SalesData[[#This Row],[Quantity]]</f>
        <v>-14.488200000000001</v>
      </c>
      <c r="V387" s="5">
        <f>SalesData[[#This Row],[Profit]]/SalesData[[#This Row],[Sales]]</f>
        <v>-0.11250000000000002</v>
      </c>
      <c r="W387" s="17">
        <f>IF(SalesData[[#This Row],[Discount]]&gt;=0.2,1,0)</f>
        <v>1</v>
      </c>
      <c r="X387" s="1" t="s">
        <v>125</v>
      </c>
      <c r="Y387" s="1" t="str">
        <f>TEXT(SalesData[[#This Row],[Order Date]],"yyyy")</f>
        <v>2017</v>
      </c>
      <c r="Z387" s="1" t="s">
        <v>197</v>
      </c>
    </row>
    <row r="388" spans="1:26" x14ac:dyDescent="0.3">
      <c r="A388">
        <v>1864</v>
      </c>
      <c r="B388" s="1" t="s">
        <v>1552</v>
      </c>
      <c r="C388" s="2">
        <v>42656</v>
      </c>
      <c r="D388" s="2">
        <v>42660</v>
      </c>
      <c r="E388" s="1" t="s">
        <v>41</v>
      </c>
      <c r="F388" s="1" t="s">
        <v>1553</v>
      </c>
      <c r="G388" s="1" t="s">
        <v>1554</v>
      </c>
      <c r="H388" s="1" t="s">
        <v>92</v>
      </c>
      <c r="I388" s="1" t="s">
        <v>27</v>
      </c>
      <c r="J388" s="1" t="s">
        <v>181</v>
      </c>
      <c r="K388" s="1" t="s">
        <v>182</v>
      </c>
      <c r="L388" s="1" t="s">
        <v>56</v>
      </c>
      <c r="M388" s="1" t="s">
        <v>412</v>
      </c>
      <c r="N388" s="1" t="s">
        <v>32</v>
      </c>
      <c r="O388" s="1" t="s">
        <v>47</v>
      </c>
      <c r="P388" s="1" t="s">
        <v>413</v>
      </c>
      <c r="Q388">
        <v>727.45</v>
      </c>
      <c r="R388">
        <v>5</v>
      </c>
      <c r="S388" s="5">
        <v>0.5</v>
      </c>
      <c r="T388" s="11">
        <v>-465.56799999999998</v>
      </c>
      <c r="U388" s="11">
        <f>SalesData[[#This Row],[Profit]]/SalesData[[#This Row],[Quantity]]</f>
        <v>-93.113599999999991</v>
      </c>
      <c r="V388" s="5">
        <f>SalesData[[#This Row],[Profit]]/SalesData[[#This Row],[Sales]]</f>
        <v>-0.6399999999999999</v>
      </c>
      <c r="W388" s="17">
        <f>IF(SalesData[[#This Row],[Discount]]&gt;=0.2,1,0)</f>
        <v>1</v>
      </c>
      <c r="X388" s="1" t="s">
        <v>85</v>
      </c>
      <c r="Y388" s="1" t="str">
        <f>TEXT(SalesData[[#This Row],[Order Date]],"yyyy")</f>
        <v>2016</v>
      </c>
      <c r="Z388" s="1" t="s">
        <v>50</v>
      </c>
    </row>
    <row r="389" spans="1:26" x14ac:dyDescent="0.3">
      <c r="A389">
        <v>1865</v>
      </c>
      <c r="B389" s="1" t="s">
        <v>1552</v>
      </c>
      <c r="C389" s="2">
        <v>42656</v>
      </c>
      <c r="D389" s="2">
        <v>42660</v>
      </c>
      <c r="E389" s="1" t="s">
        <v>41</v>
      </c>
      <c r="F389" s="1" t="s">
        <v>1553</v>
      </c>
      <c r="G389" s="1" t="s">
        <v>1554</v>
      </c>
      <c r="H389" s="1" t="s">
        <v>92</v>
      </c>
      <c r="I389" s="1" t="s">
        <v>27</v>
      </c>
      <c r="J389" s="1" t="s">
        <v>181</v>
      </c>
      <c r="K389" s="1" t="s">
        <v>182</v>
      </c>
      <c r="L389" s="1" t="s">
        <v>56</v>
      </c>
      <c r="M389" s="1" t="s">
        <v>1555</v>
      </c>
      <c r="N389" s="1" t="s">
        <v>32</v>
      </c>
      <c r="O389" s="1" t="s">
        <v>58</v>
      </c>
      <c r="P389" s="1" t="s">
        <v>1556</v>
      </c>
      <c r="Q389">
        <v>24.96</v>
      </c>
      <c r="R389">
        <v>3</v>
      </c>
      <c r="S389" s="5">
        <v>0.2</v>
      </c>
      <c r="T389" s="11">
        <v>4.3680000000000003</v>
      </c>
      <c r="U389" s="11">
        <f>SalesData[[#This Row],[Profit]]/SalesData[[#This Row],[Quantity]]</f>
        <v>1.4560000000000002</v>
      </c>
      <c r="V389" s="5">
        <f>SalesData[[#This Row],[Profit]]/SalesData[[#This Row],[Sales]]</f>
        <v>0.17500000000000002</v>
      </c>
      <c r="W389" s="17">
        <f>IF(SalesData[[#This Row],[Discount]]&gt;=0.2,1,0)</f>
        <v>1</v>
      </c>
      <c r="X389" s="1" t="s">
        <v>85</v>
      </c>
      <c r="Y389" s="1" t="str">
        <f>TEXT(SalesData[[#This Row],[Order Date]],"yyyy")</f>
        <v>2016</v>
      </c>
      <c r="Z389" s="1" t="s">
        <v>50</v>
      </c>
    </row>
    <row r="390" spans="1:26" x14ac:dyDescent="0.3">
      <c r="A390">
        <v>1867</v>
      </c>
      <c r="B390" s="1" t="s">
        <v>1557</v>
      </c>
      <c r="C390" s="2">
        <v>42840</v>
      </c>
      <c r="D390" s="2">
        <v>42843</v>
      </c>
      <c r="E390" s="1" t="s">
        <v>89</v>
      </c>
      <c r="F390" s="1" t="s">
        <v>1558</v>
      </c>
      <c r="G390" s="1" t="s">
        <v>1559</v>
      </c>
      <c r="H390" s="1" t="s">
        <v>92</v>
      </c>
      <c r="I390" s="1" t="s">
        <v>27</v>
      </c>
      <c r="J390" s="1" t="s">
        <v>28</v>
      </c>
      <c r="K390" s="1" t="s">
        <v>1342</v>
      </c>
      <c r="L390" s="1" t="s">
        <v>56</v>
      </c>
      <c r="M390" s="1" t="s">
        <v>1014</v>
      </c>
      <c r="N390" s="1" t="s">
        <v>32</v>
      </c>
      <c r="O390" s="1" t="s">
        <v>58</v>
      </c>
      <c r="P390" s="1" t="s">
        <v>1015</v>
      </c>
      <c r="Q390">
        <v>196.45</v>
      </c>
      <c r="R390">
        <v>5</v>
      </c>
      <c r="S390" s="5">
        <v>0</v>
      </c>
      <c r="T390" s="11">
        <v>70.721999999999994</v>
      </c>
      <c r="U390" s="11">
        <f>SalesData[[#This Row],[Profit]]/SalesData[[#This Row],[Quantity]]</f>
        <v>14.144399999999999</v>
      </c>
      <c r="V390" s="5">
        <f>SalesData[[#This Row],[Profit]]/SalesData[[#This Row],[Sales]]</f>
        <v>0.36</v>
      </c>
      <c r="W390" s="17">
        <f>IF(SalesData[[#This Row],[Discount]]&gt;=0.2,1,0)</f>
        <v>0</v>
      </c>
      <c r="X390" s="1" t="s">
        <v>35</v>
      </c>
      <c r="Y390" s="1" t="str">
        <f>TEXT(SalesData[[#This Row],[Order Date]],"yyyy")</f>
        <v>2017</v>
      </c>
      <c r="Z390" s="1" t="s">
        <v>115</v>
      </c>
    </row>
    <row r="391" spans="1:26" x14ac:dyDescent="0.3">
      <c r="A391">
        <v>1872</v>
      </c>
      <c r="B391" s="1" t="s">
        <v>1560</v>
      </c>
      <c r="C391" s="2">
        <v>41841</v>
      </c>
      <c r="D391" s="2">
        <v>41845</v>
      </c>
      <c r="E391" s="1" t="s">
        <v>41</v>
      </c>
      <c r="F391" s="1" t="s">
        <v>1561</v>
      </c>
      <c r="G391" s="1" t="s">
        <v>1562</v>
      </c>
      <c r="H391" s="1" t="s">
        <v>92</v>
      </c>
      <c r="I391" s="1" t="s">
        <v>27</v>
      </c>
      <c r="J391" s="1" t="s">
        <v>330</v>
      </c>
      <c r="K391" s="1" t="s">
        <v>55</v>
      </c>
      <c r="L391" s="1" t="s">
        <v>56</v>
      </c>
      <c r="M391" s="1" t="s">
        <v>561</v>
      </c>
      <c r="N391" s="1" t="s">
        <v>32</v>
      </c>
      <c r="O391" s="1" t="s">
        <v>38</v>
      </c>
      <c r="P391" s="1" t="s">
        <v>562</v>
      </c>
      <c r="Q391">
        <v>801.56799999999998</v>
      </c>
      <c r="R391">
        <v>2</v>
      </c>
      <c r="S391" s="5">
        <v>0.2</v>
      </c>
      <c r="T391" s="11">
        <v>50.097999999999999</v>
      </c>
      <c r="U391" s="11">
        <f>SalesData[[#This Row],[Profit]]/SalesData[[#This Row],[Quantity]]</f>
        <v>25.048999999999999</v>
      </c>
      <c r="V391" s="5">
        <f>SalesData[[#This Row],[Profit]]/SalesData[[#This Row],[Sales]]</f>
        <v>6.25E-2</v>
      </c>
      <c r="W391" s="17">
        <f>IF(SalesData[[#This Row],[Discount]]&gt;=0.2,1,0)</f>
        <v>1</v>
      </c>
      <c r="X391" s="1" t="s">
        <v>85</v>
      </c>
      <c r="Y391" s="1" t="str">
        <f>TEXT(SalesData[[#This Row],[Order Date]],"yyyy")</f>
        <v>2014</v>
      </c>
      <c r="Z391" s="1" t="s">
        <v>73</v>
      </c>
    </row>
    <row r="392" spans="1:26" x14ac:dyDescent="0.3">
      <c r="A392">
        <v>1873</v>
      </c>
      <c r="B392" s="1" t="s">
        <v>1560</v>
      </c>
      <c r="C392" s="2">
        <v>41841</v>
      </c>
      <c r="D392" s="2">
        <v>41845</v>
      </c>
      <c r="E392" s="1" t="s">
        <v>41</v>
      </c>
      <c r="F392" s="1" t="s">
        <v>1561</v>
      </c>
      <c r="G392" s="1" t="s">
        <v>1562</v>
      </c>
      <c r="H392" s="1" t="s">
        <v>92</v>
      </c>
      <c r="I392" s="1" t="s">
        <v>27</v>
      </c>
      <c r="J392" s="1" t="s">
        <v>330</v>
      </c>
      <c r="K392" s="1" t="s">
        <v>55</v>
      </c>
      <c r="L392" s="1" t="s">
        <v>56</v>
      </c>
      <c r="M392" s="1" t="s">
        <v>1563</v>
      </c>
      <c r="N392" s="1" t="s">
        <v>32</v>
      </c>
      <c r="O392" s="1" t="s">
        <v>47</v>
      </c>
      <c r="P392" s="1" t="s">
        <v>1564</v>
      </c>
      <c r="Q392">
        <v>272.84800000000001</v>
      </c>
      <c r="R392">
        <v>1</v>
      </c>
      <c r="S392" s="5">
        <v>0.2</v>
      </c>
      <c r="T392" s="11">
        <v>27.284800000000001</v>
      </c>
      <c r="U392" s="11">
        <f>SalesData[[#This Row],[Profit]]/SalesData[[#This Row],[Quantity]]</f>
        <v>27.284800000000001</v>
      </c>
      <c r="V392" s="5">
        <f>SalesData[[#This Row],[Profit]]/SalesData[[#This Row],[Sales]]</f>
        <v>9.9999999999999992E-2</v>
      </c>
      <c r="W392" s="17">
        <f>IF(SalesData[[#This Row],[Discount]]&gt;=0.2,1,0)</f>
        <v>1</v>
      </c>
      <c r="X392" s="1" t="s">
        <v>85</v>
      </c>
      <c r="Y392" s="1" t="str">
        <f>TEXT(SalesData[[#This Row],[Order Date]],"yyyy")</f>
        <v>2014</v>
      </c>
      <c r="Z392" s="1" t="s">
        <v>73</v>
      </c>
    </row>
    <row r="393" spans="1:26" x14ac:dyDescent="0.3">
      <c r="A393">
        <v>1874</v>
      </c>
      <c r="B393" s="1" t="s">
        <v>1565</v>
      </c>
      <c r="C393" s="2">
        <v>43060</v>
      </c>
      <c r="D393" s="2">
        <v>43064</v>
      </c>
      <c r="E393" s="1" t="s">
        <v>41</v>
      </c>
      <c r="F393" s="1" t="s">
        <v>1566</v>
      </c>
      <c r="G393" s="1" t="s">
        <v>1567</v>
      </c>
      <c r="H393" s="1" t="s">
        <v>26</v>
      </c>
      <c r="I393" s="1" t="s">
        <v>27</v>
      </c>
      <c r="J393" s="1" t="s">
        <v>1568</v>
      </c>
      <c r="K393" s="1" t="s">
        <v>194</v>
      </c>
      <c r="L393" s="1" t="s">
        <v>56</v>
      </c>
      <c r="M393" s="1" t="s">
        <v>1569</v>
      </c>
      <c r="N393" s="1" t="s">
        <v>32</v>
      </c>
      <c r="O393" s="1" t="s">
        <v>47</v>
      </c>
      <c r="P393" s="1" t="s">
        <v>1570</v>
      </c>
      <c r="Q393">
        <v>70.98</v>
      </c>
      <c r="R393">
        <v>1</v>
      </c>
      <c r="S393" s="5">
        <v>0</v>
      </c>
      <c r="T393" s="11">
        <v>20.584199999999999</v>
      </c>
      <c r="U393" s="11">
        <f>SalesData[[#This Row],[Profit]]/SalesData[[#This Row],[Quantity]]</f>
        <v>20.584199999999999</v>
      </c>
      <c r="V393" s="5">
        <f>SalesData[[#This Row],[Profit]]/SalesData[[#This Row],[Sales]]</f>
        <v>0.28999999999999998</v>
      </c>
      <c r="W393" s="17">
        <f>IF(SalesData[[#This Row],[Discount]]&gt;=0.2,1,0)</f>
        <v>0</v>
      </c>
      <c r="X393" s="1" t="s">
        <v>85</v>
      </c>
      <c r="Y393" s="1" t="str">
        <f>TEXT(SalesData[[#This Row],[Order Date]],"yyyy")</f>
        <v>2017</v>
      </c>
      <c r="Z393" s="1" t="s">
        <v>36</v>
      </c>
    </row>
    <row r="394" spans="1:26" x14ac:dyDescent="0.3">
      <c r="A394">
        <v>1876</v>
      </c>
      <c r="B394" s="1" t="s">
        <v>1571</v>
      </c>
      <c r="C394" s="2">
        <v>42439</v>
      </c>
      <c r="D394" s="2">
        <v>42445</v>
      </c>
      <c r="E394" s="1" t="s">
        <v>41</v>
      </c>
      <c r="F394" s="1" t="s">
        <v>1347</v>
      </c>
      <c r="G394" s="1" t="s">
        <v>1348</v>
      </c>
      <c r="H394" s="1" t="s">
        <v>26</v>
      </c>
      <c r="I394" s="1" t="s">
        <v>27</v>
      </c>
      <c r="J394" s="1" t="s">
        <v>732</v>
      </c>
      <c r="K394" s="1" t="s">
        <v>122</v>
      </c>
      <c r="L394" s="1" t="s">
        <v>69</v>
      </c>
      <c r="M394" s="1" t="s">
        <v>738</v>
      </c>
      <c r="N394" s="1" t="s">
        <v>32</v>
      </c>
      <c r="O394" s="1" t="s">
        <v>33</v>
      </c>
      <c r="P394" s="1" t="s">
        <v>739</v>
      </c>
      <c r="Q394">
        <v>176.78399999999999</v>
      </c>
      <c r="R394">
        <v>1</v>
      </c>
      <c r="S394" s="5">
        <v>0.2</v>
      </c>
      <c r="T394" s="11">
        <v>-22.097999999999999</v>
      </c>
      <c r="U394" s="11">
        <f>SalesData[[#This Row],[Profit]]/SalesData[[#This Row],[Quantity]]</f>
        <v>-22.097999999999999</v>
      </c>
      <c r="V394" s="5">
        <f>SalesData[[#This Row],[Profit]]/SalesData[[#This Row],[Sales]]</f>
        <v>-0.125</v>
      </c>
      <c r="W394" s="17">
        <f>IF(SalesData[[#This Row],[Discount]]&gt;=0.2,1,0)</f>
        <v>1</v>
      </c>
      <c r="X394" s="1" t="s">
        <v>131</v>
      </c>
      <c r="Y394" s="1" t="str">
        <f>TEXT(SalesData[[#This Row],[Order Date]],"yyyy")</f>
        <v>2016</v>
      </c>
      <c r="Z394" s="1" t="s">
        <v>197</v>
      </c>
    </row>
    <row r="395" spans="1:26" x14ac:dyDescent="0.3">
      <c r="A395">
        <v>1878</v>
      </c>
      <c r="B395" s="1" t="s">
        <v>1572</v>
      </c>
      <c r="C395" s="2">
        <v>43098</v>
      </c>
      <c r="D395" s="2">
        <v>43102</v>
      </c>
      <c r="E395" s="1" t="s">
        <v>41</v>
      </c>
      <c r="F395" s="1" t="s">
        <v>1573</v>
      </c>
      <c r="G395" s="1" t="s">
        <v>1574</v>
      </c>
      <c r="H395" s="1" t="s">
        <v>26</v>
      </c>
      <c r="I395" s="1" t="s">
        <v>27</v>
      </c>
      <c r="J395" s="1" t="s">
        <v>54</v>
      </c>
      <c r="K395" s="1" t="s">
        <v>55</v>
      </c>
      <c r="L395" s="1" t="s">
        <v>56</v>
      </c>
      <c r="M395" s="1" t="s">
        <v>1030</v>
      </c>
      <c r="N395" s="1" t="s">
        <v>32</v>
      </c>
      <c r="O395" s="1" t="s">
        <v>38</v>
      </c>
      <c r="P395" s="1" t="s">
        <v>1031</v>
      </c>
      <c r="Q395">
        <v>393.56799999999998</v>
      </c>
      <c r="R395">
        <v>4</v>
      </c>
      <c r="S395" s="5">
        <v>0.2</v>
      </c>
      <c r="T395" s="11">
        <v>-44.276400000000002</v>
      </c>
      <c r="U395" s="11">
        <f>SalesData[[#This Row],[Profit]]/SalesData[[#This Row],[Quantity]]</f>
        <v>-11.069100000000001</v>
      </c>
      <c r="V395" s="5">
        <f>SalesData[[#This Row],[Profit]]/SalesData[[#This Row],[Sales]]</f>
        <v>-0.11250000000000002</v>
      </c>
      <c r="W395" s="17">
        <f>IF(SalesData[[#This Row],[Discount]]&gt;=0.2,1,0)</f>
        <v>1</v>
      </c>
      <c r="X395" s="1" t="s">
        <v>85</v>
      </c>
      <c r="Y395" s="1" t="str">
        <f>TEXT(SalesData[[#This Row],[Order Date]],"yyyy")</f>
        <v>2017</v>
      </c>
      <c r="Z395" s="1" t="s">
        <v>98</v>
      </c>
    </row>
    <row r="396" spans="1:26" x14ac:dyDescent="0.3">
      <c r="A396">
        <v>1882</v>
      </c>
      <c r="B396" s="1" t="s">
        <v>1575</v>
      </c>
      <c r="C396" s="2">
        <v>42068</v>
      </c>
      <c r="D396" s="2">
        <v>42068</v>
      </c>
      <c r="E396" s="1" t="s">
        <v>427</v>
      </c>
      <c r="F396" s="1" t="s">
        <v>1576</v>
      </c>
      <c r="G396" s="1" t="s">
        <v>1577</v>
      </c>
      <c r="H396" s="1" t="s">
        <v>26</v>
      </c>
      <c r="I396" s="1" t="s">
        <v>27</v>
      </c>
      <c r="J396" s="1" t="s">
        <v>175</v>
      </c>
      <c r="K396" s="1" t="s">
        <v>122</v>
      </c>
      <c r="L396" s="1" t="s">
        <v>69</v>
      </c>
      <c r="M396" s="1" t="s">
        <v>137</v>
      </c>
      <c r="N396" s="1" t="s">
        <v>32</v>
      </c>
      <c r="O396" s="1" t="s">
        <v>38</v>
      </c>
      <c r="P396" s="1" t="s">
        <v>138</v>
      </c>
      <c r="Q396">
        <v>383.60700000000003</v>
      </c>
      <c r="R396">
        <v>7</v>
      </c>
      <c r="S396" s="5">
        <v>0.1</v>
      </c>
      <c r="T396" s="11">
        <v>63.9345</v>
      </c>
      <c r="U396" s="11">
        <f>SalesData[[#This Row],[Profit]]/SalesData[[#This Row],[Quantity]]</f>
        <v>9.1334999999999997</v>
      </c>
      <c r="V396" s="5">
        <f>SalesData[[#This Row],[Profit]]/SalesData[[#This Row],[Sales]]</f>
        <v>0.16666666666666666</v>
      </c>
      <c r="W396" s="17">
        <f>IF(SalesData[[#This Row],[Discount]]&gt;=0.2,1,0)</f>
        <v>0</v>
      </c>
      <c r="X396" s="1" t="s">
        <v>432</v>
      </c>
      <c r="Y396" s="1" t="str">
        <f>TEXT(SalesData[[#This Row],[Order Date]],"yyyy")</f>
        <v>2015</v>
      </c>
      <c r="Z396" s="1" t="s">
        <v>197</v>
      </c>
    </row>
    <row r="397" spans="1:26" x14ac:dyDescent="0.3">
      <c r="A397">
        <v>1886</v>
      </c>
      <c r="B397" s="1" t="s">
        <v>1578</v>
      </c>
      <c r="C397" s="2">
        <v>42482</v>
      </c>
      <c r="D397" s="2">
        <v>42486</v>
      </c>
      <c r="E397" s="1" t="s">
        <v>23</v>
      </c>
      <c r="F397" s="1" t="s">
        <v>595</v>
      </c>
      <c r="G397" s="1" t="s">
        <v>596</v>
      </c>
      <c r="H397" s="1" t="s">
        <v>26</v>
      </c>
      <c r="I397" s="1" t="s">
        <v>27</v>
      </c>
      <c r="J397" s="1" t="s">
        <v>330</v>
      </c>
      <c r="K397" s="1" t="s">
        <v>55</v>
      </c>
      <c r="L397" s="1" t="s">
        <v>56</v>
      </c>
      <c r="M397" s="1" t="s">
        <v>1579</v>
      </c>
      <c r="N397" s="1" t="s">
        <v>32</v>
      </c>
      <c r="O397" s="1" t="s">
        <v>58</v>
      </c>
      <c r="P397" s="1" t="s">
        <v>1580</v>
      </c>
      <c r="Q397">
        <v>31.56</v>
      </c>
      <c r="R397">
        <v>3</v>
      </c>
      <c r="S397" s="5">
        <v>0</v>
      </c>
      <c r="T397" s="11">
        <v>10.4148</v>
      </c>
      <c r="U397" s="11">
        <f>SalesData[[#This Row],[Profit]]/SalesData[[#This Row],[Quantity]]</f>
        <v>3.4716</v>
      </c>
      <c r="V397" s="5">
        <f>SalesData[[#This Row],[Profit]]/SalesData[[#This Row],[Sales]]</f>
        <v>0.33</v>
      </c>
      <c r="W397" s="17">
        <f>IF(SalesData[[#This Row],[Discount]]&gt;=0.2,1,0)</f>
        <v>0</v>
      </c>
      <c r="X397" s="1" t="s">
        <v>85</v>
      </c>
      <c r="Y397" s="1" t="str">
        <f>TEXT(SalesData[[#This Row],[Order Date]],"yyyy")</f>
        <v>2016</v>
      </c>
      <c r="Z397" s="1" t="s">
        <v>115</v>
      </c>
    </row>
    <row r="398" spans="1:26" x14ac:dyDescent="0.3">
      <c r="A398">
        <v>1890</v>
      </c>
      <c r="B398" s="1" t="s">
        <v>1581</v>
      </c>
      <c r="C398" s="2">
        <v>41933</v>
      </c>
      <c r="D398" s="2">
        <v>41934</v>
      </c>
      <c r="E398" s="1" t="s">
        <v>89</v>
      </c>
      <c r="F398" s="1" t="s">
        <v>81</v>
      </c>
      <c r="G398" s="1" t="s">
        <v>82</v>
      </c>
      <c r="H398" s="1" t="s">
        <v>26</v>
      </c>
      <c r="I398" s="1" t="s">
        <v>27</v>
      </c>
      <c r="J398" s="1" t="s">
        <v>1582</v>
      </c>
      <c r="K398" s="1" t="s">
        <v>233</v>
      </c>
      <c r="L398" s="1" t="s">
        <v>69</v>
      </c>
      <c r="M398" s="1" t="s">
        <v>443</v>
      </c>
      <c r="N398" s="1" t="s">
        <v>32</v>
      </c>
      <c r="O398" s="1" t="s">
        <v>47</v>
      </c>
      <c r="P398" s="1" t="s">
        <v>444</v>
      </c>
      <c r="Q398">
        <v>409.59</v>
      </c>
      <c r="R398">
        <v>3</v>
      </c>
      <c r="S398" s="5">
        <v>0.4</v>
      </c>
      <c r="T398" s="11">
        <v>-122.877</v>
      </c>
      <c r="U398" s="11">
        <f>SalesData[[#This Row],[Profit]]/SalesData[[#This Row],[Quantity]]</f>
        <v>-40.958999999999996</v>
      </c>
      <c r="V398" s="5">
        <f>SalesData[[#This Row],[Profit]]/SalesData[[#This Row],[Sales]]</f>
        <v>-0.3</v>
      </c>
      <c r="W398" s="17">
        <f>IF(SalesData[[#This Row],[Discount]]&gt;=0.2,1,0)</f>
        <v>1</v>
      </c>
      <c r="X398" s="1" t="s">
        <v>125</v>
      </c>
      <c r="Y398" s="1" t="str">
        <f>TEXT(SalesData[[#This Row],[Order Date]],"yyyy")</f>
        <v>2014</v>
      </c>
      <c r="Z398" s="1" t="s">
        <v>50</v>
      </c>
    </row>
    <row r="399" spans="1:26" x14ac:dyDescent="0.3">
      <c r="A399">
        <v>1900</v>
      </c>
      <c r="B399" s="1" t="s">
        <v>1583</v>
      </c>
      <c r="C399" s="2">
        <v>41880</v>
      </c>
      <c r="D399" s="2">
        <v>41884</v>
      </c>
      <c r="E399" s="1" t="s">
        <v>23</v>
      </c>
      <c r="F399" s="1" t="s">
        <v>1584</v>
      </c>
      <c r="G399" s="1" t="s">
        <v>1585</v>
      </c>
      <c r="H399" s="1" t="s">
        <v>26</v>
      </c>
      <c r="I399" s="1" t="s">
        <v>27</v>
      </c>
      <c r="J399" s="1" t="s">
        <v>1008</v>
      </c>
      <c r="K399" s="1" t="s">
        <v>45</v>
      </c>
      <c r="L399" s="1" t="s">
        <v>30</v>
      </c>
      <c r="M399" s="1" t="s">
        <v>549</v>
      </c>
      <c r="N399" s="1" t="s">
        <v>32</v>
      </c>
      <c r="O399" s="1" t="s">
        <v>47</v>
      </c>
      <c r="P399" s="1" t="s">
        <v>550</v>
      </c>
      <c r="Q399">
        <v>174.05850000000001</v>
      </c>
      <c r="R399">
        <v>3</v>
      </c>
      <c r="S399" s="5">
        <v>0.45</v>
      </c>
      <c r="T399" s="11">
        <v>-110.7645</v>
      </c>
      <c r="U399" s="11">
        <f>SalesData[[#This Row],[Profit]]/SalesData[[#This Row],[Quantity]]</f>
        <v>-36.921500000000002</v>
      </c>
      <c r="V399" s="5">
        <f>SalesData[[#This Row],[Profit]]/SalesData[[#This Row],[Sales]]</f>
        <v>-0.63636363636363635</v>
      </c>
      <c r="W399" s="17">
        <f>IF(SalesData[[#This Row],[Discount]]&gt;=0.2,1,0)</f>
        <v>1</v>
      </c>
      <c r="X399" s="1" t="s">
        <v>85</v>
      </c>
      <c r="Y399" s="1" t="str">
        <f>TEXT(SalesData[[#This Row],[Order Date]],"yyyy")</f>
        <v>2014</v>
      </c>
      <c r="Z399" s="1" t="s">
        <v>255</v>
      </c>
    </row>
    <row r="400" spans="1:26" x14ac:dyDescent="0.3">
      <c r="A400">
        <v>1904</v>
      </c>
      <c r="B400" s="1" t="s">
        <v>1586</v>
      </c>
      <c r="C400" s="2">
        <v>43029</v>
      </c>
      <c r="D400" s="2">
        <v>43030</v>
      </c>
      <c r="E400" s="1" t="s">
        <v>89</v>
      </c>
      <c r="F400" s="1" t="s">
        <v>1306</v>
      </c>
      <c r="G400" s="1" t="s">
        <v>1307</v>
      </c>
      <c r="H400" s="1" t="s">
        <v>92</v>
      </c>
      <c r="I400" s="1" t="s">
        <v>27</v>
      </c>
      <c r="J400" s="1" t="s">
        <v>880</v>
      </c>
      <c r="K400" s="1" t="s">
        <v>1519</v>
      </c>
      <c r="L400" s="1" t="s">
        <v>56</v>
      </c>
      <c r="M400" s="1" t="s">
        <v>1587</v>
      </c>
      <c r="N400" s="1" t="s">
        <v>32</v>
      </c>
      <c r="O400" s="1" t="s">
        <v>38</v>
      </c>
      <c r="P400" s="1" t="s">
        <v>1588</v>
      </c>
      <c r="Q400">
        <v>478.48</v>
      </c>
      <c r="R400">
        <v>2</v>
      </c>
      <c r="S400" s="5">
        <v>0.2</v>
      </c>
      <c r="T400" s="11">
        <v>47.847999999999999</v>
      </c>
      <c r="U400" s="11">
        <f>SalesData[[#This Row],[Profit]]/SalesData[[#This Row],[Quantity]]</f>
        <v>23.923999999999999</v>
      </c>
      <c r="V400" s="5">
        <f>SalesData[[#This Row],[Profit]]/SalesData[[#This Row],[Sales]]</f>
        <v>9.9999999999999992E-2</v>
      </c>
      <c r="W400" s="17">
        <f>IF(SalesData[[#This Row],[Discount]]&gt;=0.2,1,0)</f>
        <v>1</v>
      </c>
      <c r="X400" s="1" t="s">
        <v>125</v>
      </c>
      <c r="Y400" s="1" t="str">
        <f>TEXT(SalesData[[#This Row],[Order Date]],"yyyy")</f>
        <v>2017</v>
      </c>
      <c r="Z400" s="1" t="s">
        <v>50</v>
      </c>
    </row>
    <row r="401" spans="1:26" x14ac:dyDescent="0.3">
      <c r="A401">
        <v>1909</v>
      </c>
      <c r="B401" s="1" t="s">
        <v>1589</v>
      </c>
      <c r="C401" s="2">
        <v>42038</v>
      </c>
      <c r="D401" s="2">
        <v>42039</v>
      </c>
      <c r="E401" s="1" t="s">
        <v>89</v>
      </c>
      <c r="F401" s="1" t="s">
        <v>1590</v>
      </c>
      <c r="G401" s="1" t="s">
        <v>1591</v>
      </c>
      <c r="H401" s="1" t="s">
        <v>92</v>
      </c>
      <c r="I401" s="1" t="s">
        <v>27</v>
      </c>
      <c r="J401" s="1" t="s">
        <v>54</v>
      </c>
      <c r="K401" s="1" t="s">
        <v>55</v>
      </c>
      <c r="L401" s="1" t="s">
        <v>56</v>
      </c>
      <c r="M401" s="1" t="s">
        <v>1592</v>
      </c>
      <c r="N401" s="1" t="s">
        <v>32</v>
      </c>
      <c r="O401" s="1" t="s">
        <v>58</v>
      </c>
      <c r="P401" s="1" t="s">
        <v>1593</v>
      </c>
      <c r="Q401">
        <v>136.91999999999999</v>
      </c>
      <c r="R401">
        <v>4</v>
      </c>
      <c r="S401" s="5">
        <v>0</v>
      </c>
      <c r="T401" s="11">
        <v>41.076000000000001</v>
      </c>
      <c r="U401" s="11">
        <f>SalesData[[#This Row],[Profit]]/SalesData[[#This Row],[Quantity]]</f>
        <v>10.269</v>
      </c>
      <c r="V401" s="5">
        <f>SalesData[[#This Row],[Profit]]/SalesData[[#This Row],[Sales]]</f>
        <v>0.30000000000000004</v>
      </c>
      <c r="W401" s="17">
        <f>IF(SalesData[[#This Row],[Discount]]&gt;=0.2,1,0)</f>
        <v>0</v>
      </c>
      <c r="X401" s="1" t="s">
        <v>125</v>
      </c>
      <c r="Y401" s="1" t="str">
        <f>TEXT(SalesData[[#This Row],[Order Date]],"yyyy")</f>
        <v>2015</v>
      </c>
      <c r="Z401" s="1" t="s">
        <v>299</v>
      </c>
    </row>
    <row r="402" spans="1:26" x14ac:dyDescent="0.3">
      <c r="A402">
        <v>1910</v>
      </c>
      <c r="B402" s="1" t="s">
        <v>1594</v>
      </c>
      <c r="C402" s="2">
        <v>43087</v>
      </c>
      <c r="D402" s="2">
        <v>43092</v>
      </c>
      <c r="E402" s="1" t="s">
        <v>41</v>
      </c>
      <c r="F402" s="1" t="s">
        <v>1595</v>
      </c>
      <c r="G402" s="1" t="s">
        <v>1596</v>
      </c>
      <c r="H402" s="1" t="s">
        <v>26</v>
      </c>
      <c r="I402" s="1" t="s">
        <v>27</v>
      </c>
      <c r="J402" s="1" t="s">
        <v>763</v>
      </c>
      <c r="K402" s="1" t="s">
        <v>122</v>
      </c>
      <c r="L402" s="1" t="s">
        <v>69</v>
      </c>
      <c r="M402" s="1" t="s">
        <v>1597</v>
      </c>
      <c r="N402" s="1" t="s">
        <v>32</v>
      </c>
      <c r="O402" s="1" t="s">
        <v>58</v>
      </c>
      <c r="P402" s="1" t="s">
        <v>1598</v>
      </c>
      <c r="Q402">
        <v>18.96</v>
      </c>
      <c r="R402">
        <v>2</v>
      </c>
      <c r="S402" s="5">
        <v>0</v>
      </c>
      <c r="T402" s="11">
        <v>8.532</v>
      </c>
      <c r="U402" s="11">
        <f>SalesData[[#This Row],[Profit]]/SalesData[[#This Row],[Quantity]]</f>
        <v>4.266</v>
      </c>
      <c r="V402" s="5">
        <f>SalesData[[#This Row],[Profit]]/SalesData[[#This Row],[Sales]]</f>
        <v>0.44999999999999996</v>
      </c>
      <c r="W402" s="17">
        <f>IF(SalesData[[#This Row],[Discount]]&gt;=0.2,1,0)</f>
        <v>0</v>
      </c>
      <c r="X402" s="1" t="s">
        <v>60</v>
      </c>
      <c r="Y402" s="1" t="str">
        <f>TEXT(SalesData[[#This Row],[Order Date]],"yyyy")</f>
        <v>2017</v>
      </c>
      <c r="Z402" s="1" t="s">
        <v>98</v>
      </c>
    </row>
    <row r="403" spans="1:26" x14ac:dyDescent="0.3">
      <c r="A403">
        <v>1921</v>
      </c>
      <c r="B403" s="1" t="s">
        <v>1599</v>
      </c>
      <c r="C403" s="2">
        <v>42964</v>
      </c>
      <c r="D403" s="2">
        <v>42966</v>
      </c>
      <c r="E403" s="1" t="s">
        <v>89</v>
      </c>
      <c r="F403" s="1" t="s">
        <v>1600</v>
      </c>
      <c r="G403" s="1" t="s">
        <v>1601</v>
      </c>
      <c r="H403" s="1" t="s">
        <v>92</v>
      </c>
      <c r="I403" s="1" t="s">
        <v>27</v>
      </c>
      <c r="J403" s="1" t="s">
        <v>1367</v>
      </c>
      <c r="K403" s="1" t="s">
        <v>122</v>
      </c>
      <c r="L403" s="1" t="s">
        <v>69</v>
      </c>
      <c r="M403" s="1" t="s">
        <v>1602</v>
      </c>
      <c r="N403" s="1" t="s">
        <v>32</v>
      </c>
      <c r="O403" s="1" t="s">
        <v>38</v>
      </c>
      <c r="P403" s="1" t="s">
        <v>1603</v>
      </c>
      <c r="Q403">
        <v>462.56400000000002</v>
      </c>
      <c r="R403">
        <v>2</v>
      </c>
      <c r="S403" s="5">
        <v>0.1</v>
      </c>
      <c r="T403" s="11">
        <v>97.6524</v>
      </c>
      <c r="U403" s="11">
        <f>SalesData[[#This Row],[Profit]]/SalesData[[#This Row],[Quantity]]</f>
        <v>48.8262</v>
      </c>
      <c r="V403" s="5">
        <f>SalesData[[#This Row],[Profit]]/SalesData[[#This Row],[Sales]]</f>
        <v>0.21111111111111111</v>
      </c>
      <c r="W403" s="17">
        <f>IF(SalesData[[#This Row],[Discount]]&gt;=0.2,1,0)</f>
        <v>0</v>
      </c>
      <c r="X403" s="1" t="s">
        <v>72</v>
      </c>
      <c r="Y403" s="1" t="str">
        <f>TEXT(SalesData[[#This Row],[Order Date]],"yyyy")</f>
        <v>2017</v>
      </c>
      <c r="Z403" s="1" t="s">
        <v>255</v>
      </c>
    </row>
    <row r="404" spans="1:26" x14ac:dyDescent="0.3">
      <c r="A404">
        <v>1933</v>
      </c>
      <c r="B404" s="1" t="s">
        <v>1604</v>
      </c>
      <c r="C404" s="2">
        <v>42953</v>
      </c>
      <c r="D404" s="2">
        <v>42957</v>
      </c>
      <c r="E404" s="1" t="s">
        <v>23</v>
      </c>
      <c r="F404" s="1" t="s">
        <v>741</v>
      </c>
      <c r="G404" s="1" t="s">
        <v>742</v>
      </c>
      <c r="H404" s="1" t="s">
        <v>26</v>
      </c>
      <c r="I404" s="1" t="s">
        <v>27</v>
      </c>
      <c r="J404" s="1" t="s">
        <v>1407</v>
      </c>
      <c r="K404" s="1" t="s">
        <v>1408</v>
      </c>
      <c r="L404" s="1" t="s">
        <v>30</v>
      </c>
      <c r="M404" s="1" t="s">
        <v>1605</v>
      </c>
      <c r="N404" s="1" t="s">
        <v>32</v>
      </c>
      <c r="O404" s="1" t="s">
        <v>33</v>
      </c>
      <c r="P404" s="1" t="s">
        <v>1606</v>
      </c>
      <c r="Q404">
        <v>145.74</v>
      </c>
      <c r="R404">
        <v>3</v>
      </c>
      <c r="S404" s="5">
        <v>0</v>
      </c>
      <c r="T404" s="11">
        <v>23.3184</v>
      </c>
      <c r="U404" s="11">
        <f>SalesData[[#This Row],[Profit]]/SalesData[[#This Row],[Quantity]]</f>
        <v>7.7728000000000002</v>
      </c>
      <c r="V404" s="5">
        <f>SalesData[[#This Row],[Profit]]/SalesData[[#This Row],[Sales]]</f>
        <v>0.16</v>
      </c>
      <c r="W404" s="17">
        <f>IF(SalesData[[#This Row],[Discount]]&gt;=0.2,1,0)</f>
        <v>0</v>
      </c>
      <c r="X404" s="1" t="s">
        <v>85</v>
      </c>
      <c r="Y404" s="1" t="str">
        <f>TEXT(SalesData[[#This Row],[Order Date]],"yyyy")</f>
        <v>2017</v>
      </c>
      <c r="Z404" s="1" t="s">
        <v>255</v>
      </c>
    </row>
    <row r="405" spans="1:26" x14ac:dyDescent="0.3">
      <c r="A405">
        <v>1934</v>
      </c>
      <c r="B405" s="1" t="s">
        <v>1604</v>
      </c>
      <c r="C405" s="2">
        <v>42953</v>
      </c>
      <c r="D405" s="2">
        <v>42957</v>
      </c>
      <c r="E405" s="1" t="s">
        <v>23</v>
      </c>
      <c r="F405" s="1" t="s">
        <v>741</v>
      </c>
      <c r="G405" s="1" t="s">
        <v>742</v>
      </c>
      <c r="H405" s="1" t="s">
        <v>26</v>
      </c>
      <c r="I405" s="1" t="s">
        <v>27</v>
      </c>
      <c r="J405" s="1" t="s">
        <v>1407</v>
      </c>
      <c r="K405" s="1" t="s">
        <v>1408</v>
      </c>
      <c r="L405" s="1" t="s">
        <v>30</v>
      </c>
      <c r="M405" s="1" t="s">
        <v>113</v>
      </c>
      <c r="N405" s="1" t="s">
        <v>32</v>
      </c>
      <c r="O405" s="1" t="s">
        <v>58</v>
      </c>
      <c r="P405" s="1" t="s">
        <v>114</v>
      </c>
      <c r="Q405">
        <v>15.4</v>
      </c>
      <c r="R405">
        <v>5</v>
      </c>
      <c r="S405" s="5">
        <v>0</v>
      </c>
      <c r="T405" s="11">
        <v>7.3920000000000003</v>
      </c>
      <c r="U405" s="11">
        <f>SalesData[[#This Row],[Profit]]/SalesData[[#This Row],[Quantity]]</f>
        <v>1.4784000000000002</v>
      </c>
      <c r="V405" s="5">
        <f>SalesData[[#This Row],[Profit]]/SalesData[[#This Row],[Sales]]</f>
        <v>0.48000000000000004</v>
      </c>
      <c r="W405" s="17">
        <f>IF(SalesData[[#This Row],[Discount]]&gt;=0.2,1,0)</f>
        <v>0</v>
      </c>
      <c r="X405" s="1" t="s">
        <v>85</v>
      </c>
      <c r="Y405" s="1" t="str">
        <f>TEXT(SalesData[[#This Row],[Order Date]],"yyyy")</f>
        <v>2017</v>
      </c>
      <c r="Z405" s="1" t="s">
        <v>255</v>
      </c>
    </row>
    <row r="406" spans="1:26" x14ac:dyDescent="0.3">
      <c r="A406">
        <v>1937</v>
      </c>
      <c r="B406" s="1" t="s">
        <v>1607</v>
      </c>
      <c r="C406" s="2">
        <v>42149</v>
      </c>
      <c r="D406" s="2">
        <v>42151</v>
      </c>
      <c r="E406" s="1" t="s">
        <v>23</v>
      </c>
      <c r="F406" s="1" t="s">
        <v>1608</v>
      </c>
      <c r="G406" s="1" t="s">
        <v>1609</v>
      </c>
      <c r="H406" s="1" t="s">
        <v>102</v>
      </c>
      <c r="I406" s="1" t="s">
        <v>27</v>
      </c>
      <c r="J406" s="1" t="s">
        <v>330</v>
      </c>
      <c r="K406" s="1" t="s">
        <v>55</v>
      </c>
      <c r="L406" s="1" t="s">
        <v>56</v>
      </c>
      <c r="M406" s="1" t="s">
        <v>1101</v>
      </c>
      <c r="N406" s="1" t="s">
        <v>32</v>
      </c>
      <c r="O406" s="1" t="s">
        <v>58</v>
      </c>
      <c r="P406" s="1" t="s">
        <v>1102</v>
      </c>
      <c r="Q406">
        <v>14.73</v>
      </c>
      <c r="R406">
        <v>3</v>
      </c>
      <c r="S406" s="5">
        <v>0</v>
      </c>
      <c r="T406" s="11">
        <v>4.8609</v>
      </c>
      <c r="U406" s="11">
        <f>SalesData[[#This Row],[Profit]]/SalesData[[#This Row],[Quantity]]</f>
        <v>1.6203000000000001</v>
      </c>
      <c r="V406" s="5">
        <f>SalesData[[#This Row],[Profit]]/SalesData[[#This Row],[Sales]]</f>
        <v>0.33</v>
      </c>
      <c r="W406" s="17">
        <f>IF(SalesData[[#This Row],[Discount]]&gt;=0.2,1,0)</f>
        <v>0</v>
      </c>
      <c r="X406" s="1" t="s">
        <v>72</v>
      </c>
      <c r="Y406" s="1" t="str">
        <f>TEXT(SalesData[[#This Row],[Order Date]],"yyyy")</f>
        <v>2015</v>
      </c>
      <c r="Z406" s="1" t="s">
        <v>163</v>
      </c>
    </row>
    <row r="407" spans="1:26" x14ac:dyDescent="0.3">
      <c r="A407">
        <v>1941</v>
      </c>
      <c r="B407" s="1" t="s">
        <v>1610</v>
      </c>
      <c r="C407" s="2">
        <v>42559</v>
      </c>
      <c r="D407" s="2">
        <v>42563</v>
      </c>
      <c r="E407" s="1" t="s">
        <v>41</v>
      </c>
      <c r="F407" s="1" t="s">
        <v>1611</v>
      </c>
      <c r="G407" s="1" t="s">
        <v>1612</v>
      </c>
      <c r="H407" s="1" t="s">
        <v>26</v>
      </c>
      <c r="I407" s="1" t="s">
        <v>27</v>
      </c>
      <c r="J407" s="1" t="s">
        <v>1613</v>
      </c>
      <c r="K407" s="1" t="s">
        <v>182</v>
      </c>
      <c r="L407" s="1" t="s">
        <v>56</v>
      </c>
      <c r="M407" s="1" t="s">
        <v>248</v>
      </c>
      <c r="N407" s="1" t="s">
        <v>32</v>
      </c>
      <c r="O407" s="1" t="s">
        <v>38</v>
      </c>
      <c r="P407" s="1" t="s">
        <v>249</v>
      </c>
      <c r="Q407">
        <v>662.88</v>
      </c>
      <c r="R407">
        <v>3</v>
      </c>
      <c r="S407" s="5">
        <v>0.2</v>
      </c>
      <c r="T407" s="11">
        <v>74.573999999999998</v>
      </c>
      <c r="U407" s="11">
        <f>SalesData[[#This Row],[Profit]]/SalesData[[#This Row],[Quantity]]</f>
        <v>24.858000000000001</v>
      </c>
      <c r="V407" s="5">
        <f>SalesData[[#This Row],[Profit]]/SalesData[[#This Row],[Sales]]</f>
        <v>0.1125</v>
      </c>
      <c r="W407" s="17">
        <f>IF(SalesData[[#This Row],[Discount]]&gt;=0.2,1,0)</f>
        <v>1</v>
      </c>
      <c r="X407" s="1" t="s">
        <v>85</v>
      </c>
      <c r="Y407" s="1" t="str">
        <f>TEXT(SalesData[[#This Row],[Order Date]],"yyyy")</f>
        <v>2016</v>
      </c>
      <c r="Z407" s="1" t="s">
        <v>73</v>
      </c>
    </row>
    <row r="408" spans="1:26" x14ac:dyDescent="0.3">
      <c r="A408">
        <v>1948</v>
      </c>
      <c r="B408" s="1" t="s">
        <v>1614</v>
      </c>
      <c r="C408" s="2">
        <v>42980</v>
      </c>
      <c r="D408" s="2">
        <v>42984</v>
      </c>
      <c r="E408" s="1" t="s">
        <v>41</v>
      </c>
      <c r="F408" s="1" t="s">
        <v>1615</v>
      </c>
      <c r="G408" s="1" t="s">
        <v>1616</v>
      </c>
      <c r="H408" s="1" t="s">
        <v>92</v>
      </c>
      <c r="I408" s="1" t="s">
        <v>27</v>
      </c>
      <c r="J408" s="1" t="s">
        <v>175</v>
      </c>
      <c r="K408" s="1" t="s">
        <v>122</v>
      </c>
      <c r="L408" s="1" t="s">
        <v>69</v>
      </c>
      <c r="M408" s="1" t="s">
        <v>1498</v>
      </c>
      <c r="N408" s="1" t="s">
        <v>32</v>
      </c>
      <c r="O408" s="1" t="s">
        <v>58</v>
      </c>
      <c r="P408" s="1" t="s">
        <v>1499</v>
      </c>
      <c r="Q408">
        <v>11.54</v>
      </c>
      <c r="R408">
        <v>2</v>
      </c>
      <c r="S408" s="5">
        <v>0</v>
      </c>
      <c r="T408" s="11">
        <v>3.4620000000000002</v>
      </c>
      <c r="U408" s="11">
        <f>SalesData[[#This Row],[Profit]]/SalesData[[#This Row],[Quantity]]</f>
        <v>1.7310000000000001</v>
      </c>
      <c r="V408" s="5">
        <f>SalesData[[#This Row],[Profit]]/SalesData[[#This Row],[Sales]]</f>
        <v>0.30000000000000004</v>
      </c>
      <c r="W408" s="17">
        <f>IF(SalesData[[#This Row],[Discount]]&gt;=0.2,1,0)</f>
        <v>0</v>
      </c>
      <c r="X408" s="1" t="s">
        <v>85</v>
      </c>
      <c r="Y408" s="1" t="str">
        <f>TEXT(SalesData[[#This Row],[Order Date]],"yyyy")</f>
        <v>2017</v>
      </c>
      <c r="Z408" s="1" t="s">
        <v>79</v>
      </c>
    </row>
    <row r="409" spans="1:26" x14ac:dyDescent="0.3">
      <c r="A409">
        <v>1949</v>
      </c>
      <c r="B409" s="1" t="s">
        <v>1614</v>
      </c>
      <c r="C409" s="2">
        <v>42980</v>
      </c>
      <c r="D409" s="2">
        <v>42984</v>
      </c>
      <c r="E409" s="1" t="s">
        <v>41</v>
      </c>
      <c r="F409" s="1" t="s">
        <v>1615</v>
      </c>
      <c r="G409" s="1" t="s">
        <v>1616</v>
      </c>
      <c r="H409" s="1" t="s">
        <v>92</v>
      </c>
      <c r="I409" s="1" t="s">
        <v>27</v>
      </c>
      <c r="J409" s="1" t="s">
        <v>175</v>
      </c>
      <c r="K409" s="1" t="s">
        <v>122</v>
      </c>
      <c r="L409" s="1" t="s">
        <v>69</v>
      </c>
      <c r="M409" s="1" t="s">
        <v>523</v>
      </c>
      <c r="N409" s="1" t="s">
        <v>32</v>
      </c>
      <c r="O409" s="1" t="s">
        <v>47</v>
      </c>
      <c r="P409" s="1" t="s">
        <v>524</v>
      </c>
      <c r="Q409">
        <v>254.52600000000001</v>
      </c>
      <c r="R409">
        <v>1</v>
      </c>
      <c r="S409" s="5">
        <v>0.4</v>
      </c>
      <c r="T409" s="11">
        <v>-93.3262</v>
      </c>
      <c r="U409" s="11">
        <f>SalesData[[#This Row],[Profit]]/SalesData[[#This Row],[Quantity]]</f>
        <v>-93.3262</v>
      </c>
      <c r="V409" s="5">
        <f>SalesData[[#This Row],[Profit]]/SalesData[[#This Row],[Sales]]</f>
        <v>-0.36666666666666664</v>
      </c>
      <c r="W409" s="17">
        <f>IF(SalesData[[#This Row],[Discount]]&gt;=0.2,1,0)</f>
        <v>1</v>
      </c>
      <c r="X409" s="1" t="s">
        <v>85</v>
      </c>
      <c r="Y409" s="1" t="str">
        <f>TEXT(SalesData[[#This Row],[Order Date]],"yyyy")</f>
        <v>2017</v>
      </c>
      <c r="Z409" s="1" t="s">
        <v>79</v>
      </c>
    </row>
    <row r="410" spans="1:26" x14ac:dyDescent="0.3">
      <c r="A410">
        <v>1954</v>
      </c>
      <c r="B410" s="1" t="s">
        <v>1614</v>
      </c>
      <c r="C410" s="2">
        <v>42980</v>
      </c>
      <c r="D410" s="2">
        <v>42984</v>
      </c>
      <c r="E410" s="1" t="s">
        <v>41</v>
      </c>
      <c r="F410" s="1" t="s">
        <v>1615</v>
      </c>
      <c r="G410" s="1" t="s">
        <v>1616</v>
      </c>
      <c r="H410" s="1" t="s">
        <v>92</v>
      </c>
      <c r="I410" s="1" t="s">
        <v>27</v>
      </c>
      <c r="J410" s="1" t="s">
        <v>175</v>
      </c>
      <c r="K410" s="1" t="s">
        <v>122</v>
      </c>
      <c r="L410" s="1" t="s">
        <v>69</v>
      </c>
      <c r="M410" s="1" t="s">
        <v>577</v>
      </c>
      <c r="N410" s="1" t="s">
        <v>32</v>
      </c>
      <c r="O410" s="1" t="s">
        <v>38</v>
      </c>
      <c r="P410" s="1" t="s">
        <v>578</v>
      </c>
      <c r="Q410">
        <v>1282.4100000000001</v>
      </c>
      <c r="R410">
        <v>5</v>
      </c>
      <c r="S410" s="5">
        <v>0.1</v>
      </c>
      <c r="T410" s="11">
        <v>213.73500000000001</v>
      </c>
      <c r="U410" s="11">
        <f>SalesData[[#This Row],[Profit]]/SalesData[[#This Row],[Quantity]]</f>
        <v>42.747</v>
      </c>
      <c r="V410" s="5">
        <f>SalesData[[#This Row],[Profit]]/SalesData[[#This Row],[Sales]]</f>
        <v>0.16666666666666666</v>
      </c>
      <c r="W410" s="17">
        <f>IF(SalesData[[#This Row],[Discount]]&gt;=0.2,1,0)</f>
        <v>0</v>
      </c>
      <c r="X410" s="1" t="s">
        <v>85</v>
      </c>
      <c r="Y410" s="1" t="str">
        <f>TEXT(SalesData[[#This Row],[Order Date]],"yyyy")</f>
        <v>2017</v>
      </c>
      <c r="Z410" s="1" t="s">
        <v>79</v>
      </c>
    </row>
    <row r="411" spans="1:26" x14ac:dyDescent="0.3">
      <c r="A411">
        <v>1978</v>
      </c>
      <c r="B411" s="1" t="s">
        <v>1617</v>
      </c>
      <c r="C411" s="2">
        <v>41930</v>
      </c>
      <c r="D411" s="2">
        <v>41932</v>
      </c>
      <c r="E411" s="1" t="s">
        <v>23</v>
      </c>
      <c r="F411" s="1" t="s">
        <v>373</v>
      </c>
      <c r="G411" s="1" t="s">
        <v>374</v>
      </c>
      <c r="H411" s="1" t="s">
        <v>92</v>
      </c>
      <c r="I411" s="1" t="s">
        <v>27</v>
      </c>
      <c r="J411" s="1" t="s">
        <v>1618</v>
      </c>
      <c r="K411" s="1" t="s">
        <v>1278</v>
      </c>
      <c r="L411" s="1" t="s">
        <v>30</v>
      </c>
      <c r="M411" s="1" t="s">
        <v>1619</v>
      </c>
      <c r="N411" s="1" t="s">
        <v>32</v>
      </c>
      <c r="O411" s="1" t="s">
        <v>38</v>
      </c>
      <c r="P411" s="1" t="s">
        <v>1620</v>
      </c>
      <c r="Q411">
        <v>545.88</v>
      </c>
      <c r="R411">
        <v>6</v>
      </c>
      <c r="S411" s="5">
        <v>0</v>
      </c>
      <c r="T411" s="11">
        <v>70.964399999999998</v>
      </c>
      <c r="U411" s="11">
        <f>SalesData[[#This Row],[Profit]]/SalesData[[#This Row],[Quantity]]</f>
        <v>11.827399999999999</v>
      </c>
      <c r="V411" s="5">
        <f>SalesData[[#This Row],[Profit]]/SalesData[[#This Row],[Sales]]</f>
        <v>0.13</v>
      </c>
      <c r="W411" s="17">
        <f>IF(SalesData[[#This Row],[Discount]]&gt;=0.2,1,0)</f>
        <v>0</v>
      </c>
      <c r="X411" s="1" t="s">
        <v>72</v>
      </c>
      <c r="Y411" s="1" t="str">
        <f>TEXT(SalesData[[#This Row],[Order Date]],"yyyy")</f>
        <v>2014</v>
      </c>
      <c r="Z411" s="1" t="s">
        <v>50</v>
      </c>
    </row>
    <row r="412" spans="1:26" x14ac:dyDescent="0.3">
      <c r="A412">
        <v>1980</v>
      </c>
      <c r="B412" s="1" t="s">
        <v>1621</v>
      </c>
      <c r="C412" s="2">
        <v>42474</v>
      </c>
      <c r="D412" s="2">
        <v>42474</v>
      </c>
      <c r="E412" s="1" t="s">
        <v>427</v>
      </c>
      <c r="F412" s="1" t="s">
        <v>1217</v>
      </c>
      <c r="G412" s="1" t="s">
        <v>1218</v>
      </c>
      <c r="H412" s="1" t="s">
        <v>26</v>
      </c>
      <c r="I412" s="1" t="s">
        <v>27</v>
      </c>
      <c r="J412" s="1" t="s">
        <v>1304</v>
      </c>
      <c r="K412" s="1" t="s">
        <v>522</v>
      </c>
      <c r="L412" s="1" t="s">
        <v>56</v>
      </c>
      <c r="M412" s="1" t="s">
        <v>383</v>
      </c>
      <c r="N412" s="1" t="s">
        <v>32</v>
      </c>
      <c r="O412" s="1" t="s">
        <v>38</v>
      </c>
      <c r="P412" s="1" t="s">
        <v>384</v>
      </c>
      <c r="Q412">
        <v>933.53599999999994</v>
      </c>
      <c r="R412">
        <v>4</v>
      </c>
      <c r="S412" s="5">
        <v>0.2</v>
      </c>
      <c r="T412" s="11">
        <v>105.0228</v>
      </c>
      <c r="U412" s="11">
        <f>SalesData[[#This Row],[Profit]]/SalesData[[#This Row],[Quantity]]</f>
        <v>26.255700000000001</v>
      </c>
      <c r="V412" s="5">
        <f>SalesData[[#This Row],[Profit]]/SalesData[[#This Row],[Sales]]</f>
        <v>0.11250000000000002</v>
      </c>
      <c r="W412" s="17">
        <f>IF(SalesData[[#This Row],[Discount]]&gt;=0.2,1,0)</f>
        <v>1</v>
      </c>
      <c r="X412" s="1" t="s">
        <v>432</v>
      </c>
      <c r="Y412" s="1" t="str">
        <f>TEXT(SalesData[[#This Row],[Order Date]],"yyyy")</f>
        <v>2016</v>
      </c>
      <c r="Z412" s="1" t="s">
        <v>115</v>
      </c>
    </row>
    <row r="413" spans="1:26" x14ac:dyDescent="0.3">
      <c r="A413">
        <v>1985</v>
      </c>
      <c r="B413" s="1" t="s">
        <v>1622</v>
      </c>
      <c r="C413" s="2">
        <v>41968</v>
      </c>
      <c r="D413" s="2">
        <v>41970</v>
      </c>
      <c r="E413" s="1" t="s">
        <v>23</v>
      </c>
      <c r="F413" s="1" t="s">
        <v>1623</v>
      </c>
      <c r="G413" s="1" t="s">
        <v>1624</v>
      </c>
      <c r="H413" s="1" t="s">
        <v>92</v>
      </c>
      <c r="I413" s="1" t="s">
        <v>27</v>
      </c>
      <c r="J413" s="1" t="s">
        <v>1625</v>
      </c>
      <c r="K413" s="1" t="s">
        <v>55</v>
      </c>
      <c r="L413" s="1" t="s">
        <v>56</v>
      </c>
      <c r="M413" s="1" t="s">
        <v>929</v>
      </c>
      <c r="N413" s="1" t="s">
        <v>32</v>
      </c>
      <c r="O413" s="1" t="s">
        <v>58</v>
      </c>
      <c r="P413" s="1" t="s">
        <v>318</v>
      </c>
      <c r="Q413">
        <v>23.88</v>
      </c>
      <c r="R413">
        <v>3</v>
      </c>
      <c r="S413" s="5">
        <v>0</v>
      </c>
      <c r="T413" s="11">
        <v>10.507199999999999</v>
      </c>
      <c r="U413" s="11">
        <f>SalesData[[#This Row],[Profit]]/SalesData[[#This Row],[Quantity]]</f>
        <v>3.5023999999999997</v>
      </c>
      <c r="V413" s="5">
        <f>SalesData[[#This Row],[Profit]]/SalesData[[#This Row],[Sales]]</f>
        <v>0.44</v>
      </c>
      <c r="W413" s="17">
        <f>IF(SalesData[[#This Row],[Discount]]&gt;=0.2,1,0)</f>
        <v>0</v>
      </c>
      <c r="X413" s="1" t="s">
        <v>72</v>
      </c>
      <c r="Y413" s="1" t="str">
        <f>TEXT(SalesData[[#This Row],[Order Date]],"yyyy")</f>
        <v>2014</v>
      </c>
      <c r="Z413" s="1" t="s">
        <v>36</v>
      </c>
    </row>
    <row r="414" spans="1:26" x14ac:dyDescent="0.3">
      <c r="A414">
        <v>1989</v>
      </c>
      <c r="B414" s="1" t="s">
        <v>1626</v>
      </c>
      <c r="C414" s="2">
        <v>42317</v>
      </c>
      <c r="D414" s="2">
        <v>42321</v>
      </c>
      <c r="E414" s="1" t="s">
        <v>41</v>
      </c>
      <c r="F414" s="1" t="s">
        <v>1627</v>
      </c>
      <c r="G414" s="1" t="s">
        <v>1628</v>
      </c>
      <c r="H414" s="1" t="s">
        <v>26</v>
      </c>
      <c r="I414" s="1" t="s">
        <v>27</v>
      </c>
      <c r="J414" s="1" t="s">
        <v>880</v>
      </c>
      <c r="K414" s="1" t="s">
        <v>567</v>
      </c>
      <c r="L414" s="1" t="s">
        <v>95</v>
      </c>
      <c r="M414" s="1" t="s">
        <v>1629</v>
      </c>
      <c r="N414" s="1" t="s">
        <v>32</v>
      </c>
      <c r="O414" s="1" t="s">
        <v>47</v>
      </c>
      <c r="P414" s="1" t="s">
        <v>1630</v>
      </c>
      <c r="Q414">
        <v>1024.3800000000001</v>
      </c>
      <c r="R414">
        <v>7</v>
      </c>
      <c r="S414" s="5">
        <v>0</v>
      </c>
      <c r="T414" s="11">
        <v>215.1198</v>
      </c>
      <c r="U414" s="11">
        <f>SalesData[[#This Row],[Profit]]/SalesData[[#This Row],[Quantity]]</f>
        <v>30.731400000000001</v>
      </c>
      <c r="V414" s="5">
        <f>SalesData[[#This Row],[Profit]]/SalesData[[#This Row],[Sales]]</f>
        <v>0.20999999999999996</v>
      </c>
      <c r="W414" s="17">
        <f>IF(SalesData[[#This Row],[Discount]]&gt;=0.2,1,0)</f>
        <v>0</v>
      </c>
      <c r="X414" s="1" t="s">
        <v>85</v>
      </c>
      <c r="Y414" s="1" t="str">
        <f>TEXT(SalesData[[#This Row],[Order Date]],"yyyy")</f>
        <v>2015</v>
      </c>
      <c r="Z414" s="1" t="s">
        <v>36</v>
      </c>
    </row>
    <row r="415" spans="1:26" x14ac:dyDescent="0.3">
      <c r="A415">
        <v>1997</v>
      </c>
      <c r="B415" s="1" t="s">
        <v>1631</v>
      </c>
      <c r="C415" s="2">
        <v>43071</v>
      </c>
      <c r="D415" s="2">
        <v>43073</v>
      </c>
      <c r="E415" s="1" t="s">
        <v>23</v>
      </c>
      <c r="F415" s="1" t="s">
        <v>1632</v>
      </c>
      <c r="G415" s="1" t="s">
        <v>1633</v>
      </c>
      <c r="H415" s="1" t="s">
        <v>26</v>
      </c>
      <c r="I415" s="1" t="s">
        <v>27</v>
      </c>
      <c r="J415" s="1" t="s">
        <v>103</v>
      </c>
      <c r="K415" s="1" t="s">
        <v>94</v>
      </c>
      <c r="L415" s="1" t="s">
        <v>95</v>
      </c>
      <c r="M415" s="1" t="s">
        <v>622</v>
      </c>
      <c r="N415" s="1" t="s">
        <v>32</v>
      </c>
      <c r="O415" s="1" t="s">
        <v>58</v>
      </c>
      <c r="P415" s="1" t="s">
        <v>623</v>
      </c>
      <c r="Q415">
        <v>8.7520000000000007</v>
      </c>
      <c r="R415">
        <v>4</v>
      </c>
      <c r="S415" s="5">
        <v>0.6</v>
      </c>
      <c r="T415" s="11">
        <v>-3.7195999999999998</v>
      </c>
      <c r="U415" s="11">
        <f>SalesData[[#This Row],[Profit]]/SalesData[[#This Row],[Quantity]]</f>
        <v>-0.92989999999999995</v>
      </c>
      <c r="V415" s="5">
        <f>SalesData[[#This Row],[Profit]]/SalesData[[#This Row],[Sales]]</f>
        <v>-0.42499999999999993</v>
      </c>
      <c r="W415" s="17">
        <f>IF(SalesData[[#This Row],[Discount]]&gt;=0.2,1,0)</f>
        <v>1</v>
      </c>
      <c r="X415" s="1" t="s">
        <v>72</v>
      </c>
      <c r="Y415" s="1" t="str">
        <f>TEXT(SalesData[[#This Row],[Order Date]],"yyyy")</f>
        <v>2017</v>
      </c>
      <c r="Z415" s="1" t="s">
        <v>98</v>
      </c>
    </row>
    <row r="416" spans="1:26" x14ac:dyDescent="0.3">
      <c r="A416">
        <v>2004</v>
      </c>
      <c r="B416" s="1" t="s">
        <v>1634</v>
      </c>
      <c r="C416" s="2">
        <v>43094</v>
      </c>
      <c r="D416" s="2">
        <v>43097</v>
      </c>
      <c r="E416" s="1" t="s">
        <v>23</v>
      </c>
      <c r="F416" s="1" t="s">
        <v>1470</v>
      </c>
      <c r="G416" s="1" t="s">
        <v>1471</v>
      </c>
      <c r="H416" s="1" t="s">
        <v>26</v>
      </c>
      <c r="I416" s="1" t="s">
        <v>27</v>
      </c>
      <c r="J416" s="1" t="s">
        <v>867</v>
      </c>
      <c r="K416" s="1" t="s">
        <v>29</v>
      </c>
      <c r="L416" s="1" t="s">
        <v>30</v>
      </c>
      <c r="M416" s="1" t="s">
        <v>137</v>
      </c>
      <c r="N416" s="1" t="s">
        <v>32</v>
      </c>
      <c r="O416" s="1" t="s">
        <v>38</v>
      </c>
      <c r="P416" s="1" t="s">
        <v>138</v>
      </c>
      <c r="Q416">
        <v>304.45</v>
      </c>
      <c r="R416">
        <v>5</v>
      </c>
      <c r="S416" s="5">
        <v>0</v>
      </c>
      <c r="T416" s="11">
        <v>76.112499999999997</v>
      </c>
      <c r="U416" s="11">
        <f>SalesData[[#This Row],[Profit]]/SalesData[[#This Row],[Quantity]]</f>
        <v>15.2225</v>
      </c>
      <c r="V416" s="5">
        <f>SalesData[[#This Row],[Profit]]/SalesData[[#This Row],[Sales]]</f>
        <v>0.25</v>
      </c>
      <c r="W416" s="17">
        <f>IF(SalesData[[#This Row],[Discount]]&gt;=0.2,1,0)</f>
        <v>0</v>
      </c>
      <c r="X416" s="1" t="s">
        <v>35</v>
      </c>
      <c r="Y416" s="1" t="str">
        <f>TEXT(SalesData[[#This Row],[Order Date]],"yyyy")</f>
        <v>2017</v>
      </c>
      <c r="Z416" s="1" t="s">
        <v>98</v>
      </c>
    </row>
    <row r="417" spans="1:26" x14ac:dyDescent="0.3">
      <c r="A417">
        <v>2008</v>
      </c>
      <c r="B417" s="1" t="s">
        <v>1635</v>
      </c>
      <c r="C417" s="2">
        <v>42950</v>
      </c>
      <c r="D417" s="2">
        <v>42951</v>
      </c>
      <c r="E417" s="1" t="s">
        <v>89</v>
      </c>
      <c r="F417" s="1" t="s">
        <v>1636</v>
      </c>
      <c r="G417" s="1" t="s">
        <v>1637</v>
      </c>
      <c r="H417" s="1" t="s">
        <v>26</v>
      </c>
      <c r="I417" s="1" t="s">
        <v>27</v>
      </c>
      <c r="J417" s="1" t="s">
        <v>135</v>
      </c>
      <c r="K417" s="1" t="s">
        <v>136</v>
      </c>
      <c r="L417" s="1" t="s">
        <v>95</v>
      </c>
      <c r="M417" s="1" t="s">
        <v>1638</v>
      </c>
      <c r="N417" s="1" t="s">
        <v>32</v>
      </c>
      <c r="O417" s="1" t="s">
        <v>33</v>
      </c>
      <c r="P417" s="1" t="s">
        <v>1639</v>
      </c>
      <c r="Q417">
        <v>183.37200000000001</v>
      </c>
      <c r="R417">
        <v>2</v>
      </c>
      <c r="S417" s="5">
        <v>0.3</v>
      </c>
      <c r="T417" s="11">
        <v>-36.674399999999999</v>
      </c>
      <c r="U417" s="11">
        <f>SalesData[[#This Row],[Profit]]/SalesData[[#This Row],[Quantity]]</f>
        <v>-18.337199999999999</v>
      </c>
      <c r="V417" s="5">
        <f>SalesData[[#This Row],[Profit]]/SalesData[[#This Row],[Sales]]</f>
        <v>-0.19999999999999998</v>
      </c>
      <c r="W417" s="17">
        <f>IF(SalesData[[#This Row],[Discount]]&gt;=0.2,1,0)</f>
        <v>1</v>
      </c>
      <c r="X417" s="1" t="s">
        <v>125</v>
      </c>
      <c r="Y417" s="1" t="str">
        <f>TEXT(SalesData[[#This Row],[Order Date]],"yyyy")</f>
        <v>2017</v>
      </c>
      <c r="Z417" s="1" t="s">
        <v>255</v>
      </c>
    </row>
    <row r="418" spans="1:26" x14ac:dyDescent="0.3">
      <c r="A418">
        <v>2014</v>
      </c>
      <c r="B418" s="1" t="s">
        <v>1640</v>
      </c>
      <c r="C418" s="2">
        <v>42631</v>
      </c>
      <c r="D418" s="2">
        <v>42636</v>
      </c>
      <c r="E418" s="1" t="s">
        <v>41</v>
      </c>
      <c r="F418" s="1" t="s">
        <v>1641</v>
      </c>
      <c r="G418" s="1" t="s">
        <v>1642</v>
      </c>
      <c r="H418" s="1" t="s">
        <v>26</v>
      </c>
      <c r="I418" s="1" t="s">
        <v>27</v>
      </c>
      <c r="J418" s="1" t="s">
        <v>954</v>
      </c>
      <c r="K418" s="1" t="s">
        <v>1278</v>
      </c>
      <c r="L418" s="1" t="s">
        <v>30</v>
      </c>
      <c r="M418" s="1" t="s">
        <v>1488</v>
      </c>
      <c r="N418" s="1" t="s">
        <v>32</v>
      </c>
      <c r="O418" s="1" t="s">
        <v>38</v>
      </c>
      <c r="P418" s="1" t="s">
        <v>1489</v>
      </c>
      <c r="Q418">
        <v>350.98</v>
      </c>
      <c r="R418">
        <v>1</v>
      </c>
      <c r="S418" s="5">
        <v>0</v>
      </c>
      <c r="T418" s="11">
        <v>84.235200000000006</v>
      </c>
      <c r="U418" s="11">
        <f>SalesData[[#This Row],[Profit]]/SalesData[[#This Row],[Quantity]]</f>
        <v>84.235200000000006</v>
      </c>
      <c r="V418" s="5">
        <f>SalesData[[#This Row],[Profit]]/SalesData[[#This Row],[Sales]]</f>
        <v>0.24</v>
      </c>
      <c r="W418" s="17">
        <f>IF(SalesData[[#This Row],[Discount]]&gt;=0.2,1,0)</f>
        <v>0</v>
      </c>
      <c r="X418" s="1" t="s">
        <v>60</v>
      </c>
      <c r="Y418" s="1" t="str">
        <f>TEXT(SalesData[[#This Row],[Order Date]],"yyyy")</f>
        <v>2016</v>
      </c>
      <c r="Z418" s="1" t="s">
        <v>79</v>
      </c>
    </row>
    <row r="419" spans="1:26" x14ac:dyDescent="0.3">
      <c r="A419">
        <v>2024</v>
      </c>
      <c r="B419" s="1" t="s">
        <v>1643</v>
      </c>
      <c r="C419" s="2">
        <v>42632</v>
      </c>
      <c r="D419" s="2">
        <v>42634</v>
      </c>
      <c r="E419" s="1" t="s">
        <v>89</v>
      </c>
      <c r="F419" s="1" t="s">
        <v>1644</v>
      </c>
      <c r="G419" s="1" t="s">
        <v>1645</v>
      </c>
      <c r="H419" s="1" t="s">
        <v>102</v>
      </c>
      <c r="I419" s="1" t="s">
        <v>27</v>
      </c>
      <c r="J419" s="1" t="s">
        <v>1646</v>
      </c>
      <c r="K419" s="1" t="s">
        <v>1647</v>
      </c>
      <c r="L419" s="1" t="s">
        <v>69</v>
      </c>
      <c r="M419" s="1" t="s">
        <v>818</v>
      </c>
      <c r="N419" s="1" t="s">
        <v>32</v>
      </c>
      <c r="O419" s="1" t="s">
        <v>38</v>
      </c>
      <c r="P419" s="1" t="s">
        <v>819</v>
      </c>
      <c r="Q419">
        <v>872.32</v>
      </c>
      <c r="R419">
        <v>4</v>
      </c>
      <c r="S419" s="5">
        <v>0</v>
      </c>
      <c r="T419" s="11">
        <v>244.24959999999999</v>
      </c>
      <c r="U419" s="11">
        <f>SalesData[[#This Row],[Profit]]/SalesData[[#This Row],[Quantity]]</f>
        <v>61.062399999999997</v>
      </c>
      <c r="V419" s="5">
        <f>SalesData[[#This Row],[Profit]]/SalesData[[#This Row],[Sales]]</f>
        <v>0.27999999999999997</v>
      </c>
      <c r="W419" s="17">
        <f>IF(SalesData[[#This Row],[Discount]]&gt;=0.2,1,0)</f>
        <v>0</v>
      </c>
      <c r="X419" s="1" t="s">
        <v>72</v>
      </c>
      <c r="Y419" s="1" t="str">
        <f>TEXT(SalesData[[#This Row],[Order Date]],"yyyy")</f>
        <v>2016</v>
      </c>
      <c r="Z419" s="1" t="s">
        <v>79</v>
      </c>
    </row>
    <row r="420" spans="1:26" x14ac:dyDescent="0.3">
      <c r="A420">
        <v>2026</v>
      </c>
      <c r="B420" s="1" t="s">
        <v>1648</v>
      </c>
      <c r="C420" s="2">
        <v>42076</v>
      </c>
      <c r="D420" s="2">
        <v>42078</v>
      </c>
      <c r="E420" s="1" t="s">
        <v>89</v>
      </c>
      <c r="F420" s="1" t="s">
        <v>1405</v>
      </c>
      <c r="G420" s="1" t="s">
        <v>1406</v>
      </c>
      <c r="H420" s="1" t="s">
        <v>26</v>
      </c>
      <c r="I420" s="1" t="s">
        <v>27</v>
      </c>
      <c r="J420" s="1" t="s">
        <v>193</v>
      </c>
      <c r="K420" s="1" t="s">
        <v>194</v>
      </c>
      <c r="L420" s="1" t="s">
        <v>56</v>
      </c>
      <c r="M420" s="1" t="s">
        <v>812</v>
      </c>
      <c r="N420" s="1" t="s">
        <v>32</v>
      </c>
      <c r="O420" s="1" t="s">
        <v>33</v>
      </c>
      <c r="P420" s="1" t="s">
        <v>813</v>
      </c>
      <c r="Q420">
        <v>141.96</v>
      </c>
      <c r="R420">
        <v>2</v>
      </c>
      <c r="S420" s="5">
        <v>0</v>
      </c>
      <c r="T420" s="11">
        <v>39.748800000000003</v>
      </c>
      <c r="U420" s="11">
        <f>SalesData[[#This Row],[Profit]]/SalesData[[#This Row],[Quantity]]</f>
        <v>19.874400000000001</v>
      </c>
      <c r="V420" s="5">
        <f>SalesData[[#This Row],[Profit]]/SalesData[[#This Row],[Sales]]</f>
        <v>0.28000000000000003</v>
      </c>
      <c r="W420" s="17">
        <f>IF(SalesData[[#This Row],[Discount]]&gt;=0.2,1,0)</f>
        <v>0</v>
      </c>
      <c r="X420" s="1" t="s">
        <v>72</v>
      </c>
      <c r="Y420" s="1" t="str">
        <f>TEXT(SalesData[[#This Row],[Order Date]],"yyyy")</f>
        <v>2015</v>
      </c>
      <c r="Z420" s="1" t="s">
        <v>197</v>
      </c>
    </row>
    <row r="421" spans="1:26" x14ac:dyDescent="0.3">
      <c r="A421">
        <v>2036</v>
      </c>
      <c r="B421" s="1" t="s">
        <v>1649</v>
      </c>
      <c r="C421" s="2">
        <v>43003</v>
      </c>
      <c r="D421" s="2">
        <v>43007</v>
      </c>
      <c r="E421" s="1" t="s">
        <v>41</v>
      </c>
      <c r="F421" s="1" t="s">
        <v>1650</v>
      </c>
      <c r="G421" s="1" t="s">
        <v>1651</v>
      </c>
      <c r="H421" s="1" t="s">
        <v>26</v>
      </c>
      <c r="I421" s="1" t="s">
        <v>27</v>
      </c>
      <c r="J421" s="1" t="s">
        <v>896</v>
      </c>
      <c r="K421" s="1" t="s">
        <v>168</v>
      </c>
      <c r="L421" s="1" t="s">
        <v>95</v>
      </c>
      <c r="M421" s="1" t="s">
        <v>116</v>
      </c>
      <c r="N421" s="1" t="s">
        <v>32</v>
      </c>
      <c r="O421" s="1" t="s">
        <v>38</v>
      </c>
      <c r="P421" s="1" t="s">
        <v>117</v>
      </c>
      <c r="Q421">
        <v>269.97000000000003</v>
      </c>
      <c r="R421">
        <v>3</v>
      </c>
      <c r="S421" s="5">
        <v>0</v>
      </c>
      <c r="T421" s="11">
        <v>51.2943</v>
      </c>
      <c r="U421" s="11">
        <f>SalesData[[#This Row],[Profit]]/SalesData[[#This Row],[Quantity]]</f>
        <v>17.098099999999999</v>
      </c>
      <c r="V421" s="5">
        <f>SalesData[[#This Row],[Profit]]/SalesData[[#This Row],[Sales]]</f>
        <v>0.18999999999999997</v>
      </c>
      <c r="W421" s="17">
        <f>IF(SalesData[[#This Row],[Discount]]&gt;=0.2,1,0)</f>
        <v>0</v>
      </c>
      <c r="X421" s="1" t="s">
        <v>85</v>
      </c>
      <c r="Y421" s="1" t="str">
        <f>TEXT(SalesData[[#This Row],[Order Date]],"yyyy")</f>
        <v>2017</v>
      </c>
      <c r="Z421" s="1" t="s">
        <v>79</v>
      </c>
    </row>
    <row r="422" spans="1:26" x14ac:dyDescent="0.3">
      <c r="A422">
        <v>2042</v>
      </c>
      <c r="B422" s="1" t="s">
        <v>1652</v>
      </c>
      <c r="C422" s="2">
        <v>42173</v>
      </c>
      <c r="D422" s="2">
        <v>42178</v>
      </c>
      <c r="E422" s="1" t="s">
        <v>41</v>
      </c>
      <c r="F422" s="1" t="s">
        <v>1653</v>
      </c>
      <c r="G422" s="1" t="s">
        <v>1654</v>
      </c>
      <c r="H422" s="1" t="s">
        <v>102</v>
      </c>
      <c r="I422" s="1" t="s">
        <v>27</v>
      </c>
      <c r="J422" s="1" t="s">
        <v>1381</v>
      </c>
      <c r="K422" s="1" t="s">
        <v>522</v>
      </c>
      <c r="L422" s="1" t="s">
        <v>56</v>
      </c>
      <c r="M422" s="1" t="s">
        <v>1544</v>
      </c>
      <c r="N422" s="1" t="s">
        <v>32</v>
      </c>
      <c r="O422" s="1" t="s">
        <v>58</v>
      </c>
      <c r="P422" s="1" t="s">
        <v>1545</v>
      </c>
      <c r="Q422">
        <v>75.36</v>
      </c>
      <c r="R422">
        <v>5</v>
      </c>
      <c r="S422" s="5">
        <v>0.2</v>
      </c>
      <c r="T422" s="11">
        <v>20.724</v>
      </c>
      <c r="U422" s="11">
        <f>SalesData[[#This Row],[Profit]]/SalesData[[#This Row],[Quantity]]</f>
        <v>4.1448</v>
      </c>
      <c r="V422" s="5">
        <f>SalesData[[#This Row],[Profit]]/SalesData[[#This Row],[Sales]]</f>
        <v>0.27500000000000002</v>
      </c>
      <c r="W422" s="17">
        <f>IF(SalesData[[#This Row],[Discount]]&gt;=0.2,1,0)</f>
        <v>1</v>
      </c>
      <c r="X422" s="1" t="s">
        <v>60</v>
      </c>
      <c r="Y422" s="1" t="str">
        <f>TEXT(SalesData[[#This Row],[Order Date]],"yyyy")</f>
        <v>2015</v>
      </c>
      <c r="Z422" s="1" t="s">
        <v>61</v>
      </c>
    </row>
    <row r="423" spans="1:26" x14ac:dyDescent="0.3">
      <c r="A423">
        <v>2049</v>
      </c>
      <c r="B423" s="1" t="s">
        <v>1655</v>
      </c>
      <c r="C423" s="2">
        <v>42196</v>
      </c>
      <c r="D423" s="2">
        <v>42198</v>
      </c>
      <c r="E423" s="1" t="s">
        <v>89</v>
      </c>
      <c r="F423" s="1" t="s">
        <v>1656</v>
      </c>
      <c r="G423" s="1" t="s">
        <v>1657</v>
      </c>
      <c r="H423" s="1" t="s">
        <v>26</v>
      </c>
      <c r="I423" s="1" t="s">
        <v>27</v>
      </c>
      <c r="J423" s="1" t="s">
        <v>67</v>
      </c>
      <c r="K423" s="1" t="s">
        <v>68</v>
      </c>
      <c r="L423" s="1" t="s">
        <v>69</v>
      </c>
      <c r="M423" s="1" t="s">
        <v>86</v>
      </c>
      <c r="N423" s="1" t="s">
        <v>32</v>
      </c>
      <c r="O423" s="1" t="s">
        <v>58</v>
      </c>
      <c r="P423" s="1" t="s">
        <v>87</v>
      </c>
      <c r="Q423">
        <v>289.8</v>
      </c>
      <c r="R423">
        <v>7</v>
      </c>
      <c r="S423" s="5">
        <v>0.2</v>
      </c>
      <c r="T423" s="11">
        <v>36.225000000000001</v>
      </c>
      <c r="U423" s="11">
        <f>SalesData[[#This Row],[Profit]]/SalesData[[#This Row],[Quantity]]</f>
        <v>5.1749999999999998</v>
      </c>
      <c r="V423" s="5">
        <f>SalesData[[#This Row],[Profit]]/SalesData[[#This Row],[Sales]]</f>
        <v>0.125</v>
      </c>
      <c r="W423" s="17">
        <f>IF(SalesData[[#This Row],[Discount]]&gt;=0.2,1,0)</f>
        <v>1</v>
      </c>
      <c r="X423" s="1" t="s">
        <v>72</v>
      </c>
      <c r="Y423" s="1" t="str">
        <f>TEXT(SalesData[[#This Row],[Order Date]],"yyyy")</f>
        <v>2015</v>
      </c>
      <c r="Z423" s="1" t="s">
        <v>73</v>
      </c>
    </row>
    <row r="424" spans="1:26" x14ac:dyDescent="0.3">
      <c r="A424">
        <v>2052</v>
      </c>
      <c r="B424" s="1" t="s">
        <v>1655</v>
      </c>
      <c r="C424" s="2">
        <v>42196</v>
      </c>
      <c r="D424" s="2">
        <v>42198</v>
      </c>
      <c r="E424" s="1" t="s">
        <v>89</v>
      </c>
      <c r="F424" s="1" t="s">
        <v>1656</v>
      </c>
      <c r="G424" s="1" t="s">
        <v>1657</v>
      </c>
      <c r="H424" s="1" t="s">
        <v>26</v>
      </c>
      <c r="I424" s="1" t="s">
        <v>27</v>
      </c>
      <c r="J424" s="1" t="s">
        <v>67</v>
      </c>
      <c r="K424" s="1" t="s">
        <v>68</v>
      </c>
      <c r="L424" s="1" t="s">
        <v>69</v>
      </c>
      <c r="M424" s="1" t="s">
        <v>1658</v>
      </c>
      <c r="N424" s="1" t="s">
        <v>32</v>
      </c>
      <c r="O424" s="1" t="s">
        <v>38</v>
      </c>
      <c r="P424" s="1" t="s">
        <v>1659</v>
      </c>
      <c r="Q424">
        <v>341.488</v>
      </c>
      <c r="R424">
        <v>8</v>
      </c>
      <c r="S424" s="5">
        <v>0.3</v>
      </c>
      <c r="T424" s="11">
        <v>-73.176000000000002</v>
      </c>
      <c r="U424" s="11">
        <f>SalesData[[#This Row],[Profit]]/SalesData[[#This Row],[Quantity]]</f>
        <v>-9.1470000000000002</v>
      </c>
      <c r="V424" s="5">
        <f>SalesData[[#This Row],[Profit]]/SalesData[[#This Row],[Sales]]</f>
        <v>-0.2142857142857143</v>
      </c>
      <c r="W424" s="17">
        <f>IF(SalesData[[#This Row],[Discount]]&gt;=0.2,1,0)</f>
        <v>1</v>
      </c>
      <c r="X424" s="1" t="s">
        <v>72</v>
      </c>
      <c r="Y424" s="1" t="str">
        <f>TEXT(SalesData[[#This Row],[Order Date]],"yyyy")</f>
        <v>2015</v>
      </c>
      <c r="Z424" s="1" t="s">
        <v>73</v>
      </c>
    </row>
    <row r="425" spans="1:26" x14ac:dyDescent="0.3">
      <c r="A425">
        <v>2054</v>
      </c>
      <c r="B425" s="1" t="s">
        <v>1655</v>
      </c>
      <c r="C425" s="2">
        <v>42196</v>
      </c>
      <c r="D425" s="2">
        <v>42198</v>
      </c>
      <c r="E425" s="1" t="s">
        <v>89</v>
      </c>
      <c r="F425" s="1" t="s">
        <v>1656</v>
      </c>
      <c r="G425" s="1" t="s">
        <v>1657</v>
      </c>
      <c r="H425" s="1" t="s">
        <v>26</v>
      </c>
      <c r="I425" s="1" t="s">
        <v>27</v>
      </c>
      <c r="J425" s="1" t="s">
        <v>67</v>
      </c>
      <c r="K425" s="1" t="s">
        <v>68</v>
      </c>
      <c r="L425" s="1" t="s">
        <v>69</v>
      </c>
      <c r="M425" s="1" t="s">
        <v>1660</v>
      </c>
      <c r="N425" s="1" t="s">
        <v>32</v>
      </c>
      <c r="O425" s="1" t="s">
        <v>58</v>
      </c>
      <c r="P425" s="1" t="s">
        <v>1661</v>
      </c>
      <c r="Q425">
        <v>25.344000000000001</v>
      </c>
      <c r="R425">
        <v>6</v>
      </c>
      <c r="S425" s="5">
        <v>0.2</v>
      </c>
      <c r="T425" s="11">
        <v>3.4847999999999999</v>
      </c>
      <c r="U425" s="11">
        <f>SalesData[[#This Row],[Profit]]/SalesData[[#This Row],[Quantity]]</f>
        <v>0.58079999999999998</v>
      </c>
      <c r="V425" s="5">
        <f>SalesData[[#This Row],[Profit]]/SalesData[[#This Row],[Sales]]</f>
        <v>0.13749999999999998</v>
      </c>
      <c r="W425" s="17">
        <f>IF(SalesData[[#This Row],[Discount]]&gt;=0.2,1,0)</f>
        <v>1</v>
      </c>
      <c r="X425" s="1" t="s">
        <v>72</v>
      </c>
      <c r="Y425" s="1" t="str">
        <f>TEXT(SalesData[[#This Row],[Order Date]],"yyyy")</f>
        <v>2015</v>
      </c>
      <c r="Z425" s="1" t="s">
        <v>73</v>
      </c>
    </row>
    <row r="426" spans="1:26" x14ac:dyDescent="0.3">
      <c r="A426">
        <v>2055</v>
      </c>
      <c r="B426" s="1" t="s">
        <v>1662</v>
      </c>
      <c r="C426" s="2">
        <v>42705</v>
      </c>
      <c r="D426" s="2">
        <v>42711</v>
      </c>
      <c r="E426" s="1" t="s">
        <v>41</v>
      </c>
      <c r="F426" s="1" t="s">
        <v>1663</v>
      </c>
      <c r="G426" s="1" t="s">
        <v>1664</v>
      </c>
      <c r="H426" s="1" t="s">
        <v>26</v>
      </c>
      <c r="I426" s="1" t="s">
        <v>27</v>
      </c>
      <c r="J426" s="1" t="s">
        <v>637</v>
      </c>
      <c r="K426" s="1" t="s">
        <v>112</v>
      </c>
      <c r="L426" s="1" t="s">
        <v>95</v>
      </c>
      <c r="M426" s="1" t="s">
        <v>1498</v>
      </c>
      <c r="N426" s="1" t="s">
        <v>32</v>
      </c>
      <c r="O426" s="1" t="s">
        <v>58</v>
      </c>
      <c r="P426" s="1" t="s">
        <v>1499</v>
      </c>
      <c r="Q426">
        <v>17.309999999999999</v>
      </c>
      <c r="R426">
        <v>3</v>
      </c>
      <c r="S426" s="5">
        <v>0</v>
      </c>
      <c r="T426" s="11">
        <v>5.1929999999999996</v>
      </c>
      <c r="U426" s="11">
        <f>SalesData[[#This Row],[Profit]]/SalesData[[#This Row],[Quantity]]</f>
        <v>1.7309999999999999</v>
      </c>
      <c r="V426" s="5">
        <f>SalesData[[#This Row],[Profit]]/SalesData[[#This Row],[Sales]]</f>
        <v>0.3</v>
      </c>
      <c r="W426" s="17">
        <f>IF(SalesData[[#This Row],[Discount]]&gt;=0.2,1,0)</f>
        <v>0</v>
      </c>
      <c r="X426" s="1" t="s">
        <v>131</v>
      </c>
      <c r="Y426" s="1" t="str">
        <f>TEXT(SalesData[[#This Row],[Order Date]],"yyyy")</f>
        <v>2016</v>
      </c>
      <c r="Z426" s="1" t="s">
        <v>98</v>
      </c>
    </row>
    <row r="427" spans="1:26" x14ac:dyDescent="0.3">
      <c r="A427">
        <v>2057</v>
      </c>
      <c r="B427" s="1" t="s">
        <v>1665</v>
      </c>
      <c r="C427" s="2">
        <v>43091</v>
      </c>
      <c r="D427" s="2">
        <v>43094</v>
      </c>
      <c r="E427" s="1" t="s">
        <v>89</v>
      </c>
      <c r="F427" s="1" t="s">
        <v>1666</v>
      </c>
      <c r="G427" s="1" t="s">
        <v>1667</v>
      </c>
      <c r="H427" s="1" t="s">
        <v>26</v>
      </c>
      <c r="I427" s="1" t="s">
        <v>27</v>
      </c>
      <c r="J427" s="1" t="s">
        <v>290</v>
      </c>
      <c r="K427" s="1" t="s">
        <v>291</v>
      </c>
      <c r="L427" s="1" t="s">
        <v>95</v>
      </c>
      <c r="M427" s="1" t="s">
        <v>807</v>
      </c>
      <c r="N427" s="1" t="s">
        <v>32</v>
      </c>
      <c r="O427" s="1" t="s">
        <v>38</v>
      </c>
      <c r="P427" s="1" t="s">
        <v>808</v>
      </c>
      <c r="Q427">
        <v>1586.69</v>
      </c>
      <c r="R427">
        <v>7</v>
      </c>
      <c r="S427" s="5">
        <v>0</v>
      </c>
      <c r="T427" s="11">
        <v>412.5394</v>
      </c>
      <c r="U427" s="11">
        <f>SalesData[[#This Row],[Profit]]/SalesData[[#This Row],[Quantity]]</f>
        <v>58.934199999999997</v>
      </c>
      <c r="V427" s="5">
        <f>SalesData[[#This Row],[Profit]]/SalesData[[#This Row],[Sales]]</f>
        <v>0.26</v>
      </c>
      <c r="W427" s="17">
        <f>IF(SalesData[[#This Row],[Discount]]&gt;=0.2,1,0)</f>
        <v>0</v>
      </c>
      <c r="X427" s="1" t="s">
        <v>35</v>
      </c>
      <c r="Y427" s="1" t="str">
        <f>TEXT(SalesData[[#This Row],[Order Date]],"yyyy")</f>
        <v>2017</v>
      </c>
      <c r="Z427" s="1" t="s">
        <v>98</v>
      </c>
    </row>
    <row r="428" spans="1:26" x14ac:dyDescent="0.3">
      <c r="A428">
        <v>2059</v>
      </c>
      <c r="B428" s="1" t="s">
        <v>1665</v>
      </c>
      <c r="C428" s="2">
        <v>43091</v>
      </c>
      <c r="D428" s="2">
        <v>43094</v>
      </c>
      <c r="E428" s="1" t="s">
        <v>89</v>
      </c>
      <c r="F428" s="1" t="s">
        <v>1666</v>
      </c>
      <c r="G428" s="1" t="s">
        <v>1667</v>
      </c>
      <c r="H428" s="1" t="s">
        <v>26</v>
      </c>
      <c r="I428" s="1" t="s">
        <v>27</v>
      </c>
      <c r="J428" s="1" t="s">
        <v>290</v>
      </c>
      <c r="K428" s="1" t="s">
        <v>291</v>
      </c>
      <c r="L428" s="1" t="s">
        <v>95</v>
      </c>
      <c r="M428" s="1" t="s">
        <v>214</v>
      </c>
      <c r="N428" s="1" t="s">
        <v>32</v>
      </c>
      <c r="O428" s="1" t="s">
        <v>47</v>
      </c>
      <c r="P428" s="1" t="s">
        <v>215</v>
      </c>
      <c r="Q428">
        <v>411.8</v>
      </c>
      <c r="R428">
        <v>2</v>
      </c>
      <c r="S428" s="5">
        <v>0</v>
      </c>
      <c r="T428" s="11">
        <v>70.006</v>
      </c>
      <c r="U428" s="11">
        <f>SalesData[[#This Row],[Profit]]/SalesData[[#This Row],[Quantity]]</f>
        <v>35.003</v>
      </c>
      <c r="V428" s="5">
        <f>SalesData[[#This Row],[Profit]]/SalesData[[#This Row],[Sales]]</f>
        <v>0.16999999999999998</v>
      </c>
      <c r="W428" s="17">
        <f>IF(SalesData[[#This Row],[Discount]]&gt;=0.2,1,0)</f>
        <v>0</v>
      </c>
      <c r="X428" s="1" t="s">
        <v>35</v>
      </c>
      <c r="Y428" s="1" t="str">
        <f>TEXT(SalesData[[#This Row],[Order Date]],"yyyy")</f>
        <v>2017</v>
      </c>
      <c r="Z428" s="1" t="s">
        <v>98</v>
      </c>
    </row>
    <row r="429" spans="1:26" x14ac:dyDescent="0.3">
      <c r="A429">
        <v>2066</v>
      </c>
      <c r="B429" s="1" t="s">
        <v>1668</v>
      </c>
      <c r="C429" s="2">
        <v>41943</v>
      </c>
      <c r="D429" s="2">
        <v>41947</v>
      </c>
      <c r="E429" s="1" t="s">
        <v>41</v>
      </c>
      <c r="F429" s="1" t="s">
        <v>1669</v>
      </c>
      <c r="G429" s="1" t="s">
        <v>1670</v>
      </c>
      <c r="H429" s="1" t="s">
        <v>92</v>
      </c>
      <c r="I429" s="1" t="s">
        <v>27</v>
      </c>
      <c r="J429" s="1" t="s">
        <v>54</v>
      </c>
      <c r="K429" s="1" t="s">
        <v>55</v>
      </c>
      <c r="L429" s="1" t="s">
        <v>56</v>
      </c>
      <c r="M429" s="1" t="s">
        <v>1658</v>
      </c>
      <c r="N429" s="1" t="s">
        <v>32</v>
      </c>
      <c r="O429" s="1" t="s">
        <v>38</v>
      </c>
      <c r="P429" s="1" t="s">
        <v>1659</v>
      </c>
      <c r="Q429">
        <v>146.352</v>
      </c>
      <c r="R429">
        <v>3</v>
      </c>
      <c r="S429" s="5">
        <v>0.2</v>
      </c>
      <c r="T429" s="11">
        <v>-9.1470000000000002</v>
      </c>
      <c r="U429" s="11">
        <f>SalesData[[#This Row],[Profit]]/SalesData[[#This Row],[Quantity]]</f>
        <v>-3.0489999999999999</v>
      </c>
      <c r="V429" s="5">
        <f>SalesData[[#This Row],[Profit]]/SalesData[[#This Row],[Sales]]</f>
        <v>-6.25E-2</v>
      </c>
      <c r="W429" s="17">
        <f>IF(SalesData[[#This Row],[Discount]]&gt;=0.2,1,0)</f>
        <v>1</v>
      </c>
      <c r="X429" s="1" t="s">
        <v>85</v>
      </c>
      <c r="Y429" s="1" t="str">
        <f>TEXT(SalesData[[#This Row],[Order Date]],"yyyy")</f>
        <v>2014</v>
      </c>
      <c r="Z429" s="1" t="s">
        <v>50</v>
      </c>
    </row>
    <row r="430" spans="1:26" x14ac:dyDescent="0.3">
      <c r="A430">
        <v>2070</v>
      </c>
      <c r="B430" s="1" t="s">
        <v>1671</v>
      </c>
      <c r="C430" s="2">
        <v>42107</v>
      </c>
      <c r="D430" s="2">
        <v>42113</v>
      </c>
      <c r="E430" s="1" t="s">
        <v>41</v>
      </c>
      <c r="F430" s="1" t="s">
        <v>845</v>
      </c>
      <c r="G430" s="1" t="s">
        <v>846</v>
      </c>
      <c r="H430" s="1" t="s">
        <v>26</v>
      </c>
      <c r="I430" s="1" t="s">
        <v>27</v>
      </c>
      <c r="J430" s="1" t="s">
        <v>1672</v>
      </c>
      <c r="K430" s="1" t="s">
        <v>55</v>
      </c>
      <c r="L430" s="1" t="s">
        <v>56</v>
      </c>
      <c r="M430" s="1" t="s">
        <v>1673</v>
      </c>
      <c r="N430" s="1" t="s">
        <v>32</v>
      </c>
      <c r="O430" s="1" t="s">
        <v>47</v>
      </c>
      <c r="P430" s="1" t="s">
        <v>1674</v>
      </c>
      <c r="Q430">
        <v>710.83199999999999</v>
      </c>
      <c r="R430">
        <v>3</v>
      </c>
      <c r="S430" s="5">
        <v>0.2</v>
      </c>
      <c r="T430" s="11">
        <v>-97.739400000000003</v>
      </c>
      <c r="U430" s="11">
        <f>SalesData[[#This Row],[Profit]]/SalesData[[#This Row],[Quantity]]</f>
        <v>-32.579799999999999</v>
      </c>
      <c r="V430" s="5">
        <f>SalesData[[#This Row],[Profit]]/SalesData[[#This Row],[Sales]]</f>
        <v>-0.13750000000000001</v>
      </c>
      <c r="W430" s="17">
        <f>IF(SalesData[[#This Row],[Discount]]&gt;=0.2,1,0)</f>
        <v>1</v>
      </c>
      <c r="X430" s="1" t="s">
        <v>131</v>
      </c>
      <c r="Y430" s="1" t="str">
        <f>TEXT(SalesData[[#This Row],[Order Date]],"yyyy")</f>
        <v>2015</v>
      </c>
      <c r="Z430" s="1" t="s">
        <v>115</v>
      </c>
    </row>
    <row r="431" spans="1:26" x14ac:dyDescent="0.3">
      <c r="A431">
        <v>2072</v>
      </c>
      <c r="B431" s="1" t="s">
        <v>1675</v>
      </c>
      <c r="C431" s="2">
        <v>43059</v>
      </c>
      <c r="D431" s="2">
        <v>43064</v>
      </c>
      <c r="E431" s="1" t="s">
        <v>41</v>
      </c>
      <c r="F431" s="1" t="s">
        <v>1676</v>
      </c>
      <c r="G431" s="1" t="s">
        <v>1677</v>
      </c>
      <c r="H431" s="1" t="s">
        <v>26</v>
      </c>
      <c r="I431" s="1" t="s">
        <v>27</v>
      </c>
      <c r="J431" s="1" t="s">
        <v>1678</v>
      </c>
      <c r="K431" s="1" t="s">
        <v>55</v>
      </c>
      <c r="L431" s="1" t="s">
        <v>56</v>
      </c>
      <c r="M431" s="1" t="s">
        <v>460</v>
      </c>
      <c r="N431" s="1" t="s">
        <v>32</v>
      </c>
      <c r="O431" s="1" t="s">
        <v>38</v>
      </c>
      <c r="P431" s="1" t="s">
        <v>461</v>
      </c>
      <c r="Q431">
        <v>283.92</v>
      </c>
      <c r="R431">
        <v>5</v>
      </c>
      <c r="S431" s="5">
        <v>0.2</v>
      </c>
      <c r="T431" s="11">
        <v>-46.137</v>
      </c>
      <c r="U431" s="11">
        <f>SalesData[[#This Row],[Profit]]/SalesData[[#This Row],[Quantity]]</f>
        <v>-9.2273999999999994</v>
      </c>
      <c r="V431" s="5">
        <f>SalesData[[#This Row],[Profit]]/SalesData[[#This Row],[Sales]]</f>
        <v>-0.16250000000000001</v>
      </c>
      <c r="W431" s="17">
        <f>IF(SalesData[[#This Row],[Discount]]&gt;=0.2,1,0)</f>
        <v>1</v>
      </c>
      <c r="X431" s="1" t="s">
        <v>60</v>
      </c>
      <c r="Y431" s="1" t="str">
        <f>TEXT(SalesData[[#This Row],[Order Date]],"yyyy")</f>
        <v>2017</v>
      </c>
      <c r="Z431" s="1" t="s">
        <v>36</v>
      </c>
    </row>
    <row r="432" spans="1:26" x14ac:dyDescent="0.3">
      <c r="A432">
        <v>2076</v>
      </c>
      <c r="B432" s="1" t="s">
        <v>1679</v>
      </c>
      <c r="C432" s="2">
        <v>41974</v>
      </c>
      <c r="D432" s="2">
        <v>41978</v>
      </c>
      <c r="E432" s="1" t="s">
        <v>41</v>
      </c>
      <c r="F432" s="1" t="s">
        <v>1680</v>
      </c>
      <c r="G432" s="1" t="s">
        <v>1681</v>
      </c>
      <c r="H432" s="1" t="s">
        <v>26</v>
      </c>
      <c r="I432" s="1" t="s">
        <v>27</v>
      </c>
      <c r="J432" s="1" t="s">
        <v>330</v>
      </c>
      <c r="K432" s="1" t="s">
        <v>55</v>
      </c>
      <c r="L432" s="1" t="s">
        <v>56</v>
      </c>
      <c r="M432" s="1" t="s">
        <v>365</v>
      </c>
      <c r="N432" s="1" t="s">
        <v>32</v>
      </c>
      <c r="O432" s="1" t="s">
        <v>58</v>
      </c>
      <c r="P432" s="1" t="s">
        <v>366</v>
      </c>
      <c r="Q432">
        <v>58.2</v>
      </c>
      <c r="R432">
        <v>3</v>
      </c>
      <c r="S432" s="5">
        <v>0</v>
      </c>
      <c r="T432" s="11">
        <v>28.518000000000001</v>
      </c>
      <c r="U432" s="11">
        <f>SalesData[[#This Row],[Profit]]/SalesData[[#This Row],[Quantity]]</f>
        <v>9.5060000000000002</v>
      </c>
      <c r="V432" s="5">
        <f>SalesData[[#This Row],[Profit]]/SalesData[[#This Row],[Sales]]</f>
        <v>0.49</v>
      </c>
      <c r="W432" s="17">
        <f>IF(SalesData[[#This Row],[Discount]]&gt;=0.2,1,0)</f>
        <v>0</v>
      </c>
      <c r="X432" s="1" t="s">
        <v>85</v>
      </c>
      <c r="Y432" s="1" t="str">
        <f>TEXT(SalesData[[#This Row],[Order Date]],"yyyy")</f>
        <v>2014</v>
      </c>
      <c r="Z432" s="1" t="s">
        <v>98</v>
      </c>
    </row>
    <row r="433" spans="1:26" x14ac:dyDescent="0.3">
      <c r="A433">
        <v>2082</v>
      </c>
      <c r="B433" s="1" t="s">
        <v>1682</v>
      </c>
      <c r="C433" s="2">
        <v>42362</v>
      </c>
      <c r="D433" s="2">
        <v>42367</v>
      </c>
      <c r="E433" s="1" t="s">
        <v>41</v>
      </c>
      <c r="F433" s="1" t="s">
        <v>1683</v>
      </c>
      <c r="G433" s="1" t="s">
        <v>1684</v>
      </c>
      <c r="H433" s="1" t="s">
        <v>26</v>
      </c>
      <c r="I433" s="1" t="s">
        <v>27</v>
      </c>
      <c r="J433" s="1" t="s">
        <v>521</v>
      </c>
      <c r="K433" s="1" t="s">
        <v>522</v>
      </c>
      <c r="L433" s="1" t="s">
        <v>56</v>
      </c>
      <c r="M433" s="1" t="s">
        <v>961</v>
      </c>
      <c r="N433" s="1" t="s">
        <v>32</v>
      </c>
      <c r="O433" s="1" t="s">
        <v>58</v>
      </c>
      <c r="P433" s="1" t="s">
        <v>962</v>
      </c>
      <c r="Q433">
        <v>7.7119999999999997</v>
      </c>
      <c r="R433">
        <v>2</v>
      </c>
      <c r="S433" s="5">
        <v>0.2</v>
      </c>
      <c r="T433" s="11">
        <v>1.7352000000000001</v>
      </c>
      <c r="U433" s="11">
        <f>SalesData[[#This Row],[Profit]]/SalesData[[#This Row],[Quantity]]</f>
        <v>0.86760000000000004</v>
      </c>
      <c r="V433" s="5">
        <f>SalesData[[#This Row],[Profit]]/SalesData[[#This Row],[Sales]]</f>
        <v>0.22500000000000001</v>
      </c>
      <c r="W433" s="17">
        <f>IF(SalesData[[#This Row],[Discount]]&gt;=0.2,1,0)</f>
        <v>1</v>
      </c>
      <c r="X433" s="1" t="s">
        <v>60</v>
      </c>
      <c r="Y433" s="1" t="str">
        <f>TEXT(SalesData[[#This Row],[Order Date]],"yyyy")</f>
        <v>2015</v>
      </c>
      <c r="Z433" s="1" t="s">
        <v>98</v>
      </c>
    </row>
    <row r="434" spans="1:26" x14ac:dyDescent="0.3">
      <c r="A434">
        <v>2092</v>
      </c>
      <c r="B434" s="1" t="s">
        <v>1685</v>
      </c>
      <c r="C434" s="2">
        <v>42931</v>
      </c>
      <c r="D434" s="2">
        <v>42935</v>
      </c>
      <c r="E434" s="1" t="s">
        <v>41</v>
      </c>
      <c r="F434" s="1" t="s">
        <v>1686</v>
      </c>
      <c r="G434" s="1" t="s">
        <v>1687</v>
      </c>
      <c r="H434" s="1" t="s">
        <v>26</v>
      </c>
      <c r="I434" s="1" t="s">
        <v>27</v>
      </c>
      <c r="J434" s="1" t="s">
        <v>201</v>
      </c>
      <c r="K434" s="1" t="s">
        <v>202</v>
      </c>
      <c r="L434" s="1" t="s">
        <v>69</v>
      </c>
      <c r="M434" s="1" t="s">
        <v>1467</v>
      </c>
      <c r="N434" s="1" t="s">
        <v>32</v>
      </c>
      <c r="O434" s="1" t="s">
        <v>47</v>
      </c>
      <c r="P434" s="1" t="s">
        <v>1468</v>
      </c>
      <c r="Q434">
        <v>310.44299999999998</v>
      </c>
      <c r="R434">
        <v>3</v>
      </c>
      <c r="S434" s="5">
        <v>0.3</v>
      </c>
      <c r="T434" s="11">
        <v>-48.783900000000003</v>
      </c>
      <c r="U434" s="11">
        <f>SalesData[[#This Row],[Profit]]/SalesData[[#This Row],[Quantity]]</f>
        <v>-16.261300000000002</v>
      </c>
      <c r="V434" s="5">
        <f>SalesData[[#This Row],[Profit]]/SalesData[[#This Row],[Sales]]</f>
        <v>-0.15714285714285717</v>
      </c>
      <c r="W434" s="17">
        <f>IF(SalesData[[#This Row],[Discount]]&gt;=0.2,1,0)</f>
        <v>1</v>
      </c>
      <c r="X434" s="1" t="s">
        <v>85</v>
      </c>
      <c r="Y434" s="1" t="str">
        <f>TEXT(SalesData[[#This Row],[Order Date]],"yyyy")</f>
        <v>2017</v>
      </c>
      <c r="Z434" s="1" t="s">
        <v>73</v>
      </c>
    </row>
    <row r="435" spans="1:26" x14ac:dyDescent="0.3">
      <c r="A435">
        <v>2093</v>
      </c>
      <c r="B435" s="1" t="s">
        <v>1688</v>
      </c>
      <c r="C435" s="2">
        <v>41960</v>
      </c>
      <c r="D435" s="2">
        <v>41964</v>
      </c>
      <c r="E435" s="1" t="s">
        <v>41</v>
      </c>
      <c r="F435" s="1" t="s">
        <v>260</v>
      </c>
      <c r="G435" s="1" t="s">
        <v>261</v>
      </c>
      <c r="H435" s="1" t="s">
        <v>102</v>
      </c>
      <c r="I435" s="1" t="s">
        <v>27</v>
      </c>
      <c r="J435" s="1" t="s">
        <v>1689</v>
      </c>
      <c r="K435" s="1" t="s">
        <v>168</v>
      </c>
      <c r="L435" s="1" t="s">
        <v>95</v>
      </c>
      <c r="M435" s="1" t="s">
        <v>1281</v>
      </c>
      <c r="N435" s="1" t="s">
        <v>32</v>
      </c>
      <c r="O435" s="1" t="s">
        <v>38</v>
      </c>
      <c r="P435" s="1" t="s">
        <v>1282</v>
      </c>
      <c r="Q435">
        <v>479.9</v>
      </c>
      <c r="R435">
        <v>5</v>
      </c>
      <c r="S435" s="5">
        <v>0</v>
      </c>
      <c r="T435" s="11">
        <v>81.582999999999998</v>
      </c>
      <c r="U435" s="11">
        <f>SalesData[[#This Row],[Profit]]/SalesData[[#This Row],[Quantity]]</f>
        <v>16.316600000000001</v>
      </c>
      <c r="V435" s="5">
        <f>SalesData[[#This Row],[Profit]]/SalesData[[#This Row],[Sales]]</f>
        <v>0.17</v>
      </c>
      <c r="W435" s="17">
        <f>IF(SalesData[[#This Row],[Discount]]&gt;=0.2,1,0)</f>
        <v>0</v>
      </c>
      <c r="X435" s="1" t="s">
        <v>85</v>
      </c>
      <c r="Y435" s="1" t="str">
        <f>TEXT(SalesData[[#This Row],[Order Date]],"yyyy")</f>
        <v>2014</v>
      </c>
      <c r="Z435" s="1" t="s">
        <v>36</v>
      </c>
    </row>
    <row r="436" spans="1:26" x14ac:dyDescent="0.3">
      <c r="A436">
        <v>2103</v>
      </c>
      <c r="B436" s="1" t="s">
        <v>1690</v>
      </c>
      <c r="C436" s="2">
        <v>41838</v>
      </c>
      <c r="D436" s="2">
        <v>41838</v>
      </c>
      <c r="E436" s="1" t="s">
        <v>427</v>
      </c>
      <c r="F436" s="1" t="s">
        <v>1691</v>
      </c>
      <c r="G436" s="1" t="s">
        <v>1692</v>
      </c>
      <c r="H436" s="1" t="s">
        <v>102</v>
      </c>
      <c r="I436" s="1" t="s">
        <v>27</v>
      </c>
      <c r="J436" s="1" t="s">
        <v>1224</v>
      </c>
      <c r="K436" s="1" t="s">
        <v>522</v>
      </c>
      <c r="L436" s="1" t="s">
        <v>56</v>
      </c>
      <c r="M436" s="1" t="s">
        <v>497</v>
      </c>
      <c r="N436" s="1" t="s">
        <v>32</v>
      </c>
      <c r="O436" s="1" t="s">
        <v>38</v>
      </c>
      <c r="P436" s="1" t="s">
        <v>498</v>
      </c>
      <c r="Q436">
        <v>259.13600000000002</v>
      </c>
      <c r="R436">
        <v>4</v>
      </c>
      <c r="S436" s="5">
        <v>0.2</v>
      </c>
      <c r="T436" s="11">
        <v>-25.913599999999999</v>
      </c>
      <c r="U436" s="11">
        <f>SalesData[[#This Row],[Profit]]/SalesData[[#This Row],[Quantity]]</f>
        <v>-6.4783999999999997</v>
      </c>
      <c r="V436" s="5">
        <f>SalesData[[#This Row],[Profit]]/SalesData[[#This Row],[Sales]]</f>
        <v>-9.9999999999999992E-2</v>
      </c>
      <c r="W436" s="17">
        <f>IF(SalesData[[#This Row],[Discount]]&gt;=0.2,1,0)</f>
        <v>1</v>
      </c>
      <c r="X436" s="1" t="s">
        <v>432</v>
      </c>
      <c r="Y436" s="1" t="str">
        <f>TEXT(SalesData[[#This Row],[Order Date]],"yyyy")</f>
        <v>2014</v>
      </c>
      <c r="Z436" s="1" t="s">
        <v>73</v>
      </c>
    </row>
    <row r="437" spans="1:26" x14ac:dyDescent="0.3">
      <c r="A437">
        <v>2112</v>
      </c>
      <c r="B437" s="1" t="s">
        <v>1693</v>
      </c>
      <c r="C437" s="2">
        <v>42308</v>
      </c>
      <c r="D437" s="2">
        <v>42308</v>
      </c>
      <c r="E437" s="1" t="s">
        <v>427</v>
      </c>
      <c r="F437" s="1" t="s">
        <v>1694</v>
      </c>
      <c r="G437" s="1" t="s">
        <v>1695</v>
      </c>
      <c r="H437" s="1" t="s">
        <v>26</v>
      </c>
      <c r="I437" s="1" t="s">
        <v>27</v>
      </c>
      <c r="J437" s="1" t="s">
        <v>1696</v>
      </c>
      <c r="K437" s="1" t="s">
        <v>55</v>
      </c>
      <c r="L437" s="1" t="s">
        <v>56</v>
      </c>
      <c r="M437" s="1" t="s">
        <v>106</v>
      </c>
      <c r="N437" s="1" t="s">
        <v>32</v>
      </c>
      <c r="O437" s="1" t="s">
        <v>38</v>
      </c>
      <c r="P437" s="1" t="s">
        <v>107</v>
      </c>
      <c r="Q437">
        <v>323.13600000000002</v>
      </c>
      <c r="R437">
        <v>4</v>
      </c>
      <c r="S437" s="5">
        <v>0.2</v>
      </c>
      <c r="T437" s="11">
        <v>20.196000000000002</v>
      </c>
      <c r="U437" s="11">
        <f>SalesData[[#This Row],[Profit]]/SalesData[[#This Row],[Quantity]]</f>
        <v>5.0490000000000004</v>
      </c>
      <c r="V437" s="5">
        <f>SalesData[[#This Row],[Profit]]/SalesData[[#This Row],[Sales]]</f>
        <v>6.25E-2</v>
      </c>
      <c r="W437" s="17">
        <f>IF(SalesData[[#This Row],[Discount]]&gt;=0.2,1,0)</f>
        <v>1</v>
      </c>
      <c r="X437" s="1" t="s">
        <v>432</v>
      </c>
      <c r="Y437" s="1" t="str">
        <f>TEXT(SalesData[[#This Row],[Order Date]],"yyyy")</f>
        <v>2015</v>
      </c>
      <c r="Z437" s="1" t="s">
        <v>50</v>
      </c>
    </row>
    <row r="438" spans="1:26" x14ac:dyDescent="0.3">
      <c r="A438">
        <v>2116</v>
      </c>
      <c r="B438" s="1" t="s">
        <v>1693</v>
      </c>
      <c r="C438" s="2">
        <v>42308</v>
      </c>
      <c r="D438" s="2">
        <v>42308</v>
      </c>
      <c r="E438" s="1" t="s">
        <v>427</v>
      </c>
      <c r="F438" s="1" t="s">
        <v>1694</v>
      </c>
      <c r="G438" s="1" t="s">
        <v>1695</v>
      </c>
      <c r="H438" s="1" t="s">
        <v>26</v>
      </c>
      <c r="I438" s="1" t="s">
        <v>27</v>
      </c>
      <c r="J438" s="1" t="s">
        <v>1696</v>
      </c>
      <c r="K438" s="1" t="s">
        <v>55</v>
      </c>
      <c r="L438" s="1" t="s">
        <v>56</v>
      </c>
      <c r="M438" s="1" t="s">
        <v>1697</v>
      </c>
      <c r="N438" s="1" t="s">
        <v>32</v>
      </c>
      <c r="O438" s="1" t="s">
        <v>33</v>
      </c>
      <c r="P438" s="1" t="s">
        <v>1698</v>
      </c>
      <c r="Q438">
        <v>425.83300000000003</v>
      </c>
      <c r="R438">
        <v>1</v>
      </c>
      <c r="S438" s="5">
        <v>0.15</v>
      </c>
      <c r="T438" s="11">
        <v>20.039200000000001</v>
      </c>
      <c r="U438" s="11">
        <f>SalesData[[#This Row],[Profit]]/SalesData[[#This Row],[Quantity]]</f>
        <v>20.039200000000001</v>
      </c>
      <c r="V438" s="5">
        <f>SalesData[[#This Row],[Profit]]/SalesData[[#This Row],[Sales]]</f>
        <v>4.7058823529411764E-2</v>
      </c>
      <c r="W438" s="17">
        <f>IF(SalesData[[#This Row],[Discount]]&gt;=0.2,1,0)</f>
        <v>0</v>
      </c>
      <c r="X438" s="1" t="s">
        <v>432</v>
      </c>
      <c r="Y438" s="1" t="str">
        <f>TEXT(SalesData[[#This Row],[Order Date]],"yyyy")</f>
        <v>2015</v>
      </c>
      <c r="Z438" s="1" t="s">
        <v>50</v>
      </c>
    </row>
    <row r="439" spans="1:26" x14ac:dyDescent="0.3">
      <c r="A439">
        <v>2117</v>
      </c>
      <c r="B439" s="1" t="s">
        <v>1699</v>
      </c>
      <c r="C439" s="2">
        <v>42289</v>
      </c>
      <c r="D439" s="2">
        <v>42294</v>
      </c>
      <c r="E439" s="1" t="s">
        <v>23</v>
      </c>
      <c r="F439" s="1" t="s">
        <v>1700</v>
      </c>
      <c r="G439" s="1" t="s">
        <v>1701</v>
      </c>
      <c r="H439" s="1" t="s">
        <v>26</v>
      </c>
      <c r="I439" s="1" t="s">
        <v>27</v>
      </c>
      <c r="J439" s="1" t="s">
        <v>896</v>
      </c>
      <c r="K439" s="1" t="s">
        <v>122</v>
      </c>
      <c r="L439" s="1" t="s">
        <v>69</v>
      </c>
      <c r="M439" s="1" t="s">
        <v>1463</v>
      </c>
      <c r="N439" s="1" t="s">
        <v>32</v>
      </c>
      <c r="O439" s="1" t="s">
        <v>47</v>
      </c>
      <c r="P439" s="1" t="s">
        <v>1464</v>
      </c>
      <c r="Q439">
        <v>209.67</v>
      </c>
      <c r="R439">
        <v>1</v>
      </c>
      <c r="S439" s="5">
        <v>0.4</v>
      </c>
      <c r="T439" s="11">
        <v>-13.978</v>
      </c>
      <c r="U439" s="11">
        <f>SalesData[[#This Row],[Profit]]/SalesData[[#This Row],[Quantity]]</f>
        <v>-13.978</v>
      </c>
      <c r="V439" s="5">
        <f>SalesData[[#This Row],[Profit]]/SalesData[[#This Row],[Sales]]</f>
        <v>-6.6666666666666666E-2</v>
      </c>
      <c r="W439" s="17">
        <f>IF(SalesData[[#This Row],[Discount]]&gt;=0.2,1,0)</f>
        <v>1</v>
      </c>
      <c r="X439" s="1" t="s">
        <v>60</v>
      </c>
      <c r="Y439" s="1" t="str">
        <f>TEXT(SalesData[[#This Row],[Order Date]],"yyyy")</f>
        <v>2015</v>
      </c>
      <c r="Z439" s="1" t="s">
        <v>50</v>
      </c>
    </row>
    <row r="440" spans="1:26" x14ac:dyDescent="0.3">
      <c r="A440">
        <v>2122</v>
      </c>
      <c r="B440" s="1" t="s">
        <v>1702</v>
      </c>
      <c r="C440" s="2">
        <v>43048</v>
      </c>
      <c r="D440" s="2">
        <v>43050</v>
      </c>
      <c r="E440" s="1" t="s">
        <v>89</v>
      </c>
      <c r="F440" s="1" t="s">
        <v>1703</v>
      </c>
      <c r="G440" s="1" t="s">
        <v>1704</v>
      </c>
      <c r="H440" s="1" t="s">
        <v>92</v>
      </c>
      <c r="I440" s="1" t="s">
        <v>27</v>
      </c>
      <c r="J440" s="1" t="s">
        <v>1705</v>
      </c>
      <c r="K440" s="1" t="s">
        <v>55</v>
      </c>
      <c r="L440" s="1" t="s">
        <v>56</v>
      </c>
      <c r="M440" s="1" t="s">
        <v>116</v>
      </c>
      <c r="N440" s="1" t="s">
        <v>32</v>
      </c>
      <c r="O440" s="1" t="s">
        <v>38</v>
      </c>
      <c r="P440" s="1" t="s">
        <v>117</v>
      </c>
      <c r="Q440">
        <v>215.976</v>
      </c>
      <c r="R440">
        <v>3</v>
      </c>
      <c r="S440" s="5">
        <v>0.2</v>
      </c>
      <c r="T440" s="11">
        <v>-2.6997</v>
      </c>
      <c r="U440" s="11">
        <f>SalesData[[#This Row],[Profit]]/SalesData[[#This Row],[Quantity]]</f>
        <v>-0.89990000000000003</v>
      </c>
      <c r="V440" s="5">
        <f>SalesData[[#This Row],[Profit]]/SalesData[[#This Row],[Sales]]</f>
        <v>-1.2500000000000001E-2</v>
      </c>
      <c r="W440" s="17">
        <f>IF(SalesData[[#This Row],[Discount]]&gt;=0.2,1,0)</f>
        <v>1</v>
      </c>
      <c r="X440" s="1" t="s">
        <v>72</v>
      </c>
      <c r="Y440" s="1" t="str">
        <f>TEXT(SalesData[[#This Row],[Order Date]],"yyyy")</f>
        <v>2017</v>
      </c>
      <c r="Z440" s="1" t="s">
        <v>36</v>
      </c>
    </row>
    <row r="441" spans="1:26" x14ac:dyDescent="0.3">
      <c r="A441">
        <v>2123</v>
      </c>
      <c r="B441" s="1" t="s">
        <v>1706</v>
      </c>
      <c r="C441" s="2">
        <v>43000</v>
      </c>
      <c r="D441" s="2">
        <v>43002</v>
      </c>
      <c r="E441" s="1" t="s">
        <v>23</v>
      </c>
      <c r="F441" s="1" t="s">
        <v>1707</v>
      </c>
      <c r="G441" s="1" t="s">
        <v>1708</v>
      </c>
      <c r="H441" s="1" t="s">
        <v>102</v>
      </c>
      <c r="I441" s="1" t="s">
        <v>27</v>
      </c>
      <c r="J441" s="1" t="s">
        <v>1709</v>
      </c>
      <c r="K441" s="1" t="s">
        <v>291</v>
      </c>
      <c r="L441" s="1" t="s">
        <v>95</v>
      </c>
      <c r="M441" s="1" t="s">
        <v>458</v>
      </c>
      <c r="N441" s="1" t="s">
        <v>32</v>
      </c>
      <c r="O441" s="1" t="s">
        <v>33</v>
      </c>
      <c r="P441" s="1" t="s">
        <v>459</v>
      </c>
      <c r="Q441">
        <v>241.96</v>
      </c>
      <c r="R441">
        <v>2</v>
      </c>
      <c r="S441" s="5">
        <v>0</v>
      </c>
      <c r="T441" s="11">
        <v>41.133200000000002</v>
      </c>
      <c r="U441" s="11">
        <f>SalesData[[#This Row],[Profit]]/SalesData[[#This Row],[Quantity]]</f>
        <v>20.566600000000001</v>
      </c>
      <c r="V441" s="5">
        <f>SalesData[[#This Row],[Profit]]/SalesData[[#This Row],[Sales]]</f>
        <v>0.17</v>
      </c>
      <c r="W441" s="17">
        <f>IF(SalesData[[#This Row],[Discount]]&gt;=0.2,1,0)</f>
        <v>0</v>
      </c>
      <c r="X441" s="1" t="s">
        <v>72</v>
      </c>
      <c r="Y441" s="1" t="str">
        <f>TEXT(SalesData[[#This Row],[Order Date]],"yyyy")</f>
        <v>2017</v>
      </c>
      <c r="Z441" s="1" t="s">
        <v>79</v>
      </c>
    </row>
    <row r="442" spans="1:26" x14ac:dyDescent="0.3">
      <c r="A442">
        <v>2128</v>
      </c>
      <c r="B442" s="1" t="s">
        <v>1710</v>
      </c>
      <c r="C442" s="2">
        <v>42281</v>
      </c>
      <c r="D442" s="2">
        <v>42286</v>
      </c>
      <c r="E442" s="1" t="s">
        <v>41</v>
      </c>
      <c r="F442" s="1" t="s">
        <v>1239</v>
      </c>
      <c r="G442" s="1" t="s">
        <v>1240</v>
      </c>
      <c r="H442" s="1" t="s">
        <v>102</v>
      </c>
      <c r="I442" s="1" t="s">
        <v>27</v>
      </c>
      <c r="J442" s="1" t="s">
        <v>67</v>
      </c>
      <c r="K442" s="1" t="s">
        <v>68</v>
      </c>
      <c r="L442" s="1" t="s">
        <v>69</v>
      </c>
      <c r="M442" s="1" t="s">
        <v>1711</v>
      </c>
      <c r="N442" s="1" t="s">
        <v>32</v>
      </c>
      <c r="O442" s="1" t="s">
        <v>58</v>
      </c>
      <c r="P442" s="1" t="s">
        <v>1712</v>
      </c>
      <c r="Q442">
        <v>64.944000000000003</v>
      </c>
      <c r="R442">
        <v>3</v>
      </c>
      <c r="S442" s="5">
        <v>0.2</v>
      </c>
      <c r="T442" s="11">
        <v>6.4943999999999997</v>
      </c>
      <c r="U442" s="11">
        <f>SalesData[[#This Row],[Profit]]/SalesData[[#This Row],[Quantity]]</f>
        <v>2.1648000000000001</v>
      </c>
      <c r="V442" s="5">
        <f>SalesData[[#This Row],[Profit]]/SalesData[[#This Row],[Sales]]</f>
        <v>9.9999999999999992E-2</v>
      </c>
      <c r="W442" s="17">
        <f>IF(SalesData[[#This Row],[Discount]]&gt;=0.2,1,0)</f>
        <v>1</v>
      </c>
      <c r="X442" s="1" t="s">
        <v>60</v>
      </c>
      <c r="Y442" s="1" t="str">
        <f>TEXT(SalesData[[#This Row],[Order Date]],"yyyy")</f>
        <v>2015</v>
      </c>
      <c r="Z442" s="1" t="s">
        <v>50</v>
      </c>
    </row>
    <row r="443" spans="1:26" x14ac:dyDescent="0.3">
      <c r="A443">
        <v>2132</v>
      </c>
      <c r="B443" s="1" t="s">
        <v>1713</v>
      </c>
      <c r="C443" s="2">
        <v>41779</v>
      </c>
      <c r="D443" s="2">
        <v>41781</v>
      </c>
      <c r="E443" s="1" t="s">
        <v>23</v>
      </c>
      <c r="F443" s="1" t="s">
        <v>1714</v>
      </c>
      <c r="G443" s="1" t="s">
        <v>1715</v>
      </c>
      <c r="H443" s="1" t="s">
        <v>92</v>
      </c>
      <c r="I443" s="1" t="s">
        <v>27</v>
      </c>
      <c r="J443" s="1" t="s">
        <v>743</v>
      </c>
      <c r="K443" s="1" t="s">
        <v>886</v>
      </c>
      <c r="L443" s="1" t="s">
        <v>69</v>
      </c>
      <c r="M443" s="1" t="s">
        <v>1123</v>
      </c>
      <c r="N443" s="1" t="s">
        <v>32</v>
      </c>
      <c r="O443" s="1" t="s">
        <v>58</v>
      </c>
      <c r="P443" s="1" t="s">
        <v>1124</v>
      </c>
      <c r="Q443">
        <v>139.86000000000001</v>
      </c>
      <c r="R443">
        <v>7</v>
      </c>
      <c r="S443" s="5">
        <v>0</v>
      </c>
      <c r="T443" s="11">
        <v>60.139800000000001</v>
      </c>
      <c r="U443" s="11">
        <f>SalesData[[#This Row],[Profit]]/SalesData[[#This Row],[Quantity]]</f>
        <v>8.5914000000000001</v>
      </c>
      <c r="V443" s="5">
        <f>SalesData[[#This Row],[Profit]]/SalesData[[#This Row],[Sales]]</f>
        <v>0.42999999999999994</v>
      </c>
      <c r="W443" s="17">
        <f>IF(SalesData[[#This Row],[Discount]]&gt;=0.2,1,0)</f>
        <v>0</v>
      </c>
      <c r="X443" s="1" t="s">
        <v>72</v>
      </c>
      <c r="Y443" s="1" t="str">
        <f>TEXT(SalesData[[#This Row],[Order Date]],"yyyy")</f>
        <v>2014</v>
      </c>
      <c r="Z443" s="1" t="s">
        <v>163</v>
      </c>
    </row>
    <row r="444" spans="1:26" x14ac:dyDescent="0.3">
      <c r="A444">
        <v>2137</v>
      </c>
      <c r="B444" s="1" t="s">
        <v>1716</v>
      </c>
      <c r="C444" s="2">
        <v>42369</v>
      </c>
      <c r="D444" s="2">
        <v>42374</v>
      </c>
      <c r="E444" s="1" t="s">
        <v>41</v>
      </c>
      <c r="F444" s="1" t="s">
        <v>1717</v>
      </c>
      <c r="G444" s="1" t="s">
        <v>1718</v>
      </c>
      <c r="H444" s="1" t="s">
        <v>26</v>
      </c>
      <c r="I444" s="1" t="s">
        <v>27</v>
      </c>
      <c r="J444" s="1" t="s">
        <v>1719</v>
      </c>
      <c r="K444" s="1" t="s">
        <v>94</v>
      </c>
      <c r="L444" s="1" t="s">
        <v>95</v>
      </c>
      <c r="M444" s="1" t="s">
        <v>1720</v>
      </c>
      <c r="N444" s="1" t="s">
        <v>32</v>
      </c>
      <c r="O444" s="1" t="s">
        <v>58</v>
      </c>
      <c r="P444" s="1" t="s">
        <v>1721</v>
      </c>
      <c r="Q444">
        <v>14.76</v>
      </c>
      <c r="R444">
        <v>5</v>
      </c>
      <c r="S444" s="5">
        <v>0.6</v>
      </c>
      <c r="T444" s="11">
        <v>-11.439</v>
      </c>
      <c r="U444" s="11">
        <f>SalesData[[#This Row],[Profit]]/SalesData[[#This Row],[Quantity]]</f>
        <v>-2.2877999999999998</v>
      </c>
      <c r="V444" s="5">
        <f>SalesData[[#This Row],[Profit]]/SalesData[[#This Row],[Sales]]</f>
        <v>-0.77500000000000002</v>
      </c>
      <c r="W444" s="17">
        <f>IF(SalesData[[#This Row],[Discount]]&gt;=0.2,1,0)</f>
        <v>1</v>
      </c>
      <c r="X444" s="1" t="s">
        <v>60</v>
      </c>
      <c r="Y444" s="1" t="str">
        <f>TEXT(SalesData[[#This Row],[Order Date]],"yyyy")</f>
        <v>2015</v>
      </c>
      <c r="Z444" s="1" t="s">
        <v>98</v>
      </c>
    </row>
    <row r="445" spans="1:26" x14ac:dyDescent="0.3">
      <c r="A445">
        <v>2142</v>
      </c>
      <c r="B445" s="1" t="s">
        <v>1722</v>
      </c>
      <c r="C445" s="2">
        <v>41796</v>
      </c>
      <c r="D445" s="2">
        <v>41801</v>
      </c>
      <c r="E445" s="1" t="s">
        <v>41</v>
      </c>
      <c r="F445" s="1" t="s">
        <v>1723</v>
      </c>
      <c r="G445" s="1" t="s">
        <v>1724</v>
      </c>
      <c r="H445" s="1" t="s">
        <v>92</v>
      </c>
      <c r="I445" s="1" t="s">
        <v>27</v>
      </c>
      <c r="J445" s="1" t="s">
        <v>732</v>
      </c>
      <c r="K445" s="1" t="s">
        <v>122</v>
      </c>
      <c r="L445" s="1" t="s">
        <v>69</v>
      </c>
      <c r="M445" s="1" t="s">
        <v>1725</v>
      </c>
      <c r="N445" s="1" t="s">
        <v>32</v>
      </c>
      <c r="O445" s="1" t="s">
        <v>47</v>
      </c>
      <c r="P445" s="1" t="s">
        <v>1726</v>
      </c>
      <c r="Q445">
        <v>991.76400000000001</v>
      </c>
      <c r="R445">
        <v>3</v>
      </c>
      <c r="S445" s="5">
        <v>0.4</v>
      </c>
      <c r="T445" s="11">
        <v>-347.11739999999998</v>
      </c>
      <c r="U445" s="11">
        <f>SalesData[[#This Row],[Profit]]/SalesData[[#This Row],[Quantity]]</f>
        <v>-115.7058</v>
      </c>
      <c r="V445" s="5">
        <f>SalesData[[#This Row],[Profit]]/SalesData[[#This Row],[Sales]]</f>
        <v>-0.35</v>
      </c>
      <c r="W445" s="17">
        <f>IF(SalesData[[#This Row],[Discount]]&gt;=0.2,1,0)</f>
        <v>1</v>
      </c>
      <c r="X445" s="1" t="s">
        <v>60</v>
      </c>
      <c r="Y445" s="1" t="str">
        <f>TEXT(SalesData[[#This Row],[Order Date]],"yyyy")</f>
        <v>2014</v>
      </c>
      <c r="Z445" s="1" t="s">
        <v>61</v>
      </c>
    </row>
    <row r="446" spans="1:26" x14ac:dyDescent="0.3">
      <c r="A446">
        <v>2146</v>
      </c>
      <c r="B446" s="1" t="s">
        <v>1727</v>
      </c>
      <c r="C446" s="2">
        <v>42546</v>
      </c>
      <c r="D446" s="2">
        <v>42550</v>
      </c>
      <c r="E446" s="1" t="s">
        <v>41</v>
      </c>
      <c r="F446" s="1" t="s">
        <v>1728</v>
      </c>
      <c r="G446" s="1" t="s">
        <v>1729</v>
      </c>
      <c r="H446" s="1" t="s">
        <v>92</v>
      </c>
      <c r="I446" s="1" t="s">
        <v>27</v>
      </c>
      <c r="J446" s="1" t="s">
        <v>1730</v>
      </c>
      <c r="K446" s="1" t="s">
        <v>68</v>
      </c>
      <c r="L446" s="1" t="s">
        <v>69</v>
      </c>
      <c r="M446" s="1" t="s">
        <v>331</v>
      </c>
      <c r="N446" s="1" t="s">
        <v>32</v>
      </c>
      <c r="O446" s="1" t="s">
        <v>38</v>
      </c>
      <c r="P446" s="1" t="s">
        <v>332</v>
      </c>
      <c r="Q446">
        <v>422.05799999999999</v>
      </c>
      <c r="R446">
        <v>3</v>
      </c>
      <c r="S446" s="5">
        <v>0.3</v>
      </c>
      <c r="T446" s="11">
        <v>-18.088200000000001</v>
      </c>
      <c r="U446" s="11">
        <f>SalesData[[#This Row],[Profit]]/SalesData[[#This Row],[Quantity]]</f>
        <v>-6.0293999999999999</v>
      </c>
      <c r="V446" s="5">
        <f>SalesData[[#This Row],[Profit]]/SalesData[[#This Row],[Sales]]</f>
        <v>-4.2857142857142858E-2</v>
      </c>
      <c r="W446" s="17">
        <f>IF(SalesData[[#This Row],[Discount]]&gt;=0.2,1,0)</f>
        <v>1</v>
      </c>
      <c r="X446" s="1" t="s">
        <v>85</v>
      </c>
      <c r="Y446" s="1" t="str">
        <f>TEXT(SalesData[[#This Row],[Order Date]],"yyyy")</f>
        <v>2016</v>
      </c>
      <c r="Z446" s="1" t="s">
        <v>61</v>
      </c>
    </row>
    <row r="447" spans="1:26" x14ac:dyDescent="0.3">
      <c r="A447">
        <v>2149</v>
      </c>
      <c r="B447" s="1" t="s">
        <v>1731</v>
      </c>
      <c r="C447" s="2">
        <v>41985</v>
      </c>
      <c r="D447" s="2">
        <v>41990</v>
      </c>
      <c r="E447" s="1" t="s">
        <v>41</v>
      </c>
      <c r="F447" s="1" t="s">
        <v>1732</v>
      </c>
      <c r="G447" s="1" t="s">
        <v>1733</v>
      </c>
      <c r="H447" s="1" t="s">
        <v>26</v>
      </c>
      <c r="I447" s="1" t="s">
        <v>27</v>
      </c>
      <c r="J447" s="1" t="s">
        <v>511</v>
      </c>
      <c r="K447" s="1" t="s">
        <v>55</v>
      </c>
      <c r="L447" s="1" t="s">
        <v>56</v>
      </c>
      <c r="M447" s="1" t="s">
        <v>992</v>
      </c>
      <c r="N447" s="1" t="s">
        <v>32</v>
      </c>
      <c r="O447" s="1" t="s">
        <v>58</v>
      </c>
      <c r="P447" s="1" t="s">
        <v>993</v>
      </c>
      <c r="Q447">
        <v>43.31</v>
      </c>
      <c r="R447">
        <v>1</v>
      </c>
      <c r="S447" s="5">
        <v>0</v>
      </c>
      <c r="T447" s="11">
        <v>4.3310000000000004</v>
      </c>
      <c r="U447" s="11">
        <f>SalesData[[#This Row],[Profit]]/SalesData[[#This Row],[Quantity]]</f>
        <v>4.3310000000000004</v>
      </c>
      <c r="V447" s="5">
        <f>SalesData[[#This Row],[Profit]]/SalesData[[#This Row],[Sales]]</f>
        <v>0.1</v>
      </c>
      <c r="W447" s="17">
        <f>IF(SalesData[[#This Row],[Discount]]&gt;=0.2,1,0)</f>
        <v>0</v>
      </c>
      <c r="X447" s="1" t="s">
        <v>60</v>
      </c>
      <c r="Y447" s="1" t="str">
        <f>TEXT(SalesData[[#This Row],[Order Date]],"yyyy")</f>
        <v>2014</v>
      </c>
      <c r="Z447" s="1" t="s">
        <v>98</v>
      </c>
    </row>
    <row r="448" spans="1:26" x14ac:dyDescent="0.3">
      <c r="A448">
        <v>2151</v>
      </c>
      <c r="B448" s="1" t="s">
        <v>1734</v>
      </c>
      <c r="C448" s="2">
        <v>43058</v>
      </c>
      <c r="D448" s="2">
        <v>43065</v>
      </c>
      <c r="E448" s="1" t="s">
        <v>41</v>
      </c>
      <c r="F448" s="1" t="s">
        <v>1735</v>
      </c>
      <c r="G448" s="1" t="s">
        <v>1736</v>
      </c>
      <c r="H448" s="1" t="s">
        <v>26</v>
      </c>
      <c r="I448" s="1" t="s">
        <v>27</v>
      </c>
      <c r="J448" s="1" t="s">
        <v>1737</v>
      </c>
      <c r="K448" s="1" t="s">
        <v>94</v>
      </c>
      <c r="L448" s="1" t="s">
        <v>95</v>
      </c>
      <c r="M448" s="1" t="s">
        <v>1166</v>
      </c>
      <c r="N448" s="1" t="s">
        <v>32</v>
      </c>
      <c r="O448" s="1" t="s">
        <v>38</v>
      </c>
      <c r="P448" s="1" t="s">
        <v>1167</v>
      </c>
      <c r="Q448">
        <v>233.05799999999999</v>
      </c>
      <c r="R448">
        <v>3</v>
      </c>
      <c r="S448" s="5">
        <v>0.3</v>
      </c>
      <c r="T448" s="11">
        <v>-53.270400000000002</v>
      </c>
      <c r="U448" s="11">
        <f>SalesData[[#This Row],[Profit]]/SalesData[[#This Row],[Quantity]]</f>
        <v>-17.756800000000002</v>
      </c>
      <c r="V448" s="5">
        <f>SalesData[[#This Row],[Profit]]/SalesData[[#This Row],[Sales]]</f>
        <v>-0.22857142857142859</v>
      </c>
      <c r="W448" s="17">
        <f>IF(SalesData[[#This Row],[Discount]]&gt;=0.2,1,0)</f>
        <v>1</v>
      </c>
      <c r="X448" s="1" t="s">
        <v>49</v>
      </c>
      <c r="Y448" s="1" t="str">
        <f>TEXT(SalesData[[#This Row],[Order Date]],"yyyy")</f>
        <v>2017</v>
      </c>
      <c r="Z448" s="1" t="s">
        <v>36</v>
      </c>
    </row>
    <row r="449" spans="1:26" x14ac:dyDescent="0.3">
      <c r="A449">
        <v>2155</v>
      </c>
      <c r="B449" s="1" t="s">
        <v>1738</v>
      </c>
      <c r="C449" s="2">
        <v>42490</v>
      </c>
      <c r="D449" s="2">
        <v>42495</v>
      </c>
      <c r="E449" s="1" t="s">
        <v>41</v>
      </c>
      <c r="F449" s="1" t="s">
        <v>1739</v>
      </c>
      <c r="G449" s="1" t="s">
        <v>1740</v>
      </c>
      <c r="H449" s="1" t="s">
        <v>102</v>
      </c>
      <c r="I449" s="1" t="s">
        <v>27</v>
      </c>
      <c r="J449" s="1" t="s">
        <v>1741</v>
      </c>
      <c r="K449" s="1" t="s">
        <v>94</v>
      </c>
      <c r="L449" s="1" t="s">
        <v>95</v>
      </c>
      <c r="M449" s="1" t="s">
        <v>1544</v>
      </c>
      <c r="N449" s="1" t="s">
        <v>32</v>
      </c>
      <c r="O449" s="1" t="s">
        <v>58</v>
      </c>
      <c r="P449" s="1" t="s">
        <v>1545</v>
      </c>
      <c r="Q449">
        <v>22.608000000000001</v>
      </c>
      <c r="R449">
        <v>3</v>
      </c>
      <c r="S449" s="5">
        <v>0.6</v>
      </c>
      <c r="T449" s="11">
        <v>-10.1736</v>
      </c>
      <c r="U449" s="11">
        <f>SalesData[[#This Row],[Profit]]/SalesData[[#This Row],[Quantity]]</f>
        <v>-3.3912</v>
      </c>
      <c r="V449" s="5">
        <f>SalesData[[#This Row],[Profit]]/SalesData[[#This Row],[Sales]]</f>
        <v>-0.45</v>
      </c>
      <c r="W449" s="17">
        <f>IF(SalesData[[#This Row],[Discount]]&gt;=0.2,1,0)</f>
        <v>1</v>
      </c>
      <c r="X449" s="1" t="s">
        <v>60</v>
      </c>
      <c r="Y449" s="1" t="str">
        <f>TEXT(SalesData[[#This Row],[Order Date]],"yyyy")</f>
        <v>2016</v>
      </c>
      <c r="Z449" s="1" t="s">
        <v>115</v>
      </c>
    </row>
    <row r="450" spans="1:26" x14ac:dyDescent="0.3">
      <c r="A450">
        <v>2161</v>
      </c>
      <c r="B450" s="1" t="s">
        <v>1742</v>
      </c>
      <c r="C450" s="2">
        <v>42504</v>
      </c>
      <c r="D450" s="2">
        <v>42504</v>
      </c>
      <c r="E450" s="1" t="s">
        <v>427</v>
      </c>
      <c r="F450" s="1" t="s">
        <v>328</v>
      </c>
      <c r="G450" s="1" t="s">
        <v>329</v>
      </c>
      <c r="H450" s="1" t="s">
        <v>26</v>
      </c>
      <c r="I450" s="1" t="s">
        <v>27</v>
      </c>
      <c r="J450" s="1" t="s">
        <v>1743</v>
      </c>
      <c r="K450" s="1" t="s">
        <v>233</v>
      </c>
      <c r="L450" s="1" t="s">
        <v>69</v>
      </c>
      <c r="M450" s="1" t="s">
        <v>1402</v>
      </c>
      <c r="N450" s="1" t="s">
        <v>32</v>
      </c>
      <c r="O450" s="1" t="s">
        <v>58</v>
      </c>
      <c r="P450" s="1" t="s">
        <v>1403</v>
      </c>
      <c r="Q450">
        <v>79.384</v>
      </c>
      <c r="R450">
        <v>1</v>
      </c>
      <c r="S450" s="5">
        <v>0.2</v>
      </c>
      <c r="T450" s="11">
        <v>29.768999999999998</v>
      </c>
      <c r="U450" s="11">
        <f>SalesData[[#This Row],[Profit]]/SalesData[[#This Row],[Quantity]]</f>
        <v>29.768999999999998</v>
      </c>
      <c r="V450" s="5">
        <f>SalesData[[#This Row],[Profit]]/SalesData[[#This Row],[Sales]]</f>
        <v>0.375</v>
      </c>
      <c r="W450" s="17">
        <f>IF(SalesData[[#This Row],[Discount]]&gt;=0.2,1,0)</f>
        <v>1</v>
      </c>
      <c r="X450" s="1" t="s">
        <v>432</v>
      </c>
      <c r="Y450" s="1" t="str">
        <f>TEXT(SalesData[[#This Row],[Order Date]],"yyyy")</f>
        <v>2016</v>
      </c>
      <c r="Z450" s="1" t="s">
        <v>163</v>
      </c>
    </row>
    <row r="451" spans="1:26" x14ac:dyDescent="0.3">
      <c r="A451">
        <v>2166</v>
      </c>
      <c r="B451" s="1" t="s">
        <v>1744</v>
      </c>
      <c r="C451" s="2">
        <v>42656</v>
      </c>
      <c r="D451" s="2">
        <v>42662</v>
      </c>
      <c r="E451" s="1" t="s">
        <v>41</v>
      </c>
      <c r="F451" s="1" t="s">
        <v>337</v>
      </c>
      <c r="G451" s="1" t="s">
        <v>338</v>
      </c>
      <c r="H451" s="1" t="s">
        <v>26</v>
      </c>
      <c r="I451" s="1" t="s">
        <v>27</v>
      </c>
      <c r="J451" s="1" t="s">
        <v>1745</v>
      </c>
      <c r="K451" s="1" t="s">
        <v>94</v>
      </c>
      <c r="L451" s="1" t="s">
        <v>95</v>
      </c>
      <c r="M451" s="1" t="s">
        <v>727</v>
      </c>
      <c r="N451" s="1" t="s">
        <v>32</v>
      </c>
      <c r="O451" s="1" t="s">
        <v>58</v>
      </c>
      <c r="P451" s="1" t="s">
        <v>728</v>
      </c>
      <c r="Q451">
        <v>139.91999999999999</v>
      </c>
      <c r="R451">
        <v>5</v>
      </c>
      <c r="S451" s="5">
        <v>0.6</v>
      </c>
      <c r="T451" s="11">
        <v>-150.41399999999999</v>
      </c>
      <c r="U451" s="11">
        <f>SalesData[[#This Row],[Profit]]/SalesData[[#This Row],[Quantity]]</f>
        <v>-30.082799999999999</v>
      </c>
      <c r="V451" s="5">
        <f>SalesData[[#This Row],[Profit]]/SalesData[[#This Row],[Sales]]</f>
        <v>-1.075</v>
      </c>
      <c r="W451" s="17">
        <f>IF(SalesData[[#This Row],[Discount]]&gt;=0.2,1,0)</f>
        <v>1</v>
      </c>
      <c r="X451" s="1" t="s">
        <v>131</v>
      </c>
      <c r="Y451" s="1" t="str">
        <f>TEXT(SalesData[[#This Row],[Order Date]],"yyyy")</f>
        <v>2016</v>
      </c>
      <c r="Z451" s="1" t="s">
        <v>50</v>
      </c>
    </row>
    <row r="452" spans="1:26" x14ac:dyDescent="0.3">
      <c r="A452">
        <v>2172</v>
      </c>
      <c r="B452" s="1" t="s">
        <v>1746</v>
      </c>
      <c r="C452" s="2">
        <v>43058</v>
      </c>
      <c r="D452" s="2">
        <v>43064</v>
      </c>
      <c r="E452" s="1" t="s">
        <v>41</v>
      </c>
      <c r="F452" s="1" t="s">
        <v>1299</v>
      </c>
      <c r="G452" s="1" t="s">
        <v>1300</v>
      </c>
      <c r="H452" s="1" t="s">
        <v>92</v>
      </c>
      <c r="I452" s="1" t="s">
        <v>27</v>
      </c>
      <c r="J452" s="1" t="s">
        <v>1747</v>
      </c>
      <c r="K452" s="1" t="s">
        <v>94</v>
      </c>
      <c r="L452" s="1" t="s">
        <v>95</v>
      </c>
      <c r="M452" s="1" t="s">
        <v>818</v>
      </c>
      <c r="N452" s="1" t="s">
        <v>32</v>
      </c>
      <c r="O452" s="1" t="s">
        <v>38</v>
      </c>
      <c r="P452" s="1" t="s">
        <v>819</v>
      </c>
      <c r="Q452">
        <v>305.31200000000001</v>
      </c>
      <c r="R452">
        <v>2</v>
      </c>
      <c r="S452" s="5">
        <v>0.3</v>
      </c>
      <c r="T452" s="11">
        <v>-8.7232000000000003</v>
      </c>
      <c r="U452" s="11">
        <f>SalesData[[#This Row],[Profit]]/SalesData[[#This Row],[Quantity]]</f>
        <v>-4.3616000000000001</v>
      </c>
      <c r="V452" s="5">
        <f>SalesData[[#This Row],[Profit]]/SalesData[[#This Row],[Sales]]</f>
        <v>-2.8571428571428571E-2</v>
      </c>
      <c r="W452" s="17">
        <f>IF(SalesData[[#This Row],[Discount]]&gt;=0.2,1,0)</f>
        <v>1</v>
      </c>
      <c r="X452" s="1" t="s">
        <v>131</v>
      </c>
      <c r="Y452" s="1" t="str">
        <f>TEXT(SalesData[[#This Row],[Order Date]],"yyyy")</f>
        <v>2017</v>
      </c>
      <c r="Z452" s="1" t="s">
        <v>36</v>
      </c>
    </row>
    <row r="453" spans="1:26" x14ac:dyDescent="0.3">
      <c r="A453">
        <v>2182</v>
      </c>
      <c r="B453" s="1" t="s">
        <v>1748</v>
      </c>
      <c r="C453" s="2">
        <v>42497</v>
      </c>
      <c r="D453" s="2">
        <v>42501</v>
      </c>
      <c r="E453" s="1" t="s">
        <v>41</v>
      </c>
      <c r="F453" s="1" t="s">
        <v>1347</v>
      </c>
      <c r="G453" s="1" t="s">
        <v>1348</v>
      </c>
      <c r="H453" s="1" t="s">
        <v>26</v>
      </c>
      <c r="I453" s="1" t="s">
        <v>27</v>
      </c>
      <c r="J453" s="1" t="s">
        <v>175</v>
      </c>
      <c r="K453" s="1" t="s">
        <v>122</v>
      </c>
      <c r="L453" s="1" t="s">
        <v>69</v>
      </c>
      <c r="M453" s="1" t="s">
        <v>1749</v>
      </c>
      <c r="N453" s="1" t="s">
        <v>32</v>
      </c>
      <c r="O453" s="1" t="s">
        <v>38</v>
      </c>
      <c r="P453" s="1" t="s">
        <v>1750</v>
      </c>
      <c r="Q453">
        <v>442.76400000000001</v>
      </c>
      <c r="R453">
        <v>4</v>
      </c>
      <c r="S453" s="5">
        <v>0.1</v>
      </c>
      <c r="T453" s="11">
        <v>59.035200000000003</v>
      </c>
      <c r="U453" s="11">
        <f>SalesData[[#This Row],[Profit]]/SalesData[[#This Row],[Quantity]]</f>
        <v>14.758800000000001</v>
      </c>
      <c r="V453" s="5">
        <f>SalesData[[#This Row],[Profit]]/SalesData[[#This Row],[Sales]]</f>
        <v>0.13333333333333333</v>
      </c>
      <c r="W453" s="17">
        <f>IF(SalesData[[#This Row],[Discount]]&gt;=0.2,1,0)</f>
        <v>0</v>
      </c>
      <c r="X453" s="1" t="s">
        <v>85</v>
      </c>
      <c r="Y453" s="1" t="str">
        <f>TEXT(SalesData[[#This Row],[Order Date]],"yyyy")</f>
        <v>2016</v>
      </c>
      <c r="Z453" s="1" t="s">
        <v>163</v>
      </c>
    </row>
    <row r="454" spans="1:26" x14ac:dyDescent="0.3">
      <c r="A454">
        <v>2185</v>
      </c>
      <c r="B454" s="1" t="s">
        <v>1748</v>
      </c>
      <c r="C454" s="2">
        <v>42497</v>
      </c>
      <c r="D454" s="2">
        <v>42501</v>
      </c>
      <c r="E454" s="1" t="s">
        <v>41</v>
      </c>
      <c r="F454" s="1" t="s">
        <v>1347</v>
      </c>
      <c r="G454" s="1" t="s">
        <v>1348</v>
      </c>
      <c r="H454" s="1" t="s">
        <v>26</v>
      </c>
      <c r="I454" s="1" t="s">
        <v>27</v>
      </c>
      <c r="J454" s="1" t="s">
        <v>175</v>
      </c>
      <c r="K454" s="1" t="s">
        <v>122</v>
      </c>
      <c r="L454" s="1" t="s">
        <v>69</v>
      </c>
      <c r="M454" s="1" t="s">
        <v>929</v>
      </c>
      <c r="N454" s="1" t="s">
        <v>32</v>
      </c>
      <c r="O454" s="1" t="s">
        <v>58</v>
      </c>
      <c r="P454" s="1" t="s">
        <v>318</v>
      </c>
      <c r="Q454">
        <v>63.68</v>
      </c>
      <c r="R454">
        <v>8</v>
      </c>
      <c r="S454" s="5">
        <v>0</v>
      </c>
      <c r="T454" s="11">
        <v>28.019200000000001</v>
      </c>
      <c r="U454" s="11">
        <f>SalesData[[#This Row],[Profit]]/SalesData[[#This Row],[Quantity]]</f>
        <v>3.5024000000000002</v>
      </c>
      <c r="V454" s="5">
        <f>SalesData[[#This Row],[Profit]]/SalesData[[#This Row],[Sales]]</f>
        <v>0.44</v>
      </c>
      <c r="W454" s="17">
        <f>IF(SalesData[[#This Row],[Discount]]&gt;=0.2,1,0)</f>
        <v>0</v>
      </c>
      <c r="X454" s="1" t="s">
        <v>85</v>
      </c>
      <c r="Y454" s="1" t="str">
        <f>TEXT(SalesData[[#This Row],[Order Date]],"yyyy")</f>
        <v>2016</v>
      </c>
      <c r="Z454" s="1" t="s">
        <v>163</v>
      </c>
    </row>
    <row r="455" spans="1:26" x14ac:dyDescent="0.3">
      <c r="A455">
        <v>2189</v>
      </c>
      <c r="B455" s="1" t="s">
        <v>1751</v>
      </c>
      <c r="C455" s="2">
        <v>42957</v>
      </c>
      <c r="D455" s="2">
        <v>42962</v>
      </c>
      <c r="E455" s="1" t="s">
        <v>41</v>
      </c>
      <c r="F455" s="1" t="s">
        <v>1752</v>
      </c>
      <c r="G455" s="1" t="s">
        <v>1753</v>
      </c>
      <c r="H455" s="1" t="s">
        <v>26</v>
      </c>
      <c r="I455" s="1" t="s">
        <v>27</v>
      </c>
      <c r="J455" s="1" t="s">
        <v>349</v>
      </c>
      <c r="K455" s="1" t="s">
        <v>112</v>
      </c>
      <c r="L455" s="1" t="s">
        <v>95</v>
      </c>
      <c r="M455" s="1" t="s">
        <v>146</v>
      </c>
      <c r="N455" s="1" t="s">
        <v>32</v>
      </c>
      <c r="O455" s="1" t="s">
        <v>58</v>
      </c>
      <c r="P455" s="1" t="s">
        <v>147</v>
      </c>
      <c r="Q455">
        <v>121.3</v>
      </c>
      <c r="R455">
        <v>2</v>
      </c>
      <c r="S455" s="5">
        <v>0</v>
      </c>
      <c r="T455" s="11">
        <v>25.472999999999999</v>
      </c>
      <c r="U455" s="11">
        <f>SalesData[[#This Row],[Profit]]/SalesData[[#This Row],[Quantity]]</f>
        <v>12.736499999999999</v>
      </c>
      <c r="V455" s="5">
        <f>SalesData[[#This Row],[Profit]]/SalesData[[#This Row],[Sales]]</f>
        <v>0.21</v>
      </c>
      <c r="W455" s="17">
        <f>IF(SalesData[[#This Row],[Discount]]&gt;=0.2,1,0)</f>
        <v>0</v>
      </c>
      <c r="X455" s="1" t="s">
        <v>60</v>
      </c>
      <c r="Y455" s="1" t="str">
        <f>TEXT(SalesData[[#This Row],[Order Date]],"yyyy")</f>
        <v>2017</v>
      </c>
      <c r="Z455" s="1" t="s">
        <v>255</v>
      </c>
    </row>
    <row r="456" spans="1:26" x14ac:dyDescent="0.3">
      <c r="A456">
        <v>2201</v>
      </c>
      <c r="B456" s="1" t="s">
        <v>1754</v>
      </c>
      <c r="C456" s="2">
        <v>41791</v>
      </c>
      <c r="D456" s="2">
        <v>41796</v>
      </c>
      <c r="E456" s="1" t="s">
        <v>41</v>
      </c>
      <c r="F456" s="1" t="s">
        <v>815</v>
      </c>
      <c r="G456" s="1" t="s">
        <v>816</v>
      </c>
      <c r="H456" s="1" t="s">
        <v>26</v>
      </c>
      <c r="I456" s="1" t="s">
        <v>27</v>
      </c>
      <c r="J456" s="1" t="s">
        <v>1755</v>
      </c>
      <c r="K456" s="1" t="s">
        <v>1060</v>
      </c>
      <c r="L456" s="1" t="s">
        <v>30</v>
      </c>
      <c r="M456" s="1" t="s">
        <v>448</v>
      </c>
      <c r="N456" s="1" t="s">
        <v>32</v>
      </c>
      <c r="O456" s="1" t="s">
        <v>58</v>
      </c>
      <c r="P456" s="1" t="s">
        <v>449</v>
      </c>
      <c r="Q456">
        <v>22.2</v>
      </c>
      <c r="R456">
        <v>6</v>
      </c>
      <c r="S456" s="5">
        <v>0</v>
      </c>
      <c r="T456" s="11">
        <v>9.1020000000000003</v>
      </c>
      <c r="U456" s="11">
        <f>SalesData[[#This Row],[Profit]]/SalesData[[#This Row],[Quantity]]</f>
        <v>1.5170000000000001</v>
      </c>
      <c r="V456" s="5">
        <f>SalesData[[#This Row],[Profit]]/SalesData[[#This Row],[Sales]]</f>
        <v>0.41000000000000003</v>
      </c>
      <c r="W456" s="17">
        <f>IF(SalesData[[#This Row],[Discount]]&gt;=0.2,1,0)</f>
        <v>0</v>
      </c>
      <c r="X456" s="1" t="s">
        <v>60</v>
      </c>
      <c r="Y456" s="1" t="str">
        <f>TEXT(SalesData[[#This Row],[Order Date]],"yyyy")</f>
        <v>2014</v>
      </c>
      <c r="Z456" s="1" t="s">
        <v>61</v>
      </c>
    </row>
    <row r="457" spans="1:26" x14ac:dyDescent="0.3">
      <c r="A457">
        <v>2204</v>
      </c>
      <c r="B457" s="1" t="s">
        <v>1756</v>
      </c>
      <c r="C457" s="2">
        <v>42253</v>
      </c>
      <c r="D457" s="2">
        <v>42259</v>
      </c>
      <c r="E457" s="1" t="s">
        <v>41</v>
      </c>
      <c r="F457" s="1" t="s">
        <v>1268</v>
      </c>
      <c r="G457" s="1" t="s">
        <v>1269</v>
      </c>
      <c r="H457" s="1" t="s">
        <v>102</v>
      </c>
      <c r="I457" s="1" t="s">
        <v>27</v>
      </c>
      <c r="J457" s="1" t="s">
        <v>193</v>
      </c>
      <c r="K457" s="1" t="s">
        <v>194</v>
      </c>
      <c r="L457" s="1" t="s">
        <v>56</v>
      </c>
      <c r="M457" s="1" t="s">
        <v>1757</v>
      </c>
      <c r="N457" s="1" t="s">
        <v>32</v>
      </c>
      <c r="O457" s="1" t="s">
        <v>58</v>
      </c>
      <c r="P457" s="1" t="s">
        <v>1758</v>
      </c>
      <c r="Q457">
        <v>191.82</v>
      </c>
      <c r="R457">
        <v>3</v>
      </c>
      <c r="S457" s="5">
        <v>0</v>
      </c>
      <c r="T457" s="11">
        <v>74.809799999999996</v>
      </c>
      <c r="U457" s="11">
        <f>SalesData[[#This Row],[Profit]]/SalesData[[#This Row],[Quantity]]</f>
        <v>24.936599999999999</v>
      </c>
      <c r="V457" s="5">
        <f>SalesData[[#This Row],[Profit]]/SalesData[[#This Row],[Sales]]</f>
        <v>0.39</v>
      </c>
      <c r="W457" s="17">
        <f>IF(SalesData[[#This Row],[Discount]]&gt;=0.2,1,0)</f>
        <v>0</v>
      </c>
      <c r="X457" s="1" t="s">
        <v>131</v>
      </c>
      <c r="Y457" s="1" t="str">
        <f>TEXT(SalesData[[#This Row],[Order Date]],"yyyy")</f>
        <v>2015</v>
      </c>
      <c r="Z457" s="1" t="s">
        <v>79</v>
      </c>
    </row>
    <row r="458" spans="1:26" x14ac:dyDescent="0.3">
      <c r="A458">
        <v>2205</v>
      </c>
      <c r="B458" s="1" t="s">
        <v>1759</v>
      </c>
      <c r="C458" s="2">
        <v>42184</v>
      </c>
      <c r="D458" s="2">
        <v>42190</v>
      </c>
      <c r="E458" s="1" t="s">
        <v>41</v>
      </c>
      <c r="F458" s="1" t="s">
        <v>199</v>
      </c>
      <c r="G458" s="1" t="s">
        <v>200</v>
      </c>
      <c r="H458" s="1" t="s">
        <v>26</v>
      </c>
      <c r="I458" s="1" t="s">
        <v>27</v>
      </c>
      <c r="J458" s="1" t="s">
        <v>817</v>
      </c>
      <c r="K458" s="1" t="s">
        <v>68</v>
      </c>
      <c r="L458" s="1" t="s">
        <v>69</v>
      </c>
      <c r="M458" s="1" t="s">
        <v>1292</v>
      </c>
      <c r="N458" s="1" t="s">
        <v>32</v>
      </c>
      <c r="O458" s="1" t="s">
        <v>58</v>
      </c>
      <c r="P458" s="1" t="s">
        <v>1760</v>
      </c>
      <c r="Q458">
        <v>20.103999999999999</v>
      </c>
      <c r="R458">
        <v>1</v>
      </c>
      <c r="S458" s="5">
        <v>0.2</v>
      </c>
      <c r="T458" s="11">
        <v>1.7591000000000001</v>
      </c>
      <c r="U458" s="11">
        <f>SalesData[[#This Row],[Profit]]/SalesData[[#This Row],[Quantity]]</f>
        <v>1.7591000000000001</v>
      </c>
      <c r="V458" s="5">
        <f>SalesData[[#This Row],[Profit]]/SalesData[[#This Row],[Sales]]</f>
        <v>8.7500000000000008E-2</v>
      </c>
      <c r="W458" s="17">
        <f>IF(SalesData[[#This Row],[Discount]]&gt;=0.2,1,0)</f>
        <v>1</v>
      </c>
      <c r="X458" s="1" t="s">
        <v>131</v>
      </c>
      <c r="Y458" s="1" t="str">
        <f>TEXT(SalesData[[#This Row],[Order Date]],"yyyy")</f>
        <v>2015</v>
      </c>
      <c r="Z458" s="1" t="s">
        <v>61</v>
      </c>
    </row>
    <row r="459" spans="1:26" x14ac:dyDescent="0.3">
      <c r="A459">
        <v>2213</v>
      </c>
      <c r="B459" s="1" t="s">
        <v>1761</v>
      </c>
      <c r="C459" s="2">
        <v>43060</v>
      </c>
      <c r="D459" s="2">
        <v>43064</v>
      </c>
      <c r="E459" s="1" t="s">
        <v>41</v>
      </c>
      <c r="F459" s="1" t="s">
        <v>1762</v>
      </c>
      <c r="G459" s="1" t="s">
        <v>1763</v>
      </c>
      <c r="H459" s="1" t="s">
        <v>26</v>
      </c>
      <c r="I459" s="1" t="s">
        <v>27</v>
      </c>
      <c r="J459" s="1" t="s">
        <v>175</v>
      </c>
      <c r="K459" s="1" t="s">
        <v>122</v>
      </c>
      <c r="L459" s="1" t="s">
        <v>69</v>
      </c>
      <c r="M459" s="1" t="s">
        <v>1151</v>
      </c>
      <c r="N459" s="1" t="s">
        <v>32</v>
      </c>
      <c r="O459" s="1" t="s">
        <v>58</v>
      </c>
      <c r="P459" s="1" t="s">
        <v>1152</v>
      </c>
      <c r="Q459">
        <v>27.42</v>
      </c>
      <c r="R459">
        <v>1</v>
      </c>
      <c r="S459" s="5">
        <v>0</v>
      </c>
      <c r="T459" s="11">
        <v>11.2422</v>
      </c>
      <c r="U459" s="11">
        <f>SalesData[[#This Row],[Profit]]/SalesData[[#This Row],[Quantity]]</f>
        <v>11.2422</v>
      </c>
      <c r="V459" s="5">
        <f>SalesData[[#This Row],[Profit]]/SalesData[[#This Row],[Sales]]</f>
        <v>0.41</v>
      </c>
      <c r="W459" s="17">
        <f>IF(SalesData[[#This Row],[Discount]]&gt;=0.2,1,0)</f>
        <v>0</v>
      </c>
      <c r="X459" s="1" t="s">
        <v>85</v>
      </c>
      <c r="Y459" s="1" t="str">
        <f>TEXT(SalesData[[#This Row],[Order Date]],"yyyy")</f>
        <v>2017</v>
      </c>
      <c r="Z459" s="1" t="s">
        <v>36</v>
      </c>
    </row>
    <row r="460" spans="1:26" x14ac:dyDescent="0.3">
      <c r="A460">
        <v>2217</v>
      </c>
      <c r="B460" s="1" t="s">
        <v>1764</v>
      </c>
      <c r="C460" s="2">
        <v>43009</v>
      </c>
      <c r="D460" s="2">
        <v>43010</v>
      </c>
      <c r="E460" s="1" t="s">
        <v>89</v>
      </c>
      <c r="F460" s="1" t="s">
        <v>1765</v>
      </c>
      <c r="G460" s="1" t="s">
        <v>1766</v>
      </c>
      <c r="H460" s="1" t="s">
        <v>26</v>
      </c>
      <c r="I460" s="1" t="s">
        <v>27</v>
      </c>
      <c r="J460" s="1" t="s">
        <v>1493</v>
      </c>
      <c r="K460" s="1" t="s">
        <v>55</v>
      </c>
      <c r="L460" s="1" t="s">
        <v>56</v>
      </c>
      <c r="M460" s="1" t="s">
        <v>1767</v>
      </c>
      <c r="N460" s="1" t="s">
        <v>32</v>
      </c>
      <c r="O460" s="1" t="s">
        <v>38</v>
      </c>
      <c r="P460" s="1" t="s">
        <v>1768</v>
      </c>
      <c r="Q460">
        <v>108.608</v>
      </c>
      <c r="R460">
        <v>4</v>
      </c>
      <c r="S460" s="5">
        <v>0.2</v>
      </c>
      <c r="T460" s="11">
        <v>9.5031999999999996</v>
      </c>
      <c r="U460" s="11">
        <f>SalesData[[#This Row],[Profit]]/SalesData[[#This Row],[Quantity]]</f>
        <v>2.3757999999999999</v>
      </c>
      <c r="V460" s="5">
        <f>SalesData[[#This Row],[Profit]]/SalesData[[#This Row],[Sales]]</f>
        <v>8.7499999999999994E-2</v>
      </c>
      <c r="W460" s="17">
        <f>IF(SalesData[[#This Row],[Discount]]&gt;=0.2,1,0)</f>
        <v>1</v>
      </c>
      <c r="X460" s="1" t="s">
        <v>125</v>
      </c>
      <c r="Y460" s="1" t="str">
        <f>TEXT(SalesData[[#This Row],[Order Date]],"yyyy")</f>
        <v>2017</v>
      </c>
      <c r="Z460" s="1" t="s">
        <v>50</v>
      </c>
    </row>
    <row r="461" spans="1:26" x14ac:dyDescent="0.3">
      <c r="A461">
        <v>2224</v>
      </c>
      <c r="B461" s="1" t="s">
        <v>1769</v>
      </c>
      <c r="C461" s="2">
        <v>42344</v>
      </c>
      <c r="D461" s="2">
        <v>42344</v>
      </c>
      <c r="E461" s="1" t="s">
        <v>427</v>
      </c>
      <c r="F461" s="1" t="s">
        <v>1770</v>
      </c>
      <c r="G461" s="1" t="s">
        <v>1771</v>
      </c>
      <c r="H461" s="1" t="s">
        <v>26</v>
      </c>
      <c r="I461" s="1" t="s">
        <v>27</v>
      </c>
      <c r="J461" s="1" t="s">
        <v>1772</v>
      </c>
      <c r="K461" s="1" t="s">
        <v>233</v>
      </c>
      <c r="L461" s="1" t="s">
        <v>69</v>
      </c>
      <c r="M461" s="1" t="s">
        <v>297</v>
      </c>
      <c r="N461" s="1" t="s">
        <v>32</v>
      </c>
      <c r="O461" s="1" t="s">
        <v>38</v>
      </c>
      <c r="P461" s="1" t="s">
        <v>298</v>
      </c>
      <c r="Q461">
        <v>70.686000000000007</v>
      </c>
      <c r="R461">
        <v>1</v>
      </c>
      <c r="S461" s="5">
        <v>0.3</v>
      </c>
      <c r="T461" s="11">
        <v>-24.235199999999999</v>
      </c>
      <c r="U461" s="11">
        <f>SalesData[[#This Row],[Profit]]/SalesData[[#This Row],[Quantity]]</f>
        <v>-24.235199999999999</v>
      </c>
      <c r="V461" s="5">
        <f>SalesData[[#This Row],[Profit]]/SalesData[[#This Row],[Sales]]</f>
        <v>-0.3428571428571428</v>
      </c>
      <c r="W461" s="17">
        <f>IF(SalesData[[#This Row],[Discount]]&gt;=0.2,1,0)</f>
        <v>1</v>
      </c>
      <c r="X461" s="1" t="s">
        <v>432</v>
      </c>
      <c r="Y461" s="1" t="str">
        <f>TEXT(SalesData[[#This Row],[Order Date]],"yyyy")</f>
        <v>2015</v>
      </c>
      <c r="Z461" s="1" t="s">
        <v>98</v>
      </c>
    </row>
    <row r="462" spans="1:26" x14ac:dyDescent="0.3">
      <c r="A462">
        <v>2226</v>
      </c>
      <c r="B462" s="1" t="s">
        <v>1773</v>
      </c>
      <c r="C462" s="2">
        <v>42448</v>
      </c>
      <c r="D462" s="2">
        <v>42450</v>
      </c>
      <c r="E462" s="1" t="s">
        <v>23</v>
      </c>
      <c r="F462" s="1" t="s">
        <v>1774</v>
      </c>
      <c r="G462" s="1" t="s">
        <v>1775</v>
      </c>
      <c r="H462" s="1" t="s">
        <v>26</v>
      </c>
      <c r="I462" s="1" t="s">
        <v>27</v>
      </c>
      <c r="J462" s="1" t="s">
        <v>1776</v>
      </c>
      <c r="K462" s="1" t="s">
        <v>182</v>
      </c>
      <c r="L462" s="1" t="s">
        <v>56</v>
      </c>
      <c r="M462" s="1" t="s">
        <v>1777</v>
      </c>
      <c r="N462" s="1" t="s">
        <v>32</v>
      </c>
      <c r="O462" s="1" t="s">
        <v>33</v>
      </c>
      <c r="P462" s="1" t="s">
        <v>1778</v>
      </c>
      <c r="Q462">
        <v>72.293999999999997</v>
      </c>
      <c r="R462">
        <v>1</v>
      </c>
      <c r="S462" s="5">
        <v>0.7</v>
      </c>
      <c r="T462" s="11">
        <v>-98.8018</v>
      </c>
      <c r="U462" s="11">
        <f>SalesData[[#This Row],[Profit]]/SalesData[[#This Row],[Quantity]]</f>
        <v>-98.8018</v>
      </c>
      <c r="V462" s="5">
        <f>SalesData[[#This Row],[Profit]]/SalesData[[#This Row],[Sales]]</f>
        <v>-1.3666666666666667</v>
      </c>
      <c r="W462" s="17">
        <f>IF(SalesData[[#This Row],[Discount]]&gt;=0.2,1,0)</f>
        <v>1</v>
      </c>
      <c r="X462" s="1" t="s">
        <v>72</v>
      </c>
      <c r="Y462" s="1" t="str">
        <f>TEXT(SalesData[[#This Row],[Order Date]],"yyyy")</f>
        <v>2016</v>
      </c>
      <c r="Z462" s="1" t="s">
        <v>197</v>
      </c>
    </row>
    <row r="463" spans="1:26" x14ac:dyDescent="0.3">
      <c r="A463">
        <v>2229</v>
      </c>
      <c r="B463" s="1" t="s">
        <v>1779</v>
      </c>
      <c r="C463" s="2">
        <v>42644</v>
      </c>
      <c r="D463" s="2">
        <v>42648</v>
      </c>
      <c r="E463" s="1" t="s">
        <v>41</v>
      </c>
      <c r="F463" s="1" t="s">
        <v>1128</v>
      </c>
      <c r="G463" s="1" t="s">
        <v>1129</v>
      </c>
      <c r="H463" s="1" t="s">
        <v>26</v>
      </c>
      <c r="I463" s="1" t="s">
        <v>27</v>
      </c>
      <c r="J463" s="1" t="s">
        <v>175</v>
      </c>
      <c r="K463" s="1" t="s">
        <v>122</v>
      </c>
      <c r="L463" s="1" t="s">
        <v>69</v>
      </c>
      <c r="M463" s="1" t="s">
        <v>1725</v>
      </c>
      <c r="N463" s="1" t="s">
        <v>32</v>
      </c>
      <c r="O463" s="1" t="s">
        <v>47</v>
      </c>
      <c r="P463" s="1" t="s">
        <v>1726</v>
      </c>
      <c r="Q463">
        <v>330.58800000000002</v>
      </c>
      <c r="R463">
        <v>1</v>
      </c>
      <c r="S463" s="5">
        <v>0.4</v>
      </c>
      <c r="T463" s="11">
        <v>-115.7058</v>
      </c>
      <c r="U463" s="11">
        <f>SalesData[[#This Row],[Profit]]/SalesData[[#This Row],[Quantity]]</f>
        <v>-115.7058</v>
      </c>
      <c r="V463" s="5">
        <f>SalesData[[#This Row],[Profit]]/SalesData[[#This Row],[Sales]]</f>
        <v>-0.35</v>
      </c>
      <c r="W463" s="17">
        <f>IF(SalesData[[#This Row],[Discount]]&gt;=0.2,1,0)</f>
        <v>1</v>
      </c>
      <c r="X463" s="1" t="s">
        <v>85</v>
      </c>
      <c r="Y463" s="1" t="str">
        <f>TEXT(SalesData[[#This Row],[Order Date]],"yyyy")</f>
        <v>2016</v>
      </c>
      <c r="Z463" s="1" t="s">
        <v>50</v>
      </c>
    </row>
    <row r="464" spans="1:26" x14ac:dyDescent="0.3">
      <c r="A464">
        <v>2232</v>
      </c>
      <c r="B464" s="1" t="s">
        <v>1780</v>
      </c>
      <c r="C464" s="2">
        <v>42912</v>
      </c>
      <c r="D464" s="2">
        <v>42917</v>
      </c>
      <c r="E464" s="1" t="s">
        <v>41</v>
      </c>
      <c r="F464" s="1" t="s">
        <v>1781</v>
      </c>
      <c r="G464" s="1" t="s">
        <v>1782</v>
      </c>
      <c r="H464" s="1" t="s">
        <v>26</v>
      </c>
      <c r="I464" s="1" t="s">
        <v>27</v>
      </c>
      <c r="J464" s="1" t="s">
        <v>1156</v>
      </c>
      <c r="K464" s="1" t="s">
        <v>112</v>
      </c>
      <c r="L464" s="1" t="s">
        <v>95</v>
      </c>
      <c r="M464" s="1" t="s">
        <v>1012</v>
      </c>
      <c r="N464" s="1" t="s">
        <v>32</v>
      </c>
      <c r="O464" s="1" t="s">
        <v>58</v>
      </c>
      <c r="P464" s="1" t="s">
        <v>1013</v>
      </c>
      <c r="Q464">
        <v>526.45000000000005</v>
      </c>
      <c r="R464">
        <v>5</v>
      </c>
      <c r="S464" s="5">
        <v>0</v>
      </c>
      <c r="T464" s="11">
        <v>31.587</v>
      </c>
      <c r="U464" s="11">
        <f>SalesData[[#This Row],[Profit]]/SalesData[[#This Row],[Quantity]]</f>
        <v>6.3174000000000001</v>
      </c>
      <c r="V464" s="5">
        <f>SalesData[[#This Row],[Profit]]/SalesData[[#This Row],[Sales]]</f>
        <v>0.06</v>
      </c>
      <c r="W464" s="17">
        <f>IF(SalesData[[#This Row],[Discount]]&gt;=0.2,1,0)</f>
        <v>0</v>
      </c>
      <c r="X464" s="1" t="s">
        <v>60</v>
      </c>
      <c r="Y464" s="1" t="str">
        <f>TEXT(SalesData[[#This Row],[Order Date]],"yyyy")</f>
        <v>2017</v>
      </c>
      <c r="Z464" s="1" t="s">
        <v>61</v>
      </c>
    </row>
    <row r="465" spans="1:26" x14ac:dyDescent="0.3">
      <c r="A465">
        <v>2239</v>
      </c>
      <c r="B465" s="1" t="s">
        <v>1783</v>
      </c>
      <c r="C465" s="2">
        <v>42845</v>
      </c>
      <c r="D465" s="2">
        <v>42851</v>
      </c>
      <c r="E465" s="1" t="s">
        <v>41</v>
      </c>
      <c r="F465" s="1" t="s">
        <v>1784</v>
      </c>
      <c r="G465" s="1" t="s">
        <v>1785</v>
      </c>
      <c r="H465" s="1" t="s">
        <v>102</v>
      </c>
      <c r="I465" s="1" t="s">
        <v>27</v>
      </c>
      <c r="J465" s="1" t="s">
        <v>135</v>
      </c>
      <c r="K465" s="1" t="s">
        <v>136</v>
      </c>
      <c r="L465" s="1" t="s">
        <v>95</v>
      </c>
      <c r="M465" s="1" t="s">
        <v>1786</v>
      </c>
      <c r="N465" s="1" t="s">
        <v>32</v>
      </c>
      <c r="O465" s="1" t="s">
        <v>58</v>
      </c>
      <c r="P465" s="1" t="s">
        <v>1787</v>
      </c>
      <c r="Q465">
        <v>44.4</v>
      </c>
      <c r="R465">
        <v>2</v>
      </c>
      <c r="S465" s="5">
        <v>0.6</v>
      </c>
      <c r="T465" s="11">
        <v>-52.17</v>
      </c>
      <c r="U465" s="11">
        <f>SalesData[[#This Row],[Profit]]/SalesData[[#This Row],[Quantity]]</f>
        <v>-26.085000000000001</v>
      </c>
      <c r="V465" s="5">
        <f>SalesData[[#This Row],[Profit]]/SalesData[[#This Row],[Sales]]</f>
        <v>-1.175</v>
      </c>
      <c r="W465" s="17">
        <f>IF(SalesData[[#This Row],[Discount]]&gt;=0.2,1,0)</f>
        <v>1</v>
      </c>
      <c r="X465" s="1" t="s">
        <v>131</v>
      </c>
      <c r="Y465" s="1" t="str">
        <f>TEXT(SalesData[[#This Row],[Order Date]],"yyyy")</f>
        <v>2017</v>
      </c>
      <c r="Z465" s="1" t="s">
        <v>115</v>
      </c>
    </row>
    <row r="466" spans="1:26" x14ac:dyDescent="0.3">
      <c r="A466">
        <v>2257</v>
      </c>
      <c r="B466" s="1" t="s">
        <v>1788</v>
      </c>
      <c r="C466" s="2">
        <v>42630</v>
      </c>
      <c r="D466" s="2">
        <v>42635</v>
      </c>
      <c r="E466" s="1" t="s">
        <v>41</v>
      </c>
      <c r="F466" s="1" t="s">
        <v>986</v>
      </c>
      <c r="G466" s="1" t="s">
        <v>987</v>
      </c>
      <c r="H466" s="1" t="s">
        <v>92</v>
      </c>
      <c r="I466" s="1" t="s">
        <v>27</v>
      </c>
      <c r="J466" s="1" t="s">
        <v>1789</v>
      </c>
      <c r="K466" s="1" t="s">
        <v>1790</v>
      </c>
      <c r="L466" s="1" t="s">
        <v>69</v>
      </c>
      <c r="M466" s="1" t="s">
        <v>1087</v>
      </c>
      <c r="N466" s="1" t="s">
        <v>32</v>
      </c>
      <c r="O466" s="1" t="s">
        <v>58</v>
      </c>
      <c r="P466" s="1" t="s">
        <v>1088</v>
      </c>
      <c r="Q466">
        <v>109.48</v>
      </c>
      <c r="R466">
        <v>2</v>
      </c>
      <c r="S466" s="5">
        <v>0</v>
      </c>
      <c r="T466" s="11">
        <v>33.938800000000001</v>
      </c>
      <c r="U466" s="11">
        <f>SalesData[[#This Row],[Profit]]/SalesData[[#This Row],[Quantity]]</f>
        <v>16.9694</v>
      </c>
      <c r="V466" s="5">
        <f>SalesData[[#This Row],[Profit]]/SalesData[[#This Row],[Sales]]</f>
        <v>0.31</v>
      </c>
      <c r="W466" s="17">
        <f>IF(SalesData[[#This Row],[Discount]]&gt;=0.2,1,0)</f>
        <v>0</v>
      </c>
      <c r="X466" s="1" t="s">
        <v>60</v>
      </c>
      <c r="Y466" s="1" t="str">
        <f>TEXT(SalesData[[#This Row],[Order Date]],"yyyy")</f>
        <v>2016</v>
      </c>
      <c r="Z466" s="1" t="s">
        <v>79</v>
      </c>
    </row>
    <row r="467" spans="1:26" x14ac:dyDescent="0.3">
      <c r="A467">
        <v>2258</v>
      </c>
      <c r="B467" s="1" t="s">
        <v>1791</v>
      </c>
      <c r="C467" s="2">
        <v>42902</v>
      </c>
      <c r="D467" s="2">
        <v>42905</v>
      </c>
      <c r="E467" s="1" t="s">
        <v>89</v>
      </c>
      <c r="F467" s="1" t="s">
        <v>1430</v>
      </c>
      <c r="G467" s="1" t="s">
        <v>1431</v>
      </c>
      <c r="H467" s="1" t="s">
        <v>26</v>
      </c>
      <c r="I467" s="1" t="s">
        <v>27</v>
      </c>
      <c r="J467" s="1" t="s">
        <v>330</v>
      </c>
      <c r="K467" s="1" t="s">
        <v>55</v>
      </c>
      <c r="L467" s="1" t="s">
        <v>56</v>
      </c>
      <c r="M467" s="1" t="s">
        <v>481</v>
      </c>
      <c r="N467" s="1" t="s">
        <v>32</v>
      </c>
      <c r="O467" s="1" t="s">
        <v>38</v>
      </c>
      <c r="P467" s="1" t="s">
        <v>482</v>
      </c>
      <c r="Q467">
        <v>1212.96</v>
      </c>
      <c r="R467">
        <v>7</v>
      </c>
      <c r="S467" s="5">
        <v>0.2</v>
      </c>
      <c r="T467" s="11">
        <v>90.971999999999994</v>
      </c>
      <c r="U467" s="11">
        <f>SalesData[[#This Row],[Profit]]/SalesData[[#This Row],[Quantity]]</f>
        <v>12.995999999999999</v>
      </c>
      <c r="V467" s="5">
        <f>SalesData[[#This Row],[Profit]]/SalesData[[#This Row],[Sales]]</f>
        <v>7.4999999999999997E-2</v>
      </c>
      <c r="W467" s="17">
        <f>IF(SalesData[[#This Row],[Discount]]&gt;=0.2,1,0)</f>
        <v>1</v>
      </c>
      <c r="X467" s="1" t="s">
        <v>35</v>
      </c>
      <c r="Y467" s="1" t="str">
        <f>TEXT(SalesData[[#This Row],[Order Date]],"yyyy")</f>
        <v>2017</v>
      </c>
      <c r="Z467" s="1" t="s">
        <v>61</v>
      </c>
    </row>
    <row r="468" spans="1:26" x14ac:dyDescent="0.3">
      <c r="A468">
        <v>2263</v>
      </c>
      <c r="B468" s="1" t="s">
        <v>1792</v>
      </c>
      <c r="C468" s="2">
        <v>42772</v>
      </c>
      <c r="D468" s="2">
        <v>42775</v>
      </c>
      <c r="E468" s="1" t="s">
        <v>89</v>
      </c>
      <c r="F468" s="1" t="s">
        <v>1793</v>
      </c>
      <c r="G468" s="1" t="s">
        <v>1794</v>
      </c>
      <c r="H468" s="1" t="s">
        <v>26</v>
      </c>
      <c r="I468" s="1" t="s">
        <v>27</v>
      </c>
      <c r="J468" s="1" t="s">
        <v>691</v>
      </c>
      <c r="K468" s="1" t="s">
        <v>718</v>
      </c>
      <c r="L468" s="1" t="s">
        <v>30</v>
      </c>
      <c r="M468" s="1" t="s">
        <v>712</v>
      </c>
      <c r="N468" s="1" t="s">
        <v>32</v>
      </c>
      <c r="O468" s="1" t="s">
        <v>33</v>
      </c>
      <c r="P468" s="1" t="s">
        <v>713</v>
      </c>
      <c r="Q468">
        <v>359.97</v>
      </c>
      <c r="R468">
        <v>3</v>
      </c>
      <c r="S468" s="5">
        <v>0</v>
      </c>
      <c r="T468" s="11">
        <v>79.193399999999997</v>
      </c>
      <c r="U468" s="11">
        <f>SalesData[[#This Row],[Profit]]/SalesData[[#This Row],[Quantity]]</f>
        <v>26.3978</v>
      </c>
      <c r="V468" s="5">
        <f>SalesData[[#This Row],[Profit]]/SalesData[[#This Row],[Sales]]</f>
        <v>0.21999999999999997</v>
      </c>
      <c r="W468" s="17">
        <f>IF(SalesData[[#This Row],[Discount]]&gt;=0.2,1,0)</f>
        <v>0</v>
      </c>
      <c r="X468" s="1" t="s">
        <v>35</v>
      </c>
      <c r="Y468" s="1" t="str">
        <f>TEXT(SalesData[[#This Row],[Order Date]],"yyyy")</f>
        <v>2017</v>
      </c>
      <c r="Z468" s="1" t="s">
        <v>299</v>
      </c>
    </row>
    <row r="469" spans="1:26" x14ac:dyDescent="0.3">
      <c r="A469">
        <v>2273</v>
      </c>
      <c r="B469" s="1" t="s">
        <v>1795</v>
      </c>
      <c r="C469" s="2">
        <v>42069</v>
      </c>
      <c r="D469" s="2">
        <v>42074</v>
      </c>
      <c r="E469" s="1" t="s">
        <v>41</v>
      </c>
      <c r="F469" s="1" t="s">
        <v>1796</v>
      </c>
      <c r="G469" s="1" t="s">
        <v>1797</v>
      </c>
      <c r="H469" s="1" t="s">
        <v>26</v>
      </c>
      <c r="I469" s="1" t="s">
        <v>27</v>
      </c>
      <c r="J469" s="1" t="s">
        <v>330</v>
      </c>
      <c r="K469" s="1" t="s">
        <v>55</v>
      </c>
      <c r="L469" s="1" t="s">
        <v>56</v>
      </c>
      <c r="M469" s="1" t="s">
        <v>1798</v>
      </c>
      <c r="N469" s="1" t="s">
        <v>32</v>
      </c>
      <c r="O469" s="1" t="s">
        <v>58</v>
      </c>
      <c r="P469" s="1" t="s">
        <v>1799</v>
      </c>
      <c r="Q469">
        <v>435.26</v>
      </c>
      <c r="R469">
        <v>7</v>
      </c>
      <c r="S469" s="5">
        <v>0</v>
      </c>
      <c r="T469" s="11">
        <v>95.757199999999997</v>
      </c>
      <c r="U469" s="11">
        <f>SalesData[[#This Row],[Profit]]/SalesData[[#This Row],[Quantity]]</f>
        <v>13.679599999999999</v>
      </c>
      <c r="V469" s="5">
        <f>SalesData[[#This Row],[Profit]]/SalesData[[#This Row],[Sales]]</f>
        <v>0.22</v>
      </c>
      <c r="W469" s="17">
        <f>IF(SalesData[[#This Row],[Discount]]&gt;=0.2,1,0)</f>
        <v>0</v>
      </c>
      <c r="X469" s="1" t="s">
        <v>60</v>
      </c>
      <c r="Y469" s="1" t="str">
        <f>TEXT(SalesData[[#This Row],[Order Date]],"yyyy")</f>
        <v>2015</v>
      </c>
      <c r="Z469" s="1" t="s">
        <v>197</v>
      </c>
    </row>
    <row r="470" spans="1:26" x14ac:dyDescent="0.3">
      <c r="A470">
        <v>2275</v>
      </c>
      <c r="B470" s="1" t="s">
        <v>1800</v>
      </c>
      <c r="C470" s="2">
        <v>41915</v>
      </c>
      <c r="D470" s="2">
        <v>41920</v>
      </c>
      <c r="E470" s="1" t="s">
        <v>23</v>
      </c>
      <c r="F470" s="1" t="s">
        <v>434</v>
      </c>
      <c r="G470" s="1" t="s">
        <v>435</v>
      </c>
      <c r="H470" s="1" t="s">
        <v>92</v>
      </c>
      <c r="I470" s="1" t="s">
        <v>27</v>
      </c>
      <c r="J470" s="1" t="s">
        <v>54</v>
      </c>
      <c r="K470" s="1" t="s">
        <v>55</v>
      </c>
      <c r="L470" s="1" t="s">
        <v>56</v>
      </c>
      <c r="M470" s="1" t="s">
        <v>1801</v>
      </c>
      <c r="N470" s="1" t="s">
        <v>32</v>
      </c>
      <c r="O470" s="1" t="s">
        <v>47</v>
      </c>
      <c r="P470" s="1" t="s">
        <v>1802</v>
      </c>
      <c r="Q470">
        <v>143.43199999999999</v>
      </c>
      <c r="R470">
        <v>1</v>
      </c>
      <c r="S470" s="5">
        <v>0.2</v>
      </c>
      <c r="T470" s="11">
        <v>3.5857999999999999</v>
      </c>
      <c r="U470" s="11">
        <f>SalesData[[#This Row],[Profit]]/SalesData[[#This Row],[Quantity]]</f>
        <v>3.5857999999999999</v>
      </c>
      <c r="V470" s="5">
        <f>SalesData[[#This Row],[Profit]]/SalesData[[#This Row],[Sales]]</f>
        <v>2.5000000000000001E-2</v>
      </c>
      <c r="W470" s="17">
        <f>IF(SalesData[[#This Row],[Discount]]&gt;=0.2,1,0)</f>
        <v>1</v>
      </c>
      <c r="X470" s="1" t="s">
        <v>60</v>
      </c>
      <c r="Y470" s="1" t="str">
        <f>TEXT(SalesData[[#This Row],[Order Date]],"yyyy")</f>
        <v>2014</v>
      </c>
      <c r="Z470" s="1" t="s">
        <v>50</v>
      </c>
    </row>
    <row r="471" spans="1:26" x14ac:dyDescent="0.3">
      <c r="A471">
        <v>2276</v>
      </c>
      <c r="B471" s="1" t="s">
        <v>1800</v>
      </c>
      <c r="C471" s="2">
        <v>41915</v>
      </c>
      <c r="D471" s="2">
        <v>41920</v>
      </c>
      <c r="E471" s="1" t="s">
        <v>23</v>
      </c>
      <c r="F471" s="1" t="s">
        <v>434</v>
      </c>
      <c r="G471" s="1" t="s">
        <v>435</v>
      </c>
      <c r="H471" s="1" t="s">
        <v>92</v>
      </c>
      <c r="I471" s="1" t="s">
        <v>27</v>
      </c>
      <c r="J471" s="1" t="s">
        <v>54</v>
      </c>
      <c r="K471" s="1" t="s">
        <v>55</v>
      </c>
      <c r="L471" s="1" t="s">
        <v>56</v>
      </c>
      <c r="M471" s="1" t="s">
        <v>70</v>
      </c>
      <c r="N471" s="1" t="s">
        <v>32</v>
      </c>
      <c r="O471" s="1" t="s">
        <v>38</v>
      </c>
      <c r="P471" s="1" t="s">
        <v>71</v>
      </c>
      <c r="Q471">
        <v>122.352</v>
      </c>
      <c r="R471">
        <v>3</v>
      </c>
      <c r="S471" s="5">
        <v>0.2</v>
      </c>
      <c r="T471" s="11">
        <v>13.7646</v>
      </c>
      <c r="U471" s="11">
        <f>SalesData[[#This Row],[Profit]]/SalesData[[#This Row],[Quantity]]</f>
        <v>4.5881999999999996</v>
      </c>
      <c r="V471" s="5">
        <f>SalesData[[#This Row],[Profit]]/SalesData[[#This Row],[Sales]]</f>
        <v>0.11249999999999999</v>
      </c>
      <c r="W471" s="17">
        <f>IF(SalesData[[#This Row],[Discount]]&gt;=0.2,1,0)</f>
        <v>1</v>
      </c>
      <c r="X471" s="1" t="s">
        <v>60</v>
      </c>
      <c r="Y471" s="1" t="str">
        <f>TEXT(SalesData[[#This Row],[Order Date]],"yyyy")</f>
        <v>2014</v>
      </c>
      <c r="Z471" s="1" t="s">
        <v>50</v>
      </c>
    </row>
    <row r="472" spans="1:26" x14ac:dyDescent="0.3">
      <c r="A472">
        <v>2278</v>
      </c>
      <c r="B472" s="1" t="s">
        <v>1803</v>
      </c>
      <c r="C472" s="2">
        <v>41817</v>
      </c>
      <c r="D472" s="2">
        <v>41821</v>
      </c>
      <c r="E472" s="1" t="s">
        <v>41</v>
      </c>
      <c r="F472" s="1" t="s">
        <v>1804</v>
      </c>
      <c r="G472" s="1" t="s">
        <v>1805</v>
      </c>
      <c r="H472" s="1" t="s">
        <v>26</v>
      </c>
      <c r="I472" s="1" t="s">
        <v>27</v>
      </c>
      <c r="J472" s="1" t="s">
        <v>1806</v>
      </c>
      <c r="K472" s="1" t="s">
        <v>480</v>
      </c>
      <c r="L472" s="1" t="s">
        <v>30</v>
      </c>
      <c r="M472" s="1" t="s">
        <v>1261</v>
      </c>
      <c r="N472" s="1" t="s">
        <v>32</v>
      </c>
      <c r="O472" s="1" t="s">
        <v>47</v>
      </c>
      <c r="P472" s="1" t="s">
        <v>1065</v>
      </c>
      <c r="Q472">
        <v>85.98</v>
      </c>
      <c r="R472">
        <v>1</v>
      </c>
      <c r="S472" s="5">
        <v>0</v>
      </c>
      <c r="T472" s="11">
        <v>22.354800000000001</v>
      </c>
      <c r="U472" s="11">
        <f>SalesData[[#This Row],[Profit]]/SalesData[[#This Row],[Quantity]]</f>
        <v>22.354800000000001</v>
      </c>
      <c r="V472" s="5">
        <f>SalesData[[#This Row],[Profit]]/SalesData[[#This Row],[Sales]]</f>
        <v>0.26</v>
      </c>
      <c r="W472" s="17">
        <f>IF(SalesData[[#This Row],[Discount]]&gt;=0.2,1,0)</f>
        <v>0</v>
      </c>
      <c r="X472" s="1" t="s">
        <v>85</v>
      </c>
      <c r="Y472" s="1" t="str">
        <f>TEXT(SalesData[[#This Row],[Order Date]],"yyyy")</f>
        <v>2014</v>
      </c>
      <c r="Z472" s="1" t="s">
        <v>61</v>
      </c>
    </row>
    <row r="473" spans="1:26" x14ac:dyDescent="0.3">
      <c r="A473">
        <v>2280</v>
      </c>
      <c r="B473" s="1" t="s">
        <v>1807</v>
      </c>
      <c r="C473" s="2">
        <v>43038</v>
      </c>
      <c r="D473" s="2">
        <v>43041</v>
      </c>
      <c r="E473" s="1" t="s">
        <v>89</v>
      </c>
      <c r="F473" s="1" t="s">
        <v>1808</v>
      </c>
      <c r="G473" s="1" t="s">
        <v>1809</v>
      </c>
      <c r="H473" s="1" t="s">
        <v>26</v>
      </c>
      <c r="I473" s="1" t="s">
        <v>27</v>
      </c>
      <c r="J473" s="1" t="s">
        <v>193</v>
      </c>
      <c r="K473" s="1" t="s">
        <v>194</v>
      </c>
      <c r="L473" s="1" t="s">
        <v>56</v>
      </c>
      <c r="M473" s="1" t="s">
        <v>1658</v>
      </c>
      <c r="N473" s="1" t="s">
        <v>32</v>
      </c>
      <c r="O473" s="1" t="s">
        <v>38</v>
      </c>
      <c r="P473" s="1" t="s">
        <v>1659</v>
      </c>
      <c r="Q473">
        <v>97.567999999999998</v>
      </c>
      <c r="R473">
        <v>2</v>
      </c>
      <c r="S473" s="5">
        <v>0.2</v>
      </c>
      <c r="T473" s="11">
        <v>-6.0979999999999999</v>
      </c>
      <c r="U473" s="11">
        <f>SalesData[[#This Row],[Profit]]/SalesData[[#This Row],[Quantity]]</f>
        <v>-3.0489999999999999</v>
      </c>
      <c r="V473" s="5">
        <f>SalesData[[#This Row],[Profit]]/SalesData[[#This Row],[Sales]]</f>
        <v>-6.25E-2</v>
      </c>
      <c r="W473" s="17">
        <f>IF(SalesData[[#This Row],[Discount]]&gt;=0.2,1,0)</f>
        <v>1</v>
      </c>
      <c r="X473" s="1" t="s">
        <v>35</v>
      </c>
      <c r="Y473" s="1" t="str">
        <f>TEXT(SalesData[[#This Row],[Order Date]],"yyyy")</f>
        <v>2017</v>
      </c>
      <c r="Z473" s="1" t="s">
        <v>50</v>
      </c>
    </row>
    <row r="474" spans="1:26" x14ac:dyDescent="0.3">
      <c r="A474">
        <v>2281</v>
      </c>
      <c r="B474" s="1" t="s">
        <v>1807</v>
      </c>
      <c r="C474" s="2">
        <v>43038</v>
      </c>
      <c r="D474" s="2">
        <v>43041</v>
      </c>
      <c r="E474" s="1" t="s">
        <v>89</v>
      </c>
      <c r="F474" s="1" t="s">
        <v>1808</v>
      </c>
      <c r="G474" s="1" t="s">
        <v>1809</v>
      </c>
      <c r="H474" s="1" t="s">
        <v>26</v>
      </c>
      <c r="I474" s="1" t="s">
        <v>27</v>
      </c>
      <c r="J474" s="1" t="s">
        <v>193</v>
      </c>
      <c r="K474" s="1" t="s">
        <v>194</v>
      </c>
      <c r="L474" s="1" t="s">
        <v>56</v>
      </c>
      <c r="M474" s="1" t="s">
        <v>1281</v>
      </c>
      <c r="N474" s="1" t="s">
        <v>32</v>
      </c>
      <c r="O474" s="1" t="s">
        <v>38</v>
      </c>
      <c r="P474" s="1" t="s">
        <v>1282</v>
      </c>
      <c r="Q474">
        <v>614.27200000000005</v>
      </c>
      <c r="R474">
        <v>8</v>
      </c>
      <c r="S474" s="5">
        <v>0.2</v>
      </c>
      <c r="T474" s="11">
        <v>-23.0352</v>
      </c>
      <c r="U474" s="11">
        <f>SalesData[[#This Row],[Profit]]/SalesData[[#This Row],[Quantity]]</f>
        <v>-2.8794</v>
      </c>
      <c r="V474" s="5">
        <f>SalesData[[#This Row],[Profit]]/SalesData[[#This Row],[Sales]]</f>
        <v>-3.7499999999999999E-2</v>
      </c>
      <c r="W474" s="17">
        <f>IF(SalesData[[#This Row],[Discount]]&gt;=0.2,1,0)</f>
        <v>1</v>
      </c>
      <c r="X474" s="1" t="s">
        <v>35</v>
      </c>
      <c r="Y474" s="1" t="str">
        <f>TEXT(SalesData[[#This Row],[Order Date]],"yyyy")</f>
        <v>2017</v>
      </c>
      <c r="Z474" s="1" t="s">
        <v>50</v>
      </c>
    </row>
    <row r="475" spans="1:26" x14ac:dyDescent="0.3">
      <c r="A475">
        <v>2282</v>
      </c>
      <c r="B475" s="1" t="s">
        <v>1807</v>
      </c>
      <c r="C475" s="2">
        <v>43038</v>
      </c>
      <c r="D475" s="2">
        <v>43041</v>
      </c>
      <c r="E475" s="1" t="s">
        <v>89</v>
      </c>
      <c r="F475" s="1" t="s">
        <v>1808</v>
      </c>
      <c r="G475" s="1" t="s">
        <v>1809</v>
      </c>
      <c r="H475" s="1" t="s">
        <v>26</v>
      </c>
      <c r="I475" s="1" t="s">
        <v>27</v>
      </c>
      <c r="J475" s="1" t="s">
        <v>193</v>
      </c>
      <c r="K475" s="1" t="s">
        <v>194</v>
      </c>
      <c r="L475" s="1" t="s">
        <v>56</v>
      </c>
      <c r="M475" s="1" t="s">
        <v>1138</v>
      </c>
      <c r="N475" s="1" t="s">
        <v>32</v>
      </c>
      <c r="O475" s="1" t="s">
        <v>33</v>
      </c>
      <c r="P475" s="1" t="s">
        <v>1139</v>
      </c>
      <c r="Q475">
        <v>199.98</v>
      </c>
      <c r="R475">
        <v>2</v>
      </c>
      <c r="S475" s="5">
        <v>0</v>
      </c>
      <c r="T475" s="11">
        <v>37.996200000000002</v>
      </c>
      <c r="U475" s="11">
        <f>SalesData[[#This Row],[Profit]]/SalesData[[#This Row],[Quantity]]</f>
        <v>18.998100000000001</v>
      </c>
      <c r="V475" s="5">
        <f>SalesData[[#This Row],[Profit]]/SalesData[[#This Row],[Sales]]</f>
        <v>0.19000000000000003</v>
      </c>
      <c r="W475" s="17">
        <f>IF(SalesData[[#This Row],[Discount]]&gt;=0.2,1,0)</f>
        <v>0</v>
      </c>
      <c r="X475" s="1" t="s">
        <v>35</v>
      </c>
      <c r="Y475" s="1" t="str">
        <f>TEXT(SalesData[[#This Row],[Order Date]],"yyyy")</f>
        <v>2017</v>
      </c>
      <c r="Z475" s="1" t="s">
        <v>50</v>
      </c>
    </row>
    <row r="476" spans="1:26" x14ac:dyDescent="0.3">
      <c r="A476">
        <v>2290</v>
      </c>
      <c r="B476" s="1" t="s">
        <v>1810</v>
      </c>
      <c r="C476" s="2">
        <v>42743</v>
      </c>
      <c r="D476" s="2">
        <v>42746</v>
      </c>
      <c r="E476" s="1" t="s">
        <v>89</v>
      </c>
      <c r="F476" s="1" t="s">
        <v>1811</v>
      </c>
      <c r="G476" s="1" t="s">
        <v>1812</v>
      </c>
      <c r="H476" s="1" t="s">
        <v>92</v>
      </c>
      <c r="I476" s="1" t="s">
        <v>27</v>
      </c>
      <c r="J476" s="1" t="s">
        <v>193</v>
      </c>
      <c r="K476" s="1" t="s">
        <v>194</v>
      </c>
      <c r="L476" s="1" t="s">
        <v>56</v>
      </c>
      <c r="M476" s="1" t="s">
        <v>1813</v>
      </c>
      <c r="N476" s="1" t="s">
        <v>32</v>
      </c>
      <c r="O476" s="1" t="s">
        <v>47</v>
      </c>
      <c r="P476" s="1" t="s">
        <v>1814</v>
      </c>
      <c r="Q476">
        <v>892.98</v>
      </c>
      <c r="R476">
        <v>2</v>
      </c>
      <c r="S476" s="5">
        <v>0</v>
      </c>
      <c r="T476" s="11">
        <v>80.368200000000002</v>
      </c>
      <c r="U476" s="11">
        <f>SalesData[[#This Row],[Profit]]/SalesData[[#This Row],[Quantity]]</f>
        <v>40.184100000000001</v>
      </c>
      <c r="V476" s="5">
        <f>SalesData[[#This Row],[Profit]]/SalesData[[#This Row],[Sales]]</f>
        <v>0.09</v>
      </c>
      <c r="W476" s="17">
        <f>IF(SalesData[[#This Row],[Discount]]&gt;=0.2,1,0)</f>
        <v>0</v>
      </c>
      <c r="X476" s="1" t="s">
        <v>35</v>
      </c>
      <c r="Y476" s="1" t="str">
        <f>TEXT(SalesData[[#This Row],[Order Date]],"yyyy")</f>
        <v>2017</v>
      </c>
      <c r="Z476" s="1" t="s">
        <v>171</v>
      </c>
    </row>
    <row r="477" spans="1:26" x14ac:dyDescent="0.3">
      <c r="A477">
        <v>2292</v>
      </c>
      <c r="B477" s="1" t="s">
        <v>1815</v>
      </c>
      <c r="C477" s="2">
        <v>42114</v>
      </c>
      <c r="D477" s="2">
        <v>42119</v>
      </c>
      <c r="E477" s="1" t="s">
        <v>41</v>
      </c>
      <c r="F477" s="1" t="s">
        <v>1728</v>
      </c>
      <c r="G477" s="1" t="s">
        <v>1729</v>
      </c>
      <c r="H477" s="1" t="s">
        <v>92</v>
      </c>
      <c r="I477" s="1" t="s">
        <v>27</v>
      </c>
      <c r="J477" s="1" t="s">
        <v>349</v>
      </c>
      <c r="K477" s="1" t="s">
        <v>669</v>
      </c>
      <c r="L477" s="1" t="s">
        <v>30</v>
      </c>
      <c r="M477" s="1" t="s">
        <v>1402</v>
      </c>
      <c r="N477" s="1" t="s">
        <v>32</v>
      </c>
      <c r="O477" s="1" t="s">
        <v>58</v>
      </c>
      <c r="P477" s="1" t="s">
        <v>1403</v>
      </c>
      <c r="Q477">
        <v>595.38</v>
      </c>
      <c r="R477">
        <v>6</v>
      </c>
      <c r="S477" s="5">
        <v>0</v>
      </c>
      <c r="T477" s="11">
        <v>297.69</v>
      </c>
      <c r="U477" s="11">
        <f>SalesData[[#This Row],[Profit]]/SalesData[[#This Row],[Quantity]]</f>
        <v>49.615000000000002</v>
      </c>
      <c r="V477" s="5">
        <f>SalesData[[#This Row],[Profit]]/SalesData[[#This Row],[Sales]]</f>
        <v>0.5</v>
      </c>
      <c r="W477" s="17">
        <f>IF(SalesData[[#This Row],[Discount]]&gt;=0.2,1,0)</f>
        <v>0</v>
      </c>
      <c r="X477" s="1" t="s">
        <v>60</v>
      </c>
      <c r="Y477" s="1" t="str">
        <f>TEXT(SalesData[[#This Row],[Order Date]],"yyyy")</f>
        <v>2015</v>
      </c>
      <c r="Z477" s="1" t="s">
        <v>115</v>
      </c>
    </row>
    <row r="478" spans="1:26" x14ac:dyDescent="0.3">
      <c r="A478">
        <v>2295</v>
      </c>
      <c r="B478" s="1" t="s">
        <v>1816</v>
      </c>
      <c r="C478" s="2">
        <v>43092</v>
      </c>
      <c r="D478" s="2">
        <v>43096</v>
      </c>
      <c r="E478" s="1" t="s">
        <v>41</v>
      </c>
      <c r="F478" s="1" t="s">
        <v>1461</v>
      </c>
      <c r="G478" s="1" t="s">
        <v>1462</v>
      </c>
      <c r="H478" s="1" t="s">
        <v>92</v>
      </c>
      <c r="I478" s="1" t="s">
        <v>27</v>
      </c>
      <c r="J478" s="1" t="s">
        <v>1291</v>
      </c>
      <c r="K478" s="1" t="s">
        <v>431</v>
      </c>
      <c r="L478" s="1" t="s">
        <v>69</v>
      </c>
      <c r="M478" s="1" t="s">
        <v>146</v>
      </c>
      <c r="N478" s="1" t="s">
        <v>32</v>
      </c>
      <c r="O478" s="1" t="s">
        <v>58</v>
      </c>
      <c r="P478" s="1" t="s">
        <v>147</v>
      </c>
      <c r="Q478">
        <v>181.95</v>
      </c>
      <c r="R478">
        <v>3</v>
      </c>
      <c r="S478" s="5">
        <v>0</v>
      </c>
      <c r="T478" s="11">
        <v>38.209499999999998</v>
      </c>
      <c r="U478" s="11">
        <f>SalesData[[#This Row],[Profit]]/SalesData[[#This Row],[Quantity]]</f>
        <v>12.736499999999999</v>
      </c>
      <c r="V478" s="5">
        <f>SalesData[[#This Row],[Profit]]/SalesData[[#This Row],[Sales]]</f>
        <v>0.21</v>
      </c>
      <c r="W478" s="17">
        <f>IF(SalesData[[#This Row],[Discount]]&gt;=0.2,1,0)</f>
        <v>0</v>
      </c>
      <c r="X478" s="1" t="s">
        <v>85</v>
      </c>
      <c r="Y478" s="1" t="str">
        <f>TEXT(SalesData[[#This Row],[Order Date]],"yyyy")</f>
        <v>2017</v>
      </c>
      <c r="Z478" s="1" t="s">
        <v>98</v>
      </c>
    </row>
    <row r="479" spans="1:26" x14ac:dyDescent="0.3">
      <c r="A479">
        <v>2297</v>
      </c>
      <c r="B479" s="1" t="s">
        <v>1817</v>
      </c>
      <c r="C479" s="2">
        <v>42309</v>
      </c>
      <c r="D479" s="2">
        <v>42313</v>
      </c>
      <c r="E479" s="1" t="s">
        <v>41</v>
      </c>
      <c r="F479" s="1" t="s">
        <v>295</v>
      </c>
      <c r="G479" s="1" t="s">
        <v>296</v>
      </c>
      <c r="H479" s="1" t="s">
        <v>26</v>
      </c>
      <c r="I479" s="1" t="s">
        <v>27</v>
      </c>
      <c r="J479" s="1" t="s">
        <v>175</v>
      </c>
      <c r="K479" s="1" t="s">
        <v>122</v>
      </c>
      <c r="L479" s="1" t="s">
        <v>69</v>
      </c>
      <c r="M479" s="1" t="s">
        <v>881</v>
      </c>
      <c r="N479" s="1" t="s">
        <v>32</v>
      </c>
      <c r="O479" s="1" t="s">
        <v>58</v>
      </c>
      <c r="P479" s="1" t="s">
        <v>882</v>
      </c>
      <c r="Q479">
        <v>259.7</v>
      </c>
      <c r="R479">
        <v>5</v>
      </c>
      <c r="S479" s="5">
        <v>0</v>
      </c>
      <c r="T479" s="11">
        <v>106.477</v>
      </c>
      <c r="U479" s="11">
        <f>SalesData[[#This Row],[Profit]]/SalesData[[#This Row],[Quantity]]</f>
        <v>21.295400000000001</v>
      </c>
      <c r="V479" s="5">
        <f>SalesData[[#This Row],[Profit]]/SalesData[[#This Row],[Sales]]</f>
        <v>0.41000000000000003</v>
      </c>
      <c r="W479" s="17">
        <f>IF(SalesData[[#This Row],[Discount]]&gt;=0.2,1,0)</f>
        <v>0</v>
      </c>
      <c r="X479" s="1" t="s">
        <v>85</v>
      </c>
      <c r="Y479" s="1" t="str">
        <f>TEXT(SalesData[[#This Row],[Order Date]],"yyyy")</f>
        <v>2015</v>
      </c>
      <c r="Z479" s="1" t="s">
        <v>36</v>
      </c>
    </row>
    <row r="480" spans="1:26" x14ac:dyDescent="0.3">
      <c r="A480">
        <v>2304</v>
      </c>
      <c r="B480" s="1" t="s">
        <v>1818</v>
      </c>
      <c r="C480" s="2">
        <v>42995</v>
      </c>
      <c r="D480" s="2">
        <v>43000</v>
      </c>
      <c r="E480" s="1" t="s">
        <v>23</v>
      </c>
      <c r="F480" s="1" t="s">
        <v>661</v>
      </c>
      <c r="G480" s="1" t="s">
        <v>662</v>
      </c>
      <c r="H480" s="1" t="s">
        <v>102</v>
      </c>
      <c r="I480" s="1" t="s">
        <v>27</v>
      </c>
      <c r="J480" s="1" t="s">
        <v>1819</v>
      </c>
      <c r="K480" s="1" t="s">
        <v>669</v>
      </c>
      <c r="L480" s="1" t="s">
        <v>30</v>
      </c>
      <c r="M480" s="1" t="s">
        <v>422</v>
      </c>
      <c r="N480" s="1" t="s">
        <v>32</v>
      </c>
      <c r="O480" s="1" t="s">
        <v>38</v>
      </c>
      <c r="P480" s="1" t="s">
        <v>423</v>
      </c>
      <c r="Q480">
        <v>723.92</v>
      </c>
      <c r="R480">
        <v>4</v>
      </c>
      <c r="S480" s="5">
        <v>0</v>
      </c>
      <c r="T480" s="11">
        <v>188.2192</v>
      </c>
      <c r="U480" s="11">
        <f>SalesData[[#This Row],[Profit]]/SalesData[[#This Row],[Quantity]]</f>
        <v>47.0548</v>
      </c>
      <c r="V480" s="5">
        <f>SalesData[[#This Row],[Profit]]/SalesData[[#This Row],[Sales]]</f>
        <v>0.26</v>
      </c>
      <c r="W480" s="17">
        <f>IF(SalesData[[#This Row],[Discount]]&gt;=0.2,1,0)</f>
        <v>0</v>
      </c>
      <c r="X480" s="1" t="s">
        <v>60</v>
      </c>
      <c r="Y480" s="1" t="str">
        <f>TEXT(SalesData[[#This Row],[Order Date]],"yyyy")</f>
        <v>2017</v>
      </c>
      <c r="Z480" s="1" t="s">
        <v>79</v>
      </c>
    </row>
    <row r="481" spans="1:26" x14ac:dyDescent="0.3">
      <c r="A481">
        <v>2306</v>
      </c>
      <c r="B481" s="1" t="s">
        <v>1820</v>
      </c>
      <c r="C481" s="2">
        <v>42727</v>
      </c>
      <c r="D481" s="2">
        <v>42728</v>
      </c>
      <c r="E481" s="1" t="s">
        <v>89</v>
      </c>
      <c r="F481" s="1" t="s">
        <v>378</v>
      </c>
      <c r="G481" s="1" t="s">
        <v>379</v>
      </c>
      <c r="H481" s="1" t="s">
        <v>92</v>
      </c>
      <c r="I481" s="1" t="s">
        <v>27</v>
      </c>
      <c r="J481" s="1" t="s">
        <v>135</v>
      </c>
      <c r="K481" s="1" t="s">
        <v>136</v>
      </c>
      <c r="L481" s="1" t="s">
        <v>95</v>
      </c>
      <c r="M481" s="1" t="s">
        <v>900</v>
      </c>
      <c r="N481" s="1" t="s">
        <v>32</v>
      </c>
      <c r="O481" s="1" t="s">
        <v>33</v>
      </c>
      <c r="P481" s="1" t="s">
        <v>901</v>
      </c>
      <c r="Q481">
        <v>141.37200000000001</v>
      </c>
      <c r="R481">
        <v>2</v>
      </c>
      <c r="S481" s="5">
        <v>0.3</v>
      </c>
      <c r="T481" s="11">
        <v>-14.1372</v>
      </c>
      <c r="U481" s="11">
        <f>SalesData[[#This Row],[Profit]]/SalesData[[#This Row],[Quantity]]</f>
        <v>-7.0686</v>
      </c>
      <c r="V481" s="5">
        <f>SalesData[[#This Row],[Profit]]/SalesData[[#This Row],[Sales]]</f>
        <v>-9.9999999999999992E-2</v>
      </c>
      <c r="W481" s="17">
        <f>IF(SalesData[[#This Row],[Discount]]&gt;=0.2,1,0)</f>
        <v>1</v>
      </c>
      <c r="X481" s="1" t="s">
        <v>125</v>
      </c>
      <c r="Y481" s="1" t="str">
        <f>TEXT(SalesData[[#This Row],[Order Date]],"yyyy")</f>
        <v>2016</v>
      </c>
      <c r="Z481" s="1" t="s">
        <v>98</v>
      </c>
    </row>
    <row r="482" spans="1:26" x14ac:dyDescent="0.3">
      <c r="A482">
        <v>2309</v>
      </c>
      <c r="B482" s="1" t="s">
        <v>1821</v>
      </c>
      <c r="C482" s="2">
        <v>42897</v>
      </c>
      <c r="D482" s="2">
        <v>42898</v>
      </c>
      <c r="E482" s="1" t="s">
        <v>89</v>
      </c>
      <c r="F482" s="1" t="s">
        <v>1822</v>
      </c>
      <c r="G482" s="1" t="s">
        <v>1823</v>
      </c>
      <c r="H482" s="1" t="s">
        <v>102</v>
      </c>
      <c r="I482" s="1" t="s">
        <v>27</v>
      </c>
      <c r="J482" s="1" t="s">
        <v>1381</v>
      </c>
      <c r="K482" s="1" t="s">
        <v>522</v>
      </c>
      <c r="L482" s="1" t="s">
        <v>56</v>
      </c>
      <c r="M482" s="1" t="s">
        <v>853</v>
      </c>
      <c r="N482" s="1" t="s">
        <v>32</v>
      </c>
      <c r="O482" s="1" t="s">
        <v>38</v>
      </c>
      <c r="P482" s="1" t="s">
        <v>854</v>
      </c>
      <c r="Q482">
        <v>280.79199999999997</v>
      </c>
      <c r="R482">
        <v>1</v>
      </c>
      <c r="S482" s="5">
        <v>0.2</v>
      </c>
      <c r="T482" s="11">
        <v>35.098999999999997</v>
      </c>
      <c r="U482" s="11">
        <f>SalesData[[#This Row],[Profit]]/SalesData[[#This Row],[Quantity]]</f>
        <v>35.098999999999997</v>
      </c>
      <c r="V482" s="5">
        <f>SalesData[[#This Row],[Profit]]/SalesData[[#This Row],[Sales]]</f>
        <v>0.125</v>
      </c>
      <c r="W482" s="17">
        <f>IF(SalesData[[#This Row],[Discount]]&gt;=0.2,1,0)</f>
        <v>1</v>
      </c>
      <c r="X482" s="1" t="s">
        <v>125</v>
      </c>
      <c r="Y482" s="1" t="str">
        <f>TEXT(SalesData[[#This Row],[Order Date]],"yyyy")</f>
        <v>2017</v>
      </c>
      <c r="Z482" s="1" t="s">
        <v>61</v>
      </c>
    </row>
    <row r="483" spans="1:26" x14ac:dyDescent="0.3">
      <c r="A483">
        <v>2317</v>
      </c>
      <c r="B483" s="1" t="s">
        <v>1824</v>
      </c>
      <c r="C483" s="2">
        <v>42936</v>
      </c>
      <c r="D483" s="2">
        <v>42941</v>
      </c>
      <c r="E483" s="1" t="s">
        <v>41</v>
      </c>
      <c r="F483" s="1" t="s">
        <v>1825</v>
      </c>
      <c r="G483" s="1" t="s">
        <v>1826</v>
      </c>
      <c r="H483" s="1" t="s">
        <v>92</v>
      </c>
      <c r="I483" s="1" t="s">
        <v>27</v>
      </c>
      <c r="J483" s="1" t="s">
        <v>1827</v>
      </c>
      <c r="K483" s="1" t="s">
        <v>1828</v>
      </c>
      <c r="L483" s="1" t="s">
        <v>95</v>
      </c>
      <c r="M483" s="1" t="s">
        <v>1658</v>
      </c>
      <c r="N483" s="1" t="s">
        <v>32</v>
      </c>
      <c r="O483" s="1" t="s">
        <v>38</v>
      </c>
      <c r="P483" s="1" t="s">
        <v>1659</v>
      </c>
      <c r="Q483">
        <v>182.94</v>
      </c>
      <c r="R483">
        <v>3</v>
      </c>
      <c r="S483" s="5">
        <v>0</v>
      </c>
      <c r="T483" s="11">
        <v>27.440999999999999</v>
      </c>
      <c r="U483" s="11">
        <f>SalesData[[#This Row],[Profit]]/SalesData[[#This Row],[Quantity]]</f>
        <v>9.1470000000000002</v>
      </c>
      <c r="V483" s="5">
        <f>SalesData[[#This Row],[Profit]]/SalesData[[#This Row],[Sales]]</f>
        <v>0.15</v>
      </c>
      <c r="W483" s="17">
        <f>IF(SalesData[[#This Row],[Discount]]&gt;=0.2,1,0)</f>
        <v>0</v>
      </c>
      <c r="X483" s="1" t="s">
        <v>60</v>
      </c>
      <c r="Y483" s="1" t="str">
        <f>TEXT(SalesData[[#This Row],[Order Date]],"yyyy")</f>
        <v>2017</v>
      </c>
      <c r="Z483" s="1" t="s">
        <v>73</v>
      </c>
    </row>
    <row r="484" spans="1:26" x14ac:dyDescent="0.3">
      <c r="A484">
        <v>2327</v>
      </c>
      <c r="B484" s="1" t="s">
        <v>1829</v>
      </c>
      <c r="C484" s="2">
        <v>42262</v>
      </c>
      <c r="D484" s="2">
        <v>42266</v>
      </c>
      <c r="E484" s="1" t="s">
        <v>23</v>
      </c>
      <c r="F484" s="1" t="s">
        <v>1830</v>
      </c>
      <c r="G484" s="1" t="s">
        <v>1831</v>
      </c>
      <c r="H484" s="1" t="s">
        <v>92</v>
      </c>
      <c r="I484" s="1" t="s">
        <v>27</v>
      </c>
      <c r="J484" s="1" t="s">
        <v>175</v>
      </c>
      <c r="K484" s="1" t="s">
        <v>122</v>
      </c>
      <c r="L484" s="1" t="s">
        <v>69</v>
      </c>
      <c r="M484" s="1" t="s">
        <v>350</v>
      </c>
      <c r="N484" s="1" t="s">
        <v>32</v>
      </c>
      <c r="O484" s="1" t="s">
        <v>33</v>
      </c>
      <c r="P484" s="1" t="s">
        <v>351</v>
      </c>
      <c r="Q484">
        <v>46.384</v>
      </c>
      <c r="R484">
        <v>1</v>
      </c>
      <c r="S484" s="5">
        <v>0.2</v>
      </c>
      <c r="T484" s="11">
        <v>1.1596</v>
      </c>
      <c r="U484" s="11">
        <f>SalesData[[#This Row],[Profit]]/SalesData[[#This Row],[Quantity]]</f>
        <v>1.1596</v>
      </c>
      <c r="V484" s="5">
        <f>SalesData[[#This Row],[Profit]]/SalesData[[#This Row],[Sales]]</f>
        <v>2.4999999999999998E-2</v>
      </c>
      <c r="W484" s="17">
        <f>IF(SalesData[[#This Row],[Discount]]&gt;=0.2,1,0)</f>
        <v>1</v>
      </c>
      <c r="X484" s="1" t="s">
        <v>85</v>
      </c>
      <c r="Y484" s="1" t="str">
        <f>TEXT(SalesData[[#This Row],[Order Date]],"yyyy")</f>
        <v>2015</v>
      </c>
      <c r="Z484" s="1" t="s">
        <v>79</v>
      </c>
    </row>
    <row r="485" spans="1:26" x14ac:dyDescent="0.3">
      <c r="A485">
        <v>2330</v>
      </c>
      <c r="B485" s="1" t="s">
        <v>1832</v>
      </c>
      <c r="C485" s="2">
        <v>42363</v>
      </c>
      <c r="D485" s="2">
        <v>42367</v>
      </c>
      <c r="E485" s="1" t="s">
        <v>41</v>
      </c>
      <c r="F485" s="1" t="s">
        <v>677</v>
      </c>
      <c r="G485" s="1" t="s">
        <v>678</v>
      </c>
      <c r="H485" s="1" t="s">
        <v>92</v>
      </c>
      <c r="I485" s="1" t="s">
        <v>27</v>
      </c>
      <c r="J485" s="1" t="s">
        <v>67</v>
      </c>
      <c r="K485" s="1" t="s">
        <v>68</v>
      </c>
      <c r="L485" s="1" t="s">
        <v>69</v>
      </c>
      <c r="M485" s="1" t="s">
        <v>1833</v>
      </c>
      <c r="N485" s="1" t="s">
        <v>32</v>
      </c>
      <c r="O485" s="1" t="s">
        <v>58</v>
      </c>
      <c r="P485" s="1" t="s">
        <v>1834</v>
      </c>
      <c r="Q485">
        <v>547.13599999999997</v>
      </c>
      <c r="R485">
        <v>4</v>
      </c>
      <c r="S485" s="5">
        <v>0.2</v>
      </c>
      <c r="T485" s="11">
        <v>-68.391999999999996</v>
      </c>
      <c r="U485" s="11">
        <f>SalesData[[#This Row],[Profit]]/SalesData[[#This Row],[Quantity]]</f>
        <v>-17.097999999999999</v>
      </c>
      <c r="V485" s="5">
        <f>SalesData[[#This Row],[Profit]]/SalesData[[#This Row],[Sales]]</f>
        <v>-0.125</v>
      </c>
      <c r="W485" s="17">
        <f>IF(SalesData[[#This Row],[Discount]]&gt;=0.2,1,0)</f>
        <v>1</v>
      </c>
      <c r="X485" s="1" t="s">
        <v>85</v>
      </c>
      <c r="Y485" s="1" t="str">
        <f>TEXT(SalesData[[#This Row],[Order Date]],"yyyy")</f>
        <v>2015</v>
      </c>
      <c r="Z485" s="1" t="s">
        <v>98</v>
      </c>
    </row>
    <row r="486" spans="1:26" x14ac:dyDescent="0.3">
      <c r="A486">
        <v>2342</v>
      </c>
      <c r="B486" s="1" t="s">
        <v>1835</v>
      </c>
      <c r="C486" s="2">
        <v>42004</v>
      </c>
      <c r="D486" s="2">
        <v>42007</v>
      </c>
      <c r="E486" s="1" t="s">
        <v>89</v>
      </c>
      <c r="F486" s="1" t="s">
        <v>1254</v>
      </c>
      <c r="G486" s="1" t="s">
        <v>1255</v>
      </c>
      <c r="H486" s="1" t="s">
        <v>102</v>
      </c>
      <c r="I486" s="1" t="s">
        <v>27</v>
      </c>
      <c r="J486" s="1" t="s">
        <v>239</v>
      </c>
      <c r="K486" s="1" t="s">
        <v>436</v>
      </c>
      <c r="L486" s="1" t="s">
        <v>69</v>
      </c>
      <c r="M486" s="1" t="s">
        <v>1836</v>
      </c>
      <c r="N486" s="1" t="s">
        <v>32</v>
      </c>
      <c r="O486" s="1" t="s">
        <v>58</v>
      </c>
      <c r="P486" s="1" t="s">
        <v>1837</v>
      </c>
      <c r="Q486">
        <v>63.2</v>
      </c>
      <c r="R486">
        <v>5</v>
      </c>
      <c r="S486" s="5">
        <v>0</v>
      </c>
      <c r="T486" s="11">
        <v>23.384</v>
      </c>
      <c r="U486" s="11">
        <f>SalesData[[#This Row],[Profit]]/SalesData[[#This Row],[Quantity]]</f>
        <v>4.6768000000000001</v>
      </c>
      <c r="V486" s="5">
        <f>SalesData[[#This Row],[Profit]]/SalesData[[#This Row],[Sales]]</f>
        <v>0.37</v>
      </c>
      <c r="W486" s="17">
        <f>IF(SalesData[[#This Row],[Discount]]&gt;=0.2,1,0)</f>
        <v>0</v>
      </c>
      <c r="X486" s="1" t="s">
        <v>35</v>
      </c>
      <c r="Y486" s="1" t="str">
        <f>TEXT(SalesData[[#This Row],[Order Date]],"yyyy")</f>
        <v>2014</v>
      </c>
      <c r="Z486" s="1" t="s">
        <v>98</v>
      </c>
    </row>
    <row r="487" spans="1:26" x14ac:dyDescent="0.3">
      <c r="A487">
        <v>2348</v>
      </c>
      <c r="B487" s="1" t="s">
        <v>1838</v>
      </c>
      <c r="C487" s="2">
        <v>42442</v>
      </c>
      <c r="D487" s="2">
        <v>42447</v>
      </c>
      <c r="E487" s="1" t="s">
        <v>41</v>
      </c>
      <c r="F487" s="1" t="s">
        <v>815</v>
      </c>
      <c r="G487" s="1" t="s">
        <v>816</v>
      </c>
      <c r="H487" s="1" t="s">
        <v>26</v>
      </c>
      <c r="I487" s="1" t="s">
        <v>27</v>
      </c>
      <c r="J487" s="1" t="s">
        <v>247</v>
      </c>
      <c r="K487" s="1" t="s">
        <v>94</v>
      </c>
      <c r="L487" s="1" t="s">
        <v>95</v>
      </c>
      <c r="M487" s="1" t="s">
        <v>1136</v>
      </c>
      <c r="N487" s="1" t="s">
        <v>32</v>
      </c>
      <c r="O487" s="1" t="s">
        <v>47</v>
      </c>
      <c r="P487" s="1" t="s">
        <v>1137</v>
      </c>
      <c r="Q487">
        <v>557.58500000000004</v>
      </c>
      <c r="R487">
        <v>5</v>
      </c>
      <c r="S487" s="5">
        <v>0.3</v>
      </c>
      <c r="T487" s="11">
        <v>0</v>
      </c>
      <c r="U487" s="11">
        <f>SalesData[[#This Row],[Profit]]/SalesData[[#This Row],[Quantity]]</f>
        <v>0</v>
      </c>
      <c r="V487" s="5">
        <f>SalesData[[#This Row],[Profit]]/SalesData[[#This Row],[Sales]]</f>
        <v>0</v>
      </c>
      <c r="W487" s="17">
        <f>IF(SalesData[[#This Row],[Discount]]&gt;=0.2,1,0)</f>
        <v>1</v>
      </c>
      <c r="X487" s="1" t="s">
        <v>60</v>
      </c>
      <c r="Y487" s="1" t="str">
        <f>TEXT(SalesData[[#This Row],[Order Date]],"yyyy")</f>
        <v>2016</v>
      </c>
      <c r="Z487" s="1" t="s">
        <v>197</v>
      </c>
    </row>
    <row r="488" spans="1:26" x14ac:dyDescent="0.3">
      <c r="A488">
        <v>2354</v>
      </c>
      <c r="B488" s="1" t="s">
        <v>1839</v>
      </c>
      <c r="C488" s="2">
        <v>42247</v>
      </c>
      <c r="D488" s="2">
        <v>42249</v>
      </c>
      <c r="E488" s="1" t="s">
        <v>89</v>
      </c>
      <c r="F488" s="1" t="s">
        <v>1840</v>
      </c>
      <c r="G488" s="1" t="s">
        <v>1841</v>
      </c>
      <c r="H488" s="1" t="s">
        <v>92</v>
      </c>
      <c r="I488" s="1" t="s">
        <v>27</v>
      </c>
      <c r="J488" s="1" t="s">
        <v>330</v>
      </c>
      <c r="K488" s="1" t="s">
        <v>55</v>
      </c>
      <c r="L488" s="1" t="s">
        <v>56</v>
      </c>
      <c r="M488" s="1" t="s">
        <v>104</v>
      </c>
      <c r="N488" s="1" t="s">
        <v>32</v>
      </c>
      <c r="O488" s="1" t="s">
        <v>33</v>
      </c>
      <c r="P488" s="1" t="s">
        <v>105</v>
      </c>
      <c r="Q488">
        <v>1552.8309999999999</v>
      </c>
      <c r="R488">
        <v>7</v>
      </c>
      <c r="S488" s="5">
        <v>0.15</v>
      </c>
      <c r="T488" s="11">
        <v>200.9546</v>
      </c>
      <c r="U488" s="11">
        <f>SalesData[[#This Row],[Profit]]/SalesData[[#This Row],[Quantity]]</f>
        <v>28.707799999999999</v>
      </c>
      <c r="V488" s="5">
        <f>SalesData[[#This Row],[Profit]]/SalesData[[#This Row],[Sales]]</f>
        <v>0.12941176470588237</v>
      </c>
      <c r="W488" s="17">
        <f>IF(SalesData[[#This Row],[Discount]]&gt;=0.2,1,0)</f>
        <v>0</v>
      </c>
      <c r="X488" s="1" t="s">
        <v>72</v>
      </c>
      <c r="Y488" s="1" t="str">
        <f>TEXT(SalesData[[#This Row],[Order Date]],"yyyy")</f>
        <v>2015</v>
      </c>
      <c r="Z488" s="1" t="s">
        <v>255</v>
      </c>
    </row>
    <row r="489" spans="1:26" x14ac:dyDescent="0.3">
      <c r="A489">
        <v>2358</v>
      </c>
      <c r="B489" s="1" t="s">
        <v>1842</v>
      </c>
      <c r="C489" s="2">
        <v>41715</v>
      </c>
      <c r="D489" s="2">
        <v>41719</v>
      </c>
      <c r="E489" s="1" t="s">
        <v>41</v>
      </c>
      <c r="F489" s="1" t="s">
        <v>1843</v>
      </c>
      <c r="G489" s="1" t="s">
        <v>1844</v>
      </c>
      <c r="H489" s="1" t="s">
        <v>92</v>
      </c>
      <c r="I489" s="1" t="s">
        <v>27</v>
      </c>
      <c r="J489" s="1" t="s">
        <v>175</v>
      </c>
      <c r="K489" s="1" t="s">
        <v>122</v>
      </c>
      <c r="L489" s="1" t="s">
        <v>69</v>
      </c>
      <c r="M489" s="1" t="s">
        <v>308</v>
      </c>
      <c r="N489" s="1" t="s">
        <v>32</v>
      </c>
      <c r="O489" s="1" t="s">
        <v>47</v>
      </c>
      <c r="P489" s="1" t="s">
        <v>309</v>
      </c>
      <c r="Q489">
        <v>1579.7460000000001</v>
      </c>
      <c r="R489">
        <v>7</v>
      </c>
      <c r="S489" s="5">
        <v>0.4</v>
      </c>
      <c r="T489" s="11">
        <v>-447.59469999999999</v>
      </c>
      <c r="U489" s="11">
        <f>SalesData[[#This Row],[Profit]]/SalesData[[#This Row],[Quantity]]</f>
        <v>-63.942099999999996</v>
      </c>
      <c r="V489" s="5">
        <f>SalesData[[#This Row],[Profit]]/SalesData[[#This Row],[Sales]]</f>
        <v>-0.28333333333333333</v>
      </c>
      <c r="W489" s="17">
        <f>IF(SalesData[[#This Row],[Discount]]&gt;=0.2,1,0)</f>
        <v>1</v>
      </c>
      <c r="X489" s="1" t="s">
        <v>85</v>
      </c>
      <c r="Y489" s="1" t="str">
        <f>TEXT(SalesData[[#This Row],[Order Date]],"yyyy")</f>
        <v>2014</v>
      </c>
      <c r="Z489" s="1" t="s">
        <v>197</v>
      </c>
    </row>
    <row r="490" spans="1:26" x14ac:dyDescent="0.3">
      <c r="A490">
        <v>2359</v>
      </c>
      <c r="B490" s="1" t="s">
        <v>1842</v>
      </c>
      <c r="C490" s="2">
        <v>41715</v>
      </c>
      <c r="D490" s="2">
        <v>41719</v>
      </c>
      <c r="E490" s="1" t="s">
        <v>41</v>
      </c>
      <c r="F490" s="1" t="s">
        <v>1843</v>
      </c>
      <c r="G490" s="1" t="s">
        <v>1844</v>
      </c>
      <c r="H490" s="1" t="s">
        <v>92</v>
      </c>
      <c r="I490" s="1" t="s">
        <v>27</v>
      </c>
      <c r="J490" s="1" t="s">
        <v>175</v>
      </c>
      <c r="K490" s="1" t="s">
        <v>122</v>
      </c>
      <c r="L490" s="1" t="s">
        <v>69</v>
      </c>
      <c r="M490" s="1" t="s">
        <v>1813</v>
      </c>
      <c r="N490" s="1" t="s">
        <v>32</v>
      </c>
      <c r="O490" s="1" t="s">
        <v>47</v>
      </c>
      <c r="P490" s="1" t="s">
        <v>1814</v>
      </c>
      <c r="Q490">
        <v>1071.576</v>
      </c>
      <c r="R490">
        <v>4</v>
      </c>
      <c r="S490" s="5">
        <v>0.4</v>
      </c>
      <c r="T490" s="11">
        <v>-553.64760000000001</v>
      </c>
      <c r="U490" s="11">
        <f>SalesData[[#This Row],[Profit]]/SalesData[[#This Row],[Quantity]]</f>
        <v>-138.4119</v>
      </c>
      <c r="V490" s="5">
        <f>SalesData[[#This Row],[Profit]]/SalesData[[#This Row],[Sales]]</f>
        <v>-0.51666666666666672</v>
      </c>
      <c r="W490" s="17">
        <f>IF(SalesData[[#This Row],[Discount]]&gt;=0.2,1,0)</f>
        <v>1</v>
      </c>
      <c r="X490" s="1" t="s">
        <v>85</v>
      </c>
      <c r="Y490" s="1" t="str">
        <f>TEXT(SalesData[[#This Row],[Order Date]],"yyyy")</f>
        <v>2014</v>
      </c>
      <c r="Z490" s="1" t="s">
        <v>197</v>
      </c>
    </row>
    <row r="491" spans="1:26" x14ac:dyDescent="0.3">
      <c r="A491">
        <v>2360</v>
      </c>
      <c r="B491" s="1" t="s">
        <v>1842</v>
      </c>
      <c r="C491" s="2">
        <v>41715</v>
      </c>
      <c r="D491" s="2">
        <v>41719</v>
      </c>
      <c r="E491" s="1" t="s">
        <v>41</v>
      </c>
      <c r="F491" s="1" t="s">
        <v>1843</v>
      </c>
      <c r="G491" s="1" t="s">
        <v>1844</v>
      </c>
      <c r="H491" s="1" t="s">
        <v>92</v>
      </c>
      <c r="I491" s="1" t="s">
        <v>27</v>
      </c>
      <c r="J491" s="1" t="s">
        <v>175</v>
      </c>
      <c r="K491" s="1" t="s">
        <v>122</v>
      </c>
      <c r="L491" s="1" t="s">
        <v>69</v>
      </c>
      <c r="M491" s="1" t="s">
        <v>1563</v>
      </c>
      <c r="N491" s="1" t="s">
        <v>32</v>
      </c>
      <c r="O491" s="1" t="s">
        <v>47</v>
      </c>
      <c r="P491" s="1" t="s">
        <v>1564</v>
      </c>
      <c r="Q491">
        <v>613.90800000000002</v>
      </c>
      <c r="R491">
        <v>3</v>
      </c>
      <c r="S491" s="5">
        <v>0.4</v>
      </c>
      <c r="T491" s="11">
        <v>-122.7816</v>
      </c>
      <c r="U491" s="11">
        <f>SalesData[[#This Row],[Profit]]/SalesData[[#This Row],[Quantity]]</f>
        <v>-40.927199999999999</v>
      </c>
      <c r="V491" s="5">
        <f>SalesData[[#This Row],[Profit]]/SalesData[[#This Row],[Sales]]</f>
        <v>-0.19999999999999998</v>
      </c>
      <c r="W491" s="17">
        <f>IF(SalesData[[#This Row],[Discount]]&gt;=0.2,1,0)</f>
        <v>1</v>
      </c>
      <c r="X491" s="1" t="s">
        <v>85</v>
      </c>
      <c r="Y491" s="1" t="str">
        <f>TEXT(SalesData[[#This Row],[Order Date]],"yyyy")</f>
        <v>2014</v>
      </c>
      <c r="Z491" s="1" t="s">
        <v>197</v>
      </c>
    </row>
    <row r="492" spans="1:26" x14ac:dyDescent="0.3">
      <c r="A492">
        <v>2364</v>
      </c>
      <c r="B492" s="1" t="s">
        <v>1845</v>
      </c>
      <c r="C492" s="2">
        <v>42442</v>
      </c>
      <c r="D492" s="2">
        <v>42447</v>
      </c>
      <c r="E492" s="1" t="s">
        <v>41</v>
      </c>
      <c r="F492" s="1" t="s">
        <v>1846</v>
      </c>
      <c r="G492" s="1" t="s">
        <v>1847</v>
      </c>
      <c r="H492" s="1" t="s">
        <v>102</v>
      </c>
      <c r="I492" s="1" t="s">
        <v>27</v>
      </c>
      <c r="J492" s="1" t="s">
        <v>717</v>
      </c>
      <c r="K492" s="1" t="s">
        <v>718</v>
      </c>
      <c r="L492" s="1" t="s">
        <v>30</v>
      </c>
      <c r="M492" s="1" t="s">
        <v>553</v>
      </c>
      <c r="N492" s="1" t="s">
        <v>32</v>
      </c>
      <c r="O492" s="1" t="s">
        <v>58</v>
      </c>
      <c r="P492" s="1" t="s">
        <v>554</v>
      </c>
      <c r="Q492">
        <v>127.88</v>
      </c>
      <c r="R492">
        <v>2</v>
      </c>
      <c r="S492" s="5">
        <v>0</v>
      </c>
      <c r="T492" s="11">
        <v>40.921599999999998</v>
      </c>
      <c r="U492" s="11">
        <f>SalesData[[#This Row],[Profit]]/SalesData[[#This Row],[Quantity]]</f>
        <v>20.460799999999999</v>
      </c>
      <c r="V492" s="5">
        <f>SalesData[[#This Row],[Profit]]/SalesData[[#This Row],[Sales]]</f>
        <v>0.32</v>
      </c>
      <c r="W492" s="17">
        <f>IF(SalesData[[#This Row],[Discount]]&gt;=0.2,1,0)</f>
        <v>0</v>
      </c>
      <c r="X492" s="1" t="s">
        <v>60</v>
      </c>
      <c r="Y492" s="1" t="str">
        <f>TEXT(SalesData[[#This Row],[Order Date]],"yyyy")</f>
        <v>2016</v>
      </c>
      <c r="Z492" s="1" t="s">
        <v>197</v>
      </c>
    </row>
    <row r="493" spans="1:26" x14ac:dyDescent="0.3">
      <c r="A493">
        <v>2367</v>
      </c>
      <c r="B493" s="1" t="s">
        <v>1848</v>
      </c>
      <c r="C493" s="2">
        <v>41967</v>
      </c>
      <c r="D493" s="2">
        <v>41969</v>
      </c>
      <c r="E493" s="1" t="s">
        <v>23</v>
      </c>
      <c r="F493" s="1" t="s">
        <v>1849</v>
      </c>
      <c r="G493" s="1" t="s">
        <v>1850</v>
      </c>
      <c r="H493" s="1" t="s">
        <v>26</v>
      </c>
      <c r="I493" s="1" t="s">
        <v>27</v>
      </c>
      <c r="J493" s="1" t="s">
        <v>1851</v>
      </c>
      <c r="K493" s="1" t="s">
        <v>55</v>
      </c>
      <c r="L493" s="1" t="s">
        <v>56</v>
      </c>
      <c r="M493" s="1" t="s">
        <v>1852</v>
      </c>
      <c r="N493" s="1" t="s">
        <v>32</v>
      </c>
      <c r="O493" s="1" t="s">
        <v>38</v>
      </c>
      <c r="P493" s="1" t="s">
        <v>1853</v>
      </c>
      <c r="Q493">
        <v>120.712</v>
      </c>
      <c r="R493">
        <v>1</v>
      </c>
      <c r="S493" s="5">
        <v>0.2</v>
      </c>
      <c r="T493" s="11">
        <v>-18.1068</v>
      </c>
      <c r="U493" s="11">
        <f>SalesData[[#This Row],[Profit]]/SalesData[[#This Row],[Quantity]]</f>
        <v>-18.1068</v>
      </c>
      <c r="V493" s="5">
        <f>SalesData[[#This Row],[Profit]]/SalesData[[#This Row],[Sales]]</f>
        <v>-0.15</v>
      </c>
      <c r="W493" s="17">
        <f>IF(SalesData[[#This Row],[Discount]]&gt;=0.2,1,0)</f>
        <v>1</v>
      </c>
      <c r="X493" s="1" t="s">
        <v>72</v>
      </c>
      <c r="Y493" s="1" t="str">
        <f>TEXT(SalesData[[#This Row],[Order Date]],"yyyy")</f>
        <v>2014</v>
      </c>
      <c r="Z493" s="1" t="s">
        <v>36</v>
      </c>
    </row>
    <row r="494" spans="1:26" x14ac:dyDescent="0.3">
      <c r="A494">
        <v>2369</v>
      </c>
      <c r="B494" s="1" t="s">
        <v>1854</v>
      </c>
      <c r="C494" s="2">
        <v>42636</v>
      </c>
      <c r="D494" s="2">
        <v>42640</v>
      </c>
      <c r="E494" s="1" t="s">
        <v>41</v>
      </c>
      <c r="F494" s="1" t="s">
        <v>353</v>
      </c>
      <c r="G494" s="1" t="s">
        <v>354</v>
      </c>
      <c r="H494" s="1" t="s">
        <v>92</v>
      </c>
      <c r="I494" s="1" t="s">
        <v>27</v>
      </c>
      <c r="J494" s="1" t="s">
        <v>1582</v>
      </c>
      <c r="K494" s="1" t="s">
        <v>233</v>
      </c>
      <c r="L494" s="1" t="s">
        <v>69</v>
      </c>
      <c r="M494" s="1" t="s">
        <v>1855</v>
      </c>
      <c r="N494" s="1" t="s">
        <v>32</v>
      </c>
      <c r="O494" s="1" t="s">
        <v>58</v>
      </c>
      <c r="P494" s="1" t="s">
        <v>1856</v>
      </c>
      <c r="Q494">
        <v>532.70399999999995</v>
      </c>
      <c r="R494">
        <v>6</v>
      </c>
      <c r="S494" s="5">
        <v>0.2</v>
      </c>
      <c r="T494" s="11">
        <v>-26.635200000000001</v>
      </c>
      <c r="U494" s="11">
        <f>SalesData[[#This Row],[Profit]]/SalesData[[#This Row],[Quantity]]</f>
        <v>-4.4392000000000005</v>
      </c>
      <c r="V494" s="5">
        <f>SalesData[[#This Row],[Profit]]/SalesData[[#This Row],[Sales]]</f>
        <v>-5.000000000000001E-2</v>
      </c>
      <c r="W494" s="17">
        <f>IF(SalesData[[#This Row],[Discount]]&gt;=0.2,1,0)</f>
        <v>1</v>
      </c>
      <c r="X494" s="1" t="s">
        <v>85</v>
      </c>
      <c r="Y494" s="1" t="str">
        <f>TEXT(SalesData[[#This Row],[Order Date]],"yyyy")</f>
        <v>2016</v>
      </c>
      <c r="Z494" s="1" t="s">
        <v>79</v>
      </c>
    </row>
    <row r="495" spans="1:26" x14ac:dyDescent="0.3">
      <c r="A495">
        <v>2372</v>
      </c>
      <c r="B495" s="1" t="s">
        <v>1857</v>
      </c>
      <c r="C495" s="2">
        <v>42558</v>
      </c>
      <c r="D495" s="2">
        <v>42562</v>
      </c>
      <c r="E495" s="1" t="s">
        <v>23</v>
      </c>
      <c r="F495" s="1" t="s">
        <v>1858</v>
      </c>
      <c r="G495" s="1" t="s">
        <v>1859</v>
      </c>
      <c r="H495" s="1" t="s">
        <v>92</v>
      </c>
      <c r="I495" s="1" t="s">
        <v>27</v>
      </c>
      <c r="J495" s="1" t="s">
        <v>181</v>
      </c>
      <c r="K495" s="1" t="s">
        <v>136</v>
      </c>
      <c r="L495" s="1" t="s">
        <v>95</v>
      </c>
      <c r="M495" s="1" t="s">
        <v>1544</v>
      </c>
      <c r="N495" s="1" t="s">
        <v>32</v>
      </c>
      <c r="O495" s="1" t="s">
        <v>58</v>
      </c>
      <c r="P495" s="1" t="s">
        <v>1545</v>
      </c>
      <c r="Q495">
        <v>60.287999999999997</v>
      </c>
      <c r="R495">
        <v>8</v>
      </c>
      <c r="S495" s="5">
        <v>0.6</v>
      </c>
      <c r="T495" s="11">
        <v>-27.1296</v>
      </c>
      <c r="U495" s="11">
        <f>SalesData[[#This Row],[Profit]]/SalesData[[#This Row],[Quantity]]</f>
        <v>-3.3912</v>
      </c>
      <c r="V495" s="5">
        <f>SalesData[[#This Row],[Profit]]/SalesData[[#This Row],[Sales]]</f>
        <v>-0.45</v>
      </c>
      <c r="W495" s="17">
        <f>IF(SalesData[[#This Row],[Discount]]&gt;=0.2,1,0)</f>
        <v>1</v>
      </c>
      <c r="X495" s="1" t="s">
        <v>85</v>
      </c>
      <c r="Y495" s="1" t="str">
        <f>TEXT(SalesData[[#This Row],[Order Date]],"yyyy")</f>
        <v>2016</v>
      </c>
      <c r="Z495" s="1" t="s">
        <v>73</v>
      </c>
    </row>
    <row r="496" spans="1:26" x14ac:dyDescent="0.3">
      <c r="A496">
        <v>2375</v>
      </c>
      <c r="B496" s="1" t="s">
        <v>1857</v>
      </c>
      <c r="C496" s="2">
        <v>42558</v>
      </c>
      <c r="D496" s="2">
        <v>42562</v>
      </c>
      <c r="E496" s="1" t="s">
        <v>23</v>
      </c>
      <c r="F496" s="1" t="s">
        <v>1858</v>
      </c>
      <c r="G496" s="1" t="s">
        <v>1859</v>
      </c>
      <c r="H496" s="1" t="s">
        <v>92</v>
      </c>
      <c r="I496" s="1" t="s">
        <v>27</v>
      </c>
      <c r="J496" s="1" t="s">
        <v>181</v>
      </c>
      <c r="K496" s="1" t="s">
        <v>136</v>
      </c>
      <c r="L496" s="1" t="s">
        <v>95</v>
      </c>
      <c r="M496" s="1" t="s">
        <v>422</v>
      </c>
      <c r="N496" s="1" t="s">
        <v>32</v>
      </c>
      <c r="O496" s="1" t="s">
        <v>38</v>
      </c>
      <c r="P496" s="1" t="s">
        <v>423</v>
      </c>
      <c r="Q496">
        <v>253.37200000000001</v>
      </c>
      <c r="R496">
        <v>2</v>
      </c>
      <c r="S496" s="5">
        <v>0.3</v>
      </c>
      <c r="T496" s="11">
        <v>-14.478400000000001</v>
      </c>
      <c r="U496" s="11">
        <f>SalesData[[#This Row],[Profit]]/SalesData[[#This Row],[Quantity]]</f>
        <v>-7.2392000000000003</v>
      </c>
      <c r="V496" s="5">
        <f>SalesData[[#This Row],[Profit]]/SalesData[[#This Row],[Sales]]</f>
        <v>-5.7142857142857141E-2</v>
      </c>
      <c r="W496" s="17">
        <f>IF(SalesData[[#This Row],[Discount]]&gt;=0.2,1,0)</f>
        <v>1</v>
      </c>
      <c r="X496" s="1" t="s">
        <v>85</v>
      </c>
      <c r="Y496" s="1" t="str">
        <f>TEXT(SalesData[[#This Row],[Order Date]],"yyyy")</f>
        <v>2016</v>
      </c>
      <c r="Z496" s="1" t="s">
        <v>73</v>
      </c>
    </row>
    <row r="497" spans="1:26" x14ac:dyDescent="0.3">
      <c r="A497">
        <v>2382</v>
      </c>
      <c r="B497" s="1" t="s">
        <v>1860</v>
      </c>
      <c r="C497" s="2">
        <v>42496</v>
      </c>
      <c r="D497" s="2">
        <v>42500</v>
      </c>
      <c r="E497" s="1" t="s">
        <v>41</v>
      </c>
      <c r="F497" s="1" t="s">
        <v>1861</v>
      </c>
      <c r="G497" s="1" t="s">
        <v>1862</v>
      </c>
      <c r="H497" s="1" t="s">
        <v>102</v>
      </c>
      <c r="I497" s="1" t="s">
        <v>27</v>
      </c>
      <c r="J497" s="1" t="s">
        <v>871</v>
      </c>
      <c r="K497" s="1" t="s">
        <v>233</v>
      </c>
      <c r="L497" s="1" t="s">
        <v>69</v>
      </c>
      <c r="M497" s="1" t="s">
        <v>86</v>
      </c>
      <c r="N497" s="1" t="s">
        <v>32</v>
      </c>
      <c r="O497" s="1" t="s">
        <v>58</v>
      </c>
      <c r="P497" s="1" t="s">
        <v>1863</v>
      </c>
      <c r="Q497">
        <v>54.712000000000003</v>
      </c>
      <c r="R497">
        <v>7</v>
      </c>
      <c r="S497" s="5">
        <v>0.2</v>
      </c>
      <c r="T497" s="11">
        <v>11.626300000000001</v>
      </c>
      <c r="U497" s="11">
        <f>SalesData[[#This Row],[Profit]]/SalesData[[#This Row],[Quantity]]</f>
        <v>1.6609</v>
      </c>
      <c r="V497" s="5">
        <f>SalesData[[#This Row],[Profit]]/SalesData[[#This Row],[Sales]]</f>
        <v>0.21249999999999999</v>
      </c>
      <c r="W497" s="17">
        <f>IF(SalesData[[#This Row],[Discount]]&gt;=0.2,1,0)</f>
        <v>1</v>
      </c>
      <c r="X497" s="1" t="s">
        <v>85</v>
      </c>
      <c r="Y497" s="1" t="str">
        <f>TEXT(SalesData[[#This Row],[Order Date]],"yyyy")</f>
        <v>2016</v>
      </c>
      <c r="Z497" s="1" t="s">
        <v>163</v>
      </c>
    </row>
    <row r="498" spans="1:26" x14ac:dyDescent="0.3">
      <c r="A498">
        <v>2393</v>
      </c>
      <c r="B498" s="1" t="s">
        <v>1864</v>
      </c>
      <c r="C498" s="2">
        <v>42344</v>
      </c>
      <c r="D498" s="2">
        <v>42348</v>
      </c>
      <c r="E498" s="1" t="s">
        <v>41</v>
      </c>
      <c r="F498" s="1" t="s">
        <v>1865</v>
      </c>
      <c r="G498" s="1" t="s">
        <v>1866</v>
      </c>
      <c r="H498" s="1" t="s">
        <v>26</v>
      </c>
      <c r="I498" s="1" t="s">
        <v>27</v>
      </c>
      <c r="J498" s="1" t="s">
        <v>175</v>
      </c>
      <c r="K498" s="1" t="s">
        <v>122</v>
      </c>
      <c r="L498" s="1" t="s">
        <v>69</v>
      </c>
      <c r="M498" s="1" t="s">
        <v>1520</v>
      </c>
      <c r="N498" s="1" t="s">
        <v>32</v>
      </c>
      <c r="O498" s="1" t="s">
        <v>58</v>
      </c>
      <c r="P498" s="1" t="s">
        <v>1521</v>
      </c>
      <c r="Q498">
        <v>113.92</v>
      </c>
      <c r="R498">
        <v>4</v>
      </c>
      <c r="S498" s="5">
        <v>0</v>
      </c>
      <c r="T498" s="11">
        <v>42.150399999999998</v>
      </c>
      <c r="U498" s="11">
        <f>SalesData[[#This Row],[Profit]]/SalesData[[#This Row],[Quantity]]</f>
        <v>10.537599999999999</v>
      </c>
      <c r="V498" s="5">
        <f>SalesData[[#This Row],[Profit]]/SalesData[[#This Row],[Sales]]</f>
        <v>0.37</v>
      </c>
      <c r="W498" s="17">
        <f>IF(SalesData[[#This Row],[Discount]]&gt;=0.2,1,0)</f>
        <v>0</v>
      </c>
      <c r="X498" s="1" t="s">
        <v>85</v>
      </c>
      <c r="Y498" s="1" t="str">
        <f>TEXT(SalesData[[#This Row],[Order Date]],"yyyy")</f>
        <v>2015</v>
      </c>
      <c r="Z498" s="1" t="s">
        <v>98</v>
      </c>
    </row>
    <row r="499" spans="1:26" x14ac:dyDescent="0.3">
      <c r="A499">
        <v>2404</v>
      </c>
      <c r="B499" s="1" t="s">
        <v>1867</v>
      </c>
      <c r="C499" s="2">
        <v>42640</v>
      </c>
      <c r="D499" s="2">
        <v>42646</v>
      </c>
      <c r="E499" s="1" t="s">
        <v>41</v>
      </c>
      <c r="F499" s="1" t="s">
        <v>1868</v>
      </c>
      <c r="G499" s="1" t="s">
        <v>1869</v>
      </c>
      <c r="H499" s="1" t="s">
        <v>92</v>
      </c>
      <c r="I499" s="1" t="s">
        <v>27</v>
      </c>
      <c r="J499" s="1" t="s">
        <v>1870</v>
      </c>
      <c r="K499" s="1" t="s">
        <v>94</v>
      </c>
      <c r="L499" s="1" t="s">
        <v>95</v>
      </c>
      <c r="M499" s="1" t="s">
        <v>1871</v>
      </c>
      <c r="N499" s="1" t="s">
        <v>32</v>
      </c>
      <c r="O499" s="1" t="s">
        <v>33</v>
      </c>
      <c r="P499" s="1" t="s">
        <v>1872</v>
      </c>
      <c r="Q499">
        <v>956.66480000000001</v>
      </c>
      <c r="R499">
        <v>7</v>
      </c>
      <c r="S499" s="5">
        <v>0.32</v>
      </c>
      <c r="T499" s="11">
        <v>-225.0976</v>
      </c>
      <c r="U499" s="11">
        <f>SalesData[[#This Row],[Profit]]/SalesData[[#This Row],[Quantity]]</f>
        <v>-32.156799999999997</v>
      </c>
      <c r="V499" s="5">
        <f>SalesData[[#This Row],[Profit]]/SalesData[[#This Row],[Sales]]</f>
        <v>-0.23529411764705882</v>
      </c>
      <c r="W499" s="17">
        <f>IF(SalesData[[#This Row],[Discount]]&gt;=0.2,1,0)</f>
        <v>1</v>
      </c>
      <c r="X499" s="1" t="s">
        <v>131</v>
      </c>
      <c r="Y499" s="1" t="str">
        <f>TEXT(SalesData[[#This Row],[Order Date]],"yyyy")</f>
        <v>2016</v>
      </c>
      <c r="Z499" s="1" t="s">
        <v>79</v>
      </c>
    </row>
    <row r="500" spans="1:26" x14ac:dyDescent="0.3">
      <c r="A500">
        <v>2410</v>
      </c>
      <c r="B500" s="1" t="s">
        <v>1873</v>
      </c>
      <c r="C500" s="2">
        <v>42817</v>
      </c>
      <c r="D500" s="2">
        <v>42819</v>
      </c>
      <c r="E500" s="1" t="s">
        <v>89</v>
      </c>
      <c r="F500" s="1" t="s">
        <v>1874</v>
      </c>
      <c r="G500" s="1" t="s">
        <v>1875</v>
      </c>
      <c r="H500" s="1" t="s">
        <v>102</v>
      </c>
      <c r="I500" s="1" t="s">
        <v>27</v>
      </c>
      <c r="J500" s="1" t="s">
        <v>330</v>
      </c>
      <c r="K500" s="1" t="s">
        <v>55</v>
      </c>
      <c r="L500" s="1" t="s">
        <v>56</v>
      </c>
      <c r="M500" s="1" t="s">
        <v>1423</v>
      </c>
      <c r="N500" s="1" t="s">
        <v>32</v>
      </c>
      <c r="O500" s="1" t="s">
        <v>58</v>
      </c>
      <c r="P500" s="1" t="s">
        <v>1424</v>
      </c>
      <c r="Q500">
        <v>211.84</v>
      </c>
      <c r="R500">
        <v>8</v>
      </c>
      <c r="S500" s="5">
        <v>0</v>
      </c>
      <c r="T500" s="11">
        <v>76.2624</v>
      </c>
      <c r="U500" s="11">
        <f>SalesData[[#This Row],[Profit]]/SalesData[[#This Row],[Quantity]]</f>
        <v>9.5327999999999999</v>
      </c>
      <c r="V500" s="5">
        <f>SalesData[[#This Row],[Profit]]/SalesData[[#This Row],[Sales]]</f>
        <v>0.36</v>
      </c>
      <c r="W500" s="17">
        <f>IF(SalesData[[#This Row],[Discount]]&gt;=0.2,1,0)</f>
        <v>0</v>
      </c>
      <c r="X500" s="1" t="s">
        <v>72</v>
      </c>
      <c r="Y500" s="1" t="str">
        <f>TEXT(SalesData[[#This Row],[Order Date]],"yyyy")</f>
        <v>2017</v>
      </c>
      <c r="Z500" s="1" t="s">
        <v>197</v>
      </c>
    </row>
    <row r="501" spans="1:26" x14ac:dyDescent="0.3">
      <c r="A501">
        <v>2414</v>
      </c>
      <c r="B501" s="1" t="s">
        <v>1876</v>
      </c>
      <c r="C501" s="2">
        <v>41955</v>
      </c>
      <c r="D501" s="2">
        <v>41959</v>
      </c>
      <c r="E501" s="1" t="s">
        <v>41</v>
      </c>
      <c r="F501" s="1" t="s">
        <v>1877</v>
      </c>
      <c r="G501" s="1" t="s">
        <v>1878</v>
      </c>
      <c r="H501" s="1" t="s">
        <v>26</v>
      </c>
      <c r="I501" s="1" t="s">
        <v>27</v>
      </c>
      <c r="J501" s="1" t="s">
        <v>54</v>
      </c>
      <c r="K501" s="1" t="s">
        <v>55</v>
      </c>
      <c r="L501" s="1" t="s">
        <v>56</v>
      </c>
      <c r="M501" s="1" t="s">
        <v>917</v>
      </c>
      <c r="N501" s="1" t="s">
        <v>32</v>
      </c>
      <c r="O501" s="1" t="s">
        <v>47</v>
      </c>
      <c r="P501" s="1" t="s">
        <v>918</v>
      </c>
      <c r="Q501">
        <v>629.06399999999996</v>
      </c>
      <c r="R501">
        <v>3</v>
      </c>
      <c r="S501" s="5">
        <v>0.2</v>
      </c>
      <c r="T501" s="11">
        <v>31.453199999999999</v>
      </c>
      <c r="U501" s="11">
        <f>SalesData[[#This Row],[Profit]]/SalesData[[#This Row],[Quantity]]</f>
        <v>10.484399999999999</v>
      </c>
      <c r="V501" s="5">
        <f>SalesData[[#This Row],[Profit]]/SalesData[[#This Row],[Sales]]</f>
        <v>0.05</v>
      </c>
      <c r="W501" s="17">
        <f>IF(SalesData[[#This Row],[Discount]]&gt;=0.2,1,0)</f>
        <v>1</v>
      </c>
      <c r="X501" s="1" t="s">
        <v>85</v>
      </c>
      <c r="Y501" s="1" t="str">
        <f>TEXT(SalesData[[#This Row],[Order Date]],"yyyy")</f>
        <v>2014</v>
      </c>
      <c r="Z501" s="1" t="s">
        <v>36</v>
      </c>
    </row>
    <row r="502" spans="1:26" x14ac:dyDescent="0.3">
      <c r="A502">
        <v>2415</v>
      </c>
      <c r="B502" s="1" t="s">
        <v>1879</v>
      </c>
      <c r="C502" s="2">
        <v>42733</v>
      </c>
      <c r="D502" s="2">
        <v>42737</v>
      </c>
      <c r="E502" s="1" t="s">
        <v>41</v>
      </c>
      <c r="F502" s="1" t="s">
        <v>500</v>
      </c>
      <c r="G502" s="1" t="s">
        <v>501</v>
      </c>
      <c r="H502" s="1" t="s">
        <v>26</v>
      </c>
      <c r="I502" s="1" t="s">
        <v>27</v>
      </c>
      <c r="J502" s="1" t="s">
        <v>907</v>
      </c>
      <c r="K502" s="1" t="s">
        <v>240</v>
      </c>
      <c r="L502" s="1" t="s">
        <v>95</v>
      </c>
      <c r="M502" s="1" t="s">
        <v>1852</v>
      </c>
      <c r="N502" s="1" t="s">
        <v>32</v>
      </c>
      <c r="O502" s="1" t="s">
        <v>38</v>
      </c>
      <c r="P502" s="1" t="s">
        <v>1853</v>
      </c>
      <c r="Q502">
        <v>754.45</v>
      </c>
      <c r="R502">
        <v>5</v>
      </c>
      <c r="S502" s="5">
        <v>0</v>
      </c>
      <c r="T502" s="11">
        <v>60.356000000000002</v>
      </c>
      <c r="U502" s="11">
        <f>SalesData[[#This Row],[Profit]]/SalesData[[#This Row],[Quantity]]</f>
        <v>12.071200000000001</v>
      </c>
      <c r="V502" s="5">
        <f>SalesData[[#This Row],[Profit]]/SalesData[[#This Row],[Sales]]</f>
        <v>0.08</v>
      </c>
      <c r="W502" s="17">
        <f>IF(SalesData[[#This Row],[Discount]]&gt;=0.2,1,0)</f>
        <v>0</v>
      </c>
      <c r="X502" s="1" t="s">
        <v>85</v>
      </c>
      <c r="Y502" s="1" t="str">
        <f>TEXT(SalesData[[#This Row],[Order Date]],"yyyy")</f>
        <v>2016</v>
      </c>
      <c r="Z502" s="1" t="s">
        <v>98</v>
      </c>
    </row>
    <row r="503" spans="1:26" x14ac:dyDescent="0.3">
      <c r="A503">
        <v>2416</v>
      </c>
      <c r="B503" s="1" t="s">
        <v>1880</v>
      </c>
      <c r="C503" s="2">
        <v>42191</v>
      </c>
      <c r="D503" s="2">
        <v>42196</v>
      </c>
      <c r="E503" s="1" t="s">
        <v>41</v>
      </c>
      <c r="F503" s="1" t="s">
        <v>1242</v>
      </c>
      <c r="G503" s="1" t="s">
        <v>1243</v>
      </c>
      <c r="H503" s="1" t="s">
        <v>102</v>
      </c>
      <c r="I503" s="1" t="s">
        <v>27</v>
      </c>
      <c r="J503" s="1" t="s">
        <v>1881</v>
      </c>
      <c r="K503" s="1" t="s">
        <v>436</v>
      </c>
      <c r="L503" s="1" t="s">
        <v>69</v>
      </c>
      <c r="M503" s="1" t="s">
        <v>531</v>
      </c>
      <c r="N503" s="1" t="s">
        <v>32</v>
      </c>
      <c r="O503" s="1" t="s">
        <v>33</v>
      </c>
      <c r="P503" s="1" t="s">
        <v>532</v>
      </c>
      <c r="Q503">
        <v>301.95999999999998</v>
      </c>
      <c r="R503">
        <v>2</v>
      </c>
      <c r="S503" s="5">
        <v>0</v>
      </c>
      <c r="T503" s="11">
        <v>60.392000000000003</v>
      </c>
      <c r="U503" s="11">
        <f>SalesData[[#This Row],[Profit]]/SalesData[[#This Row],[Quantity]]</f>
        <v>30.196000000000002</v>
      </c>
      <c r="V503" s="5">
        <f>SalesData[[#This Row],[Profit]]/SalesData[[#This Row],[Sales]]</f>
        <v>0.2</v>
      </c>
      <c r="W503" s="17">
        <f>IF(SalesData[[#This Row],[Discount]]&gt;=0.2,1,0)</f>
        <v>0</v>
      </c>
      <c r="X503" s="1" t="s">
        <v>60</v>
      </c>
      <c r="Y503" s="1" t="str">
        <f>TEXT(SalesData[[#This Row],[Order Date]],"yyyy")</f>
        <v>2015</v>
      </c>
      <c r="Z503" s="1" t="s">
        <v>73</v>
      </c>
    </row>
    <row r="504" spans="1:26" x14ac:dyDescent="0.3">
      <c r="A504">
        <v>2426</v>
      </c>
      <c r="B504" s="1" t="s">
        <v>1882</v>
      </c>
      <c r="C504" s="2">
        <v>43094</v>
      </c>
      <c r="D504" s="2">
        <v>43099</v>
      </c>
      <c r="E504" s="1" t="s">
        <v>41</v>
      </c>
      <c r="F504" s="1" t="s">
        <v>1883</v>
      </c>
      <c r="G504" s="1" t="s">
        <v>1884</v>
      </c>
      <c r="H504" s="1" t="s">
        <v>26</v>
      </c>
      <c r="I504" s="1" t="s">
        <v>27</v>
      </c>
      <c r="J504" s="1" t="s">
        <v>1582</v>
      </c>
      <c r="K504" s="1" t="s">
        <v>233</v>
      </c>
      <c r="L504" s="1" t="s">
        <v>69</v>
      </c>
      <c r="M504" s="1" t="s">
        <v>1885</v>
      </c>
      <c r="N504" s="1" t="s">
        <v>32</v>
      </c>
      <c r="O504" s="1" t="s">
        <v>47</v>
      </c>
      <c r="P504" s="1" t="s">
        <v>1886</v>
      </c>
      <c r="Q504">
        <v>273.06</v>
      </c>
      <c r="R504">
        <v>2</v>
      </c>
      <c r="S504" s="5">
        <v>0.4</v>
      </c>
      <c r="T504" s="11">
        <v>-104.673</v>
      </c>
      <c r="U504" s="11">
        <f>SalesData[[#This Row],[Profit]]/SalesData[[#This Row],[Quantity]]</f>
        <v>-52.336500000000001</v>
      </c>
      <c r="V504" s="5">
        <f>SalesData[[#This Row],[Profit]]/SalesData[[#This Row],[Sales]]</f>
        <v>-0.38333333333333336</v>
      </c>
      <c r="W504" s="17">
        <f>IF(SalesData[[#This Row],[Discount]]&gt;=0.2,1,0)</f>
        <v>1</v>
      </c>
      <c r="X504" s="1" t="s">
        <v>60</v>
      </c>
      <c r="Y504" s="1" t="str">
        <f>TEXT(SalesData[[#This Row],[Order Date]],"yyyy")</f>
        <v>2017</v>
      </c>
      <c r="Z504" s="1" t="s">
        <v>98</v>
      </c>
    </row>
    <row r="505" spans="1:26" x14ac:dyDescent="0.3">
      <c r="A505">
        <v>2430</v>
      </c>
      <c r="B505" s="1" t="s">
        <v>1887</v>
      </c>
      <c r="C505" s="2">
        <v>42532</v>
      </c>
      <c r="D505" s="2">
        <v>42538</v>
      </c>
      <c r="E505" s="1" t="s">
        <v>41</v>
      </c>
      <c r="F505" s="1" t="s">
        <v>1888</v>
      </c>
      <c r="G505" s="1" t="s">
        <v>1889</v>
      </c>
      <c r="H505" s="1" t="s">
        <v>92</v>
      </c>
      <c r="I505" s="1" t="s">
        <v>27</v>
      </c>
      <c r="J505" s="1" t="s">
        <v>691</v>
      </c>
      <c r="K505" s="1" t="s">
        <v>94</v>
      </c>
      <c r="L505" s="1" t="s">
        <v>95</v>
      </c>
      <c r="M505" s="1" t="s">
        <v>1410</v>
      </c>
      <c r="N505" s="1" t="s">
        <v>32</v>
      </c>
      <c r="O505" s="1" t="s">
        <v>58</v>
      </c>
      <c r="P505" s="1" t="s">
        <v>1411</v>
      </c>
      <c r="Q505">
        <v>12.544</v>
      </c>
      <c r="R505">
        <v>7</v>
      </c>
      <c r="S505" s="5">
        <v>0.6</v>
      </c>
      <c r="T505" s="11">
        <v>-9.0944000000000003</v>
      </c>
      <c r="U505" s="11">
        <f>SalesData[[#This Row],[Profit]]/SalesData[[#This Row],[Quantity]]</f>
        <v>-1.2992000000000001</v>
      </c>
      <c r="V505" s="5">
        <f>SalesData[[#This Row],[Profit]]/SalesData[[#This Row],[Sales]]</f>
        <v>-0.72499999999999998</v>
      </c>
      <c r="W505" s="17">
        <f>IF(SalesData[[#This Row],[Discount]]&gt;=0.2,1,0)</f>
        <v>1</v>
      </c>
      <c r="X505" s="1" t="s">
        <v>131</v>
      </c>
      <c r="Y505" s="1" t="str">
        <f>TEXT(SalesData[[#This Row],[Order Date]],"yyyy")</f>
        <v>2016</v>
      </c>
      <c r="Z505" s="1" t="s">
        <v>61</v>
      </c>
    </row>
    <row r="506" spans="1:26" x14ac:dyDescent="0.3">
      <c r="A506">
        <v>2432</v>
      </c>
      <c r="B506" s="1" t="s">
        <v>1890</v>
      </c>
      <c r="C506" s="2">
        <v>43097</v>
      </c>
      <c r="D506" s="2">
        <v>43102</v>
      </c>
      <c r="E506" s="1" t="s">
        <v>41</v>
      </c>
      <c r="F506" s="1" t="s">
        <v>1868</v>
      </c>
      <c r="G506" s="1" t="s">
        <v>1869</v>
      </c>
      <c r="H506" s="1" t="s">
        <v>92</v>
      </c>
      <c r="I506" s="1" t="s">
        <v>27</v>
      </c>
      <c r="J506" s="1" t="s">
        <v>193</v>
      </c>
      <c r="K506" s="1" t="s">
        <v>194</v>
      </c>
      <c r="L506" s="1" t="s">
        <v>56</v>
      </c>
      <c r="M506" s="1" t="s">
        <v>448</v>
      </c>
      <c r="N506" s="1" t="s">
        <v>32</v>
      </c>
      <c r="O506" s="1" t="s">
        <v>58</v>
      </c>
      <c r="P506" s="1" t="s">
        <v>449</v>
      </c>
      <c r="Q506">
        <v>7.4</v>
      </c>
      <c r="R506">
        <v>2</v>
      </c>
      <c r="S506" s="5">
        <v>0</v>
      </c>
      <c r="T506" s="11">
        <v>3.0339999999999998</v>
      </c>
      <c r="U506" s="11">
        <f>SalesData[[#This Row],[Profit]]/SalesData[[#This Row],[Quantity]]</f>
        <v>1.5169999999999999</v>
      </c>
      <c r="V506" s="5">
        <f>SalesData[[#This Row],[Profit]]/SalesData[[#This Row],[Sales]]</f>
        <v>0.41</v>
      </c>
      <c r="W506" s="17">
        <f>IF(SalesData[[#This Row],[Discount]]&gt;=0.2,1,0)</f>
        <v>0</v>
      </c>
      <c r="X506" s="1" t="s">
        <v>60</v>
      </c>
      <c r="Y506" s="1" t="str">
        <f>TEXT(SalesData[[#This Row],[Order Date]],"yyyy")</f>
        <v>2017</v>
      </c>
      <c r="Z506" s="1" t="s">
        <v>98</v>
      </c>
    </row>
    <row r="507" spans="1:26" x14ac:dyDescent="0.3">
      <c r="A507">
        <v>2433</v>
      </c>
      <c r="B507" s="1" t="s">
        <v>1891</v>
      </c>
      <c r="C507" s="2">
        <v>41723</v>
      </c>
      <c r="D507" s="2">
        <v>41730</v>
      </c>
      <c r="E507" s="1" t="s">
        <v>41</v>
      </c>
      <c r="F507" s="1" t="s">
        <v>1892</v>
      </c>
      <c r="G507" s="1" t="s">
        <v>1893</v>
      </c>
      <c r="H507" s="1" t="s">
        <v>26</v>
      </c>
      <c r="I507" s="1" t="s">
        <v>27</v>
      </c>
      <c r="J507" s="1" t="s">
        <v>175</v>
      </c>
      <c r="K507" s="1" t="s">
        <v>122</v>
      </c>
      <c r="L507" s="1" t="s">
        <v>69</v>
      </c>
      <c r="M507" s="1" t="s">
        <v>1894</v>
      </c>
      <c r="N507" s="1" t="s">
        <v>32</v>
      </c>
      <c r="O507" s="1" t="s">
        <v>38</v>
      </c>
      <c r="P507" s="1" t="s">
        <v>1895</v>
      </c>
      <c r="Q507">
        <v>366.786</v>
      </c>
      <c r="R507">
        <v>7</v>
      </c>
      <c r="S507" s="5">
        <v>0.1</v>
      </c>
      <c r="T507" s="11">
        <v>65.206400000000002</v>
      </c>
      <c r="U507" s="11">
        <f>SalesData[[#This Row],[Profit]]/SalesData[[#This Row],[Quantity]]</f>
        <v>9.3152000000000008</v>
      </c>
      <c r="V507" s="5">
        <f>SalesData[[#This Row],[Profit]]/SalesData[[#This Row],[Sales]]</f>
        <v>0.17777777777777778</v>
      </c>
      <c r="W507" s="17">
        <f>IF(SalesData[[#This Row],[Discount]]&gt;=0.2,1,0)</f>
        <v>0</v>
      </c>
      <c r="X507" s="1" t="s">
        <v>49</v>
      </c>
      <c r="Y507" s="1" t="str">
        <f>TEXT(SalesData[[#This Row],[Order Date]],"yyyy")</f>
        <v>2014</v>
      </c>
      <c r="Z507" s="1" t="s">
        <v>197</v>
      </c>
    </row>
    <row r="508" spans="1:26" x14ac:dyDescent="0.3">
      <c r="A508">
        <v>2437</v>
      </c>
      <c r="B508" s="1" t="s">
        <v>1896</v>
      </c>
      <c r="C508" s="2">
        <v>42919</v>
      </c>
      <c r="D508" s="2">
        <v>42926</v>
      </c>
      <c r="E508" s="1" t="s">
        <v>41</v>
      </c>
      <c r="F508" s="1" t="s">
        <v>1233</v>
      </c>
      <c r="G508" s="1" t="s">
        <v>1234</v>
      </c>
      <c r="H508" s="1" t="s">
        <v>26</v>
      </c>
      <c r="I508" s="1" t="s">
        <v>27</v>
      </c>
      <c r="J508" s="1" t="s">
        <v>1897</v>
      </c>
      <c r="K508" s="1" t="s">
        <v>1898</v>
      </c>
      <c r="L508" s="1" t="s">
        <v>56</v>
      </c>
      <c r="M508" s="1" t="s">
        <v>146</v>
      </c>
      <c r="N508" s="1" t="s">
        <v>32</v>
      </c>
      <c r="O508" s="1" t="s">
        <v>58</v>
      </c>
      <c r="P508" s="1" t="s">
        <v>147</v>
      </c>
      <c r="Q508">
        <v>545.85</v>
      </c>
      <c r="R508">
        <v>9</v>
      </c>
      <c r="S508" s="5">
        <v>0</v>
      </c>
      <c r="T508" s="11">
        <v>114.6285</v>
      </c>
      <c r="U508" s="11">
        <f>SalesData[[#This Row],[Profit]]/SalesData[[#This Row],[Quantity]]</f>
        <v>12.736499999999999</v>
      </c>
      <c r="V508" s="5">
        <f>SalesData[[#This Row],[Profit]]/SalesData[[#This Row],[Sales]]</f>
        <v>0.21</v>
      </c>
      <c r="W508" s="17">
        <f>IF(SalesData[[#This Row],[Discount]]&gt;=0.2,1,0)</f>
        <v>0</v>
      </c>
      <c r="X508" s="1" t="s">
        <v>49</v>
      </c>
      <c r="Y508" s="1" t="str">
        <f>TEXT(SalesData[[#This Row],[Order Date]],"yyyy")</f>
        <v>2017</v>
      </c>
      <c r="Z508" s="1" t="s">
        <v>73</v>
      </c>
    </row>
    <row r="509" spans="1:26" x14ac:dyDescent="0.3">
      <c r="A509">
        <v>2438</v>
      </c>
      <c r="B509" s="1" t="s">
        <v>1899</v>
      </c>
      <c r="C509" s="2">
        <v>41961</v>
      </c>
      <c r="D509" s="2">
        <v>41963</v>
      </c>
      <c r="E509" s="1" t="s">
        <v>23</v>
      </c>
      <c r="F509" s="1" t="s">
        <v>1900</v>
      </c>
      <c r="G509" s="1" t="s">
        <v>1901</v>
      </c>
      <c r="H509" s="1" t="s">
        <v>26</v>
      </c>
      <c r="I509" s="1" t="s">
        <v>27</v>
      </c>
      <c r="J509" s="1" t="s">
        <v>867</v>
      </c>
      <c r="K509" s="1" t="s">
        <v>182</v>
      </c>
      <c r="L509" s="1" t="s">
        <v>56</v>
      </c>
      <c r="M509" s="1" t="s">
        <v>1902</v>
      </c>
      <c r="N509" s="1" t="s">
        <v>32</v>
      </c>
      <c r="O509" s="1" t="s">
        <v>47</v>
      </c>
      <c r="P509" s="1" t="s">
        <v>1903</v>
      </c>
      <c r="Q509">
        <v>145.97999999999999</v>
      </c>
      <c r="R509">
        <v>2</v>
      </c>
      <c r="S509" s="5">
        <v>0.5</v>
      </c>
      <c r="T509" s="11">
        <v>-99.266400000000004</v>
      </c>
      <c r="U509" s="11">
        <f>SalesData[[#This Row],[Profit]]/SalesData[[#This Row],[Quantity]]</f>
        <v>-49.633200000000002</v>
      </c>
      <c r="V509" s="5">
        <f>SalesData[[#This Row],[Profit]]/SalesData[[#This Row],[Sales]]</f>
        <v>-0.68</v>
      </c>
      <c r="W509" s="17">
        <f>IF(SalesData[[#This Row],[Discount]]&gt;=0.2,1,0)</f>
        <v>1</v>
      </c>
      <c r="X509" s="1" t="s">
        <v>72</v>
      </c>
      <c r="Y509" s="1" t="str">
        <f>TEXT(SalesData[[#This Row],[Order Date]],"yyyy")</f>
        <v>2014</v>
      </c>
      <c r="Z509" s="1" t="s">
        <v>36</v>
      </c>
    </row>
    <row r="510" spans="1:26" x14ac:dyDescent="0.3">
      <c r="A510">
        <v>2440</v>
      </c>
      <c r="B510" s="1" t="s">
        <v>1904</v>
      </c>
      <c r="C510" s="2">
        <v>42933</v>
      </c>
      <c r="D510" s="2">
        <v>42938</v>
      </c>
      <c r="E510" s="1" t="s">
        <v>41</v>
      </c>
      <c r="F510" s="1" t="s">
        <v>1905</v>
      </c>
      <c r="G510" s="1" t="s">
        <v>1906</v>
      </c>
      <c r="H510" s="1" t="s">
        <v>26</v>
      </c>
      <c r="I510" s="1" t="s">
        <v>27</v>
      </c>
      <c r="J510" s="1" t="s">
        <v>305</v>
      </c>
      <c r="K510" s="1" t="s">
        <v>45</v>
      </c>
      <c r="L510" s="1" t="s">
        <v>30</v>
      </c>
      <c r="M510" s="1" t="s">
        <v>804</v>
      </c>
      <c r="N510" s="1" t="s">
        <v>32</v>
      </c>
      <c r="O510" s="1" t="s">
        <v>58</v>
      </c>
      <c r="P510" s="1" t="s">
        <v>805</v>
      </c>
      <c r="Q510">
        <v>7.9039999999999999</v>
      </c>
      <c r="R510">
        <v>2</v>
      </c>
      <c r="S510" s="5">
        <v>0.2</v>
      </c>
      <c r="T510" s="11">
        <v>2.1736</v>
      </c>
      <c r="U510" s="11">
        <f>SalesData[[#This Row],[Profit]]/SalesData[[#This Row],[Quantity]]</f>
        <v>1.0868</v>
      </c>
      <c r="V510" s="5">
        <f>SalesData[[#This Row],[Profit]]/SalesData[[#This Row],[Sales]]</f>
        <v>0.27500000000000002</v>
      </c>
      <c r="W510" s="17">
        <f>IF(SalesData[[#This Row],[Discount]]&gt;=0.2,1,0)</f>
        <v>1</v>
      </c>
      <c r="X510" s="1" t="s">
        <v>60</v>
      </c>
      <c r="Y510" s="1" t="str">
        <f>TEXT(SalesData[[#This Row],[Order Date]],"yyyy")</f>
        <v>2017</v>
      </c>
      <c r="Z510" s="1" t="s">
        <v>73</v>
      </c>
    </row>
    <row r="511" spans="1:26" x14ac:dyDescent="0.3">
      <c r="A511">
        <v>2442</v>
      </c>
      <c r="B511" s="1" t="s">
        <v>1907</v>
      </c>
      <c r="C511" s="2">
        <v>42512</v>
      </c>
      <c r="D511" s="2">
        <v>42517</v>
      </c>
      <c r="E511" s="1" t="s">
        <v>41</v>
      </c>
      <c r="F511" s="1" t="s">
        <v>1735</v>
      </c>
      <c r="G511" s="1" t="s">
        <v>1736</v>
      </c>
      <c r="H511" s="1" t="s">
        <v>26</v>
      </c>
      <c r="I511" s="1" t="s">
        <v>27</v>
      </c>
      <c r="J511" s="1" t="s">
        <v>1908</v>
      </c>
      <c r="K511" s="1" t="s">
        <v>364</v>
      </c>
      <c r="L511" s="1" t="s">
        <v>69</v>
      </c>
      <c r="M511" s="1" t="s">
        <v>292</v>
      </c>
      <c r="N511" s="1" t="s">
        <v>32</v>
      </c>
      <c r="O511" s="1" t="s">
        <v>47</v>
      </c>
      <c r="P511" s="1" t="s">
        <v>293</v>
      </c>
      <c r="Q511">
        <v>174.286</v>
      </c>
      <c r="R511">
        <v>2</v>
      </c>
      <c r="S511" s="5">
        <v>0.3</v>
      </c>
      <c r="T511" s="11">
        <v>-19.918399999999998</v>
      </c>
      <c r="U511" s="11">
        <f>SalesData[[#This Row],[Profit]]/SalesData[[#This Row],[Quantity]]</f>
        <v>-9.9591999999999992</v>
      </c>
      <c r="V511" s="5">
        <f>SalesData[[#This Row],[Profit]]/SalesData[[#This Row],[Sales]]</f>
        <v>-0.11428571428571428</v>
      </c>
      <c r="W511" s="17">
        <f>IF(SalesData[[#This Row],[Discount]]&gt;=0.2,1,0)</f>
        <v>1</v>
      </c>
      <c r="X511" s="1" t="s">
        <v>60</v>
      </c>
      <c r="Y511" s="1" t="str">
        <f>TEXT(SalesData[[#This Row],[Order Date]],"yyyy")</f>
        <v>2016</v>
      </c>
      <c r="Z511" s="1" t="s">
        <v>163</v>
      </c>
    </row>
    <row r="512" spans="1:26" x14ac:dyDescent="0.3">
      <c r="A512">
        <v>2448</v>
      </c>
      <c r="B512" s="1" t="s">
        <v>1909</v>
      </c>
      <c r="C512" s="2">
        <v>42674</v>
      </c>
      <c r="D512" s="2">
        <v>42680</v>
      </c>
      <c r="E512" s="1" t="s">
        <v>41</v>
      </c>
      <c r="F512" s="1" t="s">
        <v>601</v>
      </c>
      <c r="G512" s="1" t="s">
        <v>602</v>
      </c>
      <c r="H512" s="1" t="s">
        <v>26</v>
      </c>
      <c r="I512" s="1" t="s">
        <v>27</v>
      </c>
      <c r="J512" s="1" t="s">
        <v>67</v>
      </c>
      <c r="K512" s="1" t="s">
        <v>68</v>
      </c>
      <c r="L512" s="1" t="s">
        <v>69</v>
      </c>
      <c r="M512" s="1" t="s">
        <v>1534</v>
      </c>
      <c r="N512" s="1" t="s">
        <v>32</v>
      </c>
      <c r="O512" s="1" t="s">
        <v>38</v>
      </c>
      <c r="P512" s="1" t="s">
        <v>1535</v>
      </c>
      <c r="Q512">
        <v>492.83499999999998</v>
      </c>
      <c r="R512">
        <v>5</v>
      </c>
      <c r="S512" s="5">
        <v>0.3</v>
      </c>
      <c r="T512" s="11">
        <v>-14.081</v>
      </c>
      <c r="U512" s="11">
        <f>SalesData[[#This Row],[Profit]]/SalesData[[#This Row],[Quantity]]</f>
        <v>-2.8161999999999998</v>
      </c>
      <c r="V512" s="5">
        <f>SalesData[[#This Row],[Profit]]/SalesData[[#This Row],[Sales]]</f>
        <v>-2.8571428571428571E-2</v>
      </c>
      <c r="W512" s="17">
        <f>IF(SalesData[[#This Row],[Discount]]&gt;=0.2,1,0)</f>
        <v>1</v>
      </c>
      <c r="X512" s="1" t="s">
        <v>131</v>
      </c>
      <c r="Y512" s="1" t="str">
        <f>TEXT(SalesData[[#This Row],[Order Date]],"yyyy")</f>
        <v>2016</v>
      </c>
      <c r="Z512" s="1" t="s">
        <v>50</v>
      </c>
    </row>
    <row r="513" spans="1:26" x14ac:dyDescent="0.3">
      <c r="A513">
        <v>2471</v>
      </c>
      <c r="B513" s="1" t="s">
        <v>1910</v>
      </c>
      <c r="C513" s="2">
        <v>42391</v>
      </c>
      <c r="D513" s="2">
        <v>42397</v>
      </c>
      <c r="E513" s="1" t="s">
        <v>41</v>
      </c>
      <c r="F513" s="1" t="s">
        <v>1911</v>
      </c>
      <c r="G513" s="1" t="s">
        <v>1912</v>
      </c>
      <c r="H513" s="1" t="s">
        <v>26</v>
      </c>
      <c r="I513" s="1" t="s">
        <v>27</v>
      </c>
      <c r="J513" s="1" t="s">
        <v>1913</v>
      </c>
      <c r="K513" s="1" t="s">
        <v>1038</v>
      </c>
      <c r="L513" s="1" t="s">
        <v>30</v>
      </c>
      <c r="M513" s="1" t="s">
        <v>1914</v>
      </c>
      <c r="N513" s="1" t="s">
        <v>32</v>
      </c>
      <c r="O513" s="1" t="s">
        <v>58</v>
      </c>
      <c r="P513" s="1" t="s">
        <v>1915</v>
      </c>
      <c r="Q513">
        <v>14.272</v>
      </c>
      <c r="R513">
        <v>8</v>
      </c>
      <c r="S513" s="5">
        <v>0.2</v>
      </c>
      <c r="T513" s="11">
        <v>4.2816000000000001</v>
      </c>
      <c r="U513" s="11">
        <f>SalesData[[#This Row],[Profit]]/SalesData[[#This Row],[Quantity]]</f>
        <v>0.53520000000000001</v>
      </c>
      <c r="V513" s="5">
        <f>SalesData[[#This Row],[Profit]]/SalesData[[#This Row],[Sales]]</f>
        <v>0.3</v>
      </c>
      <c r="W513" s="17">
        <f>IF(SalesData[[#This Row],[Discount]]&gt;=0.2,1,0)</f>
        <v>1</v>
      </c>
      <c r="X513" s="1" t="s">
        <v>131</v>
      </c>
      <c r="Y513" s="1" t="str">
        <f>TEXT(SalesData[[#This Row],[Order Date]],"yyyy")</f>
        <v>2016</v>
      </c>
      <c r="Z513" s="1" t="s">
        <v>171</v>
      </c>
    </row>
    <row r="514" spans="1:26" x14ac:dyDescent="0.3">
      <c r="A514">
        <v>2472</v>
      </c>
      <c r="B514" s="1" t="s">
        <v>1910</v>
      </c>
      <c r="C514" s="2">
        <v>42391</v>
      </c>
      <c r="D514" s="2">
        <v>42397</v>
      </c>
      <c r="E514" s="1" t="s">
        <v>41</v>
      </c>
      <c r="F514" s="1" t="s">
        <v>1911</v>
      </c>
      <c r="G514" s="1" t="s">
        <v>1912</v>
      </c>
      <c r="H514" s="1" t="s">
        <v>26</v>
      </c>
      <c r="I514" s="1" t="s">
        <v>27</v>
      </c>
      <c r="J514" s="1" t="s">
        <v>1913</v>
      </c>
      <c r="K514" s="1" t="s">
        <v>1038</v>
      </c>
      <c r="L514" s="1" t="s">
        <v>30</v>
      </c>
      <c r="M514" s="1" t="s">
        <v>1697</v>
      </c>
      <c r="N514" s="1" t="s">
        <v>32</v>
      </c>
      <c r="O514" s="1" t="s">
        <v>33</v>
      </c>
      <c r="P514" s="1" t="s">
        <v>1916</v>
      </c>
      <c r="Q514">
        <v>451.13600000000002</v>
      </c>
      <c r="R514">
        <v>4</v>
      </c>
      <c r="S514" s="5">
        <v>0.2</v>
      </c>
      <c r="T514" s="11">
        <v>-67.670400000000001</v>
      </c>
      <c r="U514" s="11">
        <f>SalesData[[#This Row],[Profit]]/SalesData[[#This Row],[Quantity]]</f>
        <v>-16.9176</v>
      </c>
      <c r="V514" s="5">
        <f>SalesData[[#This Row],[Profit]]/SalesData[[#This Row],[Sales]]</f>
        <v>-0.15</v>
      </c>
      <c r="W514" s="17">
        <f>IF(SalesData[[#This Row],[Discount]]&gt;=0.2,1,0)</f>
        <v>1</v>
      </c>
      <c r="X514" s="1" t="s">
        <v>131</v>
      </c>
      <c r="Y514" s="1" t="str">
        <f>TEXT(SalesData[[#This Row],[Order Date]],"yyyy")</f>
        <v>2016</v>
      </c>
      <c r="Z514" s="1" t="s">
        <v>171</v>
      </c>
    </row>
    <row r="515" spans="1:26" x14ac:dyDescent="0.3">
      <c r="A515">
        <v>2474</v>
      </c>
      <c r="B515" s="1" t="s">
        <v>1917</v>
      </c>
      <c r="C515" s="2">
        <v>42677</v>
      </c>
      <c r="D515" s="2">
        <v>42680</v>
      </c>
      <c r="E515" s="1" t="s">
        <v>89</v>
      </c>
      <c r="F515" s="1" t="s">
        <v>1918</v>
      </c>
      <c r="G515" s="1" t="s">
        <v>1919</v>
      </c>
      <c r="H515" s="1" t="s">
        <v>26</v>
      </c>
      <c r="I515" s="1" t="s">
        <v>27</v>
      </c>
      <c r="J515" s="1" t="s">
        <v>54</v>
      </c>
      <c r="K515" s="1" t="s">
        <v>55</v>
      </c>
      <c r="L515" s="1" t="s">
        <v>56</v>
      </c>
      <c r="M515" s="1" t="s">
        <v>1920</v>
      </c>
      <c r="N515" s="1" t="s">
        <v>32</v>
      </c>
      <c r="O515" s="1" t="s">
        <v>38</v>
      </c>
      <c r="P515" s="1" t="s">
        <v>1921</v>
      </c>
      <c r="Q515">
        <v>217.584</v>
      </c>
      <c r="R515">
        <v>2</v>
      </c>
      <c r="S515" s="5">
        <v>0.2</v>
      </c>
      <c r="T515" s="11">
        <v>-29.9178</v>
      </c>
      <c r="U515" s="11">
        <f>SalesData[[#This Row],[Profit]]/SalesData[[#This Row],[Quantity]]</f>
        <v>-14.9589</v>
      </c>
      <c r="V515" s="5">
        <f>SalesData[[#This Row],[Profit]]/SalesData[[#This Row],[Sales]]</f>
        <v>-0.13749999999999998</v>
      </c>
      <c r="W515" s="17">
        <f>IF(SalesData[[#This Row],[Discount]]&gt;=0.2,1,0)</f>
        <v>1</v>
      </c>
      <c r="X515" s="1" t="s">
        <v>35</v>
      </c>
      <c r="Y515" s="1" t="str">
        <f>TEXT(SalesData[[#This Row],[Order Date]],"yyyy")</f>
        <v>2016</v>
      </c>
      <c r="Z515" s="1" t="s">
        <v>36</v>
      </c>
    </row>
    <row r="516" spans="1:26" x14ac:dyDescent="0.3">
      <c r="A516">
        <v>2478</v>
      </c>
      <c r="B516" s="1" t="s">
        <v>1922</v>
      </c>
      <c r="C516" s="2">
        <v>42982</v>
      </c>
      <c r="D516" s="2">
        <v>42986</v>
      </c>
      <c r="E516" s="1" t="s">
        <v>23</v>
      </c>
      <c r="F516" s="1" t="s">
        <v>1923</v>
      </c>
      <c r="G516" s="1" t="s">
        <v>1924</v>
      </c>
      <c r="H516" s="1" t="s">
        <v>92</v>
      </c>
      <c r="I516" s="1" t="s">
        <v>27</v>
      </c>
      <c r="J516" s="1" t="s">
        <v>54</v>
      </c>
      <c r="K516" s="1" t="s">
        <v>55</v>
      </c>
      <c r="L516" s="1" t="s">
        <v>56</v>
      </c>
      <c r="M516" s="1" t="s">
        <v>753</v>
      </c>
      <c r="N516" s="1" t="s">
        <v>32</v>
      </c>
      <c r="O516" s="1" t="s">
        <v>47</v>
      </c>
      <c r="P516" s="1" t="s">
        <v>754</v>
      </c>
      <c r="Q516">
        <v>1322.3520000000001</v>
      </c>
      <c r="R516">
        <v>3</v>
      </c>
      <c r="S516" s="5">
        <v>0.2</v>
      </c>
      <c r="T516" s="11">
        <v>-99.176400000000001</v>
      </c>
      <c r="U516" s="11">
        <f>SalesData[[#This Row],[Profit]]/SalesData[[#This Row],[Quantity]]</f>
        <v>-33.058799999999998</v>
      </c>
      <c r="V516" s="5">
        <f>SalesData[[#This Row],[Profit]]/SalesData[[#This Row],[Sales]]</f>
        <v>-7.4999999999999997E-2</v>
      </c>
      <c r="W516" s="17">
        <f>IF(SalesData[[#This Row],[Discount]]&gt;=0.2,1,0)</f>
        <v>1</v>
      </c>
      <c r="X516" s="1" t="s">
        <v>85</v>
      </c>
      <c r="Y516" s="1" t="str">
        <f>TEXT(SalesData[[#This Row],[Order Date]],"yyyy")</f>
        <v>2017</v>
      </c>
      <c r="Z516" s="1" t="s">
        <v>79</v>
      </c>
    </row>
    <row r="517" spans="1:26" x14ac:dyDescent="0.3">
      <c r="A517">
        <v>2484</v>
      </c>
      <c r="B517" s="1" t="s">
        <v>1925</v>
      </c>
      <c r="C517" s="2">
        <v>42975</v>
      </c>
      <c r="D517" s="2">
        <v>42981</v>
      </c>
      <c r="E517" s="1" t="s">
        <v>41</v>
      </c>
      <c r="F517" s="1" t="s">
        <v>1926</v>
      </c>
      <c r="G517" s="1" t="s">
        <v>1927</v>
      </c>
      <c r="H517" s="1" t="s">
        <v>102</v>
      </c>
      <c r="I517" s="1" t="s">
        <v>27</v>
      </c>
      <c r="J517" s="1" t="s">
        <v>193</v>
      </c>
      <c r="K517" s="1" t="s">
        <v>194</v>
      </c>
      <c r="L517" s="1" t="s">
        <v>56</v>
      </c>
      <c r="M517" s="1" t="s">
        <v>443</v>
      </c>
      <c r="N517" s="1" t="s">
        <v>32</v>
      </c>
      <c r="O517" s="1" t="s">
        <v>47</v>
      </c>
      <c r="P517" s="1" t="s">
        <v>444</v>
      </c>
      <c r="Q517">
        <v>1137.75</v>
      </c>
      <c r="R517">
        <v>5</v>
      </c>
      <c r="S517" s="5">
        <v>0</v>
      </c>
      <c r="T517" s="11">
        <v>250.30500000000001</v>
      </c>
      <c r="U517" s="11">
        <f>SalesData[[#This Row],[Profit]]/SalesData[[#This Row],[Quantity]]</f>
        <v>50.061</v>
      </c>
      <c r="V517" s="5">
        <f>SalesData[[#This Row],[Profit]]/SalesData[[#This Row],[Sales]]</f>
        <v>0.22</v>
      </c>
      <c r="W517" s="17">
        <f>IF(SalesData[[#This Row],[Discount]]&gt;=0.2,1,0)</f>
        <v>0</v>
      </c>
      <c r="X517" s="1" t="s">
        <v>131</v>
      </c>
      <c r="Y517" s="1" t="str">
        <f>TEXT(SalesData[[#This Row],[Order Date]],"yyyy")</f>
        <v>2017</v>
      </c>
      <c r="Z517" s="1" t="s">
        <v>255</v>
      </c>
    </row>
    <row r="518" spans="1:26" x14ac:dyDescent="0.3">
      <c r="A518">
        <v>2494</v>
      </c>
      <c r="B518" s="1" t="s">
        <v>1928</v>
      </c>
      <c r="C518" s="2">
        <v>42623</v>
      </c>
      <c r="D518" s="2">
        <v>42627</v>
      </c>
      <c r="E518" s="1" t="s">
        <v>23</v>
      </c>
      <c r="F518" s="1" t="s">
        <v>1929</v>
      </c>
      <c r="G518" s="1" t="s">
        <v>1930</v>
      </c>
      <c r="H518" s="1" t="s">
        <v>26</v>
      </c>
      <c r="I518" s="1" t="s">
        <v>27</v>
      </c>
      <c r="J518" s="1" t="s">
        <v>103</v>
      </c>
      <c r="K518" s="1" t="s">
        <v>94</v>
      </c>
      <c r="L518" s="1" t="s">
        <v>95</v>
      </c>
      <c r="M518" s="1" t="s">
        <v>1064</v>
      </c>
      <c r="N518" s="1" t="s">
        <v>32</v>
      </c>
      <c r="O518" s="1" t="s">
        <v>47</v>
      </c>
      <c r="P518" s="1" t="s">
        <v>1065</v>
      </c>
      <c r="Q518">
        <v>300.93</v>
      </c>
      <c r="R518">
        <v>5</v>
      </c>
      <c r="S518" s="5">
        <v>0.3</v>
      </c>
      <c r="T518" s="11">
        <v>-34.392000000000003</v>
      </c>
      <c r="U518" s="11">
        <f>SalesData[[#This Row],[Profit]]/SalesData[[#This Row],[Quantity]]</f>
        <v>-6.878400000000001</v>
      </c>
      <c r="V518" s="5">
        <f>SalesData[[#This Row],[Profit]]/SalesData[[#This Row],[Sales]]</f>
        <v>-0.1142857142857143</v>
      </c>
      <c r="W518" s="17">
        <f>IF(SalesData[[#This Row],[Discount]]&gt;=0.2,1,0)</f>
        <v>1</v>
      </c>
      <c r="X518" s="1" t="s">
        <v>85</v>
      </c>
      <c r="Y518" s="1" t="str">
        <f>TEXT(SalesData[[#This Row],[Order Date]],"yyyy")</f>
        <v>2016</v>
      </c>
      <c r="Z518" s="1" t="s">
        <v>79</v>
      </c>
    </row>
    <row r="519" spans="1:26" x14ac:dyDescent="0.3">
      <c r="A519">
        <v>2496</v>
      </c>
      <c r="B519" s="1" t="s">
        <v>1931</v>
      </c>
      <c r="C519" s="2">
        <v>41806</v>
      </c>
      <c r="D519" s="2">
        <v>41812</v>
      </c>
      <c r="E519" s="1" t="s">
        <v>41</v>
      </c>
      <c r="F519" s="1" t="s">
        <v>1932</v>
      </c>
      <c r="G519" s="1" t="s">
        <v>1933</v>
      </c>
      <c r="H519" s="1" t="s">
        <v>26</v>
      </c>
      <c r="I519" s="1" t="s">
        <v>27</v>
      </c>
      <c r="J519" s="1" t="s">
        <v>1934</v>
      </c>
      <c r="K519" s="1" t="s">
        <v>112</v>
      </c>
      <c r="L519" s="1" t="s">
        <v>95</v>
      </c>
      <c r="M519" s="1" t="s">
        <v>512</v>
      </c>
      <c r="N519" s="1" t="s">
        <v>32</v>
      </c>
      <c r="O519" s="1" t="s">
        <v>38</v>
      </c>
      <c r="P519" s="1" t="s">
        <v>513</v>
      </c>
      <c r="Q519">
        <v>647.84</v>
      </c>
      <c r="R519">
        <v>8</v>
      </c>
      <c r="S519" s="5">
        <v>0</v>
      </c>
      <c r="T519" s="11">
        <v>32.392000000000003</v>
      </c>
      <c r="U519" s="11">
        <f>SalesData[[#This Row],[Profit]]/SalesData[[#This Row],[Quantity]]</f>
        <v>4.0490000000000004</v>
      </c>
      <c r="V519" s="5">
        <f>SalesData[[#This Row],[Profit]]/SalesData[[#This Row],[Sales]]</f>
        <v>0.05</v>
      </c>
      <c r="W519" s="17">
        <f>IF(SalesData[[#This Row],[Discount]]&gt;=0.2,1,0)</f>
        <v>0</v>
      </c>
      <c r="X519" s="1" t="s">
        <v>131</v>
      </c>
      <c r="Y519" s="1" t="str">
        <f>TEXT(SalesData[[#This Row],[Order Date]],"yyyy")</f>
        <v>2014</v>
      </c>
      <c r="Z519" s="1" t="s">
        <v>61</v>
      </c>
    </row>
    <row r="520" spans="1:26" x14ac:dyDescent="0.3">
      <c r="A520">
        <v>2507</v>
      </c>
      <c r="B520" s="1" t="s">
        <v>1935</v>
      </c>
      <c r="C520" s="2">
        <v>41845</v>
      </c>
      <c r="D520" s="2">
        <v>41847</v>
      </c>
      <c r="E520" s="1" t="s">
        <v>23</v>
      </c>
      <c r="F520" s="1" t="s">
        <v>313</v>
      </c>
      <c r="G520" s="1" t="s">
        <v>314</v>
      </c>
      <c r="H520" s="1" t="s">
        <v>26</v>
      </c>
      <c r="I520" s="1" t="s">
        <v>27</v>
      </c>
      <c r="J520" s="1" t="s">
        <v>330</v>
      </c>
      <c r="K520" s="1" t="s">
        <v>55</v>
      </c>
      <c r="L520" s="1" t="s">
        <v>56</v>
      </c>
      <c r="M520" s="1" t="s">
        <v>317</v>
      </c>
      <c r="N520" s="1" t="s">
        <v>32</v>
      </c>
      <c r="O520" s="1" t="s">
        <v>58</v>
      </c>
      <c r="P520" s="1" t="s">
        <v>318</v>
      </c>
      <c r="Q520">
        <v>77.92</v>
      </c>
      <c r="R520">
        <v>8</v>
      </c>
      <c r="S520" s="5">
        <v>0</v>
      </c>
      <c r="T520" s="11">
        <v>34.284799999999997</v>
      </c>
      <c r="U520" s="11">
        <f>SalesData[[#This Row],[Profit]]/SalesData[[#This Row],[Quantity]]</f>
        <v>4.2855999999999996</v>
      </c>
      <c r="V520" s="5">
        <f>SalesData[[#This Row],[Profit]]/SalesData[[#This Row],[Sales]]</f>
        <v>0.43999999999999995</v>
      </c>
      <c r="W520" s="17">
        <f>IF(SalesData[[#This Row],[Discount]]&gt;=0.2,1,0)</f>
        <v>0</v>
      </c>
      <c r="X520" s="1" t="s">
        <v>72</v>
      </c>
      <c r="Y520" s="1" t="str">
        <f>TEXT(SalesData[[#This Row],[Order Date]],"yyyy")</f>
        <v>2014</v>
      </c>
      <c r="Z520" s="1" t="s">
        <v>73</v>
      </c>
    </row>
    <row r="521" spans="1:26" x14ac:dyDescent="0.3">
      <c r="A521">
        <v>2515</v>
      </c>
      <c r="B521" s="1" t="s">
        <v>1936</v>
      </c>
      <c r="C521" s="2">
        <v>42685</v>
      </c>
      <c r="D521" s="2">
        <v>42691</v>
      </c>
      <c r="E521" s="1" t="s">
        <v>41</v>
      </c>
      <c r="F521" s="1" t="s">
        <v>1937</v>
      </c>
      <c r="G521" s="1" t="s">
        <v>1938</v>
      </c>
      <c r="H521" s="1" t="s">
        <v>92</v>
      </c>
      <c r="I521" s="1" t="s">
        <v>27</v>
      </c>
      <c r="J521" s="1" t="s">
        <v>135</v>
      </c>
      <c r="K521" s="1" t="s">
        <v>136</v>
      </c>
      <c r="L521" s="1" t="s">
        <v>95</v>
      </c>
      <c r="M521" s="1" t="s">
        <v>1104</v>
      </c>
      <c r="N521" s="1" t="s">
        <v>32</v>
      </c>
      <c r="O521" s="1" t="s">
        <v>38</v>
      </c>
      <c r="P521" s="1" t="s">
        <v>1105</v>
      </c>
      <c r="Q521">
        <v>47.991999999999997</v>
      </c>
      <c r="R521">
        <v>2</v>
      </c>
      <c r="S521" s="5">
        <v>0.3</v>
      </c>
      <c r="T521" s="11">
        <v>-2.0568</v>
      </c>
      <c r="U521" s="11">
        <f>SalesData[[#This Row],[Profit]]/SalesData[[#This Row],[Quantity]]</f>
        <v>-1.0284</v>
      </c>
      <c r="V521" s="5">
        <f>SalesData[[#This Row],[Profit]]/SalesData[[#This Row],[Sales]]</f>
        <v>-4.2857142857142858E-2</v>
      </c>
      <c r="W521" s="17">
        <f>IF(SalesData[[#This Row],[Discount]]&gt;=0.2,1,0)</f>
        <v>1</v>
      </c>
      <c r="X521" s="1" t="s">
        <v>131</v>
      </c>
      <c r="Y521" s="1" t="str">
        <f>TEXT(SalesData[[#This Row],[Order Date]],"yyyy")</f>
        <v>2016</v>
      </c>
      <c r="Z521" s="1" t="s">
        <v>36</v>
      </c>
    </row>
    <row r="522" spans="1:26" x14ac:dyDescent="0.3">
      <c r="A522">
        <v>2518</v>
      </c>
      <c r="B522" s="1" t="s">
        <v>1939</v>
      </c>
      <c r="C522" s="2">
        <v>42857</v>
      </c>
      <c r="D522" s="2">
        <v>42862</v>
      </c>
      <c r="E522" s="1" t="s">
        <v>41</v>
      </c>
      <c r="F522" s="1" t="s">
        <v>1940</v>
      </c>
      <c r="G522" s="1" t="s">
        <v>1941</v>
      </c>
      <c r="H522" s="1" t="s">
        <v>92</v>
      </c>
      <c r="I522" s="1" t="s">
        <v>27</v>
      </c>
      <c r="J522" s="1" t="s">
        <v>1942</v>
      </c>
      <c r="K522" s="1" t="s">
        <v>364</v>
      </c>
      <c r="L522" s="1" t="s">
        <v>69</v>
      </c>
      <c r="M522" s="1" t="s">
        <v>992</v>
      </c>
      <c r="N522" s="1" t="s">
        <v>32</v>
      </c>
      <c r="O522" s="1" t="s">
        <v>58</v>
      </c>
      <c r="P522" s="1" t="s">
        <v>993</v>
      </c>
      <c r="Q522">
        <v>129.93</v>
      </c>
      <c r="R522">
        <v>3</v>
      </c>
      <c r="S522" s="5">
        <v>0</v>
      </c>
      <c r="T522" s="11">
        <v>12.993</v>
      </c>
      <c r="U522" s="11">
        <f>SalesData[[#This Row],[Profit]]/SalesData[[#This Row],[Quantity]]</f>
        <v>4.3310000000000004</v>
      </c>
      <c r="V522" s="5">
        <f>SalesData[[#This Row],[Profit]]/SalesData[[#This Row],[Sales]]</f>
        <v>9.9999999999999992E-2</v>
      </c>
      <c r="W522" s="17">
        <f>IF(SalesData[[#This Row],[Discount]]&gt;=0.2,1,0)</f>
        <v>0</v>
      </c>
      <c r="X522" s="1" t="s">
        <v>60</v>
      </c>
      <c r="Y522" s="1" t="str">
        <f>TEXT(SalesData[[#This Row],[Order Date]],"yyyy")</f>
        <v>2017</v>
      </c>
      <c r="Z522" s="1" t="s">
        <v>163</v>
      </c>
    </row>
    <row r="523" spans="1:26" x14ac:dyDescent="0.3">
      <c r="A523">
        <v>2537</v>
      </c>
      <c r="B523" s="1" t="s">
        <v>1943</v>
      </c>
      <c r="C523" s="2">
        <v>42031</v>
      </c>
      <c r="D523" s="2">
        <v>42033</v>
      </c>
      <c r="E523" s="1" t="s">
        <v>23</v>
      </c>
      <c r="F523" s="1" t="s">
        <v>741</v>
      </c>
      <c r="G523" s="1" t="s">
        <v>742</v>
      </c>
      <c r="H523" s="1" t="s">
        <v>26</v>
      </c>
      <c r="I523" s="1" t="s">
        <v>27</v>
      </c>
      <c r="J523" s="1" t="s">
        <v>695</v>
      </c>
      <c r="K523" s="1" t="s">
        <v>233</v>
      </c>
      <c r="L523" s="1" t="s">
        <v>69</v>
      </c>
      <c r="M523" s="1" t="s">
        <v>144</v>
      </c>
      <c r="N523" s="1" t="s">
        <v>32</v>
      </c>
      <c r="O523" s="1" t="s">
        <v>38</v>
      </c>
      <c r="P523" s="1" t="s">
        <v>145</v>
      </c>
      <c r="Q523">
        <v>181.98599999999999</v>
      </c>
      <c r="R523">
        <v>2</v>
      </c>
      <c r="S523" s="5">
        <v>0.3</v>
      </c>
      <c r="T523" s="11">
        <v>-54.595799999999997</v>
      </c>
      <c r="U523" s="11">
        <f>SalesData[[#This Row],[Profit]]/SalesData[[#This Row],[Quantity]]</f>
        <v>-27.297899999999998</v>
      </c>
      <c r="V523" s="5">
        <f>SalesData[[#This Row],[Profit]]/SalesData[[#This Row],[Sales]]</f>
        <v>-0.3</v>
      </c>
      <c r="W523" s="17">
        <f>IF(SalesData[[#This Row],[Discount]]&gt;=0.2,1,0)</f>
        <v>1</v>
      </c>
      <c r="X523" s="1" t="s">
        <v>72</v>
      </c>
      <c r="Y523" s="1" t="str">
        <f>TEXT(SalesData[[#This Row],[Order Date]],"yyyy")</f>
        <v>2015</v>
      </c>
      <c r="Z523" s="1" t="s">
        <v>171</v>
      </c>
    </row>
    <row r="524" spans="1:26" x14ac:dyDescent="0.3">
      <c r="A524">
        <v>2540</v>
      </c>
      <c r="B524" s="1" t="s">
        <v>1944</v>
      </c>
      <c r="C524" s="2">
        <v>42201</v>
      </c>
      <c r="D524" s="2">
        <v>42201</v>
      </c>
      <c r="E524" s="1" t="s">
        <v>427</v>
      </c>
      <c r="F524" s="1" t="s">
        <v>1945</v>
      </c>
      <c r="G524" s="1" t="s">
        <v>1946</v>
      </c>
      <c r="H524" s="1" t="s">
        <v>92</v>
      </c>
      <c r="I524" s="1" t="s">
        <v>27</v>
      </c>
      <c r="J524" s="1" t="s">
        <v>330</v>
      </c>
      <c r="K524" s="1" t="s">
        <v>55</v>
      </c>
      <c r="L524" s="1" t="s">
        <v>56</v>
      </c>
      <c r="M524" s="1" t="s">
        <v>407</v>
      </c>
      <c r="N524" s="1" t="s">
        <v>32</v>
      </c>
      <c r="O524" s="1" t="s">
        <v>38</v>
      </c>
      <c r="P524" s="1" t="s">
        <v>408</v>
      </c>
      <c r="Q524">
        <v>1348.704</v>
      </c>
      <c r="R524">
        <v>6</v>
      </c>
      <c r="S524" s="5">
        <v>0.2</v>
      </c>
      <c r="T524" s="11">
        <v>-219.1644</v>
      </c>
      <c r="U524" s="11">
        <f>SalesData[[#This Row],[Profit]]/SalesData[[#This Row],[Quantity]]</f>
        <v>-36.5274</v>
      </c>
      <c r="V524" s="5">
        <f>SalesData[[#This Row],[Profit]]/SalesData[[#This Row],[Sales]]</f>
        <v>-0.16250000000000001</v>
      </c>
      <c r="W524" s="17">
        <f>IF(SalesData[[#This Row],[Discount]]&gt;=0.2,1,0)</f>
        <v>1</v>
      </c>
      <c r="X524" s="1" t="s">
        <v>432</v>
      </c>
      <c r="Y524" s="1" t="str">
        <f>TEXT(SalesData[[#This Row],[Order Date]],"yyyy")</f>
        <v>2015</v>
      </c>
      <c r="Z524" s="1" t="s">
        <v>73</v>
      </c>
    </row>
    <row r="525" spans="1:26" x14ac:dyDescent="0.3">
      <c r="A525">
        <v>2541</v>
      </c>
      <c r="B525" s="1" t="s">
        <v>1944</v>
      </c>
      <c r="C525" s="2">
        <v>42201</v>
      </c>
      <c r="D525" s="2">
        <v>42201</v>
      </c>
      <c r="E525" s="1" t="s">
        <v>427</v>
      </c>
      <c r="F525" s="1" t="s">
        <v>1945</v>
      </c>
      <c r="G525" s="1" t="s">
        <v>1946</v>
      </c>
      <c r="H525" s="1" t="s">
        <v>92</v>
      </c>
      <c r="I525" s="1" t="s">
        <v>27</v>
      </c>
      <c r="J525" s="1" t="s">
        <v>330</v>
      </c>
      <c r="K525" s="1" t="s">
        <v>55</v>
      </c>
      <c r="L525" s="1" t="s">
        <v>56</v>
      </c>
      <c r="M525" s="1" t="s">
        <v>383</v>
      </c>
      <c r="N525" s="1" t="s">
        <v>32</v>
      </c>
      <c r="O525" s="1" t="s">
        <v>38</v>
      </c>
      <c r="P525" s="1" t="s">
        <v>384</v>
      </c>
      <c r="Q525">
        <v>700.15200000000004</v>
      </c>
      <c r="R525">
        <v>3</v>
      </c>
      <c r="S525" s="5">
        <v>0.2</v>
      </c>
      <c r="T525" s="11">
        <v>78.767099999999999</v>
      </c>
      <c r="U525" s="11">
        <f>SalesData[[#This Row],[Profit]]/SalesData[[#This Row],[Quantity]]</f>
        <v>26.255700000000001</v>
      </c>
      <c r="V525" s="5">
        <f>SalesData[[#This Row],[Profit]]/SalesData[[#This Row],[Sales]]</f>
        <v>0.11249999999999999</v>
      </c>
      <c r="W525" s="17">
        <f>IF(SalesData[[#This Row],[Discount]]&gt;=0.2,1,0)</f>
        <v>1</v>
      </c>
      <c r="X525" s="1" t="s">
        <v>432</v>
      </c>
      <c r="Y525" s="1" t="str">
        <f>TEXT(SalesData[[#This Row],[Order Date]],"yyyy")</f>
        <v>2015</v>
      </c>
      <c r="Z525" s="1" t="s">
        <v>73</v>
      </c>
    </row>
    <row r="526" spans="1:26" x14ac:dyDescent="0.3">
      <c r="A526">
        <v>2542</v>
      </c>
      <c r="B526" s="1" t="s">
        <v>1947</v>
      </c>
      <c r="C526" s="2">
        <v>42490</v>
      </c>
      <c r="D526" s="2">
        <v>42494</v>
      </c>
      <c r="E526" s="1" t="s">
        <v>41</v>
      </c>
      <c r="F526" s="1" t="s">
        <v>1948</v>
      </c>
      <c r="G526" s="1" t="s">
        <v>1949</v>
      </c>
      <c r="H526" s="1" t="s">
        <v>92</v>
      </c>
      <c r="I526" s="1" t="s">
        <v>27</v>
      </c>
      <c r="J526" s="1" t="s">
        <v>1950</v>
      </c>
      <c r="K526" s="1" t="s">
        <v>522</v>
      </c>
      <c r="L526" s="1" t="s">
        <v>56</v>
      </c>
      <c r="M526" s="1" t="s">
        <v>699</v>
      </c>
      <c r="N526" s="1" t="s">
        <v>32</v>
      </c>
      <c r="O526" s="1" t="s">
        <v>58</v>
      </c>
      <c r="P526" s="1" t="s">
        <v>700</v>
      </c>
      <c r="Q526">
        <v>111.88800000000001</v>
      </c>
      <c r="R526">
        <v>7</v>
      </c>
      <c r="S526" s="5">
        <v>0.2</v>
      </c>
      <c r="T526" s="11">
        <v>22.377600000000001</v>
      </c>
      <c r="U526" s="11">
        <f>SalesData[[#This Row],[Profit]]/SalesData[[#This Row],[Quantity]]</f>
        <v>3.1968000000000001</v>
      </c>
      <c r="V526" s="5">
        <f>SalesData[[#This Row],[Profit]]/SalesData[[#This Row],[Sales]]</f>
        <v>0.2</v>
      </c>
      <c r="W526" s="17">
        <f>IF(SalesData[[#This Row],[Discount]]&gt;=0.2,1,0)</f>
        <v>1</v>
      </c>
      <c r="X526" s="1" t="s">
        <v>85</v>
      </c>
      <c r="Y526" s="1" t="str">
        <f>TEXT(SalesData[[#This Row],[Order Date]],"yyyy")</f>
        <v>2016</v>
      </c>
      <c r="Z526" s="1" t="s">
        <v>115</v>
      </c>
    </row>
    <row r="527" spans="1:26" x14ac:dyDescent="0.3">
      <c r="A527">
        <v>2544</v>
      </c>
      <c r="B527" s="1" t="s">
        <v>1951</v>
      </c>
      <c r="C527" s="2">
        <v>42621</v>
      </c>
      <c r="D527" s="2">
        <v>42627</v>
      </c>
      <c r="E527" s="1" t="s">
        <v>41</v>
      </c>
      <c r="F527" s="1" t="s">
        <v>1952</v>
      </c>
      <c r="G527" s="1" t="s">
        <v>1953</v>
      </c>
      <c r="H527" s="1" t="s">
        <v>102</v>
      </c>
      <c r="I527" s="1" t="s">
        <v>27</v>
      </c>
      <c r="J527" s="1" t="s">
        <v>1954</v>
      </c>
      <c r="K527" s="1" t="s">
        <v>436</v>
      </c>
      <c r="L527" s="1" t="s">
        <v>69</v>
      </c>
      <c r="M527" s="1" t="s">
        <v>1955</v>
      </c>
      <c r="N527" s="1" t="s">
        <v>32</v>
      </c>
      <c r="O527" s="1" t="s">
        <v>33</v>
      </c>
      <c r="P527" s="1" t="s">
        <v>1956</v>
      </c>
      <c r="Q527">
        <v>173.94</v>
      </c>
      <c r="R527">
        <v>3</v>
      </c>
      <c r="S527" s="5">
        <v>0</v>
      </c>
      <c r="T527" s="11">
        <v>13.9152</v>
      </c>
      <c r="U527" s="11">
        <f>SalesData[[#This Row],[Profit]]/SalesData[[#This Row],[Quantity]]</f>
        <v>4.6383999999999999</v>
      </c>
      <c r="V527" s="5">
        <f>SalesData[[#This Row],[Profit]]/SalesData[[#This Row],[Sales]]</f>
        <v>0.08</v>
      </c>
      <c r="W527" s="17">
        <f>IF(SalesData[[#This Row],[Discount]]&gt;=0.2,1,0)</f>
        <v>0</v>
      </c>
      <c r="X527" s="1" t="s">
        <v>131</v>
      </c>
      <c r="Y527" s="1" t="str">
        <f>TEXT(SalesData[[#This Row],[Order Date]],"yyyy")</f>
        <v>2016</v>
      </c>
      <c r="Z527" s="1" t="s">
        <v>79</v>
      </c>
    </row>
    <row r="528" spans="1:26" x14ac:dyDescent="0.3">
      <c r="A528">
        <v>2547</v>
      </c>
      <c r="B528" s="1" t="s">
        <v>1957</v>
      </c>
      <c r="C528" s="2">
        <v>42841</v>
      </c>
      <c r="D528" s="2">
        <v>42845</v>
      </c>
      <c r="E528" s="1" t="s">
        <v>41</v>
      </c>
      <c r="F528" s="1" t="s">
        <v>140</v>
      </c>
      <c r="G528" s="1" t="s">
        <v>141</v>
      </c>
      <c r="H528" s="1" t="s">
        <v>26</v>
      </c>
      <c r="I528" s="1" t="s">
        <v>27</v>
      </c>
      <c r="J528" s="1" t="s">
        <v>1493</v>
      </c>
      <c r="K528" s="1" t="s">
        <v>55</v>
      </c>
      <c r="L528" s="1" t="s">
        <v>56</v>
      </c>
      <c r="M528" s="1" t="s">
        <v>544</v>
      </c>
      <c r="N528" s="1" t="s">
        <v>32</v>
      </c>
      <c r="O528" s="1" t="s">
        <v>33</v>
      </c>
      <c r="P528" s="1" t="s">
        <v>545</v>
      </c>
      <c r="Q528">
        <v>102.833</v>
      </c>
      <c r="R528">
        <v>1</v>
      </c>
      <c r="S528" s="5">
        <v>0.15</v>
      </c>
      <c r="T528" s="11">
        <v>-6.0490000000000004</v>
      </c>
      <c r="U528" s="11">
        <f>SalesData[[#This Row],[Profit]]/SalesData[[#This Row],[Quantity]]</f>
        <v>-6.0490000000000004</v>
      </c>
      <c r="V528" s="5">
        <f>SalesData[[#This Row],[Profit]]/SalesData[[#This Row],[Sales]]</f>
        <v>-5.8823529411764712E-2</v>
      </c>
      <c r="W528" s="17">
        <f>IF(SalesData[[#This Row],[Discount]]&gt;=0.2,1,0)</f>
        <v>0</v>
      </c>
      <c r="X528" s="1" t="s">
        <v>85</v>
      </c>
      <c r="Y528" s="1" t="str">
        <f>TEXT(SalesData[[#This Row],[Order Date]],"yyyy")</f>
        <v>2017</v>
      </c>
      <c r="Z528" s="1" t="s">
        <v>115</v>
      </c>
    </row>
    <row r="529" spans="1:26" x14ac:dyDescent="0.3">
      <c r="A529">
        <v>2552</v>
      </c>
      <c r="B529" s="1" t="s">
        <v>1958</v>
      </c>
      <c r="C529" s="2">
        <v>43058</v>
      </c>
      <c r="D529" s="2">
        <v>43062</v>
      </c>
      <c r="E529" s="1" t="s">
        <v>41</v>
      </c>
      <c r="F529" s="1" t="s">
        <v>1264</v>
      </c>
      <c r="G529" s="1" t="s">
        <v>1265</v>
      </c>
      <c r="H529" s="1" t="s">
        <v>26</v>
      </c>
      <c r="I529" s="1" t="s">
        <v>27</v>
      </c>
      <c r="J529" s="1" t="s">
        <v>28</v>
      </c>
      <c r="K529" s="1" t="s">
        <v>29</v>
      </c>
      <c r="L529" s="1" t="s">
        <v>30</v>
      </c>
      <c r="M529" s="1" t="s">
        <v>1959</v>
      </c>
      <c r="N529" s="1" t="s">
        <v>32</v>
      </c>
      <c r="O529" s="1" t="s">
        <v>58</v>
      </c>
      <c r="P529" s="1" t="s">
        <v>1960</v>
      </c>
      <c r="Q529">
        <v>821.88</v>
      </c>
      <c r="R529">
        <v>6</v>
      </c>
      <c r="S529" s="5">
        <v>0</v>
      </c>
      <c r="T529" s="11">
        <v>213.68879999999999</v>
      </c>
      <c r="U529" s="11">
        <f>SalesData[[#This Row],[Profit]]/SalesData[[#This Row],[Quantity]]</f>
        <v>35.614799999999995</v>
      </c>
      <c r="V529" s="5">
        <f>SalesData[[#This Row],[Profit]]/SalesData[[#This Row],[Sales]]</f>
        <v>0.26</v>
      </c>
      <c r="W529" s="17">
        <f>IF(SalesData[[#This Row],[Discount]]&gt;=0.2,1,0)</f>
        <v>0</v>
      </c>
      <c r="X529" s="1" t="s">
        <v>85</v>
      </c>
      <c r="Y529" s="1" t="str">
        <f>TEXT(SalesData[[#This Row],[Order Date]],"yyyy")</f>
        <v>2017</v>
      </c>
      <c r="Z529" s="1" t="s">
        <v>36</v>
      </c>
    </row>
    <row r="530" spans="1:26" x14ac:dyDescent="0.3">
      <c r="A530">
        <v>2557</v>
      </c>
      <c r="B530" s="1" t="s">
        <v>1961</v>
      </c>
      <c r="C530" s="2">
        <v>42651</v>
      </c>
      <c r="D530" s="2">
        <v>42657</v>
      </c>
      <c r="E530" s="1" t="s">
        <v>41</v>
      </c>
      <c r="F530" s="1" t="s">
        <v>1962</v>
      </c>
      <c r="G530" s="1" t="s">
        <v>1963</v>
      </c>
      <c r="H530" s="1" t="s">
        <v>92</v>
      </c>
      <c r="I530" s="1" t="s">
        <v>27</v>
      </c>
      <c r="J530" s="1" t="s">
        <v>103</v>
      </c>
      <c r="K530" s="1" t="s">
        <v>94</v>
      </c>
      <c r="L530" s="1" t="s">
        <v>95</v>
      </c>
      <c r="M530" s="1" t="s">
        <v>1964</v>
      </c>
      <c r="N530" s="1" t="s">
        <v>32</v>
      </c>
      <c r="O530" s="1" t="s">
        <v>58</v>
      </c>
      <c r="P530" s="1" t="s">
        <v>1965</v>
      </c>
      <c r="Q530">
        <v>51.712000000000003</v>
      </c>
      <c r="R530">
        <v>8</v>
      </c>
      <c r="S530" s="5">
        <v>0.6</v>
      </c>
      <c r="T530" s="11">
        <v>-32.32</v>
      </c>
      <c r="U530" s="11">
        <f>SalesData[[#This Row],[Profit]]/SalesData[[#This Row],[Quantity]]</f>
        <v>-4.04</v>
      </c>
      <c r="V530" s="5">
        <f>SalesData[[#This Row],[Profit]]/SalesData[[#This Row],[Sales]]</f>
        <v>-0.625</v>
      </c>
      <c r="W530" s="17">
        <f>IF(SalesData[[#This Row],[Discount]]&gt;=0.2,1,0)</f>
        <v>1</v>
      </c>
      <c r="X530" s="1" t="s">
        <v>131</v>
      </c>
      <c r="Y530" s="1" t="str">
        <f>TEXT(SalesData[[#This Row],[Order Date]],"yyyy")</f>
        <v>2016</v>
      </c>
      <c r="Z530" s="1" t="s">
        <v>50</v>
      </c>
    </row>
    <row r="531" spans="1:26" x14ac:dyDescent="0.3">
      <c r="A531">
        <v>2559</v>
      </c>
      <c r="B531" s="1" t="s">
        <v>1966</v>
      </c>
      <c r="C531" s="2">
        <v>42155</v>
      </c>
      <c r="D531" s="2">
        <v>42159</v>
      </c>
      <c r="E531" s="1" t="s">
        <v>41</v>
      </c>
      <c r="F531" s="1" t="s">
        <v>1967</v>
      </c>
      <c r="G531" s="1" t="s">
        <v>1968</v>
      </c>
      <c r="H531" s="1" t="s">
        <v>26</v>
      </c>
      <c r="I531" s="1" t="s">
        <v>27</v>
      </c>
      <c r="J531" s="1" t="s">
        <v>77</v>
      </c>
      <c r="K531" s="1" t="s">
        <v>78</v>
      </c>
      <c r="L531" s="1" t="s">
        <v>56</v>
      </c>
      <c r="M531" s="1" t="s">
        <v>1969</v>
      </c>
      <c r="N531" s="1" t="s">
        <v>32</v>
      </c>
      <c r="O531" s="1" t="s">
        <v>33</v>
      </c>
      <c r="P531" s="1" t="s">
        <v>1970</v>
      </c>
      <c r="Q531">
        <v>1406.86</v>
      </c>
      <c r="R531">
        <v>7</v>
      </c>
      <c r="S531" s="5">
        <v>0</v>
      </c>
      <c r="T531" s="11">
        <v>140.68600000000001</v>
      </c>
      <c r="U531" s="11">
        <f>SalesData[[#This Row],[Profit]]/SalesData[[#This Row],[Quantity]]</f>
        <v>20.098000000000003</v>
      </c>
      <c r="V531" s="5">
        <f>SalesData[[#This Row],[Profit]]/SalesData[[#This Row],[Sales]]</f>
        <v>0.1</v>
      </c>
      <c r="W531" s="17">
        <f>IF(SalesData[[#This Row],[Discount]]&gt;=0.2,1,0)</f>
        <v>0</v>
      </c>
      <c r="X531" s="1" t="s">
        <v>85</v>
      </c>
      <c r="Y531" s="1" t="str">
        <f>TEXT(SalesData[[#This Row],[Order Date]],"yyyy")</f>
        <v>2015</v>
      </c>
      <c r="Z531" s="1" t="s">
        <v>163</v>
      </c>
    </row>
    <row r="532" spans="1:26" x14ac:dyDescent="0.3">
      <c r="A532">
        <v>2568</v>
      </c>
      <c r="B532" s="1" t="s">
        <v>1971</v>
      </c>
      <c r="C532" s="2">
        <v>43040</v>
      </c>
      <c r="D532" s="2">
        <v>43042</v>
      </c>
      <c r="E532" s="1" t="s">
        <v>23</v>
      </c>
      <c r="F532" s="1" t="s">
        <v>1972</v>
      </c>
      <c r="G532" s="1" t="s">
        <v>1973</v>
      </c>
      <c r="H532" s="1" t="s">
        <v>26</v>
      </c>
      <c r="I532" s="1" t="s">
        <v>27</v>
      </c>
      <c r="J532" s="1" t="s">
        <v>1974</v>
      </c>
      <c r="K532" s="1" t="s">
        <v>194</v>
      </c>
      <c r="L532" s="1" t="s">
        <v>56</v>
      </c>
      <c r="M532" s="1" t="s">
        <v>1673</v>
      </c>
      <c r="N532" s="1" t="s">
        <v>32</v>
      </c>
      <c r="O532" s="1" t="s">
        <v>47</v>
      </c>
      <c r="P532" s="1" t="s">
        <v>1674</v>
      </c>
      <c r="Q532">
        <v>2665.62</v>
      </c>
      <c r="R532">
        <v>9</v>
      </c>
      <c r="S532" s="5">
        <v>0</v>
      </c>
      <c r="T532" s="11">
        <v>239.9058</v>
      </c>
      <c r="U532" s="11">
        <f>SalesData[[#This Row],[Profit]]/SalesData[[#This Row],[Quantity]]</f>
        <v>26.656199999999998</v>
      </c>
      <c r="V532" s="5">
        <f>SalesData[[#This Row],[Profit]]/SalesData[[#This Row],[Sales]]</f>
        <v>0.09</v>
      </c>
      <c r="W532" s="17">
        <f>IF(SalesData[[#This Row],[Discount]]&gt;=0.2,1,0)</f>
        <v>0</v>
      </c>
      <c r="X532" s="1" t="s">
        <v>72</v>
      </c>
      <c r="Y532" s="1" t="str">
        <f>TEXT(SalesData[[#This Row],[Order Date]],"yyyy")</f>
        <v>2017</v>
      </c>
      <c r="Z532" s="1" t="s">
        <v>36</v>
      </c>
    </row>
    <row r="533" spans="1:26" x14ac:dyDescent="0.3">
      <c r="A533">
        <v>2574</v>
      </c>
      <c r="B533" s="1" t="s">
        <v>1975</v>
      </c>
      <c r="C533" s="2">
        <v>42925</v>
      </c>
      <c r="D533" s="2">
        <v>42930</v>
      </c>
      <c r="E533" s="1" t="s">
        <v>41</v>
      </c>
      <c r="F533" s="1" t="s">
        <v>1976</v>
      </c>
      <c r="G533" s="1" t="s">
        <v>1977</v>
      </c>
      <c r="H533" s="1" t="s">
        <v>102</v>
      </c>
      <c r="I533" s="1" t="s">
        <v>27</v>
      </c>
      <c r="J533" s="1" t="s">
        <v>1407</v>
      </c>
      <c r="K533" s="1" t="s">
        <v>112</v>
      </c>
      <c r="L533" s="1" t="s">
        <v>95</v>
      </c>
      <c r="M533" s="1" t="s">
        <v>1012</v>
      </c>
      <c r="N533" s="1" t="s">
        <v>32</v>
      </c>
      <c r="O533" s="1" t="s">
        <v>58</v>
      </c>
      <c r="P533" s="1" t="s">
        <v>1013</v>
      </c>
      <c r="Q533">
        <v>526.45000000000005</v>
      </c>
      <c r="R533">
        <v>5</v>
      </c>
      <c r="S533" s="5">
        <v>0</v>
      </c>
      <c r="T533" s="11">
        <v>31.587</v>
      </c>
      <c r="U533" s="11">
        <f>SalesData[[#This Row],[Profit]]/SalesData[[#This Row],[Quantity]]</f>
        <v>6.3174000000000001</v>
      </c>
      <c r="V533" s="5">
        <f>SalesData[[#This Row],[Profit]]/SalesData[[#This Row],[Sales]]</f>
        <v>0.06</v>
      </c>
      <c r="W533" s="17">
        <f>IF(SalesData[[#This Row],[Discount]]&gt;=0.2,1,0)</f>
        <v>0</v>
      </c>
      <c r="X533" s="1" t="s">
        <v>60</v>
      </c>
      <c r="Y533" s="1" t="str">
        <f>TEXT(SalesData[[#This Row],[Order Date]],"yyyy")</f>
        <v>2017</v>
      </c>
      <c r="Z533" s="1" t="s">
        <v>73</v>
      </c>
    </row>
    <row r="534" spans="1:26" x14ac:dyDescent="0.3">
      <c r="A534">
        <v>2579</v>
      </c>
      <c r="B534" s="1" t="s">
        <v>1978</v>
      </c>
      <c r="C534" s="2">
        <v>41665</v>
      </c>
      <c r="D534" s="2">
        <v>41670</v>
      </c>
      <c r="E534" s="1" t="s">
        <v>41</v>
      </c>
      <c r="F534" s="1" t="s">
        <v>1259</v>
      </c>
      <c r="G534" s="1" t="s">
        <v>1260</v>
      </c>
      <c r="H534" s="1" t="s">
        <v>102</v>
      </c>
      <c r="I534" s="1" t="s">
        <v>27</v>
      </c>
      <c r="J534" s="1" t="s">
        <v>1979</v>
      </c>
      <c r="K534" s="1" t="s">
        <v>718</v>
      </c>
      <c r="L534" s="1" t="s">
        <v>30</v>
      </c>
      <c r="M534" s="1" t="s">
        <v>1980</v>
      </c>
      <c r="N534" s="1" t="s">
        <v>32</v>
      </c>
      <c r="O534" s="1" t="s">
        <v>58</v>
      </c>
      <c r="P534" s="1" t="s">
        <v>1981</v>
      </c>
      <c r="Q534">
        <v>62.82</v>
      </c>
      <c r="R534">
        <v>3</v>
      </c>
      <c r="S534" s="5">
        <v>0</v>
      </c>
      <c r="T534" s="11">
        <v>30.7818</v>
      </c>
      <c r="U534" s="11">
        <f>SalesData[[#This Row],[Profit]]/SalesData[[#This Row],[Quantity]]</f>
        <v>10.2606</v>
      </c>
      <c r="V534" s="5">
        <f>SalesData[[#This Row],[Profit]]/SalesData[[#This Row],[Sales]]</f>
        <v>0.49</v>
      </c>
      <c r="W534" s="17">
        <f>IF(SalesData[[#This Row],[Discount]]&gt;=0.2,1,0)</f>
        <v>0</v>
      </c>
      <c r="X534" s="1" t="s">
        <v>60</v>
      </c>
      <c r="Y534" s="1" t="str">
        <f>TEXT(SalesData[[#This Row],[Order Date]],"yyyy")</f>
        <v>2014</v>
      </c>
      <c r="Z534" s="1" t="s">
        <v>171</v>
      </c>
    </row>
    <row r="535" spans="1:26" x14ac:dyDescent="0.3">
      <c r="A535">
        <v>2584</v>
      </c>
      <c r="B535" s="1" t="s">
        <v>1978</v>
      </c>
      <c r="C535" s="2">
        <v>41665</v>
      </c>
      <c r="D535" s="2">
        <v>41670</v>
      </c>
      <c r="E535" s="1" t="s">
        <v>41</v>
      </c>
      <c r="F535" s="1" t="s">
        <v>1259</v>
      </c>
      <c r="G535" s="1" t="s">
        <v>1260</v>
      </c>
      <c r="H535" s="1" t="s">
        <v>102</v>
      </c>
      <c r="I535" s="1" t="s">
        <v>27</v>
      </c>
      <c r="J535" s="1" t="s">
        <v>1979</v>
      </c>
      <c r="K535" s="1" t="s">
        <v>718</v>
      </c>
      <c r="L535" s="1" t="s">
        <v>30</v>
      </c>
      <c r="M535" s="1" t="s">
        <v>1982</v>
      </c>
      <c r="N535" s="1" t="s">
        <v>32</v>
      </c>
      <c r="O535" s="1" t="s">
        <v>58</v>
      </c>
      <c r="P535" s="1" t="s">
        <v>1983</v>
      </c>
      <c r="Q535">
        <v>12.42</v>
      </c>
      <c r="R535">
        <v>3</v>
      </c>
      <c r="S535" s="5">
        <v>0</v>
      </c>
      <c r="T535" s="11">
        <v>4.4711999999999996</v>
      </c>
      <c r="U535" s="11">
        <f>SalesData[[#This Row],[Profit]]/SalesData[[#This Row],[Quantity]]</f>
        <v>1.4903999999999999</v>
      </c>
      <c r="V535" s="5">
        <f>SalesData[[#This Row],[Profit]]/SalesData[[#This Row],[Sales]]</f>
        <v>0.36</v>
      </c>
      <c r="W535" s="17">
        <f>IF(SalesData[[#This Row],[Discount]]&gt;=0.2,1,0)</f>
        <v>0</v>
      </c>
      <c r="X535" s="1" t="s">
        <v>60</v>
      </c>
      <c r="Y535" s="1" t="str">
        <f>TEXT(SalesData[[#This Row],[Order Date]],"yyyy")</f>
        <v>2014</v>
      </c>
      <c r="Z535" s="1" t="s">
        <v>171</v>
      </c>
    </row>
    <row r="536" spans="1:26" x14ac:dyDescent="0.3">
      <c r="A536">
        <v>2588</v>
      </c>
      <c r="B536" s="1" t="s">
        <v>1984</v>
      </c>
      <c r="C536" s="2">
        <v>42916</v>
      </c>
      <c r="D536" s="2">
        <v>42922</v>
      </c>
      <c r="E536" s="1" t="s">
        <v>41</v>
      </c>
      <c r="F536" s="1" t="s">
        <v>710</v>
      </c>
      <c r="G536" s="1" t="s">
        <v>711</v>
      </c>
      <c r="H536" s="1" t="s">
        <v>26</v>
      </c>
      <c r="I536" s="1" t="s">
        <v>27</v>
      </c>
      <c r="J536" s="1" t="s">
        <v>175</v>
      </c>
      <c r="K536" s="1" t="s">
        <v>122</v>
      </c>
      <c r="L536" s="1" t="s">
        <v>69</v>
      </c>
      <c r="M536" s="1" t="s">
        <v>1985</v>
      </c>
      <c r="N536" s="1" t="s">
        <v>32</v>
      </c>
      <c r="O536" s="1" t="s">
        <v>58</v>
      </c>
      <c r="P536" s="1" t="s">
        <v>1986</v>
      </c>
      <c r="Q536">
        <v>22.23</v>
      </c>
      <c r="R536">
        <v>1</v>
      </c>
      <c r="S536" s="5">
        <v>0</v>
      </c>
      <c r="T536" s="11">
        <v>9.7812000000000001</v>
      </c>
      <c r="U536" s="11">
        <f>SalesData[[#This Row],[Profit]]/SalesData[[#This Row],[Quantity]]</f>
        <v>9.7812000000000001</v>
      </c>
      <c r="V536" s="5">
        <f>SalesData[[#This Row],[Profit]]/SalesData[[#This Row],[Sales]]</f>
        <v>0.44</v>
      </c>
      <c r="W536" s="17">
        <f>IF(SalesData[[#This Row],[Discount]]&gt;=0.2,1,0)</f>
        <v>0</v>
      </c>
      <c r="X536" s="1" t="s">
        <v>131</v>
      </c>
      <c r="Y536" s="1" t="str">
        <f>TEXT(SalesData[[#This Row],[Order Date]],"yyyy")</f>
        <v>2017</v>
      </c>
      <c r="Z536" s="1" t="s">
        <v>61</v>
      </c>
    </row>
    <row r="537" spans="1:26" x14ac:dyDescent="0.3">
      <c r="A537">
        <v>2591</v>
      </c>
      <c r="B537" s="1" t="s">
        <v>1987</v>
      </c>
      <c r="C537" s="2">
        <v>42621</v>
      </c>
      <c r="D537" s="2">
        <v>42627</v>
      </c>
      <c r="E537" s="1" t="s">
        <v>41</v>
      </c>
      <c r="F537" s="1" t="s">
        <v>1988</v>
      </c>
      <c r="G537" s="1" t="s">
        <v>1989</v>
      </c>
      <c r="H537" s="1" t="s">
        <v>26</v>
      </c>
      <c r="I537" s="1" t="s">
        <v>27</v>
      </c>
      <c r="J537" s="1" t="s">
        <v>1990</v>
      </c>
      <c r="K537" s="1" t="s">
        <v>136</v>
      </c>
      <c r="L537" s="1" t="s">
        <v>95</v>
      </c>
      <c r="M537" s="1" t="s">
        <v>1991</v>
      </c>
      <c r="N537" s="1" t="s">
        <v>32</v>
      </c>
      <c r="O537" s="1" t="s">
        <v>58</v>
      </c>
      <c r="P537" s="1" t="s">
        <v>1992</v>
      </c>
      <c r="Q537">
        <v>14.135999999999999</v>
      </c>
      <c r="R537">
        <v>2</v>
      </c>
      <c r="S537" s="5">
        <v>0.6</v>
      </c>
      <c r="T537" s="11">
        <v>-7.7747999999999999</v>
      </c>
      <c r="U537" s="11">
        <f>SalesData[[#This Row],[Profit]]/SalesData[[#This Row],[Quantity]]</f>
        <v>-3.8874</v>
      </c>
      <c r="V537" s="5">
        <f>SalesData[[#This Row],[Profit]]/SalesData[[#This Row],[Sales]]</f>
        <v>-0.55000000000000004</v>
      </c>
      <c r="W537" s="17">
        <f>IF(SalesData[[#This Row],[Discount]]&gt;=0.2,1,0)</f>
        <v>1</v>
      </c>
      <c r="X537" s="1" t="s">
        <v>131</v>
      </c>
      <c r="Y537" s="1" t="str">
        <f>TEXT(SalesData[[#This Row],[Order Date]],"yyyy")</f>
        <v>2016</v>
      </c>
      <c r="Z537" s="1" t="s">
        <v>79</v>
      </c>
    </row>
    <row r="538" spans="1:26" x14ac:dyDescent="0.3">
      <c r="A538">
        <v>2592</v>
      </c>
      <c r="B538" s="1" t="s">
        <v>1987</v>
      </c>
      <c r="C538" s="2">
        <v>42621</v>
      </c>
      <c r="D538" s="2">
        <v>42627</v>
      </c>
      <c r="E538" s="1" t="s">
        <v>41</v>
      </c>
      <c r="F538" s="1" t="s">
        <v>1988</v>
      </c>
      <c r="G538" s="1" t="s">
        <v>1989</v>
      </c>
      <c r="H538" s="1" t="s">
        <v>26</v>
      </c>
      <c r="I538" s="1" t="s">
        <v>27</v>
      </c>
      <c r="J538" s="1" t="s">
        <v>1990</v>
      </c>
      <c r="K538" s="1" t="s">
        <v>136</v>
      </c>
      <c r="L538" s="1" t="s">
        <v>95</v>
      </c>
      <c r="M538" s="1" t="s">
        <v>1993</v>
      </c>
      <c r="N538" s="1" t="s">
        <v>32</v>
      </c>
      <c r="O538" s="1" t="s">
        <v>47</v>
      </c>
      <c r="P538" s="1" t="s">
        <v>1994</v>
      </c>
      <c r="Q538">
        <v>601.47</v>
      </c>
      <c r="R538">
        <v>3</v>
      </c>
      <c r="S538" s="5">
        <v>0.5</v>
      </c>
      <c r="T538" s="11">
        <v>-300.73500000000001</v>
      </c>
      <c r="U538" s="11">
        <f>SalesData[[#This Row],[Profit]]/SalesData[[#This Row],[Quantity]]</f>
        <v>-100.245</v>
      </c>
      <c r="V538" s="5">
        <f>SalesData[[#This Row],[Profit]]/SalesData[[#This Row],[Sales]]</f>
        <v>-0.5</v>
      </c>
      <c r="W538" s="17">
        <f>IF(SalesData[[#This Row],[Discount]]&gt;=0.2,1,0)</f>
        <v>1</v>
      </c>
      <c r="X538" s="1" t="s">
        <v>131</v>
      </c>
      <c r="Y538" s="1" t="str">
        <f>TEXT(SalesData[[#This Row],[Order Date]],"yyyy")</f>
        <v>2016</v>
      </c>
      <c r="Z538" s="1" t="s">
        <v>79</v>
      </c>
    </row>
    <row r="539" spans="1:26" x14ac:dyDescent="0.3">
      <c r="A539">
        <v>2604</v>
      </c>
      <c r="B539" s="1" t="s">
        <v>1995</v>
      </c>
      <c r="C539" s="2">
        <v>42525</v>
      </c>
      <c r="D539" s="2">
        <v>42525</v>
      </c>
      <c r="E539" s="1" t="s">
        <v>427</v>
      </c>
      <c r="F539" s="1" t="s">
        <v>1996</v>
      </c>
      <c r="G539" s="1" t="s">
        <v>1997</v>
      </c>
      <c r="H539" s="1" t="s">
        <v>26</v>
      </c>
      <c r="I539" s="1" t="s">
        <v>27</v>
      </c>
      <c r="J539" s="1" t="s">
        <v>175</v>
      </c>
      <c r="K539" s="1" t="s">
        <v>122</v>
      </c>
      <c r="L539" s="1" t="s">
        <v>69</v>
      </c>
      <c r="M539" s="1" t="s">
        <v>1382</v>
      </c>
      <c r="N539" s="1" t="s">
        <v>32</v>
      </c>
      <c r="O539" s="1" t="s">
        <v>33</v>
      </c>
      <c r="P539" s="1" t="s">
        <v>1383</v>
      </c>
      <c r="Q539">
        <v>136.78399999999999</v>
      </c>
      <c r="R539">
        <v>1</v>
      </c>
      <c r="S539" s="5">
        <v>0.2</v>
      </c>
      <c r="T539" s="11">
        <v>5.1294000000000004</v>
      </c>
      <c r="U539" s="11">
        <f>SalesData[[#This Row],[Profit]]/SalesData[[#This Row],[Quantity]]</f>
        <v>5.1294000000000004</v>
      </c>
      <c r="V539" s="5">
        <f>SalesData[[#This Row],[Profit]]/SalesData[[#This Row],[Sales]]</f>
        <v>3.7500000000000006E-2</v>
      </c>
      <c r="W539" s="17">
        <f>IF(SalesData[[#This Row],[Discount]]&gt;=0.2,1,0)</f>
        <v>1</v>
      </c>
      <c r="X539" s="1" t="s">
        <v>432</v>
      </c>
      <c r="Y539" s="1" t="str">
        <f>TEXT(SalesData[[#This Row],[Order Date]],"yyyy")</f>
        <v>2016</v>
      </c>
      <c r="Z539" s="1" t="s">
        <v>61</v>
      </c>
    </row>
    <row r="540" spans="1:26" x14ac:dyDescent="0.3">
      <c r="A540">
        <v>2605</v>
      </c>
      <c r="B540" s="1" t="s">
        <v>1995</v>
      </c>
      <c r="C540" s="2">
        <v>42525</v>
      </c>
      <c r="D540" s="2">
        <v>42525</v>
      </c>
      <c r="E540" s="1" t="s">
        <v>427</v>
      </c>
      <c r="F540" s="1" t="s">
        <v>1996</v>
      </c>
      <c r="G540" s="1" t="s">
        <v>1997</v>
      </c>
      <c r="H540" s="1" t="s">
        <v>26</v>
      </c>
      <c r="I540" s="1" t="s">
        <v>27</v>
      </c>
      <c r="J540" s="1" t="s">
        <v>175</v>
      </c>
      <c r="K540" s="1" t="s">
        <v>122</v>
      </c>
      <c r="L540" s="1" t="s">
        <v>69</v>
      </c>
      <c r="M540" s="1" t="s">
        <v>872</v>
      </c>
      <c r="N540" s="1" t="s">
        <v>32</v>
      </c>
      <c r="O540" s="1" t="s">
        <v>58</v>
      </c>
      <c r="P540" s="1" t="s">
        <v>873</v>
      </c>
      <c r="Q540">
        <v>61.12</v>
      </c>
      <c r="R540">
        <v>4</v>
      </c>
      <c r="S540" s="5">
        <v>0</v>
      </c>
      <c r="T540" s="11">
        <v>20.780799999999999</v>
      </c>
      <c r="U540" s="11">
        <f>SalesData[[#This Row],[Profit]]/SalesData[[#This Row],[Quantity]]</f>
        <v>5.1951999999999998</v>
      </c>
      <c r="V540" s="5">
        <f>SalesData[[#This Row],[Profit]]/SalesData[[#This Row],[Sales]]</f>
        <v>0.34</v>
      </c>
      <c r="W540" s="17">
        <f>IF(SalesData[[#This Row],[Discount]]&gt;=0.2,1,0)</f>
        <v>0</v>
      </c>
      <c r="X540" s="1" t="s">
        <v>432</v>
      </c>
      <c r="Y540" s="1" t="str">
        <f>TEXT(SalesData[[#This Row],[Order Date]],"yyyy")</f>
        <v>2016</v>
      </c>
      <c r="Z540" s="1" t="s">
        <v>61</v>
      </c>
    </row>
    <row r="541" spans="1:26" x14ac:dyDescent="0.3">
      <c r="A541">
        <v>2610</v>
      </c>
      <c r="B541" s="1" t="s">
        <v>1998</v>
      </c>
      <c r="C541" s="2">
        <v>41968</v>
      </c>
      <c r="D541" s="2">
        <v>41973</v>
      </c>
      <c r="E541" s="1" t="s">
        <v>41</v>
      </c>
      <c r="F541" s="1" t="s">
        <v>1999</v>
      </c>
      <c r="G541" s="1" t="s">
        <v>2000</v>
      </c>
      <c r="H541" s="1" t="s">
        <v>92</v>
      </c>
      <c r="I541" s="1" t="s">
        <v>27</v>
      </c>
      <c r="J541" s="1" t="s">
        <v>691</v>
      </c>
      <c r="K541" s="1" t="s">
        <v>94</v>
      </c>
      <c r="L541" s="1" t="s">
        <v>95</v>
      </c>
      <c r="M541" s="1" t="s">
        <v>46</v>
      </c>
      <c r="N541" s="1" t="s">
        <v>32</v>
      </c>
      <c r="O541" s="1" t="s">
        <v>47</v>
      </c>
      <c r="P541" s="1" t="s">
        <v>48</v>
      </c>
      <c r="Q541">
        <v>1218.7349999999999</v>
      </c>
      <c r="R541">
        <v>5</v>
      </c>
      <c r="S541" s="5">
        <v>0.3</v>
      </c>
      <c r="T541" s="11">
        <v>-121.87350000000001</v>
      </c>
      <c r="U541" s="11">
        <f>SalesData[[#This Row],[Profit]]/SalesData[[#This Row],[Quantity]]</f>
        <v>-24.374700000000001</v>
      </c>
      <c r="V541" s="5">
        <f>SalesData[[#This Row],[Profit]]/SalesData[[#This Row],[Sales]]</f>
        <v>-0.10000000000000002</v>
      </c>
      <c r="W541" s="17">
        <f>IF(SalesData[[#This Row],[Discount]]&gt;=0.2,1,0)</f>
        <v>1</v>
      </c>
      <c r="X541" s="1" t="s">
        <v>60</v>
      </c>
      <c r="Y541" s="1" t="str">
        <f>TEXT(SalesData[[#This Row],[Order Date]],"yyyy")</f>
        <v>2014</v>
      </c>
      <c r="Z541" s="1" t="s">
        <v>36</v>
      </c>
    </row>
    <row r="542" spans="1:26" x14ac:dyDescent="0.3">
      <c r="A542">
        <v>2613</v>
      </c>
      <c r="B542" s="1" t="s">
        <v>1998</v>
      </c>
      <c r="C542" s="2">
        <v>41968</v>
      </c>
      <c r="D542" s="2">
        <v>41973</v>
      </c>
      <c r="E542" s="1" t="s">
        <v>41</v>
      </c>
      <c r="F542" s="1" t="s">
        <v>1999</v>
      </c>
      <c r="G542" s="1" t="s">
        <v>2000</v>
      </c>
      <c r="H542" s="1" t="s">
        <v>92</v>
      </c>
      <c r="I542" s="1" t="s">
        <v>27</v>
      </c>
      <c r="J542" s="1" t="s">
        <v>691</v>
      </c>
      <c r="K542" s="1" t="s">
        <v>94</v>
      </c>
      <c r="L542" s="1" t="s">
        <v>95</v>
      </c>
      <c r="M542" s="1" t="s">
        <v>663</v>
      </c>
      <c r="N542" s="1" t="s">
        <v>32</v>
      </c>
      <c r="O542" s="1" t="s">
        <v>58</v>
      </c>
      <c r="P542" s="1" t="s">
        <v>664</v>
      </c>
      <c r="Q542">
        <v>6.0960000000000001</v>
      </c>
      <c r="R542">
        <v>3</v>
      </c>
      <c r="S542" s="5">
        <v>0.6</v>
      </c>
      <c r="T542" s="11">
        <v>-3.9624000000000001</v>
      </c>
      <c r="U542" s="11">
        <f>SalesData[[#This Row],[Profit]]/SalesData[[#This Row],[Quantity]]</f>
        <v>-1.3208</v>
      </c>
      <c r="V542" s="5">
        <f>SalesData[[#This Row],[Profit]]/SalesData[[#This Row],[Sales]]</f>
        <v>-0.65</v>
      </c>
      <c r="W542" s="17">
        <f>IF(SalesData[[#This Row],[Discount]]&gt;=0.2,1,0)</f>
        <v>1</v>
      </c>
      <c r="X542" s="1" t="s">
        <v>60</v>
      </c>
      <c r="Y542" s="1" t="str">
        <f>TEXT(SalesData[[#This Row],[Order Date]],"yyyy")</f>
        <v>2014</v>
      </c>
      <c r="Z542" s="1" t="s">
        <v>36</v>
      </c>
    </row>
    <row r="543" spans="1:26" x14ac:dyDescent="0.3">
      <c r="A543">
        <v>2614</v>
      </c>
      <c r="B543" s="1" t="s">
        <v>2001</v>
      </c>
      <c r="C543" s="2">
        <v>42488</v>
      </c>
      <c r="D543" s="2">
        <v>42495</v>
      </c>
      <c r="E543" s="1" t="s">
        <v>41</v>
      </c>
      <c r="F543" s="1" t="s">
        <v>2002</v>
      </c>
      <c r="G543" s="1" t="s">
        <v>2003</v>
      </c>
      <c r="H543" s="1" t="s">
        <v>92</v>
      </c>
      <c r="I543" s="1" t="s">
        <v>27</v>
      </c>
      <c r="J543" s="1" t="s">
        <v>54</v>
      </c>
      <c r="K543" s="1" t="s">
        <v>55</v>
      </c>
      <c r="L543" s="1" t="s">
        <v>56</v>
      </c>
      <c r="M543" s="1" t="s">
        <v>1005</v>
      </c>
      <c r="N543" s="1" t="s">
        <v>32</v>
      </c>
      <c r="O543" s="1" t="s">
        <v>38</v>
      </c>
      <c r="P543" s="1" t="s">
        <v>1006</v>
      </c>
      <c r="Q543">
        <v>41.567999999999998</v>
      </c>
      <c r="R543">
        <v>2</v>
      </c>
      <c r="S543" s="5">
        <v>0.2</v>
      </c>
      <c r="T543" s="11">
        <v>2.5979999999999999</v>
      </c>
      <c r="U543" s="11">
        <f>SalesData[[#This Row],[Profit]]/SalesData[[#This Row],[Quantity]]</f>
        <v>1.2989999999999999</v>
      </c>
      <c r="V543" s="5">
        <f>SalesData[[#This Row],[Profit]]/SalesData[[#This Row],[Sales]]</f>
        <v>6.25E-2</v>
      </c>
      <c r="W543" s="17">
        <f>IF(SalesData[[#This Row],[Discount]]&gt;=0.2,1,0)</f>
        <v>1</v>
      </c>
      <c r="X543" s="1" t="s">
        <v>49</v>
      </c>
      <c r="Y543" s="1" t="str">
        <f>TEXT(SalesData[[#This Row],[Order Date]],"yyyy")</f>
        <v>2016</v>
      </c>
      <c r="Z543" s="1" t="s">
        <v>115</v>
      </c>
    </row>
    <row r="544" spans="1:26" x14ac:dyDescent="0.3">
      <c r="A544">
        <v>2615</v>
      </c>
      <c r="B544" s="1" t="s">
        <v>2004</v>
      </c>
      <c r="C544" s="2">
        <v>41755</v>
      </c>
      <c r="D544" s="2">
        <v>41762</v>
      </c>
      <c r="E544" s="1" t="s">
        <v>41</v>
      </c>
      <c r="F544" s="1" t="s">
        <v>2005</v>
      </c>
      <c r="G544" s="1" t="s">
        <v>2006</v>
      </c>
      <c r="H544" s="1" t="s">
        <v>92</v>
      </c>
      <c r="I544" s="1" t="s">
        <v>27</v>
      </c>
      <c r="J544" s="1" t="s">
        <v>54</v>
      </c>
      <c r="K544" s="1" t="s">
        <v>55</v>
      </c>
      <c r="L544" s="1" t="s">
        <v>56</v>
      </c>
      <c r="M544" s="1" t="s">
        <v>468</v>
      </c>
      <c r="N544" s="1" t="s">
        <v>32</v>
      </c>
      <c r="O544" s="1" t="s">
        <v>38</v>
      </c>
      <c r="P544" s="1" t="s">
        <v>469</v>
      </c>
      <c r="Q544">
        <v>230.28</v>
      </c>
      <c r="R544">
        <v>3</v>
      </c>
      <c r="S544" s="5">
        <v>0.2</v>
      </c>
      <c r="T544" s="11">
        <v>23.027999999999999</v>
      </c>
      <c r="U544" s="11">
        <f>SalesData[[#This Row],[Profit]]/SalesData[[#This Row],[Quantity]]</f>
        <v>7.6759999999999993</v>
      </c>
      <c r="V544" s="5">
        <f>SalesData[[#This Row],[Profit]]/SalesData[[#This Row],[Sales]]</f>
        <v>9.9999999999999992E-2</v>
      </c>
      <c r="W544" s="17">
        <f>IF(SalesData[[#This Row],[Discount]]&gt;=0.2,1,0)</f>
        <v>1</v>
      </c>
      <c r="X544" s="1" t="s">
        <v>49</v>
      </c>
      <c r="Y544" s="1" t="str">
        <f>TEXT(SalesData[[#This Row],[Order Date]],"yyyy")</f>
        <v>2014</v>
      </c>
      <c r="Z544" s="1" t="s">
        <v>115</v>
      </c>
    </row>
    <row r="545" spans="1:26" x14ac:dyDescent="0.3">
      <c r="A545">
        <v>2632</v>
      </c>
      <c r="B545" s="1" t="s">
        <v>2007</v>
      </c>
      <c r="C545" s="2">
        <v>42870</v>
      </c>
      <c r="D545" s="2">
        <v>42875</v>
      </c>
      <c r="E545" s="1" t="s">
        <v>41</v>
      </c>
      <c r="F545" s="1" t="s">
        <v>2008</v>
      </c>
      <c r="G545" s="1" t="s">
        <v>2009</v>
      </c>
      <c r="H545" s="1" t="s">
        <v>26</v>
      </c>
      <c r="I545" s="1" t="s">
        <v>27</v>
      </c>
      <c r="J545" s="1" t="s">
        <v>193</v>
      </c>
      <c r="K545" s="1" t="s">
        <v>194</v>
      </c>
      <c r="L545" s="1" t="s">
        <v>56</v>
      </c>
      <c r="M545" s="1" t="s">
        <v>1123</v>
      </c>
      <c r="N545" s="1" t="s">
        <v>32</v>
      </c>
      <c r="O545" s="1" t="s">
        <v>58</v>
      </c>
      <c r="P545" s="1" t="s">
        <v>1124</v>
      </c>
      <c r="Q545">
        <v>39.96</v>
      </c>
      <c r="R545">
        <v>2</v>
      </c>
      <c r="S545" s="5">
        <v>0</v>
      </c>
      <c r="T545" s="11">
        <v>17.1828</v>
      </c>
      <c r="U545" s="11">
        <f>SalesData[[#This Row],[Profit]]/SalesData[[#This Row],[Quantity]]</f>
        <v>8.5914000000000001</v>
      </c>
      <c r="V545" s="5">
        <f>SalesData[[#This Row],[Profit]]/SalesData[[#This Row],[Sales]]</f>
        <v>0.43</v>
      </c>
      <c r="W545" s="17">
        <f>IF(SalesData[[#This Row],[Discount]]&gt;=0.2,1,0)</f>
        <v>0</v>
      </c>
      <c r="X545" s="1" t="s">
        <v>60</v>
      </c>
      <c r="Y545" s="1" t="str">
        <f>TEXT(SalesData[[#This Row],[Order Date]],"yyyy")</f>
        <v>2017</v>
      </c>
      <c r="Z545" s="1" t="s">
        <v>163</v>
      </c>
    </row>
    <row r="546" spans="1:26" x14ac:dyDescent="0.3">
      <c r="A546">
        <v>2633</v>
      </c>
      <c r="B546" s="1" t="s">
        <v>2007</v>
      </c>
      <c r="C546" s="2">
        <v>42870</v>
      </c>
      <c r="D546" s="2">
        <v>42875</v>
      </c>
      <c r="E546" s="1" t="s">
        <v>41</v>
      </c>
      <c r="F546" s="1" t="s">
        <v>2008</v>
      </c>
      <c r="G546" s="1" t="s">
        <v>2009</v>
      </c>
      <c r="H546" s="1" t="s">
        <v>26</v>
      </c>
      <c r="I546" s="1" t="s">
        <v>27</v>
      </c>
      <c r="J546" s="1" t="s">
        <v>193</v>
      </c>
      <c r="K546" s="1" t="s">
        <v>194</v>
      </c>
      <c r="L546" s="1" t="s">
        <v>56</v>
      </c>
      <c r="M546" s="1" t="s">
        <v>2010</v>
      </c>
      <c r="N546" s="1" t="s">
        <v>32</v>
      </c>
      <c r="O546" s="1" t="s">
        <v>38</v>
      </c>
      <c r="P546" s="1" t="s">
        <v>2011</v>
      </c>
      <c r="Q546">
        <v>42.624000000000002</v>
      </c>
      <c r="R546">
        <v>2</v>
      </c>
      <c r="S546" s="5">
        <v>0.2</v>
      </c>
      <c r="T546" s="11">
        <v>4.2624000000000004</v>
      </c>
      <c r="U546" s="11">
        <f>SalesData[[#This Row],[Profit]]/SalesData[[#This Row],[Quantity]]</f>
        <v>2.1312000000000002</v>
      </c>
      <c r="V546" s="5">
        <f>SalesData[[#This Row],[Profit]]/SalesData[[#This Row],[Sales]]</f>
        <v>0.1</v>
      </c>
      <c r="W546" s="17">
        <f>IF(SalesData[[#This Row],[Discount]]&gt;=0.2,1,0)</f>
        <v>1</v>
      </c>
      <c r="X546" s="1" t="s">
        <v>60</v>
      </c>
      <c r="Y546" s="1" t="str">
        <f>TEXT(SalesData[[#This Row],[Order Date]],"yyyy")</f>
        <v>2017</v>
      </c>
      <c r="Z546" s="1" t="s">
        <v>163</v>
      </c>
    </row>
    <row r="547" spans="1:26" x14ac:dyDescent="0.3">
      <c r="A547">
        <v>2634</v>
      </c>
      <c r="B547" s="1" t="s">
        <v>2007</v>
      </c>
      <c r="C547" s="2">
        <v>42870</v>
      </c>
      <c r="D547" s="2">
        <v>42875</v>
      </c>
      <c r="E547" s="1" t="s">
        <v>41</v>
      </c>
      <c r="F547" s="1" t="s">
        <v>2008</v>
      </c>
      <c r="G547" s="1" t="s">
        <v>2009</v>
      </c>
      <c r="H547" s="1" t="s">
        <v>26</v>
      </c>
      <c r="I547" s="1" t="s">
        <v>27</v>
      </c>
      <c r="J547" s="1" t="s">
        <v>193</v>
      </c>
      <c r="K547" s="1" t="s">
        <v>194</v>
      </c>
      <c r="L547" s="1" t="s">
        <v>56</v>
      </c>
      <c r="M547" s="1" t="s">
        <v>248</v>
      </c>
      <c r="N547" s="1" t="s">
        <v>32</v>
      </c>
      <c r="O547" s="1" t="s">
        <v>38</v>
      </c>
      <c r="P547" s="1" t="s">
        <v>249</v>
      </c>
      <c r="Q547">
        <v>220.96</v>
      </c>
      <c r="R547">
        <v>1</v>
      </c>
      <c r="S547" s="5">
        <v>0.2</v>
      </c>
      <c r="T547" s="11">
        <v>24.858000000000001</v>
      </c>
      <c r="U547" s="11">
        <f>SalesData[[#This Row],[Profit]]/SalesData[[#This Row],[Quantity]]</f>
        <v>24.858000000000001</v>
      </c>
      <c r="V547" s="5">
        <f>SalesData[[#This Row],[Profit]]/SalesData[[#This Row],[Sales]]</f>
        <v>0.1125</v>
      </c>
      <c r="W547" s="17">
        <f>IF(SalesData[[#This Row],[Discount]]&gt;=0.2,1,0)</f>
        <v>1</v>
      </c>
      <c r="X547" s="1" t="s">
        <v>60</v>
      </c>
      <c r="Y547" s="1" t="str">
        <f>TEXT(SalesData[[#This Row],[Order Date]],"yyyy")</f>
        <v>2017</v>
      </c>
      <c r="Z547" s="1" t="s">
        <v>163</v>
      </c>
    </row>
    <row r="548" spans="1:26" x14ac:dyDescent="0.3">
      <c r="A548">
        <v>2635</v>
      </c>
      <c r="B548" s="1" t="s">
        <v>2012</v>
      </c>
      <c r="C548" s="2">
        <v>42190</v>
      </c>
      <c r="D548" s="2">
        <v>42195</v>
      </c>
      <c r="E548" s="1" t="s">
        <v>23</v>
      </c>
      <c r="F548" s="1" t="s">
        <v>1527</v>
      </c>
      <c r="G548" s="1" t="s">
        <v>1528</v>
      </c>
      <c r="H548" s="1" t="s">
        <v>92</v>
      </c>
      <c r="I548" s="1" t="s">
        <v>27</v>
      </c>
      <c r="J548" s="1" t="s">
        <v>1913</v>
      </c>
      <c r="K548" s="1" t="s">
        <v>1038</v>
      </c>
      <c r="L548" s="1" t="s">
        <v>30</v>
      </c>
      <c r="M548" s="1" t="s">
        <v>2013</v>
      </c>
      <c r="N548" s="1" t="s">
        <v>32</v>
      </c>
      <c r="O548" s="1" t="s">
        <v>58</v>
      </c>
      <c r="P548" s="1" t="s">
        <v>2014</v>
      </c>
      <c r="Q548">
        <v>4.9279999999999999</v>
      </c>
      <c r="R548">
        <v>2</v>
      </c>
      <c r="S548" s="5">
        <v>0.2</v>
      </c>
      <c r="T548" s="11">
        <v>0.73919999999999997</v>
      </c>
      <c r="U548" s="11">
        <f>SalesData[[#This Row],[Profit]]/SalesData[[#This Row],[Quantity]]</f>
        <v>0.36959999999999998</v>
      </c>
      <c r="V548" s="5">
        <f>SalesData[[#This Row],[Profit]]/SalesData[[#This Row],[Sales]]</f>
        <v>0.15</v>
      </c>
      <c r="W548" s="17">
        <f>IF(SalesData[[#This Row],[Discount]]&gt;=0.2,1,0)</f>
        <v>1</v>
      </c>
      <c r="X548" s="1" t="s">
        <v>60</v>
      </c>
      <c r="Y548" s="1" t="str">
        <f>TEXT(SalesData[[#This Row],[Order Date]],"yyyy")</f>
        <v>2015</v>
      </c>
      <c r="Z548" s="1" t="s">
        <v>73</v>
      </c>
    </row>
    <row r="549" spans="1:26" x14ac:dyDescent="0.3">
      <c r="A549">
        <v>2641</v>
      </c>
      <c r="B549" s="1" t="s">
        <v>2015</v>
      </c>
      <c r="C549" s="2">
        <v>42898</v>
      </c>
      <c r="D549" s="2">
        <v>42904</v>
      </c>
      <c r="E549" s="1" t="s">
        <v>41</v>
      </c>
      <c r="F549" s="1" t="s">
        <v>2016</v>
      </c>
      <c r="G549" s="1" t="s">
        <v>2017</v>
      </c>
      <c r="H549" s="1" t="s">
        <v>26</v>
      </c>
      <c r="I549" s="1" t="s">
        <v>27</v>
      </c>
      <c r="J549" s="1" t="s">
        <v>175</v>
      </c>
      <c r="K549" s="1" t="s">
        <v>122</v>
      </c>
      <c r="L549" s="1" t="s">
        <v>69</v>
      </c>
      <c r="M549" s="1" t="s">
        <v>582</v>
      </c>
      <c r="N549" s="1" t="s">
        <v>32</v>
      </c>
      <c r="O549" s="1" t="s">
        <v>38</v>
      </c>
      <c r="P549" s="1" t="s">
        <v>583</v>
      </c>
      <c r="Q549">
        <v>858.24</v>
      </c>
      <c r="R549">
        <v>4</v>
      </c>
      <c r="S549" s="5">
        <v>0.1</v>
      </c>
      <c r="T549" s="11">
        <v>143.04</v>
      </c>
      <c r="U549" s="11">
        <f>SalesData[[#This Row],[Profit]]/SalesData[[#This Row],[Quantity]]</f>
        <v>35.76</v>
      </c>
      <c r="V549" s="5">
        <f>SalesData[[#This Row],[Profit]]/SalesData[[#This Row],[Sales]]</f>
        <v>0.16666666666666666</v>
      </c>
      <c r="W549" s="17">
        <f>IF(SalesData[[#This Row],[Discount]]&gt;=0.2,1,0)</f>
        <v>0</v>
      </c>
      <c r="X549" s="1" t="s">
        <v>131</v>
      </c>
      <c r="Y549" s="1" t="str">
        <f>TEXT(SalesData[[#This Row],[Order Date]],"yyyy")</f>
        <v>2017</v>
      </c>
      <c r="Z549" s="1" t="s">
        <v>61</v>
      </c>
    </row>
    <row r="550" spans="1:26" x14ac:dyDescent="0.3">
      <c r="A550">
        <v>2645</v>
      </c>
      <c r="B550" s="1" t="s">
        <v>2018</v>
      </c>
      <c r="C550" s="2">
        <v>42477</v>
      </c>
      <c r="D550" s="2">
        <v>42481</v>
      </c>
      <c r="E550" s="1" t="s">
        <v>23</v>
      </c>
      <c r="F550" s="1" t="s">
        <v>1739</v>
      </c>
      <c r="G550" s="1" t="s">
        <v>1740</v>
      </c>
      <c r="H550" s="1" t="s">
        <v>102</v>
      </c>
      <c r="I550" s="1" t="s">
        <v>27</v>
      </c>
      <c r="J550" s="1" t="s">
        <v>2019</v>
      </c>
      <c r="K550" s="1" t="s">
        <v>1038</v>
      </c>
      <c r="L550" s="1" t="s">
        <v>30</v>
      </c>
      <c r="M550" s="1" t="s">
        <v>502</v>
      </c>
      <c r="N550" s="1" t="s">
        <v>32</v>
      </c>
      <c r="O550" s="1" t="s">
        <v>58</v>
      </c>
      <c r="P550" s="1" t="s">
        <v>503</v>
      </c>
      <c r="Q550">
        <v>18.623999999999999</v>
      </c>
      <c r="R550">
        <v>8</v>
      </c>
      <c r="S550" s="5">
        <v>0.2</v>
      </c>
      <c r="T550" s="11">
        <v>6.2855999999999996</v>
      </c>
      <c r="U550" s="11">
        <f>SalesData[[#This Row],[Profit]]/SalesData[[#This Row],[Quantity]]</f>
        <v>0.78569999999999995</v>
      </c>
      <c r="V550" s="5">
        <f>SalesData[[#This Row],[Profit]]/SalesData[[#This Row],[Sales]]</f>
        <v>0.33750000000000002</v>
      </c>
      <c r="W550" s="17">
        <f>IF(SalesData[[#This Row],[Discount]]&gt;=0.2,1,0)</f>
        <v>1</v>
      </c>
      <c r="X550" s="1" t="s">
        <v>85</v>
      </c>
      <c r="Y550" s="1" t="str">
        <f>TEXT(SalesData[[#This Row],[Order Date]],"yyyy")</f>
        <v>2016</v>
      </c>
      <c r="Z550" s="1" t="s">
        <v>115</v>
      </c>
    </row>
    <row r="551" spans="1:26" x14ac:dyDescent="0.3">
      <c r="A551">
        <v>2646</v>
      </c>
      <c r="B551" s="1" t="s">
        <v>2020</v>
      </c>
      <c r="C551" s="2">
        <v>41889</v>
      </c>
      <c r="D551" s="2">
        <v>41894</v>
      </c>
      <c r="E551" s="1" t="s">
        <v>23</v>
      </c>
      <c r="F551" s="1" t="s">
        <v>2021</v>
      </c>
      <c r="G551" s="1" t="s">
        <v>2022</v>
      </c>
      <c r="H551" s="1" t="s">
        <v>26</v>
      </c>
      <c r="I551" s="1" t="s">
        <v>27</v>
      </c>
      <c r="J551" s="1" t="s">
        <v>2023</v>
      </c>
      <c r="K551" s="1" t="s">
        <v>1524</v>
      </c>
      <c r="L551" s="1" t="s">
        <v>95</v>
      </c>
      <c r="M551" s="1" t="s">
        <v>1313</v>
      </c>
      <c r="N551" s="1" t="s">
        <v>32</v>
      </c>
      <c r="O551" s="1" t="s">
        <v>58</v>
      </c>
      <c r="P551" s="1" t="s">
        <v>2024</v>
      </c>
      <c r="Q551">
        <v>57.69</v>
      </c>
      <c r="R551">
        <v>3</v>
      </c>
      <c r="S551" s="5">
        <v>0</v>
      </c>
      <c r="T551" s="11">
        <v>23.652899999999999</v>
      </c>
      <c r="U551" s="11">
        <f>SalesData[[#This Row],[Profit]]/SalesData[[#This Row],[Quantity]]</f>
        <v>7.8842999999999996</v>
      </c>
      <c r="V551" s="5">
        <f>SalesData[[#This Row],[Profit]]/SalesData[[#This Row],[Sales]]</f>
        <v>0.41</v>
      </c>
      <c r="W551" s="17">
        <f>IF(SalesData[[#This Row],[Discount]]&gt;=0.2,1,0)</f>
        <v>0</v>
      </c>
      <c r="X551" s="1" t="s">
        <v>60</v>
      </c>
      <c r="Y551" s="1" t="str">
        <f>TEXT(SalesData[[#This Row],[Order Date]],"yyyy")</f>
        <v>2014</v>
      </c>
      <c r="Z551" s="1" t="s">
        <v>79</v>
      </c>
    </row>
    <row r="552" spans="1:26" x14ac:dyDescent="0.3">
      <c r="A552">
        <v>2649</v>
      </c>
      <c r="B552" s="1" t="s">
        <v>2020</v>
      </c>
      <c r="C552" s="2">
        <v>41889</v>
      </c>
      <c r="D552" s="2">
        <v>41894</v>
      </c>
      <c r="E552" s="1" t="s">
        <v>23</v>
      </c>
      <c r="F552" s="1" t="s">
        <v>2021</v>
      </c>
      <c r="G552" s="1" t="s">
        <v>2022</v>
      </c>
      <c r="H552" s="1" t="s">
        <v>26</v>
      </c>
      <c r="I552" s="1" t="s">
        <v>27</v>
      </c>
      <c r="J552" s="1" t="s">
        <v>2023</v>
      </c>
      <c r="K552" s="1" t="s">
        <v>1524</v>
      </c>
      <c r="L552" s="1" t="s">
        <v>95</v>
      </c>
      <c r="M552" s="1" t="s">
        <v>1959</v>
      </c>
      <c r="N552" s="1" t="s">
        <v>32</v>
      </c>
      <c r="O552" s="1" t="s">
        <v>58</v>
      </c>
      <c r="P552" s="1" t="s">
        <v>1960</v>
      </c>
      <c r="Q552">
        <v>821.88</v>
      </c>
      <c r="R552">
        <v>6</v>
      </c>
      <c r="S552" s="5">
        <v>0</v>
      </c>
      <c r="T552" s="11">
        <v>213.68879999999999</v>
      </c>
      <c r="U552" s="11">
        <f>SalesData[[#This Row],[Profit]]/SalesData[[#This Row],[Quantity]]</f>
        <v>35.614799999999995</v>
      </c>
      <c r="V552" s="5">
        <f>SalesData[[#This Row],[Profit]]/SalesData[[#This Row],[Sales]]</f>
        <v>0.26</v>
      </c>
      <c r="W552" s="17">
        <f>IF(SalesData[[#This Row],[Discount]]&gt;=0.2,1,0)</f>
        <v>0</v>
      </c>
      <c r="X552" s="1" t="s">
        <v>60</v>
      </c>
      <c r="Y552" s="1" t="str">
        <f>TEXT(SalesData[[#This Row],[Order Date]],"yyyy")</f>
        <v>2014</v>
      </c>
      <c r="Z552" s="1" t="s">
        <v>79</v>
      </c>
    </row>
    <row r="553" spans="1:26" x14ac:dyDescent="0.3">
      <c r="A553">
        <v>2651</v>
      </c>
      <c r="B553" s="1" t="s">
        <v>2025</v>
      </c>
      <c r="C553" s="2">
        <v>42639</v>
      </c>
      <c r="D553" s="2">
        <v>42644</v>
      </c>
      <c r="E553" s="1" t="s">
        <v>41</v>
      </c>
      <c r="F553" s="1" t="s">
        <v>2026</v>
      </c>
      <c r="G553" s="1" t="s">
        <v>2027</v>
      </c>
      <c r="H553" s="1" t="s">
        <v>92</v>
      </c>
      <c r="I553" s="1" t="s">
        <v>27</v>
      </c>
      <c r="J553" s="1" t="s">
        <v>2028</v>
      </c>
      <c r="K553" s="1" t="s">
        <v>55</v>
      </c>
      <c r="L553" s="1" t="s">
        <v>56</v>
      </c>
      <c r="M553" s="1" t="s">
        <v>1138</v>
      </c>
      <c r="N553" s="1" t="s">
        <v>32</v>
      </c>
      <c r="O553" s="1" t="s">
        <v>33</v>
      </c>
      <c r="P553" s="1" t="s">
        <v>1139</v>
      </c>
      <c r="Q553">
        <v>424.95749999999998</v>
      </c>
      <c r="R553">
        <v>5</v>
      </c>
      <c r="S553" s="5">
        <v>0.15</v>
      </c>
      <c r="T553" s="11">
        <v>19.998000000000001</v>
      </c>
      <c r="U553" s="11">
        <f>SalesData[[#This Row],[Profit]]/SalesData[[#This Row],[Quantity]]</f>
        <v>3.9996</v>
      </c>
      <c r="V553" s="5">
        <f>SalesData[[#This Row],[Profit]]/SalesData[[#This Row],[Sales]]</f>
        <v>4.7058823529411771E-2</v>
      </c>
      <c r="W553" s="17">
        <f>IF(SalesData[[#This Row],[Discount]]&gt;=0.2,1,0)</f>
        <v>0</v>
      </c>
      <c r="X553" s="1" t="s">
        <v>60</v>
      </c>
      <c r="Y553" s="1" t="str">
        <f>TEXT(SalesData[[#This Row],[Order Date]],"yyyy")</f>
        <v>2016</v>
      </c>
      <c r="Z553" s="1" t="s">
        <v>79</v>
      </c>
    </row>
    <row r="554" spans="1:26" x14ac:dyDescent="0.3">
      <c r="A554">
        <v>2655</v>
      </c>
      <c r="B554" s="1" t="s">
        <v>2029</v>
      </c>
      <c r="C554" s="2">
        <v>42995</v>
      </c>
      <c r="D554" s="2">
        <v>42999</v>
      </c>
      <c r="E554" s="1" t="s">
        <v>23</v>
      </c>
      <c r="F554" s="1" t="s">
        <v>373</v>
      </c>
      <c r="G554" s="1" t="s">
        <v>374</v>
      </c>
      <c r="H554" s="1" t="s">
        <v>92</v>
      </c>
      <c r="I554" s="1" t="s">
        <v>27</v>
      </c>
      <c r="J554" s="1" t="s">
        <v>1235</v>
      </c>
      <c r="K554" s="1" t="s">
        <v>78</v>
      </c>
      <c r="L554" s="1" t="s">
        <v>56</v>
      </c>
      <c r="M554" s="1" t="s">
        <v>2030</v>
      </c>
      <c r="N554" s="1" t="s">
        <v>32</v>
      </c>
      <c r="O554" s="1" t="s">
        <v>33</v>
      </c>
      <c r="P554" s="1" t="s">
        <v>2031</v>
      </c>
      <c r="Q554">
        <v>1292.94</v>
      </c>
      <c r="R554">
        <v>3</v>
      </c>
      <c r="S554" s="5">
        <v>0</v>
      </c>
      <c r="T554" s="11">
        <v>77.576400000000007</v>
      </c>
      <c r="U554" s="11">
        <f>SalesData[[#This Row],[Profit]]/SalesData[[#This Row],[Quantity]]</f>
        <v>25.858800000000002</v>
      </c>
      <c r="V554" s="5">
        <f>SalesData[[#This Row],[Profit]]/SalesData[[#This Row],[Sales]]</f>
        <v>6.0000000000000005E-2</v>
      </c>
      <c r="W554" s="17">
        <f>IF(SalesData[[#This Row],[Discount]]&gt;=0.2,1,0)</f>
        <v>0</v>
      </c>
      <c r="X554" s="1" t="s">
        <v>85</v>
      </c>
      <c r="Y554" s="1" t="str">
        <f>TEXT(SalesData[[#This Row],[Order Date]],"yyyy")</f>
        <v>2017</v>
      </c>
      <c r="Z554" s="1" t="s">
        <v>79</v>
      </c>
    </row>
    <row r="555" spans="1:26" x14ac:dyDescent="0.3">
      <c r="A555">
        <v>2660</v>
      </c>
      <c r="B555" s="1" t="s">
        <v>2032</v>
      </c>
      <c r="C555" s="2">
        <v>42362</v>
      </c>
      <c r="D555" s="2">
        <v>42366</v>
      </c>
      <c r="E555" s="1" t="s">
        <v>41</v>
      </c>
      <c r="F555" s="1" t="s">
        <v>2033</v>
      </c>
      <c r="G555" s="1" t="s">
        <v>2034</v>
      </c>
      <c r="H555" s="1" t="s">
        <v>92</v>
      </c>
      <c r="I555" s="1" t="s">
        <v>27</v>
      </c>
      <c r="J555" s="1" t="s">
        <v>2035</v>
      </c>
      <c r="K555" s="1" t="s">
        <v>522</v>
      </c>
      <c r="L555" s="1" t="s">
        <v>56</v>
      </c>
      <c r="M555" s="1" t="s">
        <v>248</v>
      </c>
      <c r="N555" s="1" t="s">
        <v>32</v>
      </c>
      <c r="O555" s="1" t="s">
        <v>38</v>
      </c>
      <c r="P555" s="1" t="s">
        <v>249</v>
      </c>
      <c r="Q555">
        <v>883.84</v>
      </c>
      <c r="R555">
        <v>4</v>
      </c>
      <c r="S555" s="5">
        <v>0.2</v>
      </c>
      <c r="T555" s="11">
        <v>99.432000000000002</v>
      </c>
      <c r="U555" s="11">
        <f>SalesData[[#This Row],[Profit]]/SalesData[[#This Row],[Quantity]]</f>
        <v>24.858000000000001</v>
      </c>
      <c r="V555" s="5">
        <f>SalesData[[#This Row],[Profit]]/SalesData[[#This Row],[Sales]]</f>
        <v>0.1125</v>
      </c>
      <c r="W555" s="17">
        <f>IF(SalesData[[#This Row],[Discount]]&gt;=0.2,1,0)</f>
        <v>1</v>
      </c>
      <c r="X555" s="1" t="s">
        <v>85</v>
      </c>
      <c r="Y555" s="1" t="str">
        <f>TEXT(SalesData[[#This Row],[Order Date]],"yyyy")</f>
        <v>2015</v>
      </c>
      <c r="Z555" s="1" t="s">
        <v>98</v>
      </c>
    </row>
    <row r="556" spans="1:26" x14ac:dyDescent="0.3">
      <c r="A556">
        <v>2665</v>
      </c>
      <c r="B556" s="1" t="s">
        <v>2036</v>
      </c>
      <c r="C556" s="2">
        <v>42491</v>
      </c>
      <c r="D556" s="2">
        <v>42494</v>
      </c>
      <c r="E556" s="1" t="s">
        <v>89</v>
      </c>
      <c r="F556" s="1" t="s">
        <v>2037</v>
      </c>
      <c r="G556" s="1" t="s">
        <v>2038</v>
      </c>
      <c r="H556" s="1" t="s">
        <v>26</v>
      </c>
      <c r="I556" s="1" t="s">
        <v>27</v>
      </c>
      <c r="J556" s="1" t="s">
        <v>142</v>
      </c>
      <c r="K556" s="1" t="s">
        <v>143</v>
      </c>
      <c r="L556" s="1" t="s">
        <v>30</v>
      </c>
      <c r="M556" s="1" t="s">
        <v>214</v>
      </c>
      <c r="N556" s="1" t="s">
        <v>32</v>
      </c>
      <c r="O556" s="1" t="s">
        <v>47</v>
      </c>
      <c r="P556" s="1" t="s">
        <v>215</v>
      </c>
      <c r="Q556">
        <v>370.62</v>
      </c>
      <c r="R556">
        <v>3</v>
      </c>
      <c r="S556" s="5">
        <v>0.4</v>
      </c>
      <c r="T556" s="11">
        <v>-142.071</v>
      </c>
      <c r="U556" s="11">
        <f>SalesData[[#This Row],[Profit]]/SalesData[[#This Row],[Quantity]]</f>
        <v>-47.356999999999999</v>
      </c>
      <c r="V556" s="5">
        <f>SalesData[[#This Row],[Profit]]/SalesData[[#This Row],[Sales]]</f>
        <v>-0.3833333333333333</v>
      </c>
      <c r="W556" s="17">
        <f>IF(SalesData[[#This Row],[Discount]]&gt;=0.2,1,0)</f>
        <v>1</v>
      </c>
      <c r="X556" s="1" t="s">
        <v>35</v>
      </c>
      <c r="Y556" s="1" t="str">
        <f>TEXT(SalesData[[#This Row],[Order Date]],"yyyy")</f>
        <v>2016</v>
      </c>
      <c r="Z556" s="1" t="s">
        <v>163</v>
      </c>
    </row>
    <row r="557" spans="1:26" x14ac:dyDescent="0.3">
      <c r="A557">
        <v>2669</v>
      </c>
      <c r="B557" s="1" t="s">
        <v>2039</v>
      </c>
      <c r="C557" s="2">
        <v>42241</v>
      </c>
      <c r="D557" s="2">
        <v>42246</v>
      </c>
      <c r="E557" s="1" t="s">
        <v>41</v>
      </c>
      <c r="F557" s="1" t="s">
        <v>2040</v>
      </c>
      <c r="G557" s="1" t="s">
        <v>2041</v>
      </c>
      <c r="H557" s="1" t="s">
        <v>102</v>
      </c>
      <c r="I557" s="1" t="s">
        <v>27</v>
      </c>
      <c r="J557" s="1" t="s">
        <v>54</v>
      </c>
      <c r="K557" s="1" t="s">
        <v>55</v>
      </c>
      <c r="L557" s="1" t="s">
        <v>56</v>
      </c>
      <c r="M557" s="1" t="s">
        <v>70</v>
      </c>
      <c r="N557" s="1" t="s">
        <v>32</v>
      </c>
      <c r="O557" s="1" t="s">
        <v>38</v>
      </c>
      <c r="P557" s="1" t="s">
        <v>71</v>
      </c>
      <c r="Q557">
        <v>40.783999999999999</v>
      </c>
      <c r="R557">
        <v>1</v>
      </c>
      <c r="S557" s="5">
        <v>0.2</v>
      </c>
      <c r="T557" s="11">
        <v>4.5881999999999996</v>
      </c>
      <c r="U557" s="11">
        <f>SalesData[[#This Row],[Profit]]/SalesData[[#This Row],[Quantity]]</f>
        <v>4.5881999999999996</v>
      </c>
      <c r="V557" s="5">
        <f>SalesData[[#This Row],[Profit]]/SalesData[[#This Row],[Sales]]</f>
        <v>0.11249999999999999</v>
      </c>
      <c r="W557" s="17">
        <f>IF(SalesData[[#This Row],[Discount]]&gt;=0.2,1,0)</f>
        <v>1</v>
      </c>
      <c r="X557" s="1" t="s">
        <v>60</v>
      </c>
      <c r="Y557" s="1" t="str">
        <f>TEXT(SalesData[[#This Row],[Order Date]],"yyyy")</f>
        <v>2015</v>
      </c>
      <c r="Z557" s="1" t="s">
        <v>255</v>
      </c>
    </row>
    <row r="558" spans="1:26" x14ac:dyDescent="0.3">
      <c r="A558">
        <v>2672</v>
      </c>
      <c r="B558" s="1" t="s">
        <v>2042</v>
      </c>
      <c r="C558" s="2">
        <v>41891</v>
      </c>
      <c r="D558" s="2">
        <v>41894</v>
      </c>
      <c r="E558" s="1" t="s">
        <v>23</v>
      </c>
      <c r="F558" s="1" t="s">
        <v>2043</v>
      </c>
      <c r="G558" s="1" t="s">
        <v>2044</v>
      </c>
      <c r="H558" s="1" t="s">
        <v>92</v>
      </c>
      <c r="I558" s="1" t="s">
        <v>27</v>
      </c>
      <c r="J558" s="1" t="s">
        <v>2045</v>
      </c>
      <c r="K558" s="1" t="s">
        <v>436</v>
      </c>
      <c r="L558" s="1" t="s">
        <v>69</v>
      </c>
      <c r="M558" s="1" t="s">
        <v>2046</v>
      </c>
      <c r="N558" s="1" t="s">
        <v>32</v>
      </c>
      <c r="O558" s="1" t="s">
        <v>38</v>
      </c>
      <c r="P558" s="1" t="s">
        <v>2047</v>
      </c>
      <c r="Q558">
        <v>785.88</v>
      </c>
      <c r="R558">
        <v>6</v>
      </c>
      <c r="S558" s="5">
        <v>0</v>
      </c>
      <c r="T558" s="11">
        <v>212.1876</v>
      </c>
      <c r="U558" s="11">
        <f>SalesData[[#This Row],[Profit]]/SalesData[[#This Row],[Quantity]]</f>
        <v>35.364600000000003</v>
      </c>
      <c r="V558" s="5">
        <f>SalesData[[#This Row],[Profit]]/SalesData[[#This Row],[Sales]]</f>
        <v>0.27</v>
      </c>
      <c r="W558" s="17">
        <f>IF(SalesData[[#This Row],[Discount]]&gt;=0.2,1,0)</f>
        <v>0</v>
      </c>
      <c r="X558" s="1" t="s">
        <v>35</v>
      </c>
      <c r="Y558" s="1" t="str">
        <f>TEXT(SalesData[[#This Row],[Order Date]],"yyyy")</f>
        <v>2014</v>
      </c>
      <c r="Z558" s="1" t="s">
        <v>79</v>
      </c>
    </row>
    <row r="559" spans="1:26" x14ac:dyDescent="0.3">
      <c r="A559">
        <v>2694</v>
      </c>
      <c r="B559" s="1" t="s">
        <v>2048</v>
      </c>
      <c r="C559" s="2">
        <v>42391</v>
      </c>
      <c r="D559" s="2">
        <v>42397</v>
      </c>
      <c r="E559" s="1" t="s">
        <v>41</v>
      </c>
      <c r="F559" s="1" t="s">
        <v>789</v>
      </c>
      <c r="G559" s="1" t="s">
        <v>790</v>
      </c>
      <c r="H559" s="1" t="s">
        <v>92</v>
      </c>
      <c r="I559" s="1" t="s">
        <v>27</v>
      </c>
      <c r="J559" s="1" t="s">
        <v>193</v>
      </c>
      <c r="K559" s="1" t="s">
        <v>194</v>
      </c>
      <c r="L559" s="1" t="s">
        <v>56</v>
      </c>
      <c r="M559" s="1" t="s">
        <v>632</v>
      </c>
      <c r="N559" s="1" t="s">
        <v>32</v>
      </c>
      <c r="O559" s="1" t="s">
        <v>58</v>
      </c>
      <c r="P559" s="1" t="s">
        <v>633</v>
      </c>
      <c r="Q559">
        <v>109.9</v>
      </c>
      <c r="R559">
        <v>5</v>
      </c>
      <c r="S559" s="5">
        <v>0</v>
      </c>
      <c r="T559" s="11">
        <v>37.366</v>
      </c>
      <c r="U559" s="11">
        <f>SalesData[[#This Row],[Profit]]/SalesData[[#This Row],[Quantity]]</f>
        <v>7.4732000000000003</v>
      </c>
      <c r="V559" s="5">
        <f>SalesData[[#This Row],[Profit]]/SalesData[[#This Row],[Sales]]</f>
        <v>0.33999999999999997</v>
      </c>
      <c r="W559" s="17">
        <f>IF(SalesData[[#This Row],[Discount]]&gt;=0.2,1,0)</f>
        <v>0</v>
      </c>
      <c r="X559" s="1" t="s">
        <v>131</v>
      </c>
      <c r="Y559" s="1" t="str">
        <f>TEXT(SalesData[[#This Row],[Order Date]],"yyyy")</f>
        <v>2016</v>
      </c>
      <c r="Z559" s="1" t="s">
        <v>171</v>
      </c>
    </row>
    <row r="560" spans="1:26" x14ac:dyDescent="0.3">
      <c r="A560">
        <v>2695</v>
      </c>
      <c r="B560" s="1" t="s">
        <v>2049</v>
      </c>
      <c r="C560" s="2">
        <v>41927</v>
      </c>
      <c r="D560" s="2">
        <v>41932</v>
      </c>
      <c r="E560" s="1" t="s">
        <v>41</v>
      </c>
      <c r="F560" s="1" t="s">
        <v>2050</v>
      </c>
      <c r="G560" s="1" t="s">
        <v>2051</v>
      </c>
      <c r="H560" s="1" t="s">
        <v>26</v>
      </c>
      <c r="I560" s="1" t="s">
        <v>27</v>
      </c>
      <c r="J560" s="1" t="s">
        <v>2052</v>
      </c>
      <c r="K560" s="1" t="s">
        <v>45</v>
      </c>
      <c r="L560" s="1" t="s">
        <v>30</v>
      </c>
      <c r="M560" s="1" t="s">
        <v>1313</v>
      </c>
      <c r="N560" s="1" t="s">
        <v>32</v>
      </c>
      <c r="O560" s="1" t="s">
        <v>58</v>
      </c>
      <c r="P560" s="1" t="s">
        <v>2024</v>
      </c>
      <c r="Q560">
        <v>15.384</v>
      </c>
      <c r="R560">
        <v>1</v>
      </c>
      <c r="S560" s="5">
        <v>0.2</v>
      </c>
      <c r="T560" s="11">
        <v>4.0382999999999996</v>
      </c>
      <c r="U560" s="11">
        <f>SalesData[[#This Row],[Profit]]/SalesData[[#This Row],[Quantity]]</f>
        <v>4.0382999999999996</v>
      </c>
      <c r="V560" s="5">
        <f>SalesData[[#This Row],[Profit]]/SalesData[[#This Row],[Sales]]</f>
        <v>0.26249999999999996</v>
      </c>
      <c r="W560" s="17">
        <f>IF(SalesData[[#This Row],[Discount]]&gt;=0.2,1,0)</f>
        <v>1</v>
      </c>
      <c r="X560" s="1" t="s">
        <v>60</v>
      </c>
      <c r="Y560" s="1" t="str">
        <f>TEXT(SalesData[[#This Row],[Order Date]],"yyyy")</f>
        <v>2014</v>
      </c>
      <c r="Z560" s="1" t="s">
        <v>50</v>
      </c>
    </row>
    <row r="561" spans="1:26" x14ac:dyDescent="0.3">
      <c r="A561">
        <v>2701</v>
      </c>
      <c r="B561" s="1" t="s">
        <v>2053</v>
      </c>
      <c r="C561" s="2">
        <v>41716</v>
      </c>
      <c r="D561" s="2">
        <v>41721</v>
      </c>
      <c r="E561" s="1" t="s">
        <v>41</v>
      </c>
      <c r="F561" s="1" t="s">
        <v>1976</v>
      </c>
      <c r="G561" s="1" t="s">
        <v>1977</v>
      </c>
      <c r="H561" s="1" t="s">
        <v>102</v>
      </c>
      <c r="I561" s="1" t="s">
        <v>27</v>
      </c>
      <c r="J561" s="1" t="s">
        <v>608</v>
      </c>
      <c r="K561" s="1" t="s">
        <v>45</v>
      </c>
      <c r="L561" s="1" t="s">
        <v>30</v>
      </c>
      <c r="M561" s="1" t="s">
        <v>1313</v>
      </c>
      <c r="N561" s="1" t="s">
        <v>32</v>
      </c>
      <c r="O561" s="1" t="s">
        <v>58</v>
      </c>
      <c r="P561" s="1" t="s">
        <v>2024</v>
      </c>
      <c r="Q561">
        <v>30.768000000000001</v>
      </c>
      <c r="R561">
        <v>2</v>
      </c>
      <c r="S561" s="5">
        <v>0.2</v>
      </c>
      <c r="T561" s="11">
        <v>8.0765999999999991</v>
      </c>
      <c r="U561" s="11">
        <f>SalesData[[#This Row],[Profit]]/SalesData[[#This Row],[Quantity]]</f>
        <v>4.0382999999999996</v>
      </c>
      <c r="V561" s="5">
        <f>SalesData[[#This Row],[Profit]]/SalesData[[#This Row],[Sales]]</f>
        <v>0.26249999999999996</v>
      </c>
      <c r="W561" s="17">
        <f>IF(SalesData[[#This Row],[Discount]]&gt;=0.2,1,0)</f>
        <v>1</v>
      </c>
      <c r="X561" s="1" t="s">
        <v>60</v>
      </c>
      <c r="Y561" s="1" t="str">
        <f>TEXT(SalesData[[#This Row],[Order Date]],"yyyy")</f>
        <v>2014</v>
      </c>
      <c r="Z561" s="1" t="s">
        <v>197</v>
      </c>
    </row>
    <row r="562" spans="1:26" x14ac:dyDescent="0.3">
      <c r="A562">
        <v>2703</v>
      </c>
      <c r="B562" s="1" t="s">
        <v>2053</v>
      </c>
      <c r="C562" s="2">
        <v>41716</v>
      </c>
      <c r="D562" s="2">
        <v>41721</v>
      </c>
      <c r="E562" s="1" t="s">
        <v>41</v>
      </c>
      <c r="F562" s="1" t="s">
        <v>1976</v>
      </c>
      <c r="G562" s="1" t="s">
        <v>1977</v>
      </c>
      <c r="H562" s="1" t="s">
        <v>102</v>
      </c>
      <c r="I562" s="1" t="s">
        <v>27</v>
      </c>
      <c r="J562" s="1" t="s">
        <v>608</v>
      </c>
      <c r="K562" s="1" t="s">
        <v>45</v>
      </c>
      <c r="L562" s="1" t="s">
        <v>30</v>
      </c>
      <c r="M562" s="1" t="s">
        <v>1539</v>
      </c>
      <c r="N562" s="1" t="s">
        <v>32</v>
      </c>
      <c r="O562" s="1" t="s">
        <v>58</v>
      </c>
      <c r="P562" s="1" t="s">
        <v>1540</v>
      </c>
      <c r="Q562">
        <v>122.352</v>
      </c>
      <c r="R562">
        <v>3</v>
      </c>
      <c r="S562" s="5">
        <v>0.2</v>
      </c>
      <c r="T562" s="11">
        <v>15.294</v>
      </c>
      <c r="U562" s="11">
        <f>SalesData[[#This Row],[Profit]]/SalesData[[#This Row],[Quantity]]</f>
        <v>5.0979999999999999</v>
      </c>
      <c r="V562" s="5">
        <f>SalesData[[#This Row],[Profit]]/SalesData[[#This Row],[Sales]]</f>
        <v>0.125</v>
      </c>
      <c r="W562" s="17">
        <f>IF(SalesData[[#This Row],[Discount]]&gt;=0.2,1,0)</f>
        <v>1</v>
      </c>
      <c r="X562" s="1" t="s">
        <v>60</v>
      </c>
      <c r="Y562" s="1" t="str">
        <f>TEXT(SalesData[[#This Row],[Order Date]],"yyyy")</f>
        <v>2014</v>
      </c>
      <c r="Z562" s="1" t="s">
        <v>197</v>
      </c>
    </row>
    <row r="563" spans="1:26" x14ac:dyDescent="0.3">
      <c r="A563">
        <v>2709</v>
      </c>
      <c r="B563" s="1" t="s">
        <v>2054</v>
      </c>
      <c r="C563" s="2">
        <v>42034</v>
      </c>
      <c r="D563" s="2">
        <v>42041</v>
      </c>
      <c r="E563" s="1" t="s">
        <v>41</v>
      </c>
      <c r="F563" s="1" t="s">
        <v>2055</v>
      </c>
      <c r="G563" s="1" t="s">
        <v>2056</v>
      </c>
      <c r="H563" s="1" t="s">
        <v>26</v>
      </c>
      <c r="I563" s="1" t="s">
        <v>27</v>
      </c>
      <c r="J563" s="1" t="s">
        <v>54</v>
      </c>
      <c r="K563" s="1" t="s">
        <v>55</v>
      </c>
      <c r="L563" s="1" t="s">
        <v>56</v>
      </c>
      <c r="M563" s="1" t="s">
        <v>2057</v>
      </c>
      <c r="N563" s="1" t="s">
        <v>32</v>
      </c>
      <c r="O563" s="1" t="s">
        <v>58</v>
      </c>
      <c r="P563" s="1" t="s">
        <v>2058</v>
      </c>
      <c r="Q563">
        <v>227.36</v>
      </c>
      <c r="R563">
        <v>7</v>
      </c>
      <c r="S563" s="5">
        <v>0</v>
      </c>
      <c r="T563" s="11">
        <v>81.849599999999995</v>
      </c>
      <c r="U563" s="11">
        <f>SalesData[[#This Row],[Profit]]/SalesData[[#This Row],[Quantity]]</f>
        <v>11.6928</v>
      </c>
      <c r="V563" s="5">
        <f>SalesData[[#This Row],[Profit]]/SalesData[[#This Row],[Sales]]</f>
        <v>0.35999999999999993</v>
      </c>
      <c r="W563" s="17">
        <f>IF(SalesData[[#This Row],[Discount]]&gt;=0.2,1,0)</f>
        <v>0</v>
      </c>
      <c r="X563" s="1" t="s">
        <v>49</v>
      </c>
      <c r="Y563" s="1" t="str">
        <f>TEXT(SalesData[[#This Row],[Order Date]],"yyyy")</f>
        <v>2015</v>
      </c>
      <c r="Z563" s="1" t="s">
        <v>171</v>
      </c>
    </row>
    <row r="564" spans="1:26" x14ac:dyDescent="0.3">
      <c r="A564">
        <v>2712</v>
      </c>
      <c r="B564" s="1" t="s">
        <v>2059</v>
      </c>
      <c r="C564" s="2">
        <v>43017</v>
      </c>
      <c r="D564" s="2">
        <v>43019</v>
      </c>
      <c r="E564" s="1" t="s">
        <v>89</v>
      </c>
      <c r="F564" s="1" t="s">
        <v>2060</v>
      </c>
      <c r="G564" s="1" t="s">
        <v>2061</v>
      </c>
      <c r="H564" s="1" t="s">
        <v>92</v>
      </c>
      <c r="I564" s="1" t="s">
        <v>27</v>
      </c>
      <c r="J564" s="1" t="s">
        <v>2062</v>
      </c>
      <c r="K564" s="1" t="s">
        <v>233</v>
      </c>
      <c r="L564" s="1" t="s">
        <v>69</v>
      </c>
      <c r="M564" s="1" t="s">
        <v>778</v>
      </c>
      <c r="N564" s="1" t="s">
        <v>32</v>
      </c>
      <c r="O564" s="1" t="s">
        <v>58</v>
      </c>
      <c r="P564" s="1" t="s">
        <v>779</v>
      </c>
      <c r="Q564">
        <v>45.887999999999998</v>
      </c>
      <c r="R564">
        <v>4</v>
      </c>
      <c r="S564" s="5">
        <v>0.2</v>
      </c>
      <c r="T564" s="11">
        <v>9.1776</v>
      </c>
      <c r="U564" s="11">
        <f>SalesData[[#This Row],[Profit]]/SalesData[[#This Row],[Quantity]]</f>
        <v>2.2944</v>
      </c>
      <c r="V564" s="5">
        <f>SalesData[[#This Row],[Profit]]/SalesData[[#This Row],[Sales]]</f>
        <v>0.2</v>
      </c>
      <c r="W564" s="17">
        <f>IF(SalesData[[#This Row],[Discount]]&gt;=0.2,1,0)</f>
        <v>1</v>
      </c>
      <c r="X564" s="1" t="s">
        <v>72</v>
      </c>
      <c r="Y564" s="1" t="str">
        <f>TEXT(SalesData[[#This Row],[Order Date]],"yyyy")</f>
        <v>2017</v>
      </c>
      <c r="Z564" s="1" t="s">
        <v>50</v>
      </c>
    </row>
    <row r="565" spans="1:26" x14ac:dyDescent="0.3">
      <c r="A565">
        <v>2720</v>
      </c>
      <c r="B565" s="1" t="s">
        <v>2063</v>
      </c>
      <c r="C565" s="2">
        <v>41979</v>
      </c>
      <c r="D565" s="2">
        <v>41981</v>
      </c>
      <c r="E565" s="1" t="s">
        <v>23</v>
      </c>
      <c r="F565" s="1" t="s">
        <v>1576</v>
      </c>
      <c r="G565" s="1" t="s">
        <v>1577</v>
      </c>
      <c r="H565" s="1" t="s">
        <v>26</v>
      </c>
      <c r="I565" s="1" t="s">
        <v>27</v>
      </c>
      <c r="J565" s="1" t="s">
        <v>103</v>
      </c>
      <c r="K565" s="1" t="s">
        <v>94</v>
      </c>
      <c r="L565" s="1" t="s">
        <v>95</v>
      </c>
      <c r="M565" s="1" t="s">
        <v>699</v>
      </c>
      <c r="N565" s="1" t="s">
        <v>32</v>
      </c>
      <c r="O565" s="1" t="s">
        <v>58</v>
      </c>
      <c r="P565" s="1" t="s">
        <v>700</v>
      </c>
      <c r="Q565">
        <v>23.975999999999999</v>
      </c>
      <c r="R565">
        <v>3</v>
      </c>
      <c r="S565" s="5">
        <v>0.6</v>
      </c>
      <c r="T565" s="11">
        <v>-14.3856</v>
      </c>
      <c r="U565" s="11">
        <f>SalesData[[#This Row],[Profit]]/SalesData[[#This Row],[Quantity]]</f>
        <v>-4.7952000000000004</v>
      </c>
      <c r="V565" s="5">
        <f>SalesData[[#This Row],[Profit]]/SalesData[[#This Row],[Sales]]</f>
        <v>-0.6</v>
      </c>
      <c r="W565" s="17">
        <f>IF(SalesData[[#This Row],[Discount]]&gt;=0.2,1,0)</f>
        <v>1</v>
      </c>
      <c r="X565" s="1" t="s">
        <v>72</v>
      </c>
      <c r="Y565" s="1" t="str">
        <f>TEXT(SalesData[[#This Row],[Order Date]],"yyyy")</f>
        <v>2014</v>
      </c>
      <c r="Z565" s="1" t="s">
        <v>98</v>
      </c>
    </row>
    <row r="566" spans="1:26" x14ac:dyDescent="0.3">
      <c r="A566">
        <v>2727</v>
      </c>
      <c r="B566" s="1" t="s">
        <v>2064</v>
      </c>
      <c r="C566" s="2">
        <v>43046</v>
      </c>
      <c r="D566" s="2">
        <v>43052</v>
      </c>
      <c r="E566" s="1" t="s">
        <v>41</v>
      </c>
      <c r="F566" s="1" t="s">
        <v>2065</v>
      </c>
      <c r="G566" s="1" t="s">
        <v>2066</v>
      </c>
      <c r="H566" s="1" t="s">
        <v>26</v>
      </c>
      <c r="I566" s="1" t="s">
        <v>27</v>
      </c>
      <c r="J566" s="1" t="s">
        <v>67</v>
      </c>
      <c r="K566" s="1" t="s">
        <v>68</v>
      </c>
      <c r="L566" s="1" t="s">
        <v>69</v>
      </c>
      <c r="M566" s="1" t="s">
        <v>1902</v>
      </c>
      <c r="N566" s="1" t="s">
        <v>32</v>
      </c>
      <c r="O566" s="1" t="s">
        <v>47</v>
      </c>
      <c r="P566" s="1" t="s">
        <v>1903</v>
      </c>
      <c r="Q566">
        <v>350.35199999999998</v>
      </c>
      <c r="R566">
        <v>4</v>
      </c>
      <c r="S566" s="5">
        <v>0.4</v>
      </c>
      <c r="T566" s="11">
        <v>-140.14080000000001</v>
      </c>
      <c r="U566" s="11">
        <f>SalesData[[#This Row],[Profit]]/SalesData[[#This Row],[Quantity]]</f>
        <v>-35.035200000000003</v>
      </c>
      <c r="V566" s="5">
        <f>SalesData[[#This Row],[Profit]]/SalesData[[#This Row],[Sales]]</f>
        <v>-0.40000000000000008</v>
      </c>
      <c r="W566" s="17">
        <f>IF(SalesData[[#This Row],[Discount]]&gt;=0.2,1,0)</f>
        <v>1</v>
      </c>
      <c r="X566" s="1" t="s">
        <v>131</v>
      </c>
      <c r="Y566" s="1" t="str">
        <f>TEXT(SalesData[[#This Row],[Order Date]],"yyyy")</f>
        <v>2017</v>
      </c>
      <c r="Z566" s="1" t="s">
        <v>36</v>
      </c>
    </row>
    <row r="567" spans="1:26" x14ac:dyDescent="0.3">
      <c r="A567">
        <v>2732</v>
      </c>
      <c r="B567" s="1" t="s">
        <v>2067</v>
      </c>
      <c r="C567" s="2">
        <v>42779</v>
      </c>
      <c r="D567" s="2">
        <v>42785</v>
      </c>
      <c r="E567" s="1" t="s">
        <v>41</v>
      </c>
      <c r="F567" s="1" t="s">
        <v>2068</v>
      </c>
      <c r="G567" s="1" t="s">
        <v>2069</v>
      </c>
      <c r="H567" s="1" t="s">
        <v>26</v>
      </c>
      <c r="I567" s="1" t="s">
        <v>27</v>
      </c>
      <c r="J567" s="1" t="s">
        <v>193</v>
      </c>
      <c r="K567" s="1" t="s">
        <v>194</v>
      </c>
      <c r="L567" s="1" t="s">
        <v>56</v>
      </c>
      <c r="M567" s="1" t="s">
        <v>310</v>
      </c>
      <c r="N567" s="1" t="s">
        <v>32</v>
      </c>
      <c r="O567" s="1" t="s">
        <v>58</v>
      </c>
      <c r="P567" s="1" t="s">
        <v>311</v>
      </c>
      <c r="Q567">
        <v>107.53</v>
      </c>
      <c r="R567">
        <v>1</v>
      </c>
      <c r="S567" s="5">
        <v>0</v>
      </c>
      <c r="T567" s="11">
        <v>21.506</v>
      </c>
      <c r="U567" s="11">
        <f>SalesData[[#This Row],[Profit]]/SalesData[[#This Row],[Quantity]]</f>
        <v>21.506</v>
      </c>
      <c r="V567" s="5">
        <f>SalesData[[#This Row],[Profit]]/SalesData[[#This Row],[Sales]]</f>
        <v>0.2</v>
      </c>
      <c r="W567" s="17">
        <f>IF(SalesData[[#This Row],[Discount]]&gt;=0.2,1,0)</f>
        <v>0</v>
      </c>
      <c r="X567" s="1" t="s">
        <v>131</v>
      </c>
      <c r="Y567" s="1" t="str">
        <f>TEXT(SalesData[[#This Row],[Order Date]],"yyyy")</f>
        <v>2017</v>
      </c>
      <c r="Z567" s="1" t="s">
        <v>299</v>
      </c>
    </row>
    <row r="568" spans="1:26" x14ac:dyDescent="0.3">
      <c r="A568">
        <v>2738</v>
      </c>
      <c r="B568" s="1" t="s">
        <v>2070</v>
      </c>
      <c r="C568" s="2">
        <v>42321</v>
      </c>
      <c r="D568" s="2">
        <v>42327</v>
      </c>
      <c r="E568" s="1" t="s">
        <v>41</v>
      </c>
      <c r="F568" s="1" t="s">
        <v>313</v>
      </c>
      <c r="G568" s="1" t="s">
        <v>314</v>
      </c>
      <c r="H568" s="1" t="s">
        <v>26</v>
      </c>
      <c r="I568" s="1" t="s">
        <v>27</v>
      </c>
      <c r="J568" s="1" t="s">
        <v>232</v>
      </c>
      <c r="K568" s="1" t="s">
        <v>202</v>
      </c>
      <c r="L568" s="1" t="s">
        <v>69</v>
      </c>
      <c r="M568" s="1" t="s">
        <v>1138</v>
      </c>
      <c r="N568" s="1" t="s">
        <v>32</v>
      </c>
      <c r="O568" s="1" t="s">
        <v>33</v>
      </c>
      <c r="P568" s="1" t="s">
        <v>1139</v>
      </c>
      <c r="Q568">
        <v>299.97000000000003</v>
      </c>
      <c r="R568">
        <v>3</v>
      </c>
      <c r="S568" s="5">
        <v>0</v>
      </c>
      <c r="T568" s="11">
        <v>56.994300000000003</v>
      </c>
      <c r="U568" s="11">
        <f>SalesData[[#This Row],[Profit]]/SalesData[[#This Row],[Quantity]]</f>
        <v>18.998100000000001</v>
      </c>
      <c r="V568" s="5">
        <f>SalesData[[#This Row],[Profit]]/SalesData[[#This Row],[Sales]]</f>
        <v>0.19</v>
      </c>
      <c r="W568" s="17">
        <f>IF(SalesData[[#This Row],[Discount]]&gt;=0.2,1,0)</f>
        <v>0</v>
      </c>
      <c r="X568" s="1" t="s">
        <v>131</v>
      </c>
      <c r="Y568" s="1" t="str">
        <f>TEXT(SalesData[[#This Row],[Order Date]],"yyyy")</f>
        <v>2015</v>
      </c>
      <c r="Z568" s="1" t="s">
        <v>36</v>
      </c>
    </row>
    <row r="569" spans="1:26" x14ac:dyDescent="0.3">
      <c r="A569">
        <v>2743</v>
      </c>
      <c r="B569" s="1" t="s">
        <v>2071</v>
      </c>
      <c r="C569" s="2">
        <v>41947</v>
      </c>
      <c r="D569" s="2">
        <v>41951</v>
      </c>
      <c r="E569" s="1" t="s">
        <v>41</v>
      </c>
      <c r="F569" s="1" t="s">
        <v>2072</v>
      </c>
      <c r="G569" s="1" t="s">
        <v>2073</v>
      </c>
      <c r="H569" s="1" t="s">
        <v>26</v>
      </c>
      <c r="I569" s="1" t="s">
        <v>27</v>
      </c>
      <c r="J569" s="1" t="s">
        <v>641</v>
      </c>
      <c r="K569" s="1" t="s">
        <v>55</v>
      </c>
      <c r="L569" s="1" t="s">
        <v>56</v>
      </c>
      <c r="M569" s="1" t="s">
        <v>1991</v>
      </c>
      <c r="N569" s="1" t="s">
        <v>32</v>
      </c>
      <c r="O569" s="1" t="s">
        <v>58</v>
      </c>
      <c r="P569" s="1" t="s">
        <v>1992</v>
      </c>
      <c r="Q569">
        <v>35.340000000000003</v>
      </c>
      <c r="R569">
        <v>2</v>
      </c>
      <c r="S569" s="5">
        <v>0</v>
      </c>
      <c r="T569" s="11">
        <v>13.4292</v>
      </c>
      <c r="U569" s="11">
        <f>SalesData[[#This Row],[Profit]]/SalesData[[#This Row],[Quantity]]</f>
        <v>6.7145999999999999</v>
      </c>
      <c r="V569" s="5">
        <f>SalesData[[#This Row],[Profit]]/SalesData[[#This Row],[Sales]]</f>
        <v>0.37999999999999995</v>
      </c>
      <c r="W569" s="17">
        <f>IF(SalesData[[#This Row],[Discount]]&gt;=0.2,1,0)</f>
        <v>0</v>
      </c>
      <c r="X569" s="1" t="s">
        <v>85</v>
      </c>
      <c r="Y569" s="1" t="str">
        <f>TEXT(SalesData[[#This Row],[Order Date]],"yyyy")</f>
        <v>2014</v>
      </c>
      <c r="Z569" s="1" t="s">
        <v>36</v>
      </c>
    </row>
    <row r="570" spans="1:26" x14ac:dyDescent="0.3">
      <c r="A570">
        <v>2744</v>
      </c>
      <c r="B570" s="1" t="s">
        <v>2074</v>
      </c>
      <c r="C570" s="2">
        <v>42175</v>
      </c>
      <c r="D570" s="2">
        <v>42180</v>
      </c>
      <c r="E570" s="1" t="s">
        <v>23</v>
      </c>
      <c r="F570" s="1" t="s">
        <v>2075</v>
      </c>
      <c r="G570" s="1" t="s">
        <v>2076</v>
      </c>
      <c r="H570" s="1" t="s">
        <v>92</v>
      </c>
      <c r="I570" s="1" t="s">
        <v>27</v>
      </c>
      <c r="J570" s="1" t="s">
        <v>330</v>
      </c>
      <c r="K570" s="1" t="s">
        <v>55</v>
      </c>
      <c r="L570" s="1" t="s">
        <v>56</v>
      </c>
      <c r="M570" s="1" t="s">
        <v>747</v>
      </c>
      <c r="N570" s="1" t="s">
        <v>32</v>
      </c>
      <c r="O570" s="1" t="s">
        <v>58</v>
      </c>
      <c r="P570" s="1" t="s">
        <v>748</v>
      </c>
      <c r="Q570">
        <v>257.64</v>
      </c>
      <c r="R570">
        <v>6</v>
      </c>
      <c r="S570" s="5">
        <v>0</v>
      </c>
      <c r="T570" s="11">
        <v>100.4796</v>
      </c>
      <c r="U570" s="11">
        <f>SalesData[[#This Row],[Profit]]/SalesData[[#This Row],[Quantity]]</f>
        <v>16.746600000000001</v>
      </c>
      <c r="V570" s="5">
        <f>SalesData[[#This Row],[Profit]]/SalesData[[#This Row],[Sales]]</f>
        <v>0.39</v>
      </c>
      <c r="W570" s="17">
        <f>IF(SalesData[[#This Row],[Discount]]&gt;=0.2,1,0)</f>
        <v>0</v>
      </c>
      <c r="X570" s="1" t="s">
        <v>60</v>
      </c>
      <c r="Y570" s="1" t="str">
        <f>TEXT(SalesData[[#This Row],[Order Date]],"yyyy")</f>
        <v>2015</v>
      </c>
      <c r="Z570" s="1" t="s">
        <v>61</v>
      </c>
    </row>
    <row r="571" spans="1:26" x14ac:dyDescent="0.3">
      <c r="A571">
        <v>2747</v>
      </c>
      <c r="B571" s="1" t="s">
        <v>2077</v>
      </c>
      <c r="C571" s="2">
        <v>41771</v>
      </c>
      <c r="D571" s="2">
        <v>41776</v>
      </c>
      <c r="E571" s="1" t="s">
        <v>41</v>
      </c>
      <c r="F571" s="1" t="s">
        <v>1929</v>
      </c>
      <c r="G571" s="1" t="s">
        <v>1930</v>
      </c>
      <c r="H571" s="1" t="s">
        <v>26</v>
      </c>
      <c r="I571" s="1" t="s">
        <v>27</v>
      </c>
      <c r="J571" s="1" t="s">
        <v>239</v>
      </c>
      <c r="K571" s="1" t="s">
        <v>436</v>
      </c>
      <c r="L571" s="1" t="s">
        <v>69</v>
      </c>
      <c r="M571" s="1" t="s">
        <v>764</v>
      </c>
      <c r="N571" s="1" t="s">
        <v>32</v>
      </c>
      <c r="O571" s="1" t="s">
        <v>47</v>
      </c>
      <c r="P571" s="1" t="s">
        <v>765</v>
      </c>
      <c r="Q571">
        <v>700.05600000000004</v>
      </c>
      <c r="R571">
        <v>3</v>
      </c>
      <c r="S571" s="5">
        <v>0.3</v>
      </c>
      <c r="T571" s="11">
        <v>-130.0104</v>
      </c>
      <c r="U571" s="11">
        <f>SalesData[[#This Row],[Profit]]/SalesData[[#This Row],[Quantity]]</f>
        <v>-43.336800000000004</v>
      </c>
      <c r="V571" s="5">
        <f>SalesData[[#This Row],[Profit]]/SalesData[[#This Row],[Sales]]</f>
        <v>-0.18571428571428572</v>
      </c>
      <c r="W571" s="17">
        <f>IF(SalesData[[#This Row],[Discount]]&gt;=0.2,1,0)</f>
        <v>1</v>
      </c>
      <c r="X571" s="1" t="s">
        <v>60</v>
      </c>
      <c r="Y571" s="1" t="str">
        <f>TEXT(SalesData[[#This Row],[Order Date]],"yyyy")</f>
        <v>2014</v>
      </c>
      <c r="Z571" s="1" t="s">
        <v>163</v>
      </c>
    </row>
    <row r="572" spans="1:26" x14ac:dyDescent="0.3">
      <c r="A572">
        <v>2750</v>
      </c>
      <c r="B572" s="1" t="s">
        <v>2078</v>
      </c>
      <c r="C572" s="2">
        <v>41798</v>
      </c>
      <c r="D572" s="2">
        <v>41804</v>
      </c>
      <c r="E572" s="1" t="s">
        <v>41</v>
      </c>
      <c r="F572" s="1" t="s">
        <v>630</v>
      </c>
      <c r="G572" s="1" t="s">
        <v>631</v>
      </c>
      <c r="H572" s="1" t="s">
        <v>26</v>
      </c>
      <c r="I572" s="1" t="s">
        <v>27</v>
      </c>
      <c r="J572" s="1" t="s">
        <v>193</v>
      </c>
      <c r="K572" s="1" t="s">
        <v>194</v>
      </c>
      <c r="L572" s="1" t="s">
        <v>56</v>
      </c>
      <c r="M572" s="1" t="s">
        <v>2079</v>
      </c>
      <c r="N572" s="1" t="s">
        <v>32</v>
      </c>
      <c r="O572" s="1" t="s">
        <v>38</v>
      </c>
      <c r="P572" s="1" t="s">
        <v>2080</v>
      </c>
      <c r="Q572">
        <v>585.55200000000002</v>
      </c>
      <c r="R572">
        <v>3</v>
      </c>
      <c r="S572" s="5">
        <v>0.2</v>
      </c>
      <c r="T572" s="11">
        <v>73.194000000000003</v>
      </c>
      <c r="U572" s="11">
        <f>SalesData[[#This Row],[Profit]]/SalesData[[#This Row],[Quantity]]</f>
        <v>24.398</v>
      </c>
      <c r="V572" s="5">
        <f>SalesData[[#This Row],[Profit]]/SalesData[[#This Row],[Sales]]</f>
        <v>0.125</v>
      </c>
      <c r="W572" s="17">
        <f>IF(SalesData[[#This Row],[Discount]]&gt;=0.2,1,0)</f>
        <v>1</v>
      </c>
      <c r="X572" s="1" t="s">
        <v>131</v>
      </c>
      <c r="Y572" s="1" t="str">
        <f>TEXT(SalesData[[#This Row],[Order Date]],"yyyy")</f>
        <v>2014</v>
      </c>
      <c r="Z572" s="1" t="s">
        <v>61</v>
      </c>
    </row>
    <row r="573" spans="1:26" x14ac:dyDescent="0.3">
      <c r="A573">
        <v>2752</v>
      </c>
      <c r="B573" s="1" t="s">
        <v>2081</v>
      </c>
      <c r="C573" s="2">
        <v>41785</v>
      </c>
      <c r="D573" s="2">
        <v>41789</v>
      </c>
      <c r="E573" s="1" t="s">
        <v>41</v>
      </c>
      <c r="F573" s="1" t="s">
        <v>2037</v>
      </c>
      <c r="G573" s="1" t="s">
        <v>2038</v>
      </c>
      <c r="H573" s="1" t="s">
        <v>26</v>
      </c>
      <c r="I573" s="1" t="s">
        <v>27</v>
      </c>
      <c r="J573" s="1" t="s">
        <v>54</v>
      </c>
      <c r="K573" s="1" t="s">
        <v>55</v>
      </c>
      <c r="L573" s="1" t="s">
        <v>56</v>
      </c>
      <c r="M573" s="1" t="s">
        <v>1534</v>
      </c>
      <c r="N573" s="1" t="s">
        <v>32</v>
      </c>
      <c r="O573" s="1" t="s">
        <v>38</v>
      </c>
      <c r="P573" s="1" t="s">
        <v>1535</v>
      </c>
      <c r="Q573">
        <v>225.29599999999999</v>
      </c>
      <c r="R573">
        <v>2</v>
      </c>
      <c r="S573" s="5">
        <v>0.2</v>
      </c>
      <c r="T573" s="11">
        <v>22.529599999999999</v>
      </c>
      <c r="U573" s="11">
        <f>SalesData[[#This Row],[Profit]]/SalesData[[#This Row],[Quantity]]</f>
        <v>11.264799999999999</v>
      </c>
      <c r="V573" s="5">
        <f>SalesData[[#This Row],[Profit]]/SalesData[[#This Row],[Sales]]</f>
        <v>9.9999999999999992E-2</v>
      </c>
      <c r="W573" s="17">
        <f>IF(SalesData[[#This Row],[Discount]]&gt;=0.2,1,0)</f>
        <v>1</v>
      </c>
      <c r="X573" s="1" t="s">
        <v>85</v>
      </c>
      <c r="Y573" s="1" t="str">
        <f>TEXT(SalesData[[#This Row],[Order Date]],"yyyy")</f>
        <v>2014</v>
      </c>
      <c r="Z573" s="1" t="s">
        <v>163</v>
      </c>
    </row>
    <row r="574" spans="1:26" x14ac:dyDescent="0.3">
      <c r="A574">
        <v>2759</v>
      </c>
      <c r="B574" s="1" t="s">
        <v>2082</v>
      </c>
      <c r="C574" s="2">
        <v>42440</v>
      </c>
      <c r="D574" s="2">
        <v>42444</v>
      </c>
      <c r="E574" s="1" t="s">
        <v>41</v>
      </c>
      <c r="F574" s="1" t="s">
        <v>2083</v>
      </c>
      <c r="G574" s="1" t="s">
        <v>2084</v>
      </c>
      <c r="H574" s="1" t="s">
        <v>102</v>
      </c>
      <c r="I574" s="1" t="s">
        <v>27</v>
      </c>
      <c r="J574" s="1" t="s">
        <v>349</v>
      </c>
      <c r="K574" s="1" t="s">
        <v>669</v>
      </c>
      <c r="L574" s="1" t="s">
        <v>30</v>
      </c>
      <c r="M574" s="1" t="s">
        <v>1313</v>
      </c>
      <c r="N574" s="1" t="s">
        <v>32</v>
      </c>
      <c r="O574" s="1" t="s">
        <v>58</v>
      </c>
      <c r="P574" s="1" t="s">
        <v>2024</v>
      </c>
      <c r="Q574">
        <v>76.92</v>
      </c>
      <c r="R574">
        <v>4</v>
      </c>
      <c r="S574" s="5">
        <v>0</v>
      </c>
      <c r="T574" s="11">
        <v>31.537199999999999</v>
      </c>
      <c r="U574" s="11">
        <f>SalesData[[#This Row],[Profit]]/SalesData[[#This Row],[Quantity]]</f>
        <v>7.8842999999999996</v>
      </c>
      <c r="V574" s="5">
        <f>SalesData[[#This Row],[Profit]]/SalesData[[#This Row],[Sales]]</f>
        <v>0.41</v>
      </c>
      <c r="W574" s="17">
        <f>IF(SalesData[[#This Row],[Discount]]&gt;=0.2,1,0)</f>
        <v>0</v>
      </c>
      <c r="X574" s="1" t="s">
        <v>85</v>
      </c>
      <c r="Y574" s="1" t="str">
        <f>TEXT(SalesData[[#This Row],[Order Date]],"yyyy")</f>
        <v>2016</v>
      </c>
      <c r="Z574" s="1" t="s">
        <v>197</v>
      </c>
    </row>
    <row r="575" spans="1:26" x14ac:dyDescent="0.3">
      <c r="A575">
        <v>2773</v>
      </c>
      <c r="B575" s="1" t="s">
        <v>2085</v>
      </c>
      <c r="C575" s="2">
        <v>43079</v>
      </c>
      <c r="D575" s="2">
        <v>43081</v>
      </c>
      <c r="E575" s="1" t="s">
        <v>89</v>
      </c>
      <c r="F575" s="1" t="s">
        <v>1504</v>
      </c>
      <c r="G575" s="1" t="s">
        <v>1505</v>
      </c>
      <c r="H575" s="1" t="s">
        <v>26</v>
      </c>
      <c r="I575" s="1" t="s">
        <v>27</v>
      </c>
      <c r="J575" s="1" t="s">
        <v>44</v>
      </c>
      <c r="K575" s="1" t="s">
        <v>45</v>
      </c>
      <c r="L575" s="1" t="s">
        <v>30</v>
      </c>
      <c r="M575" s="1" t="s">
        <v>929</v>
      </c>
      <c r="N575" s="1" t="s">
        <v>32</v>
      </c>
      <c r="O575" s="1" t="s">
        <v>58</v>
      </c>
      <c r="P575" s="1" t="s">
        <v>318</v>
      </c>
      <c r="Q575">
        <v>19.103999999999999</v>
      </c>
      <c r="R575">
        <v>3</v>
      </c>
      <c r="S575" s="5">
        <v>0.2</v>
      </c>
      <c r="T575" s="11">
        <v>5.7312000000000003</v>
      </c>
      <c r="U575" s="11">
        <f>SalesData[[#This Row],[Profit]]/SalesData[[#This Row],[Quantity]]</f>
        <v>1.9104000000000001</v>
      </c>
      <c r="V575" s="5">
        <f>SalesData[[#This Row],[Profit]]/SalesData[[#This Row],[Sales]]</f>
        <v>0.30000000000000004</v>
      </c>
      <c r="W575" s="17">
        <f>IF(SalesData[[#This Row],[Discount]]&gt;=0.2,1,0)</f>
        <v>1</v>
      </c>
      <c r="X575" s="1" t="s">
        <v>72</v>
      </c>
      <c r="Y575" s="1" t="str">
        <f>TEXT(SalesData[[#This Row],[Order Date]],"yyyy")</f>
        <v>2017</v>
      </c>
      <c r="Z575" s="1" t="s">
        <v>98</v>
      </c>
    </row>
    <row r="576" spans="1:26" x14ac:dyDescent="0.3">
      <c r="A576">
        <v>2778</v>
      </c>
      <c r="B576" s="1" t="s">
        <v>2086</v>
      </c>
      <c r="C576" s="2">
        <v>42202</v>
      </c>
      <c r="D576" s="2">
        <v>42204</v>
      </c>
      <c r="E576" s="1" t="s">
        <v>23</v>
      </c>
      <c r="F576" s="1" t="s">
        <v>1333</v>
      </c>
      <c r="G576" s="1" t="s">
        <v>1334</v>
      </c>
      <c r="H576" s="1" t="s">
        <v>26</v>
      </c>
      <c r="I576" s="1" t="s">
        <v>27</v>
      </c>
      <c r="J576" s="1" t="s">
        <v>2087</v>
      </c>
      <c r="K576" s="1" t="s">
        <v>55</v>
      </c>
      <c r="L576" s="1" t="s">
        <v>56</v>
      </c>
      <c r="M576" s="1" t="s">
        <v>1478</v>
      </c>
      <c r="N576" s="1" t="s">
        <v>32</v>
      </c>
      <c r="O576" s="1" t="s">
        <v>33</v>
      </c>
      <c r="P576" s="1" t="s">
        <v>1479</v>
      </c>
      <c r="Q576">
        <v>195.46600000000001</v>
      </c>
      <c r="R576">
        <v>2</v>
      </c>
      <c r="S576" s="5">
        <v>0.15</v>
      </c>
      <c r="T576" s="11">
        <v>-13.797599999999999</v>
      </c>
      <c r="U576" s="11">
        <f>SalesData[[#This Row],[Profit]]/SalesData[[#This Row],[Quantity]]</f>
        <v>-6.8987999999999996</v>
      </c>
      <c r="V576" s="5">
        <f>SalesData[[#This Row],[Profit]]/SalesData[[#This Row],[Sales]]</f>
        <v>-7.0588235294117646E-2</v>
      </c>
      <c r="W576" s="17">
        <f>IF(SalesData[[#This Row],[Discount]]&gt;=0.2,1,0)</f>
        <v>0</v>
      </c>
      <c r="X576" s="1" t="s">
        <v>72</v>
      </c>
      <c r="Y576" s="1" t="str">
        <f>TEXT(SalesData[[#This Row],[Order Date]],"yyyy")</f>
        <v>2015</v>
      </c>
      <c r="Z576" s="1" t="s">
        <v>73</v>
      </c>
    </row>
    <row r="577" spans="1:26" x14ac:dyDescent="0.3">
      <c r="A577">
        <v>2779</v>
      </c>
      <c r="B577" s="1" t="s">
        <v>2088</v>
      </c>
      <c r="C577" s="2">
        <v>42855</v>
      </c>
      <c r="D577" s="2">
        <v>42860</v>
      </c>
      <c r="E577" s="1" t="s">
        <v>41</v>
      </c>
      <c r="F577" s="1" t="s">
        <v>2089</v>
      </c>
      <c r="G577" s="1" t="s">
        <v>2090</v>
      </c>
      <c r="H577" s="1" t="s">
        <v>92</v>
      </c>
      <c r="I577" s="1" t="s">
        <v>27</v>
      </c>
      <c r="J577" s="1" t="s">
        <v>2091</v>
      </c>
      <c r="K577" s="1" t="s">
        <v>45</v>
      </c>
      <c r="L577" s="1" t="s">
        <v>30</v>
      </c>
      <c r="M577" s="1" t="s">
        <v>448</v>
      </c>
      <c r="N577" s="1" t="s">
        <v>32</v>
      </c>
      <c r="O577" s="1" t="s">
        <v>58</v>
      </c>
      <c r="P577" s="1" t="s">
        <v>449</v>
      </c>
      <c r="Q577">
        <v>23.68</v>
      </c>
      <c r="R577">
        <v>8</v>
      </c>
      <c r="S577" s="5">
        <v>0.2</v>
      </c>
      <c r="T577" s="11">
        <v>6.2160000000000002</v>
      </c>
      <c r="U577" s="11">
        <f>SalesData[[#This Row],[Profit]]/SalesData[[#This Row],[Quantity]]</f>
        <v>0.77700000000000002</v>
      </c>
      <c r="V577" s="5">
        <f>SalesData[[#This Row],[Profit]]/SalesData[[#This Row],[Sales]]</f>
        <v>0.26250000000000001</v>
      </c>
      <c r="W577" s="17">
        <f>IF(SalesData[[#This Row],[Discount]]&gt;=0.2,1,0)</f>
        <v>1</v>
      </c>
      <c r="X577" s="1" t="s">
        <v>60</v>
      </c>
      <c r="Y577" s="1" t="str">
        <f>TEXT(SalesData[[#This Row],[Order Date]],"yyyy")</f>
        <v>2017</v>
      </c>
      <c r="Z577" s="1" t="s">
        <v>115</v>
      </c>
    </row>
    <row r="578" spans="1:26" x14ac:dyDescent="0.3">
      <c r="A578">
        <v>2786</v>
      </c>
      <c r="B578" s="1" t="s">
        <v>2092</v>
      </c>
      <c r="C578" s="2">
        <v>42268</v>
      </c>
      <c r="D578" s="2">
        <v>42270</v>
      </c>
      <c r="E578" s="1" t="s">
        <v>89</v>
      </c>
      <c r="F578" s="1" t="s">
        <v>2093</v>
      </c>
      <c r="G578" s="1" t="s">
        <v>2094</v>
      </c>
      <c r="H578" s="1" t="s">
        <v>102</v>
      </c>
      <c r="I578" s="1" t="s">
        <v>27</v>
      </c>
      <c r="J578" s="1" t="s">
        <v>54</v>
      </c>
      <c r="K578" s="1" t="s">
        <v>55</v>
      </c>
      <c r="L578" s="1" t="s">
        <v>56</v>
      </c>
      <c r="M578" s="1" t="s">
        <v>627</v>
      </c>
      <c r="N578" s="1" t="s">
        <v>32</v>
      </c>
      <c r="O578" s="1" t="s">
        <v>38</v>
      </c>
      <c r="P578" s="1" t="s">
        <v>628</v>
      </c>
      <c r="Q578">
        <v>601.53599999999994</v>
      </c>
      <c r="R578">
        <v>4</v>
      </c>
      <c r="S578" s="5">
        <v>0.2</v>
      </c>
      <c r="T578" s="11">
        <v>0</v>
      </c>
      <c r="U578" s="11">
        <f>SalesData[[#This Row],[Profit]]/SalesData[[#This Row],[Quantity]]</f>
        <v>0</v>
      </c>
      <c r="V578" s="5">
        <f>SalesData[[#This Row],[Profit]]/SalesData[[#This Row],[Sales]]</f>
        <v>0</v>
      </c>
      <c r="W578" s="17">
        <f>IF(SalesData[[#This Row],[Discount]]&gt;=0.2,1,0)</f>
        <v>1</v>
      </c>
      <c r="X578" s="1" t="s">
        <v>72</v>
      </c>
      <c r="Y578" s="1" t="str">
        <f>TEXT(SalesData[[#This Row],[Order Date]],"yyyy")</f>
        <v>2015</v>
      </c>
      <c r="Z578" s="1" t="s">
        <v>79</v>
      </c>
    </row>
    <row r="579" spans="1:26" x14ac:dyDescent="0.3">
      <c r="A579">
        <v>2788</v>
      </c>
      <c r="B579" s="1" t="s">
        <v>2095</v>
      </c>
      <c r="C579" s="2">
        <v>41975</v>
      </c>
      <c r="D579" s="2">
        <v>41979</v>
      </c>
      <c r="E579" s="1" t="s">
        <v>41</v>
      </c>
      <c r="F579" s="1" t="s">
        <v>2096</v>
      </c>
      <c r="G579" s="1" t="s">
        <v>2097</v>
      </c>
      <c r="H579" s="1" t="s">
        <v>92</v>
      </c>
      <c r="I579" s="1" t="s">
        <v>27</v>
      </c>
      <c r="J579" s="1" t="s">
        <v>2098</v>
      </c>
      <c r="K579" s="1" t="s">
        <v>94</v>
      </c>
      <c r="L579" s="1" t="s">
        <v>95</v>
      </c>
      <c r="M579" s="1" t="s">
        <v>391</v>
      </c>
      <c r="N579" s="1" t="s">
        <v>32</v>
      </c>
      <c r="O579" s="1" t="s">
        <v>58</v>
      </c>
      <c r="P579" s="1" t="s">
        <v>392</v>
      </c>
      <c r="Q579">
        <v>58.36</v>
      </c>
      <c r="R579">
        <v>5</v>
      </c>
      <c r="S579" s="5">
        <v>0.6</v>
      </c>
      <c r="T579" s="11">
        <v>-24.803000000000001</v>
      </c>
      <c r="U579" s="11">
        <f>SalesData[[#This Row],[Profit]]/SalesData[[#This Row],[Quantity]]</f>
        <v>-4.9606000000000003</v>
      </c>
      <c r="V579" s="5">
        <f>SalesData[[#This Row],[Profit]]/SalesData[[#This Row],[Sales]]</f>
        <v>-0.42500000000000004</v>
      </c>
      <c r="W579" s="17">
        <f>IF(SalesData[[#This Row],[Discount]]&gt;=0.2,1,0)</f>
        <v>1</v>
      </c>
      <c r="X579" s="1" t="s">
        <v>85</v>
      </c>
      <c r="Y579" s="1" t="str">
        <f>TEXT(SalesData[[#This Row],[Order Date]],"yyyy")</f>
        <v>2014</v>
      </c>
      <c r="Z579" s="1" t="s">
        <v>98</v>
      </c>
    </row>
    <row r="580" spans="1:26" x14ac:dyDescent="0.3">
      <c r="A580">
        <v>2790</v>
      </c>
      <c r="B580" s="1" t="s">
        <v>2095</v>
      </c>
      <c r="C580" s="2">
        <v>41975</v>
      </c>
      <c r="D580" s="2">
        <v>41979</v>
      </c>
      <c r="E580" s="1" t="s">
        <v>41</v>
      </c>
      <c r="F580" s="1" t="s">
        <v>2096</v>
      </c>
      <c r="G580" s="1" t="s">
        <v>2097</v>
      </c>
      <c r="H580" s="1" t="s">
        <v>92</v>
      </c>
      <c r="I580" s="1" t="s">
        <v>27</v>
      </c>
      <c r="J580" s="1" t="s">
        <v>2098</v>
      </c>
      <c r="K580" s="1" t="s">
        <v>94</v>
      </c>
      <c r="L580" s="1" t="s">
        <v>95</v>
      </c>
      <c r="M580" s="1" t="s">
        <v>699</v>
      </c>
      <c r="N580" s="1" t="s">
        <v>32</v>
      </c>
      <c r="O580" s="1" t="s">
        <v>58</v>
      </c>
      <c r="P580" s="1" t="s">
        <v>700</v>
      </c>
      <c r="Q580">
        <v>39.96</v>
      </c>
      <c r="R580">
        <v>5</v>
      </c>
      <c r="S580" s="5">
        <v>0.6</v>
      </c>
      <c r="T580" s="11">
        <v>-23.975999999999999</v>
      </c>
      <c r="U580" s="11">
        <f>SalesData[[#This Row],[Profit]]/SalesData[[#This Row],[Quantity]]</f>
        <v>-4.7951999999999995</v>
      </c>
      <c r="V580" s="5">
        <f>SalesData[[#This Row],[Profit]]/SalesData[[#This Row],[Sales]]</f>
        <v>-0.6</v>
      </c>
      <c r="W580" s="17">
        <f>IF(SalesData[[#This Row],[Discount]]&gt;=0.2,1,0)</f>
        <v>1</v>
      </c>
      <c r="X580" s="1" t="s">
        <v>85</v>
      </c>
      <c r="Y580" s="1" t="str">
        <f>TEXT(SalesData[[#This Row],[Order Date]],"yyyy")</f>
        <v>2014</v>
      </c>
      <c r="Z580" s="1" t="s">
        <v>98</v>
      </c>
    </row>
    <row r="581" spans="1:26" x14ac:dyDescent="0.3">
      <c r="A581">
        <v>2797</v>
      </c>
      <c r="B581" s="1" t="s">
        <v>2099</v>
      </c>
      <c r="C581" s="2">
        <v>41741</v>
      </c>
      <c r="D581" s="2">
        <v>41746</v>
      </c>
      <c r="E581" s="1" t="s">
        <v>41</v>
      </c>
      <c r="F581" s="1" t="s">
        <v>2100</v>
      </c>
      <c r="G581" s="1" t="s">
        <v>2101</v>
      </c>
      <c r="H581" s="1" t="s">
        <v>92</v>
      </c>
      <c r="I581" s="1" t="s">
        <v>27</v>
      </c>
      <c r="J581" s="1" t="s">
        <v>2102</v>
      </c>
      <c r="K581" s="1" t="s">
        <v>55</v>
      </c>
      <c r="L581" s="1" t="s">
        <v>56</v>
      </c>
      <c r="M581" s="1" t="s">
        <v>544</v>
      </c>
      <c r="N581" s="1" t="s">
        <v>32</v>
      </c>
      <c r="O581" s="1" t="s">
        <v>33</v>
      </c>
      <c r="P581" s="1" t="s">
        <v>545</v>
      </c>
      <c r="Q581">
        <v>308.49900000000002</v>
      </c>
      <c r="R581">
        <v>3</v>
      </c>
      <c r="S581" s="5">
        <v>0.15</v>
      </c>
      <c r="T581" s="11">
        <v>-18.146999999999998</v>
      </c>
      <c r="U581" s="11">
        <f>SalesData[[#This Row],[Profit]]/SalesData[[#This Row],[Quantity]]</f>
        <v>-6.0489999999999995</v>
      </c>
      <c r="V581" s="5">
        <f>SalesData[[#This Row],[Profit]]/SalesData[[#This Row],[Sales]]</f>
        <v>-5.8823529411764698E-2</v>
      </c>
      <c r="W581" s="17">
        <f>IF(SalesData[[#This Row],[Discount]]&gt;=0.2,1,0)</f>
        <v>0</v>
      </c>
      <c r="X581" s="1" t="s">
        <v>60</v>
      </c>
      <c r="Y581" s="1" t="str">
        <f>TEXT(SalesData[[#This Row],[Order Date]],"yyyy")</f>
        <v>2014</v>
      </c>
      <c r="Z581" s="1" t="s">
        <v>115</v>
      </c>
    </row>
    <row r="582" spans="1:26" x14ac:dyDescent="0.3">
      <c r="A582">
        <v>2803</v>
      </c>
      <c r="B582" s="1" t="s">
        <v>2103</v>
      </c>
      <c r="C582" s="2">
        <v>43042</v>
      </c>
      <c r="D582" s="2">
        <v>43047</v>
      </c>
      <c r="E582" s="1" t="s">
        <v>41</v>
      </c>
      <c r="F582" s="1" t="s">
        <v>2104</v>
      </c>
      <c r="G582" s="1" t="s">
        <v>2105</v>
      </c>
      <c r="H582" s="1" t="s">
        <v>26</v>
      </c>
      <c r="I582" s="1" t="s">
        <v>27</v>
      </c>
      <c r="J582" s="1" t="s">
        <v>2106</v>
      </c>
      <c r="K582" s="1" t="s">
        <v>1898</v>
      </c>
      <c r="L582" s="1" t="s">
        <v>56</v>
      </c>
      <c r="M582" s="1" t="s">
        <v>176</v>
      </c>
      <c r="N582" s="1" t="s">
        <v>32</v>
      </c>
      <c r="O582" s="1" t="s">
        <v>58</v>
      </c>
      <c r="P582" s="1" t="s">
        <v>177</v>
      </c>
      <c r="Q582">
        <v>41.37</v>
      </c>
      <c r="R582">
        <v>3</v>
      </c>
      <c r="S582" s="5">
        <v>0</v>
      </c>
      <c r="T582" s="11">
        <v>17.375399999999999</v>
      </c>
      <c r="U582" s="11">
        <f>SalesData[[#This Row],[Profit]]/SalesData[[#This Row],[Quantity]]</f>
        <v>5.7917999999999994</v>
      </c>
      <c r="V582" s="5">
        <f>SalesData[[#This Row],[Profit]]/SalesData[[#This Row],[Sales]]</f>
        <v>0.42</v>
      </c>
      <c r="W582" s="17">
        <f>IF(SalesData[[#This Row],[Discount]]&gt;=0.2,1,0)</f>
        <v>0</v>
      </c>
      <c r="X582" s="1" t="s">
        <v>60</v>
      </c>
      <c r="Y582" s="1" t="str">
        <f>TEXT(SalesData[[#This Row],[Order Date]],"yyyy")</f>
        <v>2017</v>
      </c>
      <c r="Z582" s="1" t="s">
        <v>36</v>
      </c>
    </row>
    <row r="583" spans="1:26" x14ac:dyDescent="0.3">
      <c r="A583">
        <v>2806</v>
      </c>
      <c r="B583" s="1" t="s">
        <v>2107</v>
      </c>
      <c r="C583" s="2">
        <v>42254</v>
      </c>
      <c r="D583" s="2">
        <v>42258</v>
      </c>
      <c r="E583" s="1" t="s">
        <v>41</v>
      </c>
      <c r="F583" s="1" t="s">
        <v>2055</v>
      </c>
      <c r="G583" s="1" t="s">
        <v>2056</v>
      </c>
      <c r="H583" s="1" t="s">
        <v>26</v>
      </c>
      <c r="I583" s="1" t="s">
        <v>27</v>
      </c>
      <c r="J583" s="1" t="s">
        <v>1376</v>
      </c>
      <c r="K583" s="1" t="s">
        <v>94</v>
      </c>
      <c r="L583" s="1" t="s">
        <v>95</v>
      </c>
      <c r="M583" s="1" t="s">
        <v>1767</v>
      </c>
      <c r="N583" s="1" t="s">
        <v>32</v>
      </c>
      <c r="O583" s="1" t="s">
        <v>38</v>
      </c>
      <c r="P583" s="1" t="s">
        <v>1768</v>
      </c>
      <c r="Q583">
        <v>47.515999999999998</v>
      </c>
      <c r="R583">
        <v>2</v>
      </c>
      <c r="S583" s="5">
        <v>0.3</v>
      </c>
      <c r="T583" s="11">
        <v>-2.0364</v>
      </c>
      <c r="U583" s="11">
        <f>SalesData[[#This Row],[Profit]]/SalesData[[#This Row],[Quantity]]</f>
        <v>-1.0182</v>
      </c>
      <c r="V583" s="5">
        <f>SalesData[[#This Row],[Profit]]/SalesData[[#This Row],[Sales]]</f>
        <v>-4.2857142857142858E-2</v>
      </c>
      <c r="W583" s="17">
        <f>IF(SalesData[[#This Row],[Discount]]&gt;=0.2,1,0)</f>
        <v>1</v>
      </c>
      <c r="X583" s="1" t="s">
        <v>85</v>
      </c>
      <c r="Y583" s="1" t="str">
        <f>TEXT(SalesData[[#This Row],[Order Date]],"yyyy")</f>
        <v>2015</v>
      </c>
      <c r="Z583" s="1" t="s">
        <v>79</v>
      </c>
    </row>
    <row r="584" spans="1:26" x14ac:dyDescent="0.3">
      <c r="A584">
        <v>2809</v>
      </c>
      <c r="B584" s="1" t="s">
        <v>2108</v>
      </c>
      <c r="C584" s="2">
        <v>42210</v>
      </c>
      <c r="D584" s="2">
        <v>42212</v>
      </c>
      <c r="E584" s="1" t="s">
        <v>23</v>
      </c>
      <c r="F584" s="1" t="s">
        <v>2109</v>
      </c>
      <c r="G584" s="1" t="s">
        <v>2110</v>
      </c>
      <c r="H584" s="1" t="s">
        <v>26</v>
      </c>
      <c r="I584" s="1" t="s">
        <v>27</v>
      </c>
      <c r="J584" s="1" t="s">
        <v>193</v>
      </c>
      <c r="K584" s="1" t="s">
        <v>194</v>
      </c>
      <c r="L584" s="1" t="s">
        <v>56</v>
      </c>
      <c r="M584" s="1" t="s">
        <v>1697</v>
      </c>
      <c r="N584" s="1" t="s">
        <v>32</v>
      </c>
      <c r="O584" s="1" t="s">
        <v>33</v>
      </c>
      <c r="P584" s="1" t="s">
        <v>1916</v>
      </c>
      <c r="Q584">
        <v>704.9</v>
      </c>
      <c r="R584">
        <v>5</v>
      </c>
      <c r="S584" s="5">
        <v>0</v>
      </c>
      <c r="T584" s="11">
        <v>56.392000000000003</v>
      </c>
      <c r="U584" s="11">
        <f>SalesData[[#This Row],[Profit]]/SalesData[[#This Row],[Quantity]]</f>
        <v>11.278400000000001</v>
      </c>
      <c r="V584" s="5">
        <f>SalesData[[#This Row],[Profit]]/SalesData[[#This Row],[Sales]]</f>
        <v>0.08</v>
      </c>
      <c r="W584" s="17">
        <f>IF(SalesData[[#This Row],[Discount]]&gt;=0.2,1,0)</f>
        <v>0</v>
      </c>
      <c r="X584" s="1" t="s">
        <v>72</v>
      </c>
      <c r="Y584" s="1" t="str">
        <f>TEXT(SalesData[[#This Row],[Order Date]],"yyyy")</f>
        <v>2015</v>
      </c>
      <c r="Z584" s="1" t="s">
        <v>73</v>
      </c>
    </row>
    <row r="585" spans="1:26" x14ac:dyDescent="0.3">
      <c r="A585">
        <v>2810</v>
      </c>
      <c r="B585" s="1" t="s">
        <v>2108</v>
      </c>
      <c r="C585" s="2">
        <v>42210</v>
      </c>
      <c r="D585" s="2">
        <v>42212</v>
      </c>
      <c r="E585" s="1" t="s">
        <v>23</v>
      </c>
      <c r="F585" s="1" t="s">
        <v>2109</v>
      </c>
      <c r="G585" s="1" t="s">
        <v>2110</v>
      </c>
      <c r="H585" s="1" t="s">
        <v>26</v>
      </c>
      <c r="I585" s="1" t="s">
        <v>27</v>
      </c>
      <c r="J585" s="1" t="s">
        <v>193</v>
      </c>
      <c r="K585" s="1" t="s">
        <v>194</v>
      </c>
      <c r="L585" s="1" t="s">
        <v>56</v>
      </c>
      <c r="M585" s="1" t="s">
        <v>1488</v>
      </c>
      <c r="N585" s="1" t="s">
        <v>32</v>
      </c>
      <c r="O585" s="1" t="s">
        <v>38</v>
      </c>
      <c r="P585" s="1" t="s">
        <v>1489</v>
      </c>
      <c r="Q585">
        <v>561.56799999999998</v>
      </c>
      <c r="R585">
        <v>2</v>
      </c>
      <c r="S585" s="5">
        <v>0.2</v>
      </c>
      <c r="T585" s="11">
        <v>28.078399999999998</v>
      </c>
      <c r="U585" s="11">
        <f>SalesData[[#This Row],[Profit]]/SalesData[[#This Row],[Quantity]]</f>
        <v>14.039199999999999</v>
      </c>
      <c r="V585" s="5">
        <f>SalesData[[#This Row],[Profit]]/SalesData[[#This Row],[Sales]]</f>
        <v>4.9999999999999996E-2</v>
      </c>
      <c r="W585" s="17">
        <f>IF(SalesData[[#This Row],[Discount]]&gt;=0.2,1,0)</f>
        <v>1</v>
      </c>
      <c r="X585" s="1" t="s">
        <v>72</v>
      </c>
      <c r="Y585" s="1" t="str">
        <f>TEXT(SalesData[[#This Row],[Order Date]],"yyyy")</f>
        <v>2015</v>
      </c>
      <c r="Z585" s="1" t="s">
        <v>73</v>
      </c>
    </row>
    <row r="586" spans="1:26" x14ac:dyDescent="0.3">
      <c r="A586">
        <v>2812</v>
      </c>
      <c r="B586" s="1" t="s">
        <v>2111</v>
      </c>
      <c r="C586" s="2">
        <v>42324</v>
      </c>
      <c r="D586" s="2">
        <v>42326</v>
      </c>
      <c r="E586" s="1" t="s">
        <v>23</v>
      </c>
      <c r="F586" s="1" t="s">
        <v>1353</v>
      </c>
      <c r="G586" s="1" t="s">
        <v>1354</v>
      </c>
      <c r="H586" s="1" t="s">
        <v>102</v>
      </c>
      <c r="I586" s="1" t="s">
        <v>27</v>
      </c>
      <c r="J586" s="1" t="s">
        <v>907</v>
      </c>
      <c r="K586" s="1" t="s">
        <v>240</v>
      </c>
      <c r="L586" s="1" t="s">
        <v>95</v>
      </c>
      <c r="M586" s="1" t="s">
        <v>2112</v>
      </c>
      <c r="N586" s="1" t="s">
        <v>32</v>
      </c>
      <c r="O586" s="1" t="s">
        <v>58</v>
      </c>
      <c r="P586" s="1" t="s">
        <v>2113</v>
      </c>
      <c r="Q586">
        <v>185.58</v>
      </c>
      <c r="R586">
        <v>6</v>
      </c>
      <c r="S586" s="5">
        <v>0</v>
      </c>
      <c r="T586" s="11">
        <v>76.087800000000001</v>
      </c>
      <c r="U586" s="11">
        <f>SalesData[[#This Row],[Profit]]/SalesData[[#This Row],[Quantity]]</f>
        <v>12.6813</v>
      </c>
      <c r="V586" s="5">
        <f>SalesData[[#This Row],[Profit]]/SalesData[[#This Row],[Sales]]</f>
        <v>0.41</v>
      </c>
      <c r="W586" s="17">
        <f>IF(SalesData[[#This Row],[Discount]]&gt;=0.2,1,0)</f>
        <v>0</v>
      </c>
      <c r="X586" s="1" t="s">
        <v>72</v>
      </c>
      <c r="Y586" s="1" t="str">
        <f>TEXT(SalesData[[#This Row],[Order Date]],"yyyy")</f>
        <v>2015</v>
      </c>
      <c r="Z586" s="1" t="s">
        <v>36</v>
      </c>
    </row>
    <row r="587" spans="1:26" x14ac:dyDescent="0.3">
      <c r="A587">
        <v>2813</v>
      </c>
      <c r="B587" s="1" t="s">
        <v>2111</v>
      </c>
      <c r="C587" s="2">
        <v>42324</v>
      </c>
      <c r="D587" s="2">
        <v>42326</v>
      </c>
      <c r="E587" s="1" t="s">
        <v>23</v>
      </c>
      <c r="F587" s="1" t="s">
        <v>1353</v>
      </c>
      <c r="G587" s="1" t="s">
        <v>1354</v>
      </c>
      <c r="H587" s="1" t="s">
        <v>102</v>
      </c>
      <c r="I587" s="1" t="s">
        <v>27</v>
      </c>
      <c r="J587" s="1" t="s">
        <v>907</v>
      </c>
      <c r="K587" s="1" t="s">
        <v>240</v>
      </c>
      <c r="L587" s="1" t="s">
        <v>95</v>
      </c>
      <c r="M587" s="1" t="s">
        <v>909</v>
      </c>
      <c r="N587" s="1" t="s">
        <v>32</v>
      </c>
      <c r="O587" s="1" t="s">
        <v>47</v>
      </c>
      <c r="P587" s="1" t="s">
        <v>910</v>
      </c>
      <c r="Q587">
        <v>214.11</v>
      </c>
      <c r="R587">
        <v>3</v>
      </c>
      <c r="S587" s="5">
        <v>0</v>
      </c>
      <c r="T587" s="11">
        <v>36.398699999999998</v>
      </c>
      <c r="U587" s="11">
        <f>SalesData[[#This Row],[Profit]]/SalesData[[#This Row],[Quantity]]</f>
        <v>12.132899999999999</v>
      </c>
      <c r="V587" s="5">
        <f>SalesData[[#This Row],[Profit]]/SalesData[[#This Row],[Sales]]</f>
        <v>0.16999999999999998</v>
      </c>
      <c r="W587" s="17">
        <f>IF(SalesData[[#This Row],[Discount]]&gt;=0.2,1,0)</f>
        <v>0</v>
      </c>
      <c r="X587" s="1" t="s">
        <v>72</v>
      </c>
      <c r="Y587" s="1" t="str">
        <f>TEXT(SalesData[[#This Row],[Order Date]],"yyyy")</f>
        <v>2015</v>
      </c>
      <c r="Z587" s="1" t="s">
        <v>36</v>
      </c>
    </row>
    <row r="588" spans="1:26" x14ac:dyDescent="0.3">
      <c r="A588">
        <v>2815</v>
      </c>
      <c r="B588" s="1" t="s">
        <v>2111</v>
      </c>
      <c r="C588" s="2">
        <v>42324</v>
      </c>
      <c r="D588" s="2">
        <v>42326</v>
      </c>
      <c r="E588" s="1" t="s">
        <v>23</v>
      </c>
      <c r="F588" s="1" t="s">
        <v>1353</v>
      </c>
      <c r="G588" s="1" t="s">
        <v>1354</v>
      </c>
      <c r="H588" s="1" t="s">
        <v>102</v>
      </c>
      <c r="I588" s="1" t="s">
        <v>27</v>
      </c>
      <c r="J588" s="1" t="s">
        <v>907</v>
      </c>
      <c r="K588" s="1" t="s">
        <v>240</v>
      </c>
      <c r="L588" s="1" t="s">
        <v>95</v>
      </c>
      <c r="M588" s="1" t="s">
        <v>701</v>
      </c>
      <c r="N588" s="1" t="s">
        <v>32</v>
      </c>
      <c r="O588" s="1" t="s">
        <v>47</v>
      </c>
      <c r="P588" s="1" t="s">
        <v>702</v>
      </c>
      <c r="Q588">
        <v>653.54999999999995</v>
      </c>
      <c r="R588">
        <v>3</v>
      </c>
      <c r="S588" s="5">
        <v>0</v>
      </c>
      <c r="T588" s="11">
        <v>111.1035</v>
      </c>
      <c r="U588" s="11">
        <f>SalesData[[#This Row],[Profit]]/SalesData[[#This Row],[Quantity]]</f>
        <v>37.034500000000001</v>
      </c>
      <c r="V588" s="5">
        <f>SalesData[[#This Row],[Profit]]/SalesData[[#This Row],[Sales]]</f>
        <v>0.17</v>
      </c>
      <c r="W588" s="17">
        <f>IF(SalesData[[#This Row],[Discount]]&gt;=0.2,1,0)</f>
        <v>0</v>
      </c>
      <c r="X588" s="1" t="s">
        <v>72</v>
      </c>
      <c r="Y588" s="1" t="str">
        <f>TEXT(SalesData[[#This Row],[Order Date]],"yyyy")</f>
        <v>2015</v>
      </c>
      <c r="Z588" s="1" t="s">
        <v>36</v>
      </c>
    </row>
    <row r="589" spans="1:26" x14ac:dyDescent="0.3">
      <c r="A589">
        <v>2817</v>
      </c>
      <c r="B589" s="1" t="s">
        <v>2114</v>
      </c>
      <c r="C589" s="2">
        <v>42248</v>
      </c>
      <c r="D589" s="2">
        <v>42255</v>
      </c>
      <c r="E589" s="1" t="s">
        <v>41</v>
      </c>
      <c r="F589" s="1" t="s">
        <v>2115</v>
      </c>
      <c r="G589" s="1" t="s">
        <v>2116</v>
      </c>
      <c r="H589" s="1" t="s">
        <v>102</v>
      </c>
      <c r="I589" s="1" t="s">
        <v>27</v>
      </c>
      <c r="J589" s="1" t="s">
        <v>239</v>
      </c>
      <c r="K589" s="1" t="s">
        <v>436</v>
      </c>
      <c r="L589" s="1" t="s">
        <v>69</v>
      </c>
      <c r="M589" s="1" t="s">
        <v>253</v>
      </c>
      <c r="N589" s="1" t="s">
        <v>32</v>
      </c>
      <c r="O589" s="1" t="s">
        <v>38</v>
      </c>
      <c r="P589" s="1" t="s">
        <v>254</v>
      </c>
      <c r="Q589">
        <v>60.74</v>
      </c>
      <c r="R589">
        <v>1</v>
      </c>
      <c r="S589" s="5">
        <v>0</v>
      </c>
      <c r="T589" s="11">
        <v>15.185</v>
      </c>
      <c r="U589" s="11">
        <f>SalesData[[#This Row],[Profit]]/SalesData[[#This Row],[Quantity]]</f>
        <v>15.185</v>
      </c>
      <c r="V589" s="5">
        <f>SalesData[[#This Row],[Profit]]/SalesData[[#This Row],[Sales]]</f>
        <v>0.25</v>
      </c>
      <c r="W589" s="17">
        <f>IF(SalesData[[#This Row],[Discount]]&gt;=0.2,1,0)</f>
        <v>0</v>
      </c>
      <c r="X589" s="1" t="s">
        <v>49</v>
      </c>
      <c r="Y589" s="1" t="str">
        <f>TEXT(SalesData[[#This Row],[Order Date]],"yyyy")</f>
        <v>2015</v>
      </c>
      <c r="Z589" s="1" t="s">
        <v>79</v>
      </c>
    </row>
    <row r="590" spans="1:26" x14ac:dyDescent="0.3">
      <c r="A590">
        <v>2818</v>
      </c>
      <c r="B590" s="1" t="s">
        <v>2114</v>
      </c>
      <c r="C590" s="2">
        <v>42248</v>
      </c>
      <c r="D590" s="2">
        <v>42255</v>
      </c>
      <c r="E590" s="1" t="s">
        <v>41</v>
      </c>
      <c r="F590" s="1" t="s">
        <v>2115</v>
      </c>
      <c r="G590" s="1" t="s">
        <v>2116</v>
      </c>
      <c r="H590" s="1" t="s">
        <v>102</v>
      </c>
      <c r="I590" s="1" t="s">
        <v>27</v>
      </c>
      <c r="J590" s="1" t="s">
        <v>239</v>
      </c>
      <c r="K590" s="1" t="s">
        <v>436</v>
      </c>
      <c r="L590" s="1" t="s">
        <v>69</v>
      </c>
      <c r="M590" s="1" t="s">
        <v>1798</v>
      </c>
      <c r="N590" s="1" t="s">
        <v>32</v>
      </c>
      <c r="O590" s="1" t="s">
        <v>58</v>
      </c>
      <c r="P590" s="1" t="s">
        <v>1799</v>
      </c>
      <c r="Q590">
        <v>124.36</v>
      </c>
      <c r="R590">
        <v>2</v>
      </c>
      <c r="S590" s="5">
        <v>0</v>
      </c>
      <c r="T590" s="11">
        <v>27.359200000000001</v>
      </c>
      <c r="U590" s="11">
        <f>SalesData[[#This Row],[Profit]]/SalesData[[#This Row],[Quantity]]</f>
        <v>13.679600000000001</v>
      </c>
      <c r="V590" s="5">
        <f>SalesData[[#This Row],[Profit]]/SalesData[[#This Row],[Sales]]</f>
        <v>0.22</v>
      </c>
      <c r="W590" s="17">
        <f>IF(SalesData[[#This Row],[Discount]]&gt;=0.2,1,0)</f>
        <v>0</v>
      </c>
      <c r="X590" s="1" t="s">
        <v>49</v>
      </c>
      <c r="Y590" s="1" t="str">
        <f>TEXT(SalesData[[#This Row],[Order Date]],"yyyy")</f>
        <v>2015</v>
      </c>
      <c r="Z590" s="1" t="s">
        <v>79</v>
      </c>
    </row>
    <row r="591" spans="1:26" x14ac:dyDescent="0.3">
      <c r="A591">
        <v>2821</v>
      </c>
      <c r="B591" s="1" t="s">
        <v>2117</v>
      </c>
      <c r="C591" s="2">
        <v>42495</v>
      </c>
      <c r="D591" s="2">
        <v>42498</v>
      </c>
      <c r="E591" s="1" t="s">
        <v>89</v>
      </c>
      <c r="F591" s="1" t="s">
        <v>2118</v>
      </c>
      <c r="G591" s="1" t="s">
        <v>2119</v>
      </c>
      <c r="H591" s="1" t="s">
        <v>26</v>
      </c>
      <c r="I591" s="1" t="s">
        <v>27</v>
      </c>
      <c r="J591" s="1" t="s">
        <v>1053</v>
      </c>
      <c r="K591" s="1" t="s">
        <v>55</v>
      </c>
      <c r="L591" s="1" t="s">
        <v>56</v>
      </c>
      <c r="M591" s="1" t="s">
        <v>292</v>
      </c>
      <c r="N591" s="1" t="s">
        <v>32</v>
      </c>
      <c r="O591" s="1" t="s">
        <v>47</v>
      </c>
      <c r="P591" s="1" t="s">
        <v>293</v>
      </c>
      <c r="Q591">
        <v>298.77600000000001</v>
      </c>
      <c r="R591">
        <v>3</v>
      </c>
      <c r="S591" s="5">
        <v>0.2</v>
      </c>
      <c r="T591" s="11">
        <v>7.4694000000000003</v>
      </c>
      <c r="U591" s="11">
        <f>SalesData[[#This Row],[Profit]]/SalesData[[#This Row],[Quantity]]</f>
        <v>2.4898000000000002</v>
      </c>
      <c r="V591" s="5">
        <f>SalesData[[#This Row],[Profit]]/SalesData[[#This Row],[Sales]]</f>
        <v>2.5000000000000001E-2</v>
      </c>
      <c r="W591" s="17">
        <f>IF(SalesData[[#This Row],[Discount]]&gt;=0.2,1,0)</f>
        <v>1</v>
      </c>
      <c r="X591" s="1" t="s">
        <v>35</v>
      </c>
      <c r="Y591" s="1" t="str">
        <f>TEXT(SalesData[[#This Row],[Order Date]],"yyyy")</f>
        <v>2016</v>
      </c>
      <c r="Z591" s="1" t="s">
        <v>163</v>
      </c>
    </row>
    <row r="592" spans="1:26" x14ac:dyDescent="0.3">
      <c r="A592">
        <v>2826</v>
      </c>
      <c r="B592" s="1" t="s">
        <v>2120</v>
      </c>
      <c r="C592" s="2">
        <v>41907</v>
      </c>
      <c r="D592" s="2">
        <v>41912</v>
      </c>
      <c r="E592" s="1" t="s">
        <v>41</v>
      </c>
      <c r="F592" s="1" t="s">
        <v>542</v>
      </c>
      <c r="G592" s="1" t="s">
        <v>543</v>
      </c>
      <c r="H592" s="1" t="s">
        <v>102</v>
      </c>
      <c r="I592" s="1" t="s">
        <v>27</v>
      </c>
      <c r="J592" s="1" t="s">
        <v>103</v>
      </c>
      <c r="K592" s="1" t="s">
        <v>94</v>
      </c>
      <c r="L592" s="1" t="s">
        <v>95</v>
      </c>
      <c r="M592" s="1" t="s">
        <v>738</v>
      </c>
      <c r="N592" s="1" t="s">
        <v>32</v>
      </c>
      <c r="O592" s="1" t="s">
        <v>33</v>
      </c>
      <c r="P592" s="1" t="s">
        <v>739</v>
      </c>
      <c r="Q592">
        <v>300.53280000000001</v>
      </c>
      <c r="R592">
        <v>2</v>
      </c>
      <c r="S592" s="5">
        <v>0.32</v>
      </c>
      <c r="T592" s="11">
        <v>-97.231200000000001</v>
      </c>
      <c r="U592" s="11">
        <f>SalesData[[#This Row],[Profit]]/SalesData[[#This Row],[Quantity]]</f>
        <v>-48.615600000000001</v>
      </c>
      <c r="V592" s="5">
        <f>SalesData[[#This Row],[Profit]]/SalesData[[#This Row],[Sales]]</f>
        <v>-0.3235294117647059</v>
      </c>
      <c r="W592" s="17">
        <f>IF(SalesData[[#This Row],[Discount]]&gt;=0.2,1,0)</f>
        <v>1</v>
      </c>
      <c r="X592" s="1" t="s">
        <v>60</v>
      </c>
      <c r="Y592" s="1" t="str">
        <f>TEXT(SalesData[[#This Row],[Order Date]],"yyyy")</f>
        <v>2014</v>
      </c>
      <c r="Z592" s="1" t="s">
        <v>79</v>
      </c>
    </row>
    <row r="593" spans="1:26" x14ac:dyDescent="0.3">
      <c r="A593">
        <v>2841</v>
      </c>
      <c r="B593" s="1" t="s">
        <v>2121</v>
      </c>
      <c r="C593" s="2">
        <v>41712</v>
      </c>
      <c r="D593" s="2">
        <v>41717</v>
      </c>
      <c r="E593" s="1" t="s">
        <v>41</v>
      </c>
      <c r="F593" s="1" t="s">
        <v>750</v>
      </c>
      <c r="G593" s="1" t="s">
        <v>751</v>
      </c>
      <c r="H593" s="1" t="s">
        <v>102</v>
      </c>
      <c r="I593" s="1" t="s">
        <v>27</v>
      </c>
      <c r="J593" s="1" t="s">
        <v>2122</v>
      </c>
      <c r="K593" s="1" t="s">
        <v>718</v>
      </c>
      <c r="L593" s="1" t="s">
        <v>30</v>
      </c>
      <c r="M593" s="1" t="s">
        <v>577</v>
      </c>
      <c r="N593" s="1" t="s">
        <v>32</v>
      </c>
      <c r="O593" s="1" t="s">
        <v>38</v>
      </c>
      <c r="P593" s="1" t="s">
        <v>578</v>
      </c>
      <c r="Q593">
        <v>1139.92</v>
      </c>
      <c r="R593">
        <v>4</v>
      </c>
      <c r="S593" s="5">
        <v>0</v>
      </c>
      <c r="T593" s="11">
        <v>284.98</v>
      </c>
      <c r="U593" s="11">
        <f>SalesData[[#This Row],[Profit]]/SalesData[[#This Row],[Quantity]]</f>
        <v>71.245000000000005</v>
      </c>
      <c r="V593" s="5">
        <f>SalesData[[#This Row],[Profit]]/SalesData[[#This Row],[Sales]]</f>
        <v>0.25</v>
      </c>
      <c r="W593" s="17">
        <f>IF(SalesData[[#This Row],[Discount]]&gt;=0.2,1,0)</f>
        <v>0</v>
      </c>
      <c r="X593" s="1" t="s">
        <v>60</v>
      </c>
      <c r="Y593" s="1" t="str">
        <f>TEXT(SalesData[[#This Row],[Order Date]],"yyyy")</f>
        <v>2014</v>
      </c>
      <c r="Z593" s="1" t="s">
        <v>197</v>
      </c>
    </row>
    <row r="594" spans="1:26" x14ac:dyDescent="0.3">
      <c r="A594">
        <v>2845</v>
      </c>
      <c r="B594" s="1" t="s">
        <v>2123</v>
      </c>
      <c r="C594" s="2">
        <v>42731</v>
      </c>
      <c r="D594" s="2">
        <v>42735</v>
      </c>
      <c r="E594" s="1" t="s">
        <v>41</v>
      </c>
      <c r="F594" s="1" t="s">
        <v>1161</v>
      </c>
      <c r="G594" s="1" t="s">
        <v>1162</v>
      </c>
      <c r="H594" s="1" t="s">
        <v>92</v>
      </c>
      <c r="I594" s="1" t="s">
        <v>27</v>
      </c>
      <c r="J594" s="1" t="s">
        <v>2124</v>
      </c>
      <c r="K594" s="1" t="s">
        <v>136</v>
      </c>
      <c r="L594" s="1" t="s">
        <v>95</v>
      </c>
      <c r="M594" s="1" t="s">
        <v>658</v>
      </c>
      <c r="N594" s="1" t="s">
        <v>32</v>
      </c>
      <c r="O594" s="1" t="s">
        <v>38</v>
      </c>
      <c r="P594" s="1" t="s">
        <v>659</v>
      </c>
      <c r="Q594">
        <v>845.48800000000006</v>
      </c>
      <c r="R594">
        <v>8</v>
      </c>
      <c r="S594" s="5">
        <v>0.3</v>
      </c>
      <c r="T594" s="11">
        <v>-12.0784</v>
      </c>
      <c r="U594" s="11">
        <f>SalesData[[#This Row],[Profit]]/SalesData[[#This Row],[Quantity]]</f>
        <v>-1.5098</v>
      </c>
      <c r="V594" s="5">
        <f>SalesData[[#This Row],[Profit]]/SalesData[[#This Row],[Sales]]</f>
        <v>-1.4285714285714285E-2</v>
      </c>
      <c r="W594" s="17">
        <f>IF(SalesData[[#This Row],[Discount]]&gt;=0.2,1,0)</f>
        <v>1</v>
      </c>
      <c r="X594" s="1" t="s">
        <v>85</v>
      </c>
      <c r="Y594" s="1" t="str">
        <f>TEXT(SalesData[[#This Row],[Order Date]],"yyyy")</f>
        <v>2016</v>
      </c>
      <c r="Z594" s="1" t="s">
        <v>98</v>
      </c>
    </row>
    <row r="595" spans="1:26" x14ac:dyDescent="0.3">
      <c r="A595">
        <v>2848</v>
      </c>
      <c r="B595" s="1" t="s">
        <v>2125</v>
      </c>
      <c r="C595" s="2">
        <v>42833</v>
      </c>
      <c r="D595" s="2">
        <v>42840</v>
      </c>
      <c r="E595" s="1" t="s">
        <v>41</v>
      </c>
      <c r="F595" s="1" t="s">
        <v>2126</v>
      </c>
      <c r="G595" s="1" t="s">
        <v>2127</v>
      </c>
      <c r="H595" s="1" t="s">
        <v>92</v>
      </c>
      <c r="I595" s="1" t="s">
        <v>27</v>
      </c>
      <c r="J595" s="1" t="s">
        <v>1819</v>
      </c>
      <c r="K595" s="1" t="s">
        <v>669</v>
      </c>
      <c r="L595" s="1" t="s">
        <v>30</v>
      </c>
      <c r="M595" s="1" t="s">
        <v>2128</v>
      </c>
      <c r="N595" s="1" t="s">
        <v>32</v>
      </c>
      <c r="O595" s="1" t="s">
        <v>58</v>
      </c>
      <c r="P595" s="1" t="s">
        <v>2129</v>
      </c>
      <c r="Q595">
        <v>56.28</v>
      </c>
      <c r="R595">
        <v>6</v>
      </c>
      <c r="S595" s="5">
        <v>0</v>
      </c>
      <c r="T595" s="11">
        <v>15.7584</v>
      </c>
      <c r="U595" s="11">
        <f>SalesData[[#This Row],[Profit]]/SalesData[[#This Row],[Quantity]]</f>
        <v>2.6263999999999998</v>
      </c>
      <c r="V595" s="5">
        <f>SalesData[[#This Row],[Profit]]/SalesData[[#This Row],[Sales]]</f>
        <v>0.27999999999999997</v>
      </c>
      <c r="W595" s="17">
        <f>IF(SalesData[[#This Row],[Discount]]&gt;=0.2,1,0)</f>
        <v>0</v>
      </c>
      <c r="X595" s="1" t="s">
        <v>49</v>
      </c>
      <c r="Y595" s="1" t="str">
        <f>TEXT(SalesData[[#This Row],[Order Date]],"yyyy")</f>
        <v>2017</v>
      </c>
      <c r="Z595" s="1" t="s">
        <v>115</v>
      </c>
    </row>
    <row r="596" spans="1:26" x14ac:dyDescent="0.3">
      <c r="A596">
        <v>2853</v>
      </c>
      <c r="B596" s="1" t="s">
        <v>2130</v>
      </c>
      <c r="C596" s="2">
        <v>42448</v>
      </c>
      <c r="D596" s="2">
        <v>42450</v>
      </c>
      <c r="E596" s="1" t="s">
        <v>23</v>
      </c>
      <c r="F596" s="1" t="s">
        <v>1883</v>
      </c>
      <c r="G596" s="1" t="s">
        <v>1884</v>
      </c>
      <c r="H596" s="1" t="s">
        <v>26</v>
      </c>
      <c r="I596" s="1" t="s">
        <v>27</v>
      </c>
      <c r="J596" s="1" t="s">
        <v>763</v>
      </c>
      <c r="K596" s="1" t="s">
        <v>122</v>
      </c>
      <c r="L596" s="1" t="s">
        <v>69</v>
      </c>
      <c r="M596" s="1" t="s">
        <v>2131</v>
      </c>
      <c r="N596" s="1" t="s">
        <v>32</v>
      </c>
      <c r="O596" s="1" t="s">
        <v>58</v>
      </c>
      <c r="P596" s="1" t="s">
        <v>2132</v>
      </c>
      <c r="Q596">
        <v>14.98</v>
      </c>
      <c r="R596">
        <v>1</v>
      </c>
      <c r="S596" s="5">
        <v>0</v>
      </c>
      <c r="T596" s="11">
        <v>6.8907999999999996</v>
      </c>
      <c r="U596" s="11">
        <f>SalesData[[#This Row],[Profit]]/SalesData[[#This Row],[Quantity]]</f>
        <v>6.8907999999999996</v>
      </c>
      <c r="V596" s="5">
        <f>SalesData[[#This Row],[Profit]]/SalesData[[#This Row],[Sales]]</f>
        <v>0.45999999999999996</v>
      </c>
      <c r="W596" s="17">
        <f>IF(SalesData[[#This Row],[Discount]]&gt;=0.2,1,0)</f>
        <v>0</v>
      </c>
      <c r="X596" s="1" t="s">
        <v>72</v>
      </c>
      <c r="Y596" s="1" t="str">
        <f>TEXT(SalesData[[#This Row],[Order Date]],"yyyy")</f>
        <v>2016</v>
      </c>
      <c r="Z596" s="1" t="s">
        <v>197</v>
      </c>
    </row>
    <row r="597" spans="1:26" x14ac:dyDescent="0.3">
      <c r="A597">
        <v>2854</v>
      </c>
      <c r="B597" s="1" t="s">
        <v>2130</v>
      </c>
      <c r="C597" s="2">
        <v>42448</v>
      </c>
      <c r="D597" s="2">
        <v>42450</v>
      </c>
      <c r="E597" s="1" t="s">
        <v>23</v>
      </c>
      <c r="F597" s="1" t="s">
        <v>1883</v>
      </c>
      <c r="G597" s="1" t="s">
        <v>1884</v>
      </c>
      <c r="H597" s="1" t="s">
        <v>26</v>
      </c>
      <c r="I597" s="1" t="s">
        <v>27</v>
      </c>
      <c r="J597" s="1" t="s">
        <v>763</v>
      </c>
      <c r="K597" s="1" t="s">
        <v>122</v>
      </c>
      <c r="L597" s="1" t="s">
        <v>69</v>
      </c>
      <c r="M597" s="1" t="s">
        <v>663</v>
      </c>
      <c r="N597" s="1" t="s">
        <v>32</v>
      </c>
      <c r="O597" s="1" t="s">
        <v>58</v>
      </c>
      <c r="P597" s="1" t="s">
        <v>664</v>
      </c>
      <c r="Q597">
        <v>20.32</v>
      </c>
      <c r="R597">
        <v>4</v>
      </c>
      <c r="S597" s="5">
        <v>0</v>
      </c>
      <c r="T597" s="11">
        <v>6.9088000000000003</v>
      </c>
      <c r="U597" s="11">
        <f>SalesData[[#This Row],[Profit]]/SalesData[[#This Row],[Quantity]]</f>
        <v>1.7272000000000001</v>
      </c>
      <c r="V597" s="5">
        <f>SalesData[[#This Row],[Profit]]/SalesData[[#This Row],[Sales]]</f>
        <v>0.34</v>
      </c>
      <c r="W597" s="17">
        <f>IF(SalesData[[#This Row],[Discount]]&gt;=0.2,1,0)</f>
        <v>0</v>
      </c>
      <c r="X597" s="1" t="s">
        <v>72</v>
      </c>
      <c r="Y597" s="1" t="str">
        <f>TEXT(SalesData[[#This Row],[Order Date]],"yyyy")</f>
        <v>2016</v>
      </c>
      <c r="Z597" s="1" t="s">
        <v>197</v>
      </c>
    </row>
    <row r="598" spans="1:26" x14ac:dyDescent="0.3">
      <c r="A598">
        <v>2857</v>
      </c>
      <c r="B598" s="1" t="s">
        <v>2133</v>
      </c>
      <c r="C598" s="2">
        <v>42608</v>
      </c>
      <c r="D598" s="2">
        <v>42611</v>
      </c>
      <c r="E598" s="1" t="s">
        <v>89</v>
      </c>
      <c r="F598" s="1" t="s">
        <v>399</v>
      </c>
      <c r="G598" s="1" t="s">
        <v>400</v>
      </c>
      <c r="H598" s="1" t="s">
        <v>92</v>
      </c>
      <c r="I598" s="1" t="s">
        <v>27</v>
      </c>
      <c r="J598" s="1" t="s">
        <v>641</v>
      </c>
      <c r="K598" s="1" t="s">
        <v>55</v>
      </c>
      <c r="L598" s="1" t="s">
        <v>56</v>
      </c>
      <c r="M598" s="1" t="s">
        <v>561</v>
      </c>
      <c r="N598" s="1" t="s">
        <v>32</v>
      </c>
      <c r="O598" s="1" t="s">
        <v>38</v>
      </c>
      <c r="P598" s="1" t="s">
        <v>562</v>
      </c>
      <c r="Q598">
        <v>1603.136</v>
      </c>
      <c r="R598">
        <v>4</v>
      </c>
      <c r="S598" s="5">
        <v>0.2</v>
      </c>
      <c r="T598" s="11">
        <v>100.196</v>
      </c>
      <c r="U598" s="11">
        <f>SalesData[[#This Row],[Profit]]/SalesData[[#This Row],[Quantity]]</f>
        <v>25.048999999999999</v>
      </c>
      <c r="V598" s="5">
        <f>SalesData[[#This Row],[Profit]]/SalesData[[#This Row],[Sales]]</f>
        <v>6.25E-2</v>
      </c>
      <c r="W598" s="17">
        <f>IF(SalesData[[#This Row],[Discount]]&gt;=0.2,1,0)</f>
        <v>1</v>
      </c>
      <c r="X598" s="1" t="s">
        <v>35</v>
      </c>
      <c r="Y598" s="1" t="str">
        <f>TEXT(SalesData[[#This Row],[Order Date]],"yyyy")</f>
        <v>2016</v>
      </c>
      <c r="Z598" s="1" t="s">
        <v>255</v>
      </c>
    </row>
    <row r="599" spans="1:26" x14ac:dyDescent="0.3">
      <c r="A599">
        <v>2858</v>
      </c>
      <c r="B599" s="1" t="s">
        <v>2134</v>
      </c>
      <c r="C599" s="2">
        <v>42597</v>
      </c>
      <c r="D599" s="2">
        <v>42599</v>
      </c>
      <c r="E599" s="1" t="s">
        <v>23</v>
      </c>
      <c r="F599" s="1" t="s">
        <v>2135</v>
      </c>
      <c r="G599" s="1" t="s">
        <v>2136</v>
      </c>
      <c r="H599" s="1" t="s">
        <v>26</v>
      </c>
      <c r="I599" s="1" t="s">
        <v>27</v>
      </c>
      <c r="J599" s="1" t="s">
        <v>1913</v>
      </c>
      <c r="K599" s="1" t="s">
        <v>1038</v>
      </c>
      <c r="L599" s="1" t="s">
        <v>30</v>
      </c>
      <c r="M599" s="1" t="s">
        <v>1534</v>
      </c>
      <c r="N599" s="1" t="s">
        <v>32</v>
      </c>
      <c r="O599" s="1" t="s">
        <v>38</v>
      </c>
      <c r="P599" s="1" t="s">
        <v>1535</v>
      </c>
      <c r="Q599">
        <v>225.29599999999999</v>
      </c>
      <c r="R599">
        <v>2</v>
      </c>
      <c r="S599" s="5">
        <v>0.2</v>
      </c>
      <c r="T599" s="11">
        <v>22.529599999999999</v>
      </c>
      <c r="U599" s="11">
        <f>SalesData[[#This Row],[Profit]]/SalesData[[#This Row],[Quantity]]</f>
        <v>11.264799999999999</v>
      </c>
      <c r="V599" s="5">
        <f>SalesData[[#This Row],[Profit]]/SalesData[[#This Row],[Sales]]</f>
        <v>9.9999999999999992E-2</v>
      </c>
      <c r="W599" s="17">
        <f>IF(SalesData[[#This Row],[Discount]]&gt;=0.2,1,0)</f>
        <v>1</v>
      </c>
      <c r="X599" s="1" t="s">
        <v>72</v>
      </c>
      <c r="Y599" s="1" t="str">
        <f>TEXT(SalesData[[#This Row],[Order Date]],"yyyy")</f>
        <v>2016</v>
      </c>
      <c r="Z599" s="1" t="s">
        <v>255</v>
      </c>
    </row>
    <row r="600" spans="1:26" x14ac:dyDescent="0.3">
      <c r="A600">
        <v>2861</v>
      </c>
      <c r="B600" s="1" t="s">
        <v>2137</v>
      </c>
      <c r="C600" s="2">
        <v>42874</v>
      </c>
      <c r="D600" s="2">
        <v>42878</v>
      </c>
      <c r="E600" s="1" t="s">
        <v>41</v>
      </c>
      <c r="F600" s="1" t="s">
        <v>2138</v>
      </c>
      <c r="G600" s="1" t="s">
        <v>2139</v>
      </c>
      <c r="H600" s="1" t="s">
        <v>26</v>
      </c>
      <c r="I600" s="1" t="s">
        <v>27</v>
      </c>
      <c r="J600" s="1" t="s">
        <v>2140</v>
      </c>
      <c r="K600" s="1" t="s">
        <v>669</v>
      </c>
      <c r="L600" s="1" t="s">
        <v>30</v>
      </c>
      <c r="M600" s="1" t="s">
        <v>279</v>
      </c>
      <c r="N600" s="1" t="s">
        <v>32</v>
      </c>
      <c r="O600" s="1" t="s">
        <v>33</v>
      </c>
      <c r="P600" s="1" t="s">
        <v>280</v>
      </c>
      <c r="Q600">
        <v>1628.82</v>
      </c>
      <c r="R600">
        <v>9</v>
      </c>
      <c r="S600" s="5">
        <v>0</v>
      </c>
      <c r="T600" s="11">
        <v>374.62860000000001</v>
      </c>
      <c r="U600" s="11">
        <f>SalesData[[#This Row],[Profit]]/SalesData[[#This Row],[Quantity]]</f>
        <v>41.625399999999999</v>
      </c>
      <c r="V600" s="5">
        <f>SalesData[[#This Row],[Profit]]/SalesData[[#This Row],[Sales]]</f>
        <v>0.23</v>
      </c>
      <c r="W600" s="17">
        <f>IF(SalesData[[#This Row],[Discount]]&gt;=0.2,1,0)</f>
        <v>0</v>
      </c>
      <c r="X600" s="1" t="s">
        <v>85</v>
      </c>
      <c r="Y600" s="1" t="str">
        <f>TEXT(SalesData[[#This Row],[Order Date]],"yyyy")</f>
        <v>2017</v>
      </c>
      <c r="Z600" s="1" t="s">
        <v>163</v>
      </c>
    </row>
    <row r="601" spans="1:26" x14ac:dyDescent="0.3">
      <c r="A601">
        <v>2870</v>
      </c>
      <c r="B601" s="1" t="s">
        <v>2141</v>
      </c>
      <c r="C601" s="2">
        <v>42898</v>
      </c>
      <c r="D601" s="2">
        <v>42905</v>
      </c>
      <c r="E601" s="1" t="s">
        <v>41</v>
      </c>
      <c r="F601" s="1" t="s">
        <v>223</v>
      </c>
      <c r="G601" s="1" t="s">
        <v>224</v>
      </c>
      <c r="H601" s="1" t="s">
        <v>26</v>
      </c>
      <c r="I601" s="1" t="s">
        <v>27</v>
      </c>
      <c r="J601" s="1" t="s">
        <v>791</v>
      </c>
      <c r="K601" s="1" t="s">
        <v>45</v>
      </c>
      <c r="L601" s="1" t="s">
        <v>30</v>
      </c>
      <c r="M601" s="1" t="s">
        <v>2142</v>
      </c>
      <c r="N601" s="1" t="s">
        <v>32</v>
      </c>
      <c r="O601" s="1" t="s">
        <v>58</v>
      </c>
      <c r="P601" s="1" t="s">
        <v>2143</v>
      </c>
      <c r="Q601">
        <v>17.088000000000001</v>
      </c>
      <c r="R601">
        <v>2</v>
      </c>
      <c r="S601" s="5">
        <v>0.2</v>
      </c>
      <c r="T601" s="11">
        <v>1.0680000000000001</v>
      </c>
      <c r="U601" s="11">
        <f>SalesData[[#This Row],[Profit]]/SalesData[[#This Row],[Quantity]]</f>
        <v>0.53400000000000003</v>
      </c>
      <c r="V601" s="5">
        <f>SalesData[[#This Row],[Profit]]/SalesData[[#This Row],[Sales]]</f>
        <v>6.25E-2</v>
      </c>
      <c r="W601" s="17">
        <f>IF(SalesData[[#This Row],[Discount]]&gt;=0.2,1,0)</f>
        <v>1</v>
      </c>
      <c r="X601" s="1" t="s">
        <v>49</v>
      </c>
      <c r="Y601" s="1" t="str">
        <f>TEXT(SalesData[[#This Row],[Order Date]],"yyyy")</f>
        <v>2017</v>
      </c>
      <c r="Z601" s="1" t="s">
        <v>61</v>
      </c>
    </row>
    <row r="602" spans="1:26" x14ac:dyDescent="0.3">
      <c r="A602">
        <v>2872</v>
      </c>
      <c r="B602" s="1" t="s">
        <v>2144</v>
      </c>
      <c r="C602" s="2">
        <v>41720</v>
      </c>
      <c r="D602" s="2">
        <v>41724</v>
      </c>
      <c r="E602" s="1" t="s">
        <v>41</v>
      </c>
      <c r="F602" s="1" t="s">
        <v>2145</v>
      </c>
      <c r="G602" s="1" t="s">
        <v>2146</v>
      </c>
      <c r="H602" s="1" t="s">
        <v>92</v>
      </c>
      <c r="I602" s="1" t="s">
        <v>27</v>
      </c>
      <c r="J602" s="1" t="s">
        <v>1224</v>
      </c>
      <c r="K602" s="1" t="s">
        <v>522</v>
      </c>
      <c r="L602" s="1" t="s">
        <v>56</v>
      </c>
      <c r="M602" s="1" t="s">
        <v>670</v>
      </c>
      <c r="N602" s="1" t="s">
        <v>32</v>
      </c>
      <c r="O602" s="1" t="s">
        <v>38</v>
      </c>
      <c r="P602" s="1" t="s">
        <v>671</v>
      </c>
      <c r="Q602">
        <v>314.35199999999998</v>
      </c>
      <c r="R602">
        <v>3</v>
      </c>
      <c r="S602" s="5">
        <v>0.2</v>
      </c>
      <c r="T602" s="11">
        <v>-35.364600000000003</v>
      </c>
      <c r="U602" s="11">
        <f>SalesData[[#This Row],[Profit]]/SalesData[[#This Row],[Quantity]]</f>
        <v>-11.788200000000002</v>
      </c>
      <c r="V602" s="5">
        <f>SalesData[[#This Row],[Profit]]/SalesData[[#This Row],[Sales]]</f>
        <v>-0.11250000000000002</v>
      </c>
      <c r="W602" s="17">
        <f>IF(SalesData[[#This Row],[Discount]]&gt;=0.2,1,0)</f>
        <v>1</v>
      </c>
      <c r="X602" s="1" t="s">
        <v>85</v>
      </c>
      <c r="Y602" s="1" t="str">
        <f>TEXT(SalesData[[#This Row],[Order Date]],"yyyy")</f>
        <v>2014</v>
      </c>
      <c r="Z602" s="1" t="s">
        <v>197</v>
      </c>
    </row>
    <row r="603" spans="1:26" x14ac:dyDescent="0.3">
      <c r="A603">
        <v>2876</v>
      </c>
      <c r="B603" s="1" t="s">
        <v>2147</v>
      </c>
      <c r="C603" s="2">
        <v>42390</v>
      </c>
      <c r="D603" s="2">
        <v>42392</v>
      </c>
      <c r="E603" s="1" t="s">
        <v>23</v>
      </c>
      <c r="F603" s="1" t="s">
        <v>2148</v>
      </c>
      <c r="G603" s="1" t="s">
        <v>2149</v>
      </c>
      <c r="H603" s="1" t="s">
        <v>26</v>
      </c>
      <c r="I603" s="1" t="s">
        <v>27</v>
      </c>
      <c r="J603" s="1" t="s">
        <v>641</v>
      </c>
      <c r="K603" s="1" t="s">
        <v>55</v>
      </c>
      <c r="L603" s="1" t="s">
        <v>56</v>
      </c>
      <c r="M603" s="1" t="s">
        <v>1281</v>
      </c>
      <c r="N603" s="1" t="s">
        <v>32</v>
      </c>
      <c r="O603" s="1" t="s">
        <v>38</v>
      </c>
      <c r="P603" s="1" t="s">
        <v>1282</v>
      </c>
      <c r="Q603">
        <v>153.56800000000001</v>
      </c>
      <c r="R603">
        <v>2</v>
      </c>
      <c r="S603" s="5">
        <v>0.2</v>
      </c>
      <c r="T603" s="11">
        <v>-5.7587999999999999</v>
      </c>
      <c r="U603" s="11">
        <f>SalesData[[#This Row],[Profit]]/SalesData[[#This Row],[Quantity]]</f>
        <v>-2.8794</v>
      </c>
      <c r="V603" s="5">
        <f>SalesData[[#This Row],[Profit]]/SalesData[[#This Row],[Sales]]</f>
        <v>-3.7499999999999999E-2</v>
      </c>
      <c r="W603" s="17">
        <f>IF(SalesData[[#This Row],[Discount]]&gt;=0.2,1,0)</f>
        <v>1</v>
      </c>
      <c r="X603" s="1" t="s">
        <v>72</v>
      </c>
      <c r="Y603" s="1" t="str">
        <f>TEXT(SalesData[[#This Row],[Order Date]],"yyyy")</f>
        <v>2016</v>
      </c>
      <c r="Z603" s="1" t="s">
        <v>171</v>
      </c>
    </row>
    <row r="604" spans="1:26" x14ac:dyDescent="0.3">
      <c r="A604">
        <v>2877</v>
      </c>
      <c r="B604" s="1" t="s">
        <v>2147</v>
      </c>
      <c r="C604" s="2">
        <v>42390</v>
      </c>
      <c r="D604" s="2">
        <v>42392</v>
      </c>
      <c r="E604" s="1" t="s">
        <v>23</v>
      </c>
      <c r="F604" s="1" t="s">
        <v>2148</v>
      </c>
      <c r="G604" s="1" t="s">
        <v>2149</v>
      </c>
      <c r="H604" s="1" t="s">
        <v>26</v>
      </c>
      <c r="I604" s="1" t="s">
        <v>27</v>
      </c>
      <c r="J604" s="1" t="s">
        <v>641</v>
      </c>
      <c r="K604" s="1" t="s">
        <v>55</v>
      </c>
      <c r="L604" s="1" t="s">
        <v>56</v>
      </c>
      <c r="M604" s="1" t="s">
        <v>422</v>
      </c>
      <c r="N604" s="1" t="s">
        <v>32</v>
      </c>
      <c r="O604" s="1" t="s">
        <v>38</v>
      </c>
      <c r="P604" s="1" t="s">
        <v>423</v>
      </c>
      <c r="Q604">
        <v>1013.4880000000001</v>
      </c>
      <c r="R604">
        <v>7</v>
      </c>
      <c r="S604" s="5">
        <v>0.2</v>
      </c>
      <c r="T604" s="11">
        <v>76.011600000000001</v>
      </c>
      <c r="U604" s="11">
        <f>SalesData[[#This Row],[Profit]]/SalesData[[#This Row],[Quantity]]</f>
        <v>10.8588</v>
      </c>
      <c r="V604" s="5">
        <f>SalesData[[#This Row],[Profit]]/SalesData[[#This Row],[Sales]]</f>
        <v>7.4999999999999997E-2</v>
      </c>
      <c r="W604" s="17">
        <f>IF(SalesData[[#This Row],[Discount]]&gt;=0.2,1,0)</f>
        <v>1</v>
      </c>
      <c r="X604" s="1" t="s">
        <v>72</v>
      </c>
      <c r="Y604" s="1" t="str">
        <f>TEXT(SalesData[[#This Row],[Order Date]],"yyyy")</f>
        <v>2016</v>
      </c>
      <c r="Z604" s="1" t="s">
        <v>171</v>
      </c>
    </row>
    <row r="605" spans="1:26" x14ac:dyDescent="0.3">
      <c r="A605">
        <v>2884</v>
      </c>
      <c r="B605" s="1" t="s">
        <v>2150</v>
      </c>
      <c r="C605" s="2">
        <v>42685</v>
      </c>
      <c r="D605" s="2">
        <v>42690</v>
      </c>
      <c r="E605" s="1" t="s">
        <v>23</v>
      </c>
      <c r="F605" s="1" t="s">
        <v>2151</v>
      </c>
      <c r="G605" s="1" t="s">
        <v>2152</v>
      </c>
      <c r="H605" s="1" t="s">
        <v>26</v>
      </c>
      <c r="I605" s="1" t="s">
        <v>27</v>
      </c>
      <c r="J605" s="1" t="s">
        <v>330</v>
      </c>
      <c r="K605" s="1" t="s">
        <v>55</v>
      </c>
      <c r="L605" s="1" t="s">
        <v>56</v>
      </c>
      <c r="M605" s="1" t="s">
        <v>1073</v>
      </c>
      <c r="N605" s="1" t="s">
        <v>32</v>
      </c>
      <c r="O605" s="1" t="s">
        <v>58</v>
      </c>
      <c r="P605" s="1" t="s">
        <v>1074</v>
      </c>
      <c r="Q605">
        <v>6.96</v>
      </c>
      <c r="R605">
        <v>4</v>
      </c>
      <c r="S605" s="5">
        <v>0</v>
      </c>
      <c r="T605" s="11">
        <v>2.2271999999999998</v>
      </c>
      <c r="U605" s="11">
        <f>SalesData[[#This Row],[Profit]]/SalesData[[#This Row],[Quantity]]</f>
        <v>0.55679999999999996</v>
      </c>
      <c r="V605" s="5">
        <f>SalesData[[#This Row],[Profit]]/SalesData[[#This Row],[Sales]]</f>
        <v>0.32</v>
      </c>
      <c r="W605" s="17">
        <f>IF(SalesData[[#This Row],[Discount]]&gt;=0.2,1,0)</f>
        <v>0</v>
      </c>
      <c r="X605" s="1" t="s">
        <v>60</v>
      </c>
      <c r="Y605" s="1" t="str">
        <f>TEXT(SalesData[[#This Row],[Order Date]],"yyyy")</f>
        <v>2016</v>
      </c>
      <c r="Z605" s="1" t="s">
        <v>36</v>
      </c>
    </row>
    <row r="606" spans="1:26" x14ac:dyDescent="0.3">
      <c r="A606">
        <v>2886</v>
      </c>
      <c r="B606" s="1" t="s">
        <v>2153</v>
      </c>
      <c r="C606" s="2">
        <v>42661</v>
      </c>
      <c r="D606" s="2">
        <v>42665</v>
      </c>
      <c r="E606" s="1" t="s">
        <v>41</v>
      </c>
      <c r="F606" s="1" t="s">
        <v>2065</v>
      </c>
      <c r="G606" s="1" t="s">
        <v>2066</v>
      </c>
      <c r="H606" s="1" t="s">
        <v>26</v>
      </c>
      <c r="I606" s="1" t="s">
        <v>27</v>
      </c>
      <c r="J606" s="1" t="s">
        <v>2154</v>
      </c>
      <c r="K606" s="1" t="s">
        <v>522</v>
      </c>
      <c r="L606" s="1" t="s">
        <v>56</v>
      </c>
      <c r="M606" s="1" t="s">
        <v>490</v>
      </c>
      <c r="N606" s="1" t="s">
        <v>32</v>
      </c>
      <c r="O606" s="1" t="s">
        <v>38</v>
      </c>
      <c r="P606" s="1" t="s">
        <v>491</v>
      </c>
      <c r="Q606">
        <v>307.92</v>
      </c>
      <c r="R606">
        <v>5</v>
      </c>
      <c r="S606" s="5">
        <v>0.2</v>
      </c>
      <c r="T606" s="11">
        <v>-34.640999999999998</v>
      </c>
      <c r="U606" s="11">
        <f>SalesData[[#This Row],[Profit]]/SalesData[[#This Row],[Quantity]]</f>
        <v>-6.9281999999999995</v>
      </c>
      <c r="V606" s="5">
        <f>SalesData[[#This Row],[Profit]]/SalesData[[#This Row],[Sales]]</f>
        <v>-0.11249999999999999</v>
      </c>
      <c r="W606" s="17">
        <f>IF(SalesData[[#This Row],[Discount]]&gt;=0.2,1,0)</f>
        <v>1</v>
      </c>
      <c r="X606" s="1" t="s">
        <v>85</v>
      </c>
      <c r="Y606" s="1" t="str">
        <f>TEXT(SalesData[[#This Row],[Order Date]],"yyyy")</f>
        <v>2016</v>
      </c>
      <c r="Z606" s="1" t="s">
        <v>50</v>
      </c>
    </row>
    <row r="607" spans="1:26" x14ac:dyDescent="0.3">
      <c r="A607">
        <v>2891</v>
      </c>
      <c r="B607" s="1" t="s">
        <v>2155</v>
      </c>
      <c r="C607" s="2">
        <v>41758</v>
      </c>
      <c r="D607" s="2">
        <v>41760</v>
      </c>
      <c r="E607" s="1" t="s">
        <v>23</v>
      </c>
      <c r="F607" s="1" t="s">
        <v>2156</v>
      </c>
      <c r="G607" s="1" t="s">
        <v>2157</v>
      </c>
      <c r="H607" s="1" t="s">
        <v>26</v>
      </c>
      <c r="I607" s="1" t="s">
        <v>27</v>
      </c>
      <c r="J607" s="1" t="s">
        <v>2158</v>
      </c>
      <c r="K607" s="1" t="s">
        <v>1408</v>
      </c>
      <c r="L607" s="1" t="s">
        <v>30</v>
      </c>
      <c r="M607" s="1" t="s">
        <v>1005</v>
      </c>
      <c r="N607" s="1" t="s">
        <v>32</v>
      </c>
      <c r="O607" s="1" t="s">
        <v>38</v>
      </c>
      <c r="P607" s="1" t="s">
        <v>1006</v>
      </c>
      <c r="Q607">
        <v>51.96</v>
      </c>
      <c r="R607">
        <v>2</v>
      </c>
      <c r="S607" s="5">
        <v>0</v>
      </c>
      <c r="T607" s="11">
        <v>12.99</v>
      </c>
      <c r="U607" s="11">
        <f>SalesData[[#This Row],[Profit]]/SalesData[[#This Row],[Quantity]]</f>
        <v>6.4950000000000001</v>
      </c>
      <c r="V607" s="5">
        <f>SalesData[[#This Row],[Profit]]/SalesData[[#This Row],[Sales]]</f>
        <v>0.25</v>
      </c>
      <c r="W607" s="17">
        <f>IF(SalesData[[#This Row],[Discount]]&gt;=0.2,1,0)</f>
        <v>0</v>
      </c>
      <c r="X607" s="1" t="s">
        <v>72</v>
      </c>
      <c r="Y607" s="1" t="str">
        <f>TEXT(SalesData[[#This Row],[Order Date]],"yyyy")</f>
        <v>2014</v>
      </c>
      <c r="Z607" s="1" t="s">
        <v>115</v>
      </c>
    </row>
    <row r="608" spans="1:26" x14ac:dyDescent="0.3">
      <c r="A608">
        <v>2895</v>
      </c>
      <c r="B608" s="1" t="s">
        <v>2159</v>
      </c>
      <c r="C608" s="2">
        <v>43031</v>
      </c>
      <c r="D608" s="2">
        <v>43037</v>
      </c>
      <c r="E608" s="1" t="s">
        <v>41</v>
      </c>
      <c r="F608" s="1" t="s">
        <v>1158</v>
      </c>
      <c r="G608" s="1" t="s">
        <v>1159</v>
      </c>
      <c r="H608" s="1" t="s">
        <v>92</v>
      </c>
      <c r="I608" s="1" t="s">
        <v>27</v>
      </c>
      <c r="J608" s="1" t="s">
        <v>896</v>
      </c>
      <c r="K608" s="1" t="s">
        <v>122</v>
      </c>
      <c r="L608" s="1" t="s">
        <v>69</v>
      </c>
      <c r="M608" s="1" t="s">
        <v>2160</v>
      </c>
      <c r="N608" s="1" t="s">
        <v>32</v>
      </c>
      <c r="O608" s="1" t="s">
        <v>58</v>
      </c>
      <c r="P608" s="1" t="s">
        <v>2161</v>
      </c>
      <c r="Q608">
        <v>69.08</v>
      </c>
      <c r="R608">
        <v>11</v>
      </c>
      <c r="S608" s="5">
        <v>0</v>
      </c>
      <c r="T608" s="11">
        <v>29.0136</v>
      </c>
      <c r="U608" s="11">
        <f>SalesData[[#This Row],[Profit]]/SalesData[[#This Row],[Quantity]]</f>
        <v>2.6375999999999999</v>
      </c>
      <c r="V608" s="5">
        <f>SalesData[[#This Row],[Profit]]/SalesData[[#This Row],[Sales]]</f>
        <v>0.42000000000000004</v>
      </c>
      <c r="W608" s="17">
        <f>IF(SalesData[[#This Row],[Discount]]&gt;=0.2,1,0)</f>
        <v>0</v>
      </c>
      <c r="X608" s="1" t="s">
        <v>131</v>
      </c>
      <c r="Y608" s="1" t="str">
        <f>TEXT(SalesData[[#This Row],[Order Date]],"yyyy")</f>
        <v>2017</v>
      </c>
      <c r="Z608" s="1" t="s">
        <v>50</v>
      </c>
    </row>
    <row r="609" spans="1:26" x14ac:dyDescent="0.3">
      <c r="A609">
        <v>2899</v>
      </c>
      <c r="B609" s="1" t="s">
        <v>2162</v>
      </c>
      <c r="C609" s="2">
        <v>42120</v>
      </c>
      <c r="D609" s="2">
        <v>42124</v>
      </c>
      <c r="E609" s="1" t="s">
        <v>41</v>
      </c>
      <c r="F609" s="1" t="s">
        <v>1900</v>
      </c>
      <c r="G609" s="1" t="s">
        <v>1901</v>
      </c>
      <c r="H609" s="1" t="s">
        <v>26</v>
      </c>
      <c r="I609" s="1" t="s">
        <v>27</v>
      </c>
      <c r="J609" s="1" t="s">
        <v>103</v>
      </c>
      <c r="K609" s="1" t="s">
        <v>94</v>
      </c>
      <c r="L609" s="1" t="s">
        <v>95</v>
      </c>
      <c r="M609" s="1" t="s">
        <v>383</v>
      </c>
      <c r="N609" s="1" t="s">
        <v>32</v>
      </c>
      <c r="O609" s="1" t="s">
        <v>38</v>
      </c>
      <c r="P609" s="1" t="s">
        <v>384</v>
      </c>
      <c r="Q609">
        <v>408.42200000000003</v>
      </c>
      <c r="R609">
        <v>2</v>
      </c>
      <c r="S609" s="5">
        <v>0.3</v>
      </c>
      <c r="T609" s="11">
        <v>-5.8346</v>
      </c>
      <c r="U609" s="11">
        <f>SalesData[[#This Row],[Profit]]/SalesData[[#This Row],[Quantity]]</f>
        <v>-2.9173</v>
      </c>
      <c r="V609" s="5">
        <f>SalesData[[#This Row],[Profit]]/SalesData[[#This Row],[Sales]]</f>
        <v>-1.4285714285714285E-2</v>
      </c>
      <c r="W609" s="17">
        <f>IF(SalesData[[#This Row],[Discount]]&gt;=0.2,1,0)</f>
        <v>1</v>
      </c>
      <c r="X609" s="1" t="s">
        <v>85</v>
      </c>
      <c r="Y609" s="1" t="str">
        <f>TEXT(SalesData[[#This Row],[Order Date]],"yyyy")</f>
        <v>2015</v>
      </c>
      <c r="Z609" s="1" t="s">
        <v>115</v>
      </c>
    </row>
    <row r="610" spans="1:26" x14ac:dyDescent="0.3">
      <c r="A610">
        <v>2905</v>
      </c>
      <c r="B610" s="1" t="s">
        <v>2163</v>
      </c>
      <c r="C610" s="2">
        <v>42548</v>
      </c>
      <c r="D610" s="2">
        <v>42552</v>
      </c>
      <c r="E610" s="1" t="s">
        <v>41</v>
      </c>
      <c r="F610" s="1" t="s">
        <v>1531</v>
      </c>
      <c r="G610" s="1" t="s">
        <v>1532</v>
      </c>
      <c r="H610" s="1" t="s">
        <v>92</v>
      </c>
      <c r="I610" s="1" t="s">
        <v>27</v>
      </c>
      <c r="J610" s="1" t="s">
        <v>2164</v>
      </c>
      <c r="K610" s="1" t="s">
        <v>136</v>
      </c>
      <c r="L610" s="1" t="s">
        <v>95</v>
      </c>
      <c r="M610" s="1" t="s">
        <v>1602</v>
      </c>
      <c r="N610" s="1" t="s">
        <v>32</v>
      </c>
      <c r="O610" s="1" t="s">
        <v>38</v>
      </c>
      <c r="P610" s="1" t="s">
        <v>1603</v>
      </c>
      <c r="Q610">
        <v>539.65800000000002</v>
      </c>
      <c r="R610">
        <v>3</v>
      </c>
      <c r="S610" s="5">
        <v>0.3</v>
      </c>
      <c r="T610" s="11">
        <v>-7.7093999999999996</v>
      </c>
      <c r="U610" s="11">
        <f>SalesData[[#This Row],[Profit]]/SalesData[[#This Row],[Quantity]]</f>
        <v>-2.5697999999999999</v>
      </c>
      <c r="V610" s="5">
        <f>SalesData[[#This Row],[Profit]]/SalesData[[#This Row],[Sales]]</f>
        <v>-1.4285714285714285E-2</v>
      </c>
      <c r="W610" s="17">
        <f>IF(SalesData[[#This Row],[Discount]]&gt;=0.2,1,0)</f>
        <v>1</v>
      </c>
      <c r="X610" s="1" t="s">
        <v>85</v>
      </c>
      <c r="Y610" s="1" t="str">
        <f>TEXT(SalesData[[#This Row],[Order Date]],"yyyy")</f>
        <v>2016</v>
      </c>
      <c r="Z610" s="1" t="s">
        <v>61</v>
      </c>
    </row>
    <row r="611" spans="1:26" x14ac:dyDescent="0.3">
      <c r="A611">
        <v>2920</v>
      </c>
      <c r="B611" s="1" t="s">
        <v>2165</v>
      </c>
      <c r="C611" s="2">
        <v>42697</v>
      </c>
      <c r="D611" s="2">
        <v>42697</v>
      </c>
      <c r="E611" s="1" t="s">
        <v>427</v>
      </c>
      <c r="F611" s="1" t="s">
        <v>2166</v>
      </c>
      <c r="G611" s="1" t="s">
        <v>2167</v>
      </c>
      <c r="H611" s="1" t="s">
        <v>92</v>
      </c>
      <c r="I611" s="1" t="s">
        <v>27</v>
      </c>
      <c r="J611" s="1" t="s">
        <v>67</v>
      </c>
      <c r="K611" s="1" t="s">
        <v>68</v>
      </c>
      <c r="L611" s="1" t="s">
        <v>69</v>
      </c>
      <c r="M611" s="1" t="s">
        <v>1453</v>
      </c>
      <c r="N611" s="1" t="s">
        <v>32</v>
      </c>
      <c r="O611" s="1" t="s">
        <v>58</v>
      </c>
      <c r="P611" s="1" t="s">
        <v>1454</v>
      </c>
      <c r="Q611">
        <v>14.368</v>
      </c>
      <c r="R611">
        <v>2</v>
      </c>
      <c r="S611" s="5">
        <v>0.2</v>
      </c>
      <c r="T611" s="11">
        <v>3.9512</v>
      </c>
      <c r="U611" s="11">
        <f>SalesData[[#This Row],[Profit]]/SalesData[[#This Row],[Quantity]]</f>
        <v>1.9756</v>
      </c>
      <c r="V611" s="5">
        <f>SalesData[[#This Row],[Profit]]/SalesData[[#This Row],[Sales]]</f>
        <v>0.27500000000000002</v>
      </c>
      <c r="W611" s="17">
        <f>IF(SalesData[[#This Row],[Discount]]&gt;=0.2,1,0)</f>
        <v>1</v>
      </c>
      <c r="X611" s="1" t="s">
        <v>432</v>
      </c>
      <c r="Y611" s="1" t="str">
        <f>TEXT(SalesData[[#This Row],[Order Date]],"yyyy")</f>
        <v>2016</v>
      </c>
      <c r="Z611" s="1" t="s">
        <v>36</v>
      </c>
    </row>
    <row r="612" spans="1:26" x14ac:dyDescent="0.3">
      <c r="A612">
        <v>2921</v>
      </c>
      <c r="B612" s="1" t="s">
        <v>2165</v>
      </c>
      <c r="C612" s="2">
        <v>42697</v>
      </c>
      <c r="D612" s="2">
        <v>42697</v>
      </c>
      <c r="E612" s="1" t="s">
        <v>427</v>
      </c>
      <c r="F612" s="1" t="s">
        <v>2166</v>
      </c>
      <c r="G612" s="1" t="s">
        <v>2167</v>
      </c>
      <c r="H612" s="1" t="s">
        <v>92</v>
      </c>
      <c r="I612" s="1" t="s">
        <v>27</v>
      </c>
      <c r="J612" s="1" t="s">
        <v>67</v>
      </c>
      <c r="K612" s="1" t="s">
        <v>68</v>
      </c>
      <c r="L612" s="1" t="s">
        <v>69</v>
      </c>
      <c r="M612" s="1" t="s">
        <v>1270</v>
      </c>
      <c r="N612" s="1" t="s">
        <v>32</v>
      </c>
      <c r="O612" s="1" t="s">
        <v>58</v>
      </c>
      <c r="P612" s="1" t="s">
        <v>1271</v>
      </c>
      <c r="Q612">
        <v>70.447999999999993</v>
      </c>
      <c r="R612">
        <v>7</v>
      </c>
      <c r="S612" s="5">
        <v>0.2</v>
      </c>
      <c r="T612" s="11">
        <v>12.3284</v>
      </c>
      <c r="U612" s="11">
        <f>SalesData[[#This Row],[Profit]]/SalesData[[#This Row],[Quantity]]</f>
        <v>1.7612000000000001</v>
      </c>
      <c r="V612" s="5">
        <f>SalesData[[#This Row],[Profit]]/SalesData[[#This Row],[Sales]]</f>
        <v>0.17500000000000002</v>
      </c>
      <c r="W612" s="17">
        <f>IF(SalesData[[#This Row],[Discount]]&gt;=0.2,1,0)</f>
        <v>1</v>
      </c>
      <c r="X612" s="1" t="s">
        <v>432</v>
      </c>
      <c r="Y612" s="1" t="str">
        <f>TEXT(SalesData[[#This Row],[Order Date]],"yyyy")</f>
        <v>2016</v>
      </c>
      <c r="Z612" s="1" t="s">
        <v>36</v>
      </c>
    </row>
    <row r="613" spans="1:26" x14ac:dyDescent="0.3">
      <c r="A613">
        <v>2926</v>
      </c>
      <c r="B613" s="1" t="s">
        <v>2168</v>
      </c>
      <c r="C613" s="2">
        <v>41884</v>
      </c>
      <c r="D613" s="2">
        <v>41887</v>
      </c>
      <c r="E613" s="1" t="s">
        <v>89</v>
      </c>
      <c r="F613" s="1" t="s">
        <v>2169</v>
      </c>
      <c r="G613" s="1" t="s">
        <v>2170</v>
      </c>
      <c r="H613" s="1" t="s">
        <v>26</v>
      </c>
      <c r="I613" s="1" t="s">
        <v>27</v>
      </c>
      <c r="J613" s="1" t="s">
        <v>1367</v>
      </c>
      <c r="K613" s="1" t="s">
        <v>122</v>
      </c>
      <c r="L613" s="1" t="s">
        <v>69</v>
      </c>
      <c r="M613" s="1" t="s">
        <v>2171</v>
      </c>
      <c r="N613" s="1" t="s">
        <v>32</v>
      </c>
      <c r="O613" s="1" t="s">
        <v>58</v>
      </c>
      <c r="P613" s="1" t="s">
        <v>2172</v>
      </c>
      <c r="Q613">
        <v>70.709999999999994</v>
      </c>
      <c r="R613">
        <v>1</v>
      </c>
      <c r="S613" s="5">
        <v>0</v>
      </c>
      <c r="T613" s="11">
        <v>4.9497</v>
      </c>
      <c r="U613" s="11">
        <f>SalesData[[#This Row],[Profit]]/SalesData[[#This Row],[Quantity]]</f>
        <v>4.9497</v>
      </c>
      <c r="V613" s="5">
        <f>SalesData[[#This Row],[Profit]]/SalesData[[#This Row],[Sales]]</f>
        <v>7.0000000000000007E-2</v>
      </c>
      <c r="W613" s="17">
        <f>IF(SalesData[[#This Row],[Discount]]&gt;=0.2,1,0)</f>
        <v>0</v>
      </c>
      <c r="X613" s="1" t="s">
        <v>35</v>
      </c>
      <c r="Y613" s="1" t="str">
        <f>TEXT(SalesData[[#This Row],[Order Date]],"yyyy")</f>
        <v>2014</v>
      </c>
      <c r="Z613" s="1" t="s">
        <v>79</v>
      </c>
    </row>
    <row r="614" spans="1:26" x14ac:dyDescent="0.3">
      <c r="A614">
        <v>2927</v>
      </c>
      <c r="B614" s="1" t="s">
        <v>2173</v>
      </c>
      <c r="C614" s="2">
        <v>42926</v>
      </c>
      <c r="D614" s="2">
        <v>42930</v>
      </c>
      <c r="E614" s="1" t="s">
        <v>23</v>
      </c>
      <c r="F614" s="1" t="s">
        <v>2174</v>
      </c>
      <c r="G614" s="1" t="s">
        <v>2175</v>
      </c>
      <c r="H614" s="1" t="s">
        <v>26</v>
      </c>
      <c r="I614" s="1" t="s">
        <v>27</v>
      </c>
      <c r="J614" s="1" t="s">
        <v>349</v>
      </c>
      <c r="K614" s="1" t="s">
        <v>669</v>
      </c>
      <c r="L614" s="1" t="s">
        <v>30</v>
      </c>
      <c r="M614" s="1" t="s">
        <v>2160</v>
      </c>
      <c r="N614" s="1" t="s">
        <v>32</v>
      </c>
      <c r="O614" s="1" t="s">
        <v>58</v>
      </c>
      <c r="P614" s="1" t="s">
        <v>2161</v>
      </c>
      <c r="Q614">
        <v>18.84</v>
      </c>
      <c r="R614">
        <v>3</v>
      </c>
      <c r="S614" s="5">
        <v>0</v>
      </c>
      <c r="T614" s="11">
        <v>7.9127999999999998</v>
      </c>
      <c r="U614" s="11">
        <f>SalesData[[#This Row],[Profit]]/SalesData[[#This Row],[Quantity]]</f>
        <v>2.6375999999999999</v>
      </c>
      <c r="V614" s="5">
        <f>SalesData[[#This Row],[Profit]]/SalesData[[#This Row],[Sales]]</f>
        <v>0.42</v>
      </c>
      <c r="W614" s="17">
        <f>IF(SalesData[[#This Row],[Discount]]&gt;=0.2,1,0)</f>
        <v>0</v>
      </c>
      <c r="X614" s="1" t="s">
        <v>85</v>
      </c>
      <c r="Y614" s="1" t="str">
        <f>TEXT(SalesData[[#This Row],[Order Date]],"yyyy")</f>
        <v>2017</v>
      </c>
      <c r="Z614" s="1" t="s">
        <v>73</v>
      </c>
    </row>
    <row r="615" spans="1:26" x14ac:dyDescent="0.3">
      <c r="A615">
        <v>2930</v>
      </c>
      <c r="B615" s="1" t="s">
        <v>2176</v>
      </c>
      <c r="C615" s="2">
        <v>43057</v>
      </c>
      <c r="D615" s="2">
        <v>43063</v>
      </c>
      <c r="E615" s="1" t="s">
        <v>41</v>
      </c>
      <c r="F615" s="1" t="s">
        <v>1284</v>
      </c>
      <c r="G615" s="1" t="s">
        <v>1285</v>
      </c>
      <c r="H615" s="1" t="s">
        <v>102</v>
      </c>
      <c r="I615" s="1" t="s">
        <v>27</v>
      </c>
      <c r="J615" s="1" t="s">
        <v>2177</v>
      </c>
      <c r="K615" s="1" t="s">
        <v>291</v>
      </c>
      <c r="L615" s="1" t="s">
        <v>95</v>
      </c>
      <c r="M615" s="1" t="s">
        <v>804</v>
      </c>
      <c r="N615" s="1" t="s">
        <v>32</v>
      </c>
      <c r="O615" s="1" t="s">
        <v>58</v>
      </c>
      <c r="P615" s="1" t="s">
        <v>805</v>
      </c>
      <c r="Q615">
        <v>19.760000000000002</v>
      </c>
      <c r="R615">
        <v>4</v>
      </c>
      <c r="S615" s="5">
        <v>0</v>
      </c>
      <c r="T615" s="11">
        <v>8.2992000000000008</v>
      </c>
      <c r="U615" s="11">
        <f>SalesData[[#This Row],[Profit]]/SalesData[[#This Row],[Quantity]]</f>
        <v>2.0748000000000002</v>
      </c>
      <c r="V615" s="5">
        <f>SalesData[[#This Row],[Profit]]/SalesData[[#This Row],[Sales]]</f>
        <v>0.42</v>
      </c>
      <c r="W615" s="17">
        <f>IF(SalesData[[#This Row],[Discount]]&gt;=0.2,1,0)</f>
        <v>0</v>
      </c>
      <c r="X615" s="1" t="s">
        <v>131</v>
      </c>
      <c r="Y615" s="1" t="str">
        <f>TEXT(SalesData[[#This Row],[Order Date]],"yyyy")</f>
        <v>2017</v>
      </c>
      <c r="Z615" s="1" t="s">
        <v>36</v>
      </c>
    </row>
    <row r="616" spans="1:26" x14ac:dyDescent="0.3">
      <c r="A616">
        <v>2933</v>
      </c>
      <c r="B616" s="1" t="s">
        <v>2178</v>
      </c>
      <c r="C616" s="2">
        <v>42224</v>
      </c>
      <c r="D616" s="2">
        <v>42224</v>
      </c>
      <c r="E616" s="1" t="s">
        <v>427</v>
      </c>
      <c r="F616" s="1" t="s">
        <v>2179</v>
      </c>
      <c r="G616" s="1" t="s">
        <v>2180</v>
      </c>
      <c r="H616" s="1" t="s">
        <v>26</v>
      </c>
      <c r="I616" s="1" t="s">
        <v>27</v>
      </c>
      <c r="J616" s="1" t="s">
        <v>330</v>
      </c>
      <c r="K616" s="1" t="s">
        <v>55</v>
      </c>
      <c r="L616" s="1" t="s">
        <v>56</v>
      </c>
      <c r="M616" s="1" t="s">
        <v>422</v>
      </c>
      <c r="N616" s="1" t="s">
        <v>32</v>
      </c>
      <c r="O616" s="1" t="s">
        <v>38</v>
      </c>
      <c r="P616" s="1" t="s">
        <v>423</v>
      </c>
      <c r="Q616">
        <v>144.78399999999999</v>
      </c>
      <c r="R616">
        <v>1</v>
      </c>
      <c r="S616" s="5">
        <v>0.2</v>
      </c>
      <c r="T616" s="11">
        <v>10.8588</v>
      </c>
      <c r="U616" s="11">
        <f>SalesData[[#This Row],[Profit]]/SalesData[[#This Row],[Quantity]]</f>
        <v>10.8588</v>
      </c>
      <c r="V616" s="5">
        <f>SalesData[[#This Row],[Profit]]/SalesData[[#This Row],[Sales]]</f>
        <v>7.5000000000000011E-2</v>
      </c>
      <c r="W616" s="17">
        <f>IF(SalesData[[#This Row],[Discount]]&gt;=0.2,1,0)</f>
        <v>1</v>
      </c>
      <c r="X616" s="1" t="s">
        <v>432</v>
      </c>
      <c r="Y616" s="1" t="str">
        <f>TEXT(SalesData[[#This Row],[Order Date]],"yyyy")</f>
        <v>2015</v>
      </c>
      <c r="Z616" s="1" t="s">
        <v>255</v>
      </c>
    </row>
    <row r="617" spans="1:26" x14ac:dyDescent="0.3">
      <c r="A617">
        <v>2941</v>
      </c>
      <c r="B617" s="1" t="s">
        <v>2181</v>
      </c>
      <c r="C617" s="2">
        <v>42819</v>
      </c>
      <c r="D617" s="2">
        <v>42825</v>
      </c>
      <c r="E617" s="1" t="s">
        <v>41</v>
      </c>
      <c r="F617" s="1" t="s">
        <v>677</v>
      </c>
      <c r="G617" s="1" t="s">
        <v>678</v>
      </c>
      <c r="H617" s="1" t="s">
        <v>92</v>
      </c>
      <c r="I617" s="1" t="s">
        <v>27</v>
      </c>
      <c r="J617" s="1" t="s">
        <v>907</v>
      </c>
      <c r="K617" s="1" t="s">
        <v>240</v>
      </c>
      <c r="L617" s="1" t="s">
        <v>95</v>
      </c>
      <c r="M617" s="1" t="s">
        <v>2182</v>
      </c>
      <c r="N617" s="1" t="s">
        <v>32</v>
      </c>
      <c r="O617" s="1" t="s">
        <v>38</v>
      </c>
      <c r="P617" s="1" t="s">
        <v>2183</v>
      </c>
      <c r="Q617">
        <v>90.99</v>
      </c>
      <c r="R617">
        <v>1</v>
      </c>
      <c r="S617" s="5">
        <v>0</v>
      </c>
      <c r="T617" s="11">
        <v>14.558400000000001</v>
      </c>
      <c r="U617" s="11">
        <f>SalesData[[#This Row],[Profit]]/SalesData[[#This Row],[Quantity]]</f>
        <v>14.558400000000001</v>
      </c>
      <c r="V617" s="5">
        <f>SalesData[[#This Row],[Profit]]/SalesData[[#This Row],[Sales]]</f>
        <v>0.16</v>
      </c>
      <c r="W617" s="17">
        <f>IF(SalesData[[#This Row],[Discount]]&gt;=0.2,1,0)</f>
        <v>0</v>
      </c>
      <c r="X617" s="1" t="s">
        <v>131</v>
      </c>
      <c r="Y617" s="1" t="str">
        <f>TEXT(SalesData[[#This Row],[Order Date]],"yyyy")</f>
        <v>2017</v>
      </c>
      <c r="Z617" s="1" t="s">
        <v>197</v>
      </c>
    </row>
    <row r="618" spans="1:26" x14ac:dyDescent="0.3">
      <c r="A618">
        <v>2942</v>
      </c>
      <c r="B618" s="1" t="s">
        <v>2181</v>
      </c>
      <c r="C618" s="2">
        <v>42819</v>
      </c>
      <c r="D618" s="2">
        <v>42825</v>
      </c>
      <c r="E618" s="1" t="s">
        <v>41</v>
      </c>
      <c r="F618" s="1" t="s">
        <v>677</v>
      </c>
      <c r="G618" s="1" t="s">
        <v>678</v>
      </c>
      <c r="H618" s="1" t="s">
        <v>92</v>
      </c>
      <c r="I618" s="1" t="s">
        <v>27</v>
      </c>
      <c r="J618" s="1" t="s">
        <v>907</v>
      </c>
      <c r="K618" s="1" t="s">
        <v>240</v>
      </c>
      <c r="L618" s="1" t="s">
        <v>95</v>
      </c>
      <c r="M618" s="1" t="s">
        <v>818</v>
      </c>
      <c r="N618" s="1" t="s">
        <v>32</v>
      </c>
      <c r="O618" s="1" t="s">
        <v>38</v>
      </c>
      <c r="P618" s="1" t="s">
        <v>819</v>
      </c>
      <c r="Q618">
        <v>1526.56</v>
      </c>
      <c r="R618">
        <v>7</v>
      </c>
      <c r="S618" s="5">
        <v>0</v>
      </c>
      <c r="T618" s="11">
        <v>427.43680000000001</v>
      </c>
      <c r="U618" s="11">
        <f>SalesData[[#This Row],[Profit]]/SalesData[[#This Row],[Quantity]]</f>
        <v>61.062400000000004</v>
      </c>
      <c r="V618" s="5">
        <f>SalesData[[#This Row],[Profit]]/SalesData[[#This Row],[Sales]]</f>
        <v>0.28000000000000003</v>
      </c>
      <c r="W618" s="17">
        <f>IF(SalesData[[#This Row],[Discount]]&gt;=0.2,1,0)</f>
        <v>0</v>
      </c>
      <c r="X618" s="1" t="s">
        <v>131</v>
      </c>
      <c r="Y618" s="1" t="str">
        <f>TEXT(SalesData[[#This Row],[Order Date]],"yyyy")</f>
        <v>2017</v>
      </c>
      <c r="Z618" s="1" t="s">
        <v>197</v>
      </c>
    </row>
    <row r="619" spans="1:26" x14ac:dyDescent="0.3">
      <c r="A619">
        <v>2943</v>
      </c>
      <c r="B619" s="1" t="s">
        <v>2181</v>
      </c>
      <c r="C619" s="2">
        <v>42819</v>
      </c>
      <c r="D619" s="2">
        <v>42825</v>
      </c>
      <c r="E619" s="1" t="s">
        <v>41</v>
      </c>
      <c r="F619" s="1" t="s">
        <v>677</v>
      </c>
      <c r="G619" s="1" t="s">
        <v>678</v>
      </c>
      <c r="H619" s="1" t="s">
        <v>92</v>
      </c>
      <c r="I619" s="1" t="s">
        <v>27</v>
      </c>
      <c r="J619" s="1" t="s">
        <v>907</v>
      </c>
      <c r="K619" s="1" t="s">
        <v>240</v>
      </c>
      <c r="L619" s="1" t="s">
        <v>95</v>
      </c>
      <c r="M619" s="1" t="s">
        <v>1030</v>
      </c>
      <c r="N619" s="1" t="s">
        <v>32</v>
      </c>
      <c r="O619" s="1" t="s">
        <v>38</v>
      </c>
      <c r="P619" s="1" t="s">
        <v>1031</v>
      </c>
      <c r="Q619">
        <v>368.97</v>
      </c>
      <c r="R619">
        <v>3</v>
      </c>
      <c r="S619" s="5">
        <v>0</v>
      </c>
      <c r="T619" s="11">
        <v>40.5867</v>
      </c>
      <c r="U619" s="11">
        <f>SalesData[[#This Row],[Profit]]/SalesData[[#This Row],[Quantity]]</f>
        <v>13.5289</v>
      </c>
      <c r="V619" s="5">
        <f>SalesData[[#This Row],[Profit]]/SalesData[[#This Row],[Sales]]</f>
        <v>0.10999999999999999</v>
      </c>
      <c r="W619" s="17">
        <f>IF(SalesData[[#This Row],[Discount]]&gt;=0.2,1,0)</f>
        <v>0</v>
      </c>
      <c r="X619" s="1" t="s">
        <v>131</v>
      </c>
      <c r="Y619" s="1" t="str">
        <f>TEXT(SalesData[[#This Row],[Order Date]],"yyyy")</f>
        <v>2017</v>
      </c>
      <c r="Z619" s="1" t="s">
        <v>197</v>
      </c>
    </row>
    <row r="620" spans="1:26" x14ac:dyDescent="0.3">
      <c r="A620">
        <v>2945</v>
      </c>
      <c r="B620" s="1" t="s">
        <v>2184</v>
      </c>
      <c r="C620" s="2">
        <v>43058</v>
      </c>
      <c r="D620" s="2">
        <v>43063</v>
      </c>
      <c r="E620" s="1" t="s">
        <v>41</v>
      </c>
      <c r="F620" s="1" t="s">
        <v>1374</v>
      </c>
      <c r="G620" s="1" t="s">
        <v>1375</v>
      </c>
      <c r="H620" s="1" t="s">
        <v>26</v>
      </c>
      <c r="I620" s="1" t="s">
        <v>27</v>
      </c>
      <c r="J620" s="1" t="s">
        <v>54</v>
      </c>
      <c r="K620" s="1" t="s">
        <v>55</v>
      </c>
      <c r="L620" s="1" t="s">
        <v>56</v>
      </c>
      <c r="M620" s="1" t="s">
        <v>2185</v>
      </c>
      <c r="N620" s="1" t="s">
        <v>32</v>
      </c>
      <c r="O620" s="1" t="s">
        <v>58</v>
      </c>
      <c r="P620" s="1" t="s">
        <v>2186</v>
      </c>
      <c r="Q620">
        <v>18.7</v>
      </c>
      <c r="R620">
        <v>1</v>
      </c>
      <c r="S620" s="5">
        <v>0</v>
      </c>
      <c r="T620" s="11">
        <v>7.1059999999999999</v>
      </c>
      <c r="U620" s="11">
        <f>SalesData[[#This Row],[Profit]]/SalesData[[#This Row],[Quantity]]</f>
        <v>7.1059999999999999</v>
      </c>
      <c r="V620" s="5">
        <f>SalesData[[#This Row],[Profit]]/SalesData[[#This Row],[Sales]]</f>
        <v>0.38</v>
      </c>
      <c r="W620" s="17">
        <f>IF(SalesData[[#This Row],[Discount]]&gt;=0.2,1,0)</f>
        <v>0</v>
      </c>
      <c r="X620" s="1" t="s">
        <v>60</v>
      </c>
      <c r="Y620" s="1" t="str">
        <f>TEXT(SalesData[[#This Row],[Order Date]],"yyyy")</f>
        <v>2017</v>
      </c>
      <c r="Z620" s="1" t="s">
        <v>36</v>
      </c>
    </row>
    <row r="621" spans="1:26" x14ac:dyDescent="0.3">
      <c r="A621">
        <v>2946</v>
      </c>
      <c r="B621" s="1" t="s">
        <v>2187</v>
      </c>
      <c r="C621" s="2">
        <v>42678</v>
      </c>
      <c r="D621" s="2">
        <v>42679</v>
      </c>
      <c r="E621" s="1" t="s">
        <v>89</v>
      </c>
      <c r="F621" s="1" t="s">
        <v>2188</v>
      </c>
      <c r="G621" s="1" t="s">
        <v>2189</v>
      </c>
      <c r="H621" s="1" t="s">
        <v>26</v>
      </c>
      <c r="I621" s="1" t="s">
        <v>27</v>
      </c>
      <c r="J621" s="1" t="s">
        <v>330</v>
      </c>
      <c r="K621" s="1" t="s">
        <v>55</v>
      </c>
      <c r="L621" s="1" t="s">
        <v>56</v>
      </c>
      <c r="M621" s="1" t="s">
        <v>622</v>
      </c>
      <c r="N621" s="1" t="s">
        <v>32</v>
      </c>
      <c r="O621" s="1" t="s">
        <v>58</v>
      </c>
      <c r="P621" s="1" t="s">
        <v>623</v>
      </c>
      <c r="Q621">
        <v>38.29</v>
      </c>
      <c r="R621">
        <v>7</v>
      </c>
      <c r="S621" s="5">
        <v>0</v>
      </c>
      <c r="T621" s="11">
        <v>16.464700000000001</v>
      </c>
      <c r="U621" s="11">
        <f>SalesData[[#This Row],[Profit]]/SalesData[[#This Row],[Quantity]]</f>
        <v>2.3521000000000001</v>
      </c>
      <c r="V621" s="5">
        <f>SalesData[[#This Row],[Profit]]/SalesData[[#This Row],[Sales]]</f>
        <v>0.43000000000000005</v>
      </c>
      <c r="W621" s="17">
        <f>IF(SalesData[[#This Row],[Discount]]&gt;=0.2,1,0)</f>
        <v>0</v>
      </c>
      <c r="X621" s="1" t="s">
        <v>125</v>
      </c>
      <c r="Y621" s="1" t="str">
        <f>TEXT(SalesData[[#This Row],[Order Date]],"yyyy")</f>
        <v>2016</v>
      </c>
      <c r="Z621" s="1" t="s">
        <v>36</v>
      </c>
    </row>
    <row r="622" spans="1:26" x14ac:dyDescent="0.3">
      <c r="A622">
        <v>2947</v>
      </c>
      <c r="B622" s="1" t="s">
        <v>2190</v>
      </c>
      <c r="C622" s="2">
        <v>43083</v>
      </c>
      <c r="D622" s="2">
        <v>43087</v>
      </c>
      <c r="E622" s="1" t="s">
        <v>41</v>
      </c>
      <c r="F622" s="1" t="s">
        <v>1353</v>
      </c>
      <c r="G622" s="1" t="s">
        <v>1354</v>
      </c>
      <c r="H622" s="1" t="s">
        <v>102</v>
      </c>
      <c r="I622" s="1" t="s">
        <v>27</v>
      </c>
      <c r="J622" s="1" t="s">
        <v>641</v>
      </c>
      <c r="K622" s="1" t="s">
        <v>55</v>
      </c>
      <c r="L622" s="1" t="s">
        <v>56</v>
      </c>
      <c r="M622" s="1" t="s">
        <v>2191</v>
      </c>
      <c r="N622" s="1" t="s">
        <v>32</v>
      </c>
      <c r="O622" s="1" t="s">
        <v>58</v>
      </c>
      <c r="P622" s="1" t="s">
        <v>2192</v>
      </c>
      <c r="Q622">
        <v>26.25</v>
      </c>
      <c r="R622">
        <v>3</v>
      </c>
      <c r="S622" s="5">
        <v>0</v>
      </c>
      <c r="T622" s="11">
        <v>11.025</v>
      </c>
      <c r="U622" s="11">
        <f>SalesData[[#This Row],[Profit]]/SalesData[[#This Row],[Quantity]]</f>
        <v>3.6750000000000003</v>
      </c>
      <c r="V622" s="5">
        <f>SalesData[[#This Row],[Profit]]/SalesData[[#This Row],[Sales]]</f>
        <v>0.42000000000000004</v>
      </c>
      <c r="W622" s="17">
        <f>IF(SalesData[[#This Row],[Discount]]&gt;=0.2,1,0)</f>
        <v>0</v>
      </c>
      <c r="X622" s="1" t="s">
        <v>85</v>
      </c>
      <c r="Y622" s="1" t="str">
        <f>TEXT(SalesData[[#This Row],[Order Date]],"yyyy")</f>
        <v>2017</v>
      </c>
      <c r="Z622" s="1" t="s">
        <v>98</v>
      </c>
    </row>
    <row r="623" spans="1:26" x14ac:dyDescent="0.3">
      <c r="A623">
        <v>2952</v>
      </c>
      <c r="B623" s="1" t="s">
        <v>2193</v>
      </c>
      <c r="C623" s="2">
        <v>43051</v>
      </c>
      <c r="D623" s="2">
        <v>43051</v>
      </c>
      <c r="E623" s="1" t="s">
        <v>427</v>
      </c>
      <c r="F623" s="1" t="s">
        <v>2194</v>
      </c>
      <c r="G623" s="1" t="s">
        <v>2195</v>
      </c>
      <c r="H623" s="1" t="s">
        <v>102</v>
      </c>
      <c r="I623" s="1" t="s">
        <v>27</v>
      </c>
      <c r="J623" s="1" t="s">
        <v>1304</v>
      </c>
      <c r="K623" s="1" t="s">
        <v>522</v>
      </c>
      <c r="L623" s="1" t="s">
        <v>56</v>
      </c>
      <c r="M623" s="1" t="s">
        <v>2196</v>
      </c>
      <c r="N623" s="1" t="s">
        <v>32</v>
      </c>
      <c r="O623" s="1" t="s">
        <v>38</v>
      </c>
      <c r="P623" s="1" t="s">
        <v>2197</v>
      </c>
      <c r="Q623">
        <v>113.88800000000001</v>
      </c>
      <c r="R623">
        <v>2</v>
      </c>
      <c r="S623" s="5">
        <v>0.2</v>
      </c>
      <c r="T623" s="11">
        <v>9.9651999999999994</v>
      </c>
      <c r="U623" s="11">
        <f>SalesData[[#This Row],[Profit]]/SalesData[[#This Row],[Quantity]]</f>
        <v>4.9825999999999997</v>
      </c>
      <c r="V623" s="5">
        <f>SalesData[[#This Row],[Profit]]/SalesData[[#This Row],[Sales]]</f>
        <v>8.7499999999999994E-2</v>
      </c>
      <c r="W623" s="17">
        <f>IF(SalesData[[#This Row],[Discount]]&gt;=0.2,1,0)</f>
        <v>1</v>
      </c>
      <c r="X623" s="1" t="s">
        <v>432</v>
      </c>
      <c r="Y623" s="1" t="str">
        <f>TEXT(SalesData[[#This Row],[Order Date]],"yyyy")</f>
        <v>2017</v>
      </c>
      <c r="Z623" s="1" t="s">
        <v>36</v>
      </c>
    </row>
    <row r="624" spans="1:26" x14ac:dyDescent="0.3">
      <c r="A624">
        <v>2953</v>
      </c>
      <c r="B624" s="1" t="s">
        <v>2193</v>
      </c>
      <c r="C624" s="2">
        <v>43051</v>
      </c>
      <c r="D624" s="2">
        <v>43051</v>
      </c>
      <c r="E624" s="1" t="s">
        <v>427</v>
      </c>
      <c r="F624" s="1" t="s">
        <v>2194</v>
      </c>
      <c r="G624" s="1" t="s">
        <v>2195</v>
      </c>
      <c r="H624" s="1" t="s">
        <v>102</v>
      </c>
      <c r="I624" s="1" t="s">
        <v>27</v>
      </c>
      <c r="J624" s="1" t="s">
        <v>1304</v>
      </c>
      <c r="K624" s="1" t="s">
        <v>522</v>
      </c>
      <c r="L624" s="1" t="s">
        <v>56</v>
      </c>
      <c r="M624" s="1" t="s">
        <v>2198</v>
      </c>
      <c r="N624" s="1" t="s">
        <v>32</v>
      </c>
      <c r="O624" s="1" t="s">
        <v>58</v>
      </c>
      <c r="P624" s="1" t="s">
        <v>2199</v>
      </c>
      <c r="Q624">
        <v>113.568</v>
      </c>
      <c r="R624">
        <v>2</v>
      </c>
      <c r="S624" s="5">
        <v>0.2</v>
      </c>
      <c r="T624" s="11">
        <v>-5.6783999999999999</v>
      </c>
      <c r="U624" s="11">
        <f>SalesData[[#This Row],[Profit]]/SalesData[[#This Row],[Quantity]]</f>
        <v>-2.8391999999999999</v>
      </c>
      <c r="V624" s="5">
        <f>SalesData[[#This Row],[Profit]]/SalesData[[#This Row],[Sales]]</f>
        <v>-0.05</v>
      </c>
      <c r="W624" s="17">
        <f>IF(SalesData[[#This Row],[Discount]]&gt;=0.2,1,0)</f>
        <v>1</v>
      </c>
      <c r="X624" s="1" t="s">
        <v>432</v>
      </c>
      <c r="Y624" s="1" t="str">
        <f>TEXT(SalesData[[#This Row],[Order Date]],"yyyy")</f>
        <v>2017</v>
      </c>
      <c r="Z624" s="1" t="s">
        <v>36</v>
      </c>
    </row>
    <row r="625" spans="1:26" x14ac:dyDescent="0.3">
      <c r="A625">
        <v>2957</v>
      </c>
      <c r="B625" s="1" t="s">
        <v>2200</v>
      </c>
      <c r="C625" s="2">
        <v>42913</v>
      </c>
      <c r="D625" s="2">
        <v>42920</v>
      </c>
      <c r="E625" s="1" t="s">
        <v>41</v>
      </c>
      <c r="F625" s="1" t="s">
        <v>2201</v>
      </c>
      <c r="G625" s="1" t="s">
        <v>2202</v>
      </c>
      <c r="H625" s="1" t="s">
        <v>102</v>
      </c>
      <c r="I625" s="1" t="s">
        <v>27</v>
      </c>
      <c r="J625" s="1" t="s">
        <v>1367</v>
      </c>
      <c r="K625" s="1" t="s">
        <v>122</v>
      </c>
      <c r="L625" s="1" t="s">
        <v>69</v>
      </c>
      <c r="M625" s="1" t="s">
        <v>592</v>
      </c>
      <c r="N625" s="1" t="s">
        <v>32</v>
      </c>
      <c r="O625" s="1" t="s">
        <v>38</v>
      </c>
      <c r="P625" s="1" t="s">
        <v>593</v>
      </c>
      <c r="Q625">
        <v>191.64599999999999</v>
      </c>
      <c r="R625">
        <v>3</v>
      </c>
      <c r="S625" s="5">
        <v>0.1</v>
      </c>
      <c r="T625" s="11">
        <v>31.940999999999999</v>
      </c>
      <c r="U625" s="11">
        <f>SalesData[[#This Row],[Profit]]/SalesData[[#This Row],[Quantity]]</f>
        <v>10.647</v>
      </c>
      <c r="V625" s="5">
        <f>SalesData[[#This Row],[Profit]]/SalesData[[#This Row],[Sales]]</f>
        <v>0.16666666666666669</v>
      </c>
      <c r="W625" s="17">
        <f>IF(SalesData[[#This Row],[Discount]]&gt;=0.2,1,0)</f>
        <v>0</v>
      </c>
      <c r="X625" s="1" t="s">
        <v>49</v>
      </c>
      <c r="Y625" s="1" t="str">
        <f>TEXT(SalesData[[#This Row],[Order Date]],"yyyy")</f>
        <v>2017</v>
      </c>
      <c r="Z625" s="1" t="s">
        <v>61</v>
      </c>
    </row>
    <row r="626" spans="1:26" x14ac:dyDescent="0.3">
      <c r="A626">
        <v>2963</v>
      </c>
      <c r="B626" s="1" t="s">
        <v>2203</v>
      </c>
      <c r="C626" s="2">
        <v>43085</v>
      </c>
      <c r="D626" s="2">
        <v>43090</v>
      </c>
      <c r="E626" s="1" t="s">
        <v>23</v>
      </c>
      <c r="F626" s="1" t="s">
        <v>2204</v>
      </c>
      <c r="G626" s="1" t="s">
        <v>2205</v>
      </c>
      <c r="H626" s="1" t="s">
        <v>92</v>
      </c>
      <c r="I626" s="1" t="s">
        <v>27</v>
      </c>
      <c r="J626" s="1" t="s">
        <v>763</v>
      </c>
      <c r="K626" s="1" t="s">
        <v>55</v>
      </c>
      <c r="L626" s="1" t="s">
        <v>56</v>
      </c>
      <c r="M626" s="1" t="s">
        <v>70</v>
      </c>
      <c r="N626" s="1" t="s">
        <v>32</v>
      </c>
      <c r="O626" s="1" t="s">
        <v>38</v>
      </c>
      <c r="P626" s="1" t="s">
        <v>71</v>
      </c>
      <c r="Q626">
        <v>81.567999999999998</v>
      </c>
      <c r="R626">
        <v>2</v>
      </c>
      <c r="S626" s="5">
        <v>0.2</v>
      </c>
      <c r="T626" s="11">
        <v>9.1763999999999992</v>
      </c>
      <c r="U626" s="11">
        <f>SalesData[[#This Row],[Profit]]/SalesData[[#This Row],[Quantity]]</f>
        <v>4.5881999999999996</v>
      </c>
      <c r="V626" s="5">
        <f>SalesData[[#This Row],[Profit]]/SalesData[[#This Row],[Sales]]</f>
        <v>0.11249999999999999</v>
      </c>
      <c r="W626" s="17">
        <f>IF(SalesData[[#This Row],[Discount]]&gt;=0.2,1,0)</f>
        <v>1</v>
      </c>
      <c r="X626" s="1" t="s">
        <v>60</v>
      </c>
      <c r="Y626" s="1" t="str">
        <f>TEXT(SalesData[[#This Row],[Order Date]],"yyyy")</f>
        <v>2017</v>
      </c>
      <c r="Z626" s="1" t="s">
        <v>98</v>
      </c>
    </row>
    <row r="627" spans="1:26" x14ac:dyDescent="0.3">
      <c r="A627">
        <v>2964</v>
      </c>
      <c r="B627" s="1" t="s">
        <v>2203</v>
      </c>
      <c r="C627" s="2">
        <v>43085</v>
      </c>
      <c r="D627" s="2">
        <v>43090</v>
      </c>
      <c r="E627" s="1" t="s">
        <v>23</v>
      </c>
      <c r="F627" s="1" t="s">
        <v>2204</v>
      </c>
      <c r="G627" s="1" t="s">
        <v>2205</v>
      </c>
      <c r="H627" s="1" t="s">
        <v>92</v>
      </c>
      <c r="I627" s="1" t="s">
        <v>27</v>
      </c>
      <c r="J627" s="1" t="s">
        <v>763</v>
      </c>
      <c r="K627" s="1" t="s">
        <v>55</v>
      </c>
      <c r="L627" s="1" t="s">
        <v>56</v>
      </c>
      <c r="M627" s="1" t="s">
        <v>253</v>
      </c>
      <c r="N627" s="1" t="s">
        <v>32</v>
      </c>
      <c r="O627" s="1" t="s">
        <v>38</v>
      </c>
      <c r="P627" s="1" t="s">
        <v>254</v>
      </c>
      <c r="Q627">
        <v>97.183999999999997</v>
      </c>
      <c r="R627">
        <v>2</v>
      </c>
      <c r="S627" s="5">
        <v>0.2</v>
      </c>
      <c r="T627" s="11">
        <v>6.0739999999999998</v>
      </c>
      <c r="U627" s="11">
        <f>SalesData[[#This Row],[Profit]]/SalesData[[#This Row],[Quantity]]</f>
        <v>3.0369999999999999</v>
      </c>
      <c r="V627" s="5">
        <f>SalesData[[#This Row],[Profit]]/SalesData[[#This Row],[Sales]]</f>
        <v>6.25E-2</v>
      </c>
      <c r="W627" s="17">
        <f>IF(SalesData[[#This Row],[Discount]]&gt;=0.2,1,0)</f>
        <v>1</v>
      </c>
      <c r="X627" s="1" t="s">
        <v>60</v>
      </c>
      <c r="Y627" s="1" t="str">
        <f>TEXT(SalesData[[#This Row],[Order Date]],"yyyy")</f>
        <v>2017</v>
      </c>
      <c r="Z627" s="1" t="s">
        <v>98</v>
      </c>
    </row>
    <row r="628" spans="1:26" x14ac:dyDescent="0.3">
      <c r="A628">
        <v>2966</v>
      </c>
      <c r="B628" s="1" t="s">
        <v>2203</v>
      </c>
      <c r="C628" s="2">
        <v>43085</v>
      </c>
      <c r="D628" s="2">
        <v>43090</v>
      </c>
      <c r="E628" s="1" t="s">
        <v>23</v>
      </c>
      <c r="F628" s="1" t="s">
        <v>2204</v>
      </c>
      <c r="G628" s="1" t="s">
        <v>2205</v>
      </c>
      <c r="H628" s="1" t="s">
        <v>92</v>
      </c>
      <c r="I628" s="1" t="s">
        <v>27</v>
      </c>
      <c r="J628" s="1" t="s">
        <v>763</v>
      </c>
      <c r="K628" s="1" t="s">
        <v>55</v>
      </c>
      <c r="L628" s="1" t="s">
        <v>56</v>
      </c>
      <c r="M628" s="1" t="s">
        <v>2206</v>
      </c>
      <c r="N628" s="1" t="s">
        <v>32</v>
      </c>
      <c r="O628" s="1" t="s">
        <v>58</v>
      </c>
      <c r="P628" s="1" t="s">
        <v>2207</v>
      </c>
      <c r="Q628">
        <v>18.96</v>
      </c>
      <c r="R628">
        <v>2</v>
      </c>
      <c r="S628" s="5">
        <v>0</v>
      </c>
      <c r="T628" s="11">
        <v>7.5839999999999996</v>
      </c>
      <c r="U628" s="11">
        <f>SalesData[[#This Row],[Profit]]/SalesData[[#This Row],[Quantity]]</f>
        <v>3.7919999999999998</v>
      </c>
      <c r="V628" s="5">
        <f>SalesData[[#This Row],[Profit]]/SalesData[[#This Row],[Sales]]</f>
        <v>0.39999999999999997</v>
      </c>
      <c r="W628" s="17">
        <f>IF(SalesData[[#This Row],[Discount]]&gt;=0.2,1,0)</f>
        <v>0</v>
      </c>
      <c r="X628" s="1" t="s">
        <v>60</v>
      </c>
      <c r="Y628" s="1" t="str">
        <f>TEXT(SalesData[[#This Row],[Order Date]],"yyyy")</f>
        <v>2017</v>
      </c>
      <c r="Z628" s="1" t="s">
        <v>98</v>
      </c>
    </row>
    <row r="629" spans="1:26" x14ac:dyDescent="0.3">
      <c r="A629">
        <v>2967</v>
      </c>
      <c r="B629" s="1" t="s">
        <v>2208</v>
      </c>
      <c r="C629" s="2">
        <v>42000</v>
      </c>
      <c r="D629" s="2">
        <v>42004</v>
      </c>
      <c r="E629" s="1" t="s">
        <v>41</v>
      </c>
      <c r="F629" s="1" t="s">
        <v>2209</v>
      </c>
      <c r="G629" s="1" t="s">
        <v>2210</v>
      </c>
      <c r="H629" s="1" t="s">
        <v>26</v>
      </c>
      <c r="I629" s="1" t="s">
        <v>27</v>
      </c>
      <c r="J629" s="1" t="s">
        <v>2211</v>
      </c>
      <c r="K629" s="1" t="s">
        <v>136</v>
      </c>
      <c r="L629" s="1" t="s">
        <v>95</v>
      </c>
      <c r="M629" s="1" t="s">
        <v>1292</v>
      </c>
      <c r="N629" s="1" t="s">
        <v>32</v>
      </c>
      <c r="O629" s="1" t="s">
        <v>58</v>
      </c>
      <c r="P629" s="1" t="s">
        <v>1293</v>
      </c>
      <c r="Q629">
        <v>32.951999999999998</v>
      </c>
      <c r="R629">
        <v>6</v>
      </c>
      <c r="S629" s="5">
        <v>0.6</v>
      </c>
      <c r="T629" s="11">
        <v>-19.7712</v>
      </c>
      <c r="U629" s="11">
        <f>SalesData[[#This Row],[Profit]]/SalesData[[#This Row],[Quantity]]</f>
        <v>-3.2951999999999999</v>
      </c>
      <c r="V629" s="5">
        <f>SalesData[[#This Row],[Profit]]/SalesData[[#This Row],[Sales]]</f>
        <v>-0.60000000000000009</v>
      </c>
      <c r="W629" s="17">
        <f>IF(SalesData[[#This Row],[Discount]]&gt;=0.2,1,0)</f>
        <v>1</v>
      </c>
      <c r="X629" s="1" t="s">
        <v>85</v>
      </c>
      <c r="Y629" s="1" t="str">
        <f>TEXT(SalesData[[#This Row],[Order Date]],"yyyy")</f>
        <v>2014</v>
      </c>
      <c r="Z629" s="1" t="s">
        <v>98</v>
      </c>
    </row>
    <row r="630" spans="1:26" x14ac:dyDescent="0.3">
      <c r="A630">
        <v>2972</v>
      </c>
      <c r="B630" s="1" t="s">
        <v>2212</v>
      </c>
      <c r="C630" s="2">
        <v>43045</v>
      </c>
      <c r="D630" s="2">
        <v>43048</v>
      </c>
      <c r="E630" s="1" t="s">
        <v>23</v>
      </c>
      <c r="F630" s="1" t="s">
        <v>2213</v>
      </c>
      <c r="G630" s="1" t="s">
        <v>2214</v>
      </c>
      <c r="H630" s="1" t="s">
        <v>26</v>
      </c>
      <c r="I630" s="1" t="s">
        <v>27</v>
      </c>
      <c r="J630" s="1" t="s">
        <v>1913</v>
      </c>
      <c r="K630" s="1" t="s">
        <v>1038</v>
      </c>
      <c r="L630" s="1" t="s">
        <v>30</v>
      </c>
      <c r="M630" s="1" t="s">
        <v>1991</v>
      </c>
      <c r="N630" s="1" t="s">
        <v>32</v>
      </c>
      <c r="O630" s="1" t="s">
        <v>58</v>
      </c>
      <c r="P630" s="1" t="s">
        <v>1992</v>
      </c>
      <c r="Q630">
        <v>28.271999999999998</v>
      </c>
      <c r="R630">
        <v>2</v>
      </c>
      <c r="S630" s="5">
        <v>0.2</v>
      </c>
      <c r="T630" s="11">
        <v>6.3612000000000002</v>
      </c>
      <c r="U630" s="11">
        <f>SalesData[[#This Row],[Profit]]/SalesData[[#This Row],[Quantity]]</f>
        <v>3.1806000000000001</v>
      </c>
      <c r="V630" s="5">
        <f>SalesData[[#This Row],[Profit]]/SalesData[[#This Row],[Sales]]</f>
        <v>0.22500000000000001</v>
      </c>
      <c r="W630" s="17">
        <f>IF(SalesData[[#This Row],[Discount]]&gt;=0.2,1,0)</f>
        <v>1</v>
      </c>
      <c r="X630" s="1" t="s">
        <v>35</v>
      </c>
      <c r="Y630" s="1" t="str">
        <f>TEXT(SalesData[[#This Row],[Order Date]],"yyyy")</f>
        <v>2017</v>
      </c>
      <c r="Z630" s="1" t="s">
        <v>36</v>
      </c>
    </row>
    <row r="631" spans="1:26" x14ac:dyDescent="0.3">
      <c r="A631">
        <v>2975</v>
      </c>
      <c r="B631" s="1" t="s">
        <v>2215</v>
      </c>
      <c r="C631" s="2">
        <v>42131</v>
      </c>
      <c r="D631" s="2">
        <v>42136</v>
      </c>
      <c r="E631" s="1" t="s">
        <v>41</v>
      </c>
      <c r="F631" s="1" t="s">
        <v>451</v>
      </c>
      <c r="G631" s="1" t="s">
        <v>452</v>
      </c>
      <c r="H631" s="1" t="s">
        <v>26</v>
      </c>
      <c r="I631" s="1" t="s">
        <v>27</v>
      </c>
      <c r="J631" s="1" t="s">
        <v>2216</v>
      </c>
      <c r="K631" s="1" t="s">
        <v>94</v>
      </c>
      <c r="L631" s="1" t="s">
        <v>95</v>
      </c>
      <c r="M631" s="1" t="s">
        <v>786</v>
      </c>
      <c r="N631" s="1" t="s">
        <v>32</v>
      </c>
      <c r="O631" s="1" t="s">
        <v>47</v>
      </c>
      <c r="P631" s="1" t="s">
        <v>787</v>
      </c>
      <c r="Q631">
        <v>244.006</v>
      </c>
      <c r="R631">
        <v>2</v>
      </c>
      <c r="S631" s="5">
        <v>0.3</v>
      </c>
      <c r="T631" s="11">
        <v>-31.372199999999999</v>
      </c>
      <c r="U631" s="11">
        <f>SalesData[[#This Row],[Profit]]/SalesData[[#This Row],[Quantity]]</f>
        <v>-15.6861</v>
      </c>
      <c r="V631" s="5">
        <f>SalesData[[#This Row],[Profit]]/SalesData[[#This Row],[Sales]]</f>
        <v>-0.12857142857142856</v>
      </c>
      <c r="W631" s="17">
        <f>IF(SalesData[[#This Row],[Discount]]&gt;=0.2,1,0)</f>
        <v>1</v>
      </c>
      <c r="X631" s="1" t="s">
        <v>60</v>
      </c>
      <c r="Y631" s="1" t="str">
        <f>TEXT(SalesData[[#This Row],[Order Date]],"yyyy")</f>
        <v>2015</v>
      </c>
      <c r="Z631" s="1" t="s">
        <v>163</v>
      </c>
    </row>
    <row r="632" spans="1:26" x14ac:dyDescent="0.3">
      <c r="A632">
        <v>2977</v>
      </c>
      <c r="B632" s="1" t="s">
        <v>2217</v>
      </c>
      <c r="C632" s="2">
        <v>43073</v>
      </c>
      <c r="D632" s="2">
        <v>43073</v>
      </c>
      <c r="E632" s="1" t="s">
        <v>427</v>
      </c>
      <c r="F632" s="1" t="s">
        <v>2218</v>
      </c>
      <c r="G632" s="1" t="s">
        <v>2219</v>
      </c>
      <c r="H632" s="1" t="s">
        <v>92</v>
      </c>
      <c r="I632" s="1" t="s">
        <v>27</v>
      </c>
      <c r="J632" s="1" t="s">
        <v>67</v>
      </c>
      <c r="K632" s="1" t="s">
        <v>68</v>
      </c>
      <c r="L632" s="1" t="s">
        <v>69</v>
      </c>
      <c r="M632" s="1" t="s">
        <v>2220</v>
      </c>
      <c r="N632" s="1" t="s">
        <v>32</v>
      </c>
      <c r="O632" s="1" t="s">
        <v>38</v>
      </c>
      <c r="P632" s="1" t="s">
        <v>2221</v>
      </c>
      <c r="Q632">
        <v>188.55199999999999</v>
      </c>
      <c r="R632">
        <v>7</v>
      </c>
      <c r="S632" s="5">
        <v>0.3</v>
      </c>
      <c r="T632" s="11">
        <v>-2.6936</v>
      </c>
      <c r="U632" s="11">
        <f>SalesData[[#This Row],[Profit]]/SalesData[[#This Row],[Quantity]]</f>
        <v>-0.38479999999999998</v>
      </c>
      <c r="V632" s="5">
        <f>SalesData[[#This Row],[Profit]]/SalesData[[#This Row],[Sales]]</f>
        <v>-1.4285714285714287E-2</v>
      </c>
      <c r="W632" s="17">
        <f>IF(SalesData[[#This Row],[Discount]]&gt;=0.2,1,0)</f>
        <v>1</v>
      </c>
      <c r="X632" s="1" t="s">
        <v>432</v>
      </c>
      <c r="Y632" s="1" t="str">
        <f>TEXT(SalesData[[#This Row],[Order Date]],"yyyy")</f>
        <v>2017</v>
      </c>
      <c r="Z632" s="1" t="s">
        <v>98</v>
      </c>
    </row>
    <row r="633" spans="1:26" x14ac:dyDescent="0.3">
      <c r="A633">
        <v>2979</v>
      </c>
      <c r="B633" s="1" t="s">
        <v>2222</v>
      </c>
      <c r="C633" s="2">
        <v>41652</v>
      </c>
      <c r="D633" s="2">
        <v>41655</v>
      </c>
      <c r="E633" s="1" t="s">
        <v>23</v>
      </c>
      <c r="F633" s="1" t="s">
        <v>1437</v>
      </c>
      <c r="G633" s="1" t="s">
        <v>1438</v>
      </c>
      <c r="H633" s="1" t="s">
        <v>26</v>
      </c>
      <c r="I633" s="1" t="s">
        <v>27</v>
      </c>
      <c r="J633" s="1" t="s">
        <v>2223</v>
      </c>
      <c r="K633" s="1" t="s">
        <v>160</v>
      </c>
      <c r="L633" s="1" t="s">
        <v>30</v>
      </c>
      <c r="M633" s="1" t="s">
        <v>2182</v>
      </c>
      <c r="N633" s="1" t="s">
        <v>32</v>
      </c>
      <c r="O633" s="1" t="s">
        <v>38</v>
      </c>
      <c r="P633" s="1" t="s">
        <v>2183</v>
      </c>
      <c r="Q633">
        <v>545.94000000000005</v>
      </c>
      <c r="R633">
        <v>6</v>
      </c>
      <c r="S633" s="5">
        <v>0</v>
      </c>
      <c r="T633" s="11">
        <v>87.350399999999993</v>
      </c>
      <c r="U633" s="11">
        <f>SalesData[[#This Row],[Profit]]/SalesData[[#This Row],[Quantity]]</f>
        <v>14.558399999999999</v>
      </c>
      <c r="V633" s="5">
        <f>SalesData[[#This Row],[Profit]]/SalesData[[#This Row],[Sales]]</f>
        <v>0.15999999999999998</v>
      </c>
      <c r="W633" s="17">
        <f>IF(SalesData[[#This Row],[Discount]]&gt;=0.2,1,0)</f>
        <v>0</v>
      </c>
      <c r="X633" s="1" t="s">
        <v>35</v>
      </c>
      <c r="Y633" s="1" t="str">
        <f>TEXT(SalesData[[#This Row],[Order Date]],"yyyy")</f>
        <v>2014</v>
      </c>
      <c r="Z633" s="1" t="s">
        <v>171</v>
      </c>
    </row>
    <row r="634" spans="1:26" x14ac:dyDescent="0.3">
      <c r="A634">
        <v>2981</v>
      </c>
      <c r="B634" s="1" t="s">
        <v>2224</v>
      </c>
      <c r="C634" s="2">
        <v>42167</v>
      </c>
      <c r="D634" s="2">
        <v>42172</v>
      </c>
      <c r="E634" s="1" t="s">
        <v>41</v>
      </c>
      <c r="F634" s="1" t="s">
        <v>2225</v>
      </c>
      <c r="G634" s="1" t="s">
        <v>2226</v>
      </c>
      <c r="H634" s="1" t="s">
        <v>26</v>
      </c>
      <c r="I634" s="1" t="s">
        <v>27</v>
      </c>
      <c r="J634" s="1" t="s">
        <v>67</v>
      </c>
      <c r="K634" s="1" t="s">
        <v>68</v>
      </c>
      <c r="L634" s="1" t="s">
        <v>69</v>
      </c>
      <c r="M634" s="1" t="s">
        <v>1711</v>
      </c>
      <c r="N634" s="1" t="s">
        <v>32</v>
      </c>
      <c r="O634" s="1" t="s">
        <v>58</v>
      </c>
      <c r="P634" s="1" t="s">
        <v>1712</v>
      </c>
      <c r="Q634">
        <v>43.295999999999999</v>
      </c>
      <c r="R634">
        <v>2</v>
      </c>
      <c r="S634" s="5">
        <v>0.2</v>
      </c>
      <c r="T634" s="11">
        <v>4.3296000000000001</v>
      </c>
      <c r="U634" s="11">
        <f>SalesData[[#This Row],[Profit]]/SalesData[[#This Row],[Quantity]]</f>
        <v>2.1648000000000001</v>
      </c>
      <c r="V634" s="5">
        <f>SalesData[[#This Row],[Profit]]/SalesData[[#This Row],[Sales]]</f>
        <v>0.1</v>
      </c>
      <c r="W634" s="17">
        <f>IF(SalesData[[#This Row],[Discount]]&gt;=0.2,1,0)</f>
        <v>1</v>
      </c>
      <c r="X634" s="1" t="s">
        <v>60</v>
      </c>
      <c r="Y634" s="1" t="str">
        <f>TEXT(SalesData[[#This Row],[Order Date]],"yyyy")</f>
        <v>2015</v>
      </c>
      <c r="Z634" s="1" t="s">
        <v>61</v>
      </c>
    </row>
    <row r="635" spans="1:26" x14ac:dyDescent="0.3">
      <c r="A635">
        <v>2982</v>
      </c>
      <c r="B635" s="1" t="s">
        <v>2227</v>
      </c>
      <c r="C635" s="2">
        <v>41832</v>
      </c>
      <c r="D635" s="2">
        <v>41838</v>
      </c>
      <c r="E635" s="1" t="s">
        <v>41</v>
      </c>
      <c r="F635" s="1" t="s">
        <v>2228</v>
      </c>
      <c r="G635" s="1" t="s">
        <v>2229</v>
      </c>
      <c r="H635" s="1" t="s">
        <v>26</v>
      </c>
      <c r="I635" s="1" t="s">
        <v>27</v>
      </c>
      <c r="J635" s="1" t="s">
        <v>193</v>
      </c>
      <c r="K635" s="1" t="s">
        <v>194</v>
      </c>
      <c r="L635" s="1" t="s">
        <v>56</v>
      </c>
      <c r="M635" s="1" t="s">
        <v>2220</v>
      </c>
      <c r="N635" s="1" t="s">
        <v>32</v>
      </c>
      <c r="O635" s="1" t="s">
        <v>38</v>
      </c>
      <c r="P635" s="1" t="s">
        <v>2221</v>
      </c>
      <c r="Q635">
        <v>123.136</v>
      </c>
      <c r="R635">
        <v>4</v>
      </c>
      <c r="S635" s="5">
        <v>0.2</v>
      </c>
      <c r="T635" s="11">
        <v>13.8528</v>
      </c>
      <c r="U635" s="11">
        <f>SalesData[[#This Row],[Profit]]/SalesData[[#This Row],[Quantity]]</f>
        <v>3.4632000000000001</v>
      </c>
      <c r="V635" s="5">
        <f>SalesData[[#This Row],[Profit]]/SalesData[[#This Row],[Sales]]</f>
        <v>0.1125</v>
      </c>
      <c r="W635" s="17">
        <f>IF(SalesData[[#This Row],[Discount]]&gt;=0.2,1,0)</f>
        <v>1</v>
      </c>
      <c r="X635" s="1" t="s">
        <v>131</v>
      </c>
      <c r="Y635" s="1" t="str">
        <f>TEXT(SalesData[[#This Row],[Order Date]],"yyyy")</f>
        <v>2014</v>
      </c>
      <c r="Z635" s="1" t="s">
        <v>73</v>
      </c>
    </row>
    <row r="636" spans="1:26" x14ac:dyDescent="0.3">
      <c r="A636">
        <v>2985</v>
      </c>
      <c r="B636" s="1" t="s">
        <v>2230</v>
      </c>
      <c r="C636" s="2">
        <v>41979</v>
      </c>
      <c r="D636" s="2">
        <v>41984</v>
      </c>
      <c r="E636" s="1" t="s">
        <v>23</v>
      </c>
      <c r="F636" s="1" t="s">
        <v>606</v>
      </c>
      <c r="G636" s="1" t="s">
        <v>607</v>
      </c>
      <c r="H636" s="1" t="s">
        <v>26</v>
      </c>
      <c r="I636" s="1" t="s">
        <v>27</v>
      </c>
      <c r="J636" s="1" t="s">
        <v>880</v>
      </c>
      <c r="K636" s="1" t="s">
        <v>1519</v>
      </c>
      <c r="L636" s="1" t="s">
        <v>56</v>
      </c>
      <c r="M636" s="1" t="s">
        <v>1725</v>
      </c>
      <c r="N636" s="1" t="s">
        <v>32</v>
      </c>
      <c r="O636" s="1" t="s">
        <v>47</v>
      </c>
      <c r="P636" s="1" t="s">
        <v>1726</v>
      </c>
      <c r="Q636">
        <v>275.49</v>
      </c>
      <c r="R636">
        <v>1</v>
      </c>
      <c r="S636" s="5">
        <v>0.5</v>
      </c>
      <c r="T636" s="11">
        <v>-170.8038</v>
      </c>
      <c r="U636" s="11">
        <f>SalesData[[#This Row],[Profit]]/SalesData[[#This Row],[Quantity]]</f>
        <v>-170.8038</v>
      </c>
      <c r="V636" s="5">
        <f>SalesData[[#This Row],[Profit]]/SalesData[[#This Row],[Sales]]</f>
        <v>-0.62</v>
      </c>
      <c r="W636" s="17">
        <f>IF(SalesData[[#This Row],[Discount]]&gt;=0.2,1,0)</f>
        <v>1</v>
      </c>
      <c r="X636" s="1" t="s">
        <v>60</v>
      </c>
      <c r="Y636" s="1" t="str">
        <f>TEXT(SalesData[[#This Row],[Order Date]],"yyyy")</f>
        <v>2014</v>
      </c>
      <c r="Z636" s="1" t="s">
        <v>98</v>
      </c>
    </row>
    <row r="637" spans="1:26" x14ac:dyDescent="0.3">
      <c r="A637">
        <v>2986</v>
      </c>
      <c r="B637" s="1" t="s">
        <v>2231</v>
      </c>
      <c r="C637" s="2">
        <v>42515</v>
      </c>
      <c r="D637" s="2">
        <v>42520</v>
      </c>
      <c r="E637" s="1" t="s">
        <v>41</v>
      </c>
      <c r="F637" s="1" t="s">
        <v>2232</v>
      </c>
      <c r="G637" s="1" t="s">
        <v>2233</v>
      </c>
      <c r="H637" s="1" t="s">
        <v>102</v>
      </c>
      <c r="I637" s="1" t="s">
        <v>27</v>
      </c>
      <c r="J637" s="1" t="s">
        <v>349</v>
      </c>
      <c r="K637" s="1" t="s">
        <v>669</v>
      </c>
      <c r="L637" s="1" t="s">
        <v>30</v>
      </c>
      <c r="M637" s="1" t="s">
        <v>2234</v>
      </c>
      <c r="N637" s="1" t="s">
        <v>32</v>
      </c>
      <c r="O637" s="1" t="s">
        <v>58</v>
      </c>
      <c r="P637" s="1" t="s">
        <v>2235</v>
      </c>
      <c r="Q637">
        <v>24.96</v>
      </c>
      <c r="R637">
        <v>4</v>
      </c>
      <c r="S637" s="5">
        <v>0</v>
      </c>
      <c r="T637" s="11">
        <v>6.24</v>
      </c>
      <c r="U637" s="11">
        <f>SalesData[[#This Row],[Profit]]/SalesData[[#This Row],[Quantity]]</f>
        <v>1.56</v>
      </c>
      <c r="V637" s="5">
        <f>SalesData[[#This Row],[Profit]]/SalesData[[#This Row],[Sales]]</f>
        <v>0.25</v>
      </c>
      <c r="W637" s="17">
        <f>IF(SalesData[[#This Row],[Discount]]&gt;=0.2,1,0)</f>
        <v>0</v>
      </c>
      <c r="X637" s="1" t="s">
        <v>60</v>
      </c>
      <c r="Y637" s="1" t="str">
        <f>TEXT(SalesData[[#This Row],[Order Date]],"yyyy")</f>
        <v>2016</v>
      </c>
      <c r="Z637" s="1" t="s">
        <v>163</v>
      </c>
    </row>
    <row r="638" spans="1:26" x14ac:dyDescent="0.3">
      <c r="A638">
        <v>2998</v>
      </c>
      <c r="B638" s="1" t="s">
        <v>2236</v>
      </c>
      <c r="C638" s="2">
        <v>41811</v>
      </c>
      <c r="D638" s="2">
        <v>41815</v>
      </c>
      <c r="E638" s="1" t="s">
        <v>41</v>
      </c>
      <c r="F638" s="1" t="s">
        <v>2237</v>
      </c>
      <c r="G638" s="1" t="s">
        <v>2238</v>
      </c>
      <c r="H638" s="1" t="s">
        <v>26</v>
      </c>
      <c r="I638" s="1" t="s">
        <v>27</v>
      </c>
      <c r="J638" s="1" t="s">
        <v>67</v>
      </c>
      <c r="K638" s="1" t="s">
        <v>68</v>
      </c>
      <c r="L638" s="1" t="s">
        <v>69</v>
      </c>
      <c r="M638" s="1" t="s">
        <v>2239</v>
      </c>
      <c r="N638" s="1" t="s">
        <v>32</v>
      </c>
      <c r="O638" s="1" t="s">
        <v>58</v>
      </c>
      <c r="P638" s="1" t="s">
        <v>2240</v>
      </c>
      <c r="Q638">
        <v>3.984</v>
      </c>
      <c r="R638">
        <v>1</v>
      </c>
      <c r="S638" s="5">
        <v>0.2</v>
      </c>
      <c r="T638" s="11">
        <v>0.64739999999999998</v>
      </c>
      <c r="U638" s="11">
        <f>SalesData[[#This Row],[Profit]]/SalesData[[#This Row],[Quantity]]</f>
        <v>0.64739999999999998</v>
      </c>
      <c r="V638" s="5">
        <f>SalesData[[#This Row],[Profit]]/SalesData[[#This Row],[Sales]]</f>
        <v>0.16250000000000001</v>
      </c>
      <c r="W638" s="17">
        <f>IF(SalesData[[#This Row],[Discount]]&gt;=0.2,1,0)</f>
        <v>1</v>
      </c>
      <c r="X638" s="1" t="s">
        <v>85</v>
      </c>
      <c r="Y638" s="1" t="str">
        <f>TEXT(SalesData[[#This Row],[Order Date]],"yyyy")</f>
        <v>2014</v>
      </c>
      <c r="Z638" s="1" t="s">
        <v>61</v>
      </c>
    </row>
    <row r="639" spans="1:26" x14ac:dyDescent="0.3">
      <c r="A639">
        <v>3009</v>
      </c>
      <c r="B639" s="1" t="s">
        <v>2241</v>
      </c>
      <c r="C639" s="2">
        <v>42709</v>
      </c>
      <c r="D639" s="2">
        <v>42710</v>
      </c>
      <c r="E639" s="1" t="s">
        <v>89</v>
      </c>
      <c r="F639" s="1" t="s">
        <v>1573</v>
      </c>
      <c r="G639" s="1" t="s">
        <v>1574</v>
      </c>
      <c r="H639" s="1" t="s">
        <v>26</v>
      </c>
      <c r="I639" s="1" t="s">
        <v>27</v>
      </c>
      <c r="J639" s="1" t="s">
        <v>2242</v>
      </c>
      <c r="K639" s="1" t="s">
        <v>29</v>
      </c>
      <c r="L639" s="1" t="s">
        <v>30</v>
      </c>
      <c r="M639" s="1" t="s">
        <v>1757</v>
      </c>
      <c r="N639" s="1" t="s">
        <v>32</v>
      </c>
      <c r="O639" s="1" t="s">
        <v>58</v>
      </c>
      <c r="P639" s="1" t="s">
        <v>1758</v>
      </c>
      <c r="Q639">
        <v>191.82</v>
      </c>
      <c r="R639">
        <v>3</v>
      </c>
      <c r="S639" s="5">
        <v>0</v>
      </c>
      <c r="T639" s="11">
        <v>74.809799999999996</v>
      </c>
      <c r="U639" s="11">
        <f>SalesData[[#This Row],[Profit]]/SalesData[[#This Row],[Quantity]]</f>
        <v>24.936599999999999</v>
      </c>
      <c r="V639" s="5">
        <f>SalesData[[#This Row],[Profit]]/SalesData[[#This Row],[Sales]]</f>
        <v>0.39</v>
      </c>
      <c r="W639" s="17">
        <f>IF(SalesData[[#This Row],[Discount]]&gt;=0.2,1,0)</f>
        <v>0</v>
      </c>
      <c r="X639" s="1" t="s">
        <v>125</v>
      </c>
      <c r="Y639" s="1" t="str">
        <f>TEXT(SalesData[[#This Row],[Order Date]],"yyyy")</f>
        <v>2016</v>
      </c>
      <c r="Z639" s="1" t="s">
        <v>98</v>
      </c>
    </row>
    <row r="640" spans="1:26" x14ac:dyDescent="0.3">
      <c r="A640">
        <v>3016</v>
      </c>
      <c r="B640" s="1" t="s">
        <v>2243</v>
      </c>
      <c r="C640" s="2">
        <v>42264</v>
      </c>
      <c r="D640" s="2">
        <v>42268</v>
      </c>
      <c r="E640" s="1" t="s">
        <v>41</v>
      </c>
      <c r="F640" s="1" t="s">
        <v>217</v>
      </c>
      <c r="G640" s="1" t="s">
        <v>218</v>
      </c>
      <c r="H640" s="1" t="s">
        <v>102</v>
      </c>
      <c r="I640" s="1" t="s">
        <v>27</v>
      </c>
      <c r="J640" s="1" t="s">
        <v>175</v>
      </c>
      <c r="K640" s="1" t="s">
        <v>122</v>
      </c>
      <c r="L640" s="1" t="s">
        <v>69</v>
      </c>
      <c r="M640" s="1" t="s">
        <v>924</v>
      </c>
      <c r="N640" s="1" t="s">
        <v>32</v>
      </c>
      <c r="O640" s="1" t="s">
        <v>47</v>
      </c>
      <c r="P640" s="1" t="s">
        <v>925</v>
      </c>
      <c r="Q640">
        <v>344.22</v>
      </c>
      <c r="R640">
        <v>2</v>
      </c>
      <c r="S640" s="5">
        <v>0.4</v>
      </c>
      <c r="T640" s="11">
        <v>-103.26600000000001</v>
      </c>
      <c r="U640" s="11">
        <f>SalesData[[#This Row],[Profit]]/SalesData[[#This Row],[Quantity]]</f>
        <v>-51.633000000000003</v>
      </c>
      <c r="V640" s="5">
        <f>SalesData[[#This Row],[Profit]]/SalesData[[#This Row],[Sales]]</f>
        <v>-0.3</v>
      </c>
      <c r="W640" s="17">
        <f>IF(SalesData[[#This Row],[Discount]]&gt;=0.2,1,0)</f>
        <v>1</v>
      </c>
      <c r="X640" s="1" t="s">
        <v>85</v>
      </c>
      <c r="Y640" s="1" t="str">
        <f>TEXT(SalesData[[#This Row],[Order Date]],"yyyy")</f>
        <v>2015</v>
      </c>
      <c r="Z640" s="1" t="s">
        <v>79</v>
      </c>
    </row>
    <row r="641" spans="1:26" x14ac:dyDescent="0.3">
      <c r="A641">
        <v>3018</v>
      </c>
      <c r="B641" s="1" t="s">
        <v>2244</v>
      </c>
      <c r="C641" s="2">
        <v>42605</v>
      </c>
      <c r="D641" s="2">
        <v>42612</v>
      </c>
      <c r="E641" s="1" t="s">
        <v>41</v>
      </c>
      <c r="F641" s="1" t="s">
        <v>1146</v>
      </c>
      <c r="G641" s="1" t="s">
        <v>1147</v>
      </c>
      <c r="H641" s="1" t="s">
        <v>102</v>
      </c>
      <c r="I641" s="1" t="s">
        <v>27</v>
      </c>
      <c r="J641" s="1" t="s">
        <v>2245</v>
      </c>
      <c r="K641" s="1" t="s">
        <v>94</v>
      </c>
      <c r="L641" s="1" t="s">
        <v>95</v>
      </c>
      <c r="M641" s="1" t="s">
        <v>1544</v>
      </c>
      <c r="N641" s="1" t="s">
        <v>32</v>
      </c>
      <c r="O641" s="1" t="s">
        <v>58</v>
      </c>
      <c r="P641" s="1" t="s">
        <v>1545</v>
      </c>
      <c r="Q641">
        <v>22.608000000000001</v>
      </c>
      <c r="R641">
        <v>3</v>
      </c>
      <c r="S641" s="5">
        <v>0.6</v>
      </c>
      <c r="T641" s="11">
        <v>-10.1736</v>
      </c>
      <c r="U641" s="11">
        <f>SalesData[[#This Row],[Profit]]/SalesData[[#This Row],[Quantity]]</f>
        <v>-3.3912</v>
      </c>
      <c r="V641" s="5">
        <f>SalesData[[#This Row],[Profit]]/SalesData[[#This Row],[Sales]]</f>
        <v>-0.45</v>
      </c>
      <c r="W641" s="17">
        <f>IF(SalesData[[#This Row],[Discount]]&gt;=0.2,1,0)</f>
        <v>1</v>
      </c>
      <c r="X641" s="1" t="s">
        <v>49</v>
      </c>
      <c r="Y641" s="1" t="str">
        <f>TEXT(SalesData[[#This Row],[Order Date]],"yyyy")</f>
        <v>2016</v>
      </c>
      <c r="Z641" s="1" t="s">
        <v>255</v>
      </c>
    </row>
    <row r="642" spans="1:26" x14ac:dyDescent="0.3">
      <c r="A642">
        <v>3022</v>
      </c>
      <c r="B642" s="1" t="s">
        <v>2246</v>
      </c>
      <c r="C642" s="2">
        <v>42316</v>
      </c>
      <c r="D642" s="2">
        <v>42322</v>
      </c>
      <c r="E642" s="1" t="s">
        <v>41</v>
      </c>
      <c r="F642" s="1" t="s">
        <v>509</v>
      </c>
      <c r="G642" s="1" t="s">
        <v>510</v>
      </c>
      <c r="H642" s="1" t="s">
        <v>26</v>
      </c>
      <c r="I642" s="1" t="s">
        <v>27</v>
      </c>
      <c r="J642" s="1" t="s">
        <v>2247</v>
      </c>
      <c r="K642" s="1" t="s">
        <v>78</v>
      </c>
      <c r="L642" s="1" t="s">
        <v>56</v>
      </c>
      <c r="M642" s="1" t="s">
        <v>832</v>
      </c>
      <c r="N642" s="1" t="s">
        <v>32</v>
      </c>
      <c r="O642" s="1" t="s">
        <v>58</v>
      </c>
      <c r="P642" s="1" t="s">
        <v>833</v>
      </c>
      <c r="Q642">
        <v>66.69</v>
      </c>
      <c r="R642">
        <v>3</v>
      </c>
      <c r="S642" s="5">
        <v>0</v>
      </c>
      <c r="T642" s="11">
        <v>22.0077</v>
      </c>
      <c r="U642" s="11">
        <f>SalesData[[#This Row],[Profit]]/SalesData[[#This Row],[Quantity]]</f>
        <v>7.3358999999999996</v>
      </c>
      <c r="V642" s="5">
        <f>SalesData[[#This Row],[Profit]]/SalesData[[#This Row],[Sales]]</f>
        <v>0.33</v>
      </c>
      <c r="W642" s="17">
        <f>IF(SalesData[[#This Row],[Discount]]&gt;=0.2,1,0)</f>
        <v>0</v>
      </c>
      <c r="X642" s="1" t="s">
        <v>131</v>
      </c>
      <c r="Y642" s="1" t="str">
        <f>TEXT(SalesData[[#This Row],[Order Date]],"yyyy")</f>
        <v>2015</v>
      </c>
      <c r="Z642" s="1" t="s">
        <v>36</v>
      </c>
    </row>
    <row r="643" spans="1:26" x14ac:dyDescent="0.3">
      <c r="A643">
        <v>3024</v>
      </c>
      <c r="B643" s="1" t="s">
        <v>2248</v>
      </c>
      <c r="C643" s="2">
        <v>43056</v>
      </c>
      <c r="D643" s="2">
        <v>43062</v>
      </c>
      <c r="E643" s="1" t="s">
        <v>41</v>
      </c>
      <c r="F643" s="1" t="s">
        <v>2249</v>
      </c>
      <c r="G643" s="1" t="s">
        <v>2250</v>
      </c>
      <c r="H643" s="1" t="s">
        <v>26</v>
      </c>
      <c r="I643" s="1" t="s">
        <v>27</v>
      </c>
      <c r="J643" s="1" t="s">
        <v>2251</v>
      </c>
      <c r="K643" s="1" t="s">
        <v>94</v>
      </c>
      <c r="L643" s="1" t="s">
        <v>95</v>
      </c>
      <c r="M643" s="1" t="s">
        <v>1777</v>
      </c>
      <c r="N643" s="1" t="s">
        <v>32</v>
      </c>
      <c r="O643" s="1" t="s">
        <v>33</v>
      </c>
      <c r="P643" s="1" t="s">
        <v>1778</v>
      </c>
      <c r="Q643">
        <v>327.7328</v>
      </c>
      <c r="R643">
        <v>2</v>
      </c>
      <c r="S643" s="5">
        <v>0.32</v>
      </c>
      <c r="T643" s="11">
        <v>-14.4588</v>
      </c>
      <c r="U643" s="11">
        <f>SalesData[[#This Row],[Profit]]/SalesData[[#This Row],[Quantity]]</f>
        <v>-7.2294</v>
      </c>
      <c r="V643" s="5">
        <f>SalesData[[#This Row],[Profit]]/SalesData[[#This Row],[Sales]]</f>
        <v>-4.4117647058823532E-2</v>
      </c>
      <c r="W643" s="17">
        <f>IF(SalesData[[#This Row],[Discount]]&gt;=0.2,1,0)</f>
        <v>1</v>
      </c>
      <c r="X643" s="1" t="s">
        <v>131</v>
      </c>
      <c r="Y643" s="1" t="str">
        <f>TEXT(SalesData[[#This Row],[Order Date]],"yyyy")</f>
        <v>2017</v>
      </c>
      <c r="Z643" s="1" t="s">
        <v>36</v>
      </c>
    </row>
    <row r="644" spans="1:26" x14ac:dyDescent="0.3">
      <c r="A644">
        <v>3027</v>
      </c>
      <c r="B644" s="1" t="s">
        <v>2252</v>
      </c>
      <c r="C644" s="2">
        <v>42847</v>
      </c>
      <c r="D644" s="2">
        <v>42851</v>
      </c>
      <c r="E644" s="1" t="s">
        <v>41</v>
      </c>
      <c r="F644" s="1" t="s">
        <v>661</v>
      </c>
      <c r="G644" s="1" t="s">
        <v>662</v>
      </c>
      <c r="H644" s="1" t="s">
        <v>102</v>
      </c>
      <c r="I644" s="1" t="s">
        <v>27</v>
      </c>
      <c r="J644" s="1" t="s">
        <v>67</v>
      </c>
      <c r="K644" s="1" t="s">
        <v>68</v>
      </c>
      <c r="L644" s="1" t="s">
        <v>69</v>
      </c>
      <c r="M644" s="1" t="s">
        <v>1393</v>
      </c>
      <c r="N644" s="1" t="s">
        <v>32</v>
      </c>
      <c r="O644" s="1" t="s">
        <v>58</v>
      </c>
      <c r="P644" s="1" t="s">
        <v>1394</v>
      </c>
      <c r="Q644">
        <v>254.352</v>
      </c>
      <c r="R644">
        <v>3</v>
      </c>
      <c r="S644" s="5">
        <v>0.2</v>
      </c>
      <c r="T644" s="11">
        <v>0</v>
      </c>
      <c r="U644" s="11">
        <f>SalesData[[#This Row],[Profit]]/SalesData[[#This Row],[Quantity]]</f>
        <v>0</v>
      </c>
      <c r="V644" s="5">
        <f>SalesData[[#This Row],[Profit]]/SalesData[[#This Row],[Sales]]</f>
        <v>0</v>
      </c>
      <c r="W644" s="17">
        <f>IF(SalesData[[#This Row],[Discount]]&gt;=0.2,1,0)</f>
        <v>1</v>
      </c>
      <c r="X644" s="1" t="s">
        <v>85</v>
      </c>
      <c r="Y644" s="1" t="str">
        <f>TEXT(SalesData[[#This Row],[Order Date]],"yyyy")</f>
        <v>2017</v>
      </c>
      <c r="Z644" s="1" t="s">
        <v>115</v>
      </c>
    </row>
    <row r="645" spans="1:26" x14ac:dyDescent="0.3">
      <c r="A645">
        <v>3029</v>
      </c>
      <c r="B645" s="1" t="s">
        <v>2253</v>
      </c>
      <c r="C645" s="2">
        <v>43086</v>
      </c>
      <c r="D645" s="2">
        <v>43090</v>
      </c>
      <c r="E645" s="1" t="s">
        <v>41</v>
      </c>
      <c r="F645" s="1" t="s">
        <v>1336</v>
      </c>
      <c r="G645" s="1" t="s">
        <v>1337</v>
      </c>
      <c r="H645" s="1" t="s">
        <v>26</v>
      </c>
      <c r="I645" s="1" t="s">
        <v>27</v>
      </c>
      <c r="J645" s="1" t="s">
        <v>2122</v>
      </c>
      <c r="K645" s="1" t="s">
        <v>718</v>
      </c>
      <c r="L645" s="1" t="s">
        <v>30</v>
      </c>
      <c r="M645" s="1" t="s">
        <v>1188</v>
      </c>
      <c r="N645" s="1" t="s">
        <v>32</v>
      </c>
      <c r="O645" s="1" t="s">
        <v>38</v>
      </c>
      <c r="P645" s="1" t="s">
        <v>1189</v>
      </c>
      <c r="Q645">
        <v>504.9</v>
      </c>
      <c r="R645">
        <v>5</v>
      </c>
      <c r="S645" s="5">
        <v>0</v>
      </c>
      <c r="T645" s="11">
        <v>80.784000000000006</v>
      </c>
      <c r="U645" s="11">
        <f>SalesData[[#This Row],[Profit]]/SalesData[[#This Row],[Quantity]]</f>
        <v>16.1568</v>
      </c>
      <c r="V645" s="5">
        <f>SalesData[[#This Row],[Profit]]/SalesData[[#This Row],[Sales]]</f>
        <v>0.16000000000000003</v>
      </c>
      <c r="W645" s="17">
        <f>IF(SalesData[[#This Row],[Discount]]&gt;=0.2,1,0)</f>
        <v>0</v>
      </c>
      <c r="X645" s="1" t="s">
        <v>85</v>
      </c>
      <c r="Y645" s="1" t="str">
        <f>TEXT(SalesData[[#This Row],[Order Date]],"yyyy")</f>
        <v>2017</v>
      </c>
      <c r="Z645" s="1" t="s">
        <v>98</v>
      </c>
    </row>
    <row r="646" spans="1:26" x14ac:dyDescent="0.3">
      <c r="A646">
        <v>3031</v>
      </c>
      <c r="B646" s="1" t="s">
        <v>2254</v>
      </c>
      <c r="C646" s="2">
        <v>42268</v>
      </c>
      <c r="D646" s="2">
        <v>42274</v>
      </c>
      <c r="E646" s="1" t="s">
        <v>41</v>
      </c>
      <c r="F646" s="1" t="s">
        <v>2255</v>
      </c>
      <c r="G646" s="1" t="s">
        <v>2256</v>
      </c>
      <c r="H646" s="1" t="s">
        <v>92</v>
      </c>
      <c r="I646" s="1" t="s">
        <v>27</v>
      </c>
      <c r="J646" s="1" t="s">
        <v>2257</v>
      </c>
      <c r="K646" s="1" t="s">
        <v>291</v>
      </c>
      <c r="L646" s="1" t="s">
        <v>95</v>
      </c>
      <c r="M646" s="1" t="s">
        <v>1605</v>
      </c>
      <c r="N646" s="1" t="s">
        <v>32</v>
      </c>
      <c r="O646" s="1" t="s">
        <v>33</v>
      </c>
      <c r="P646" s="1" t="s">
        <v>1606</v>
      </c>
      <c r="Q646">
        <v>194.32</v>
      </c>
      <c r="R646">
        <v>4</v>
      </c>
      <c r="S646" s="5">
        <v>0</v>
      </c>
      <c r="T646" s="11">
        <v>31.091200000000001</v>
      </c>
      <c r="U646" s="11">
        <f>SalesData[[#This Row],[Profit]]/SalesData[[#This Row],[Quantity]]</f>
        <v>7.7728000000000002</v>
      </c>
      <c r="V646" s="5">
        <f>SalesData[[#This Row],[Profit]]/SalesData[[#This Row],[Sales]]</f>
        <v>0.16</v>
      </c>
      <c r="W646" s="17">
        <f>IF(SalesData[[#This Row],[Discount]]&gt;=0.2,1,0)</f>
        <v>0</v>
      </c>
      <c r="X646" s="1" t="s">
        <v>131</v>
      </c>
      <c r="Y646" s="1" t="str">
        <f>TEXT(SalesData[[#This Row],[Order Date]],"yyyy")</f>
        <v>2015</v>
      </c>
      <c r="Z646" s="1" t="s">
        <v>79</v>
      </c>
    </row>
    <row r="647" spans="1:26" x14ac:dyDescent="0.3">
      <c r="A647">
        <v>3033</v>
      </c>
      <c r="B647" s="1" t="s">
        <v>2258</v>
      </c>
      <c r="C647" s="2">
        <v>42695</v>
      </c>
      <c r="D647" s="2">
        <v>42700</v>
      </c>
      <c r="E647" s="1" t="s">
        <v>41</v>
      </c>
      <c r="F647" s="1" t="s">
        <v>2259</v>
      </c>
      <c r="G647" s="1" t="s">
        <v>2260</v>
      </c>
      <c r="H647" s="1" t="s">
        <v>26</v>
      </c>
      <c r="I647" s="1" t="s">
        <v>27</v>
      </c>
      <c r="J647" s="1" t="s">
        <v>2261</v>
      </c>
      <c r="K647" s="1" t="s">
        <v>1519</v>
      </c>
      <c r="L647" s="1" t="s">
        <v>56</v>
      </c>
      <c r="M647" s="1" t="s">
        <v>1658</v>
      </c>
      <c r="N647" s="1" t="s">
        <v>32</v>
      </c>
      <c r="O647" s="1" t="s">
        <v>38</v>
      </c>
      <c r="P647" s="1" t="s">
        <v>1659</v>
      </c>
      <c r="Q647">
        <v>195.136</v>
      </c>
      <c r="R647">
        <v>4</v>
      </c>
      <c r="S647" s="5">
        <v>0.2</v>
      </c>
      <c r="T647" s="11">
        <v>-12.196</v>
      </c>
      <c r="U647" s="11">
        <f>SalesData[[#This Row],[Profit]]/SalesData[[#This Row],[Quantity]]</f>
        <v>-3.0489999999999999</v>
      </c>
      <c r="V647" s="5">
        <f>SalesData[[#This Row],[Profit]]/SalesData[[#This Row],[Sales]]</f>
        <v>-6.25E-2</v>
      </c>
      <c r="W647" s="17">
        <f>IF(SalesData[[#This Row],[Discount]]&gt;=0.2,1,0)</f>
        <v>1</v>
      </c>
      <c r="X647" s="1" t="s">
        <v>60</v>
      </c>
      <c r="Y647" s="1" t="str">
        <f>TEXT(SalesData[[#This Row],[Order Date]],"yyyy")</f>
        <v>2016</v>
      </c>
      <c r="Z647" s="1" t="s">
        <v>36</v>
      </c>
    </row>
    <row r="648" spans="1:26" x14ac:dyDescent="0.3">
      <c r="A648">
        <v>3039</v>
      </c>
      <c r="B648" s="1" t="s">
        <v>2262</v>
      </c>
      <c r="C648" s="2">
        <v>42166</v>
      </c>
      <c r="D648" s="2">
        <v>42171</v>
      </c>
      <c r="E648" s="1" t="s">
        <v>41</v>
      </c>
      <c r="F648" s="1" t="s">
        <v>1062</v>
      </c>
      <c r="G648" s="1" t="s">
        <v>1063</v>
      </c>
      <c r="H648" s="1" t="s">
        <v>26</v>
      </c>
      <c r="I648" s="1" t="s">
        <v>27</v>
      </c>
      <c r="J648" s="1" t="s">
        <v>1037</v>
      </c>
      <c r="K648" s="1" t="s">
        <v>1408</v>
      </c>
      <c r="L648" s="1" t="s">
        <v>30</v>
      </c>
      <c r="M648" s="1" t="s">
        <v>2263</v>
      </c>
      <c r="N648" s="1" t="s">
        <v>32</v>
      </c>
      <c r="O648" s="1" t="s">
        <v>58</v>
      </c>
      <c r="P648" s="1" t="s">
        <v>2264</v>
      </c>
      <c r="Q648">
        <v>29.16</v>
      </c>
      <c r="R648">
        <v>2</v>
      </c>
      <c r="S648" s="5">
        <v>0</v>
      </c>
      <c r="T648" s="11">
        <v>10.789199999999999</v>
      </c>
      <c r="U648" s="11">
        <f>SalesData[[#This Row],[Profit]]/SalesData[[#This Row],[Quantity]]</f>
        <v>5.3945999999999996</v>
      </c>
      <c r="V648" s="5">
        <f>SalesData[[#This Row],[Profit]]/SalesData[[#This Row],[Sales]]</f>
        <v>0.37</v>
      </c>
      <c r="W648" s="17">
        <f>IF(SalesData[[#This Row],[Discount]]&gt;=0.2,1,0)</f>
        <v>0</v>
      </c>
      <c r="X648" s="1" t="s">
        <v>60</v>
      </c>
      <c r="Y648" s="1" t="str">
        <f>TEXT(SalesData[[#This Row],[Order Date]],"yyyy")</f>
        <v>2015</v>
      </c>
      <c r="Z648" s="1" t="s">
        <v>61</v>
      </c>
    </row>
    <row r="649" spans="1:26" x14ac:dyDescent="0.3">
      <c r="A649">
        <v>3040</v>
      </c>
      <c r="B649" s="1" t="s">
        <v>2265</v>
      </c>
      <c r="C649" s="2">
        <v>43011</v>
      </c>
      <c r="D649" s="2">
        <v>43016</v>
      </c>
      <c r="E649" s="1" t="s">
        <v>41</v>
      </c>
      <c r="F649" s="1" t="s">
        <v>2266</v>
      </c>
      <c r="G649" s="1" t="s">
        <v>2267</v>
      </c>
      <c r="H649" s="1" t="s">
        <v>92</v>
      </c>
      <c r="I649" s="1" t="s">
        <v>27</v>
      </c>
      <c r="J649" s="1" t="s">
        <v>1187</v>
      </c>
      <c r="K649" s="1" t="s">
        <v>55</v>
      </c>
      <c r="L649" s="1" t="s">
        <v>56</v>
      </c>
      <c r="M649" s="1" t="s">
        <v>909</v>
      </c>
      <c r="N649" s="1" t="s">
        <v>32</v>
      </c>
      <c r="O649" s="1" t="s">
        <v>47</v>
      </c>
      <c r="P649" s="1" t="s">
        <v>910</v>
      </c>
      <c r="Q649">
        <v>171.28800000000001</v>
      </c>
      <c r="R649">
        <v>3</v>
      </c>
      <c r="S649" s="5">
        <v>0.2</v>
      </c>
      <c r="T649" s="11">
        <v>-6.4233000000000002</v>
      </c>
      <c r="U649" s="11">
        <f>SalesData[[#This Row],[Profit]]/SalesData[[#This Row],[Quantity]]</f>
        <v>-2.1411000000000002</v>
      </c>
      <c r="V649" s="5">
        <f>SalesData[[#This Row],[Profit]]/SalesData[[#This Row],[Sales]]</f>
        <v>-3.7499999999999999E-2</v>
      </c>
      <c r="W649" s="17">
        <f>IF(SalesData[[#This Row],[Discount]]&gt;=0.2,1,0)</f>
        <v>1</v>
      </c>
      <c r="X649" s="1" t="s">
        <v>60</v>
      </c>
      <c r="Y649" s="1" t="str">
        <f>TEXT(SalesData[[#This Row],[Order Date]],"yyyy")</f>
        <v>2017</v>
      </c>
      <c r="Z649" s="1" t="s">
        <v>50</v>
      </c>
    </row>
    <row r="650" spans="1:26" x14ac:dyDescent="0.3">
      <c r="A650">
        <v>3041</v>
      </c>
      <c r="B650" s="1" t="s">
        <v>2268</v>
      </c>
      <c r="C650" s="2">
        <v>42495</v>
      </c>
      <c r="D650" s="2">
        <v>42499</v>
      </c>
      <c r="E650" s="1" t="s">
        <v>41</v>
      </c>
      <c r="F650" s="1" t="s">
        <v>2269</v>
      </c>
      <c r="G650" s="1" t="s">
        <v>2270</v>
      </c>
      <c r="H650" s="1" t="s">
        <v>26</v>
      </c>
      <c r="I650" s="1" t="s">
        <v>27</v>
      </c>
      <c r="J650" s="1" t="s">
        <v>2271</v>
      </c>
      <c r="K650" s="1" t="s">
        <v>143</v>
      </c>
      <c r="L650" s="1" t="s">
        <v>30</v>
      </c>
      <c r="M650" s="1" t="s">
        <v>1313</v>
      </c>
      <c r="N650" s="1" t="s">
        <v>32</v>
      </c>
      <c r="O650" s="1" t="s">
        <v>58</v>
      </c>
      <c r="P650" s="1" t="s">
        <v>1314</v>
      </c>
      <c r="Q650">
        <v>16.72</v>
      </c>
      <c r="R650">
        <v>5</v>
      </c>
      <c r="S650" s="5">
        <v>0.2</v>
      </c>
      <c r="T650" s="11">
        <v>3.3439999999999999</v>
      </c>
      <c r="U650" s="11">
        <f>SalesData[[#This Row],[Profit]]/SalesData[[#This Row],[Quantity]]</f>
        <v>0.66879999999999995</v>
      </c>
      <c r="V650" s="5">
        <f>SalesData[[#This Row],[Profit]]/SalesData[[#This Row],[Sales]]</f>
        <v>0.2</v>
      </c>
      <c r="W650" s="17">
        <f>IF(SalesData[[#This Row],[Discount]]&gt;=0.2,1,0)</f>
        <v>1</v>
      </c>
      <c r="X650" s="1" t="s">
        <v>85</v>
      </c>
      <c r="Y650" s="1" t="str">
        <f>TEXT(SalesData[[#This Row],[Order Date]],"yyyy")</f>
        <v>2016</v>
      </c>
      <c r="Z650" s="1" t="s">
        <v>163</v>
      </c>
    </row>
    <row r="651" spans="1:26" x14ac:dyDescent="0.3">
      <c r="A651">
        <v>3044</v>
      </c>
      <c r="B651" s="1" t="s">
        <v>2272</v>
      </c>
      <c r="C651" s="2">
        <v>42989</v>
      </c>
      <c r="D651" s="2">
        <v>42990</v>
      </c>
      <c r="E651" s="1" t="s">
        <v>427</v>
      </c>
      <c r="F651" s="1" t="s">
        <v>2273</v>
      </c>
      <c r="G651" s="1" t="s">
        <v>2274</v>
      </c>
      <c r="H651" s="1" t="s">
        <v>102</v>
      </c>
      <c r="I651" s="1" t="s">
        <v>27</v>
      </c>
      <c r="J651" s="1" t="s">
        <v>732</v>
      </c>
      <c r="K651" s="1" t="s">
        <v>55</v>
      </c>
      <c r="L651" s="1" t="s">
        <v>56</v>
      </c>
      <c r="M651" s="1" t="s">
        <v>2275</v>
      </c>
      <c r="N651" s="1" t="s">
        <v>32</v>
      </c>
      <c r="O651" s="1" t="s">
        <v>38</v>
      </c>
      <c r="P651" s="1" t="s">
        <v>2276</v>
      </c>
      <c r="Q651">
        <v>2054.2719999999999</v>
      </c>
      <c r="R651">
        <v>8</v>
      </c>
      <c r="S651" s="5">
        <v>0.2</v>
      </c>
      <c r="T651" s="11">
        <v>256.78399999999999</v>
      </c>
      <c r="U651" s="11">
        <f>SalesData[[#This Row],[Profit]]/SalesData[[#This Row],[Quantity]]</f>
        <v>32.097999999999999</v>
      </c>
      <c r="V651" s="5">
        <f>SalesData[[#This Row],[Profit]]/SalesData[[#This Row],[Sales]]</f>
        <v>0.125</v>
      </c>
      <c r="W651" s="17">
        <f>IF(SalesData[[#This Row],[Discount]]&gt;=0.2,1,0)</f>
        <v>1</v>
      </c>
      <c r="X651" s="1" t="s">
        <v>125</v>
      </c>
      <c r="Y651" s="1" t="str">
        <f>TEXT(SalesData[[#This Row],[Order Date]],"yyyy")</f>
        <v>2017</v>
      </c>
      <c r="Z651" s="1" t="s">
        <v>79</v>
      </c>
    </row>
    <row r="652" spans="1:26" x14ac:dyDescent="0.3">
      <c r="A652">
        <v>3049</v>
      </c>
      <c r="B652" s="1" t="s">
        <v>2277</v>
      </c>
      <c r="C652" s="2">
        <v>42827</v>
      </c>
      <c r="D652" s="2">
        <v>42829</v>
      </c>
      <c r="E652" s="1" t="s">
        <v>89</v>
      </c>
      <c r="F652" s="1" t="s">
        <v>2278</v>
      </c>
      <c r="G652" s="1" t="s">
        <v>2279</v>
      </c>
      <c r="H652" s="1" t="s">
        <v>102</v>
      </c>
      <c r="I652" s="1" t="s">
        <v>27</v>
      </c>
      <c r="J652" s="1" t="s">
        <v>349</v>
      </c>
      <c r="K652" s="1" t="s">
        <v>669</v>
      </c>
      <c r="L652" s="1" t="s">
        <v>30</v>
      </c>
      <c r="M652" s="1" t="s">
        <v>214</v>
      </c>
      <c r="N652" s="1" t="s">
        <v>32</v>
      </c>
      <c r="O652" s="1" t="s">
        <v>47</v>
      </c>
      <c r="P652" s="1" t="s">
        <v>215</v>
      </c>
      <c r="Q652">
        <v>411.8</v>
      </c>
      <c r="R652">
        <v>2</v>
      </c>
      <c r="S652" s="5">
        <v>0</v>
      </c>
      <c r="T652" s="11">
        <v>70.006</v>
      </c>
      <c r="U652" s="11">
        <f>SalesData[[#This Row],[Profit]]/SalesData[[#This Row],[Quantity]]</f>
        <v>35.003</v>
      </c>
      <c r="V652" s="5">
        <f>SalesData[[#This Row],[Profit]]/SalesData[[#This Row],[Sales]]</f>
        <v>0.16999999999999998</v>
      </c>
      <c r="W652" s="17">
        <f>IF(SalesData[[#This Row],[Discount]]&gt;=0.2,1,0)</f>
        <v>0</v>
      </c>
      <c r="X652" s="1" t="s">
        <v>72</v>
      </c>
      <c r="Y652" s="1" t="str">
        <f>TEXT(SalesData[[#This Row],[Order Date]],"yyyy")</f>
        <v>2017</v>
      </c>
      <c r="Z652" s="1" t="s">
        <v>115</v>
      </c>
    </row>
    <row r="653" spans="1:26" x14ac:dyDescent="0.3">
      <c r="A653">
        <v>3051</v>
      </c>
      <c r="B653" s="1" t="s">
        <v>2280</v>
      </c>
      <c r="C653" s="2">
        <v>43014</v>
      </c>
      <c r="D653" s="2">
        <v>43019</v>
      </c>
      <c r="E653" s="1" t="s">
        <v>41</v>
      </c>
      <c r="F653" s="1" t="s">
        <v>347</v>
      </c>
      <c r="G653" s="1" t="s">
        <v>348</v>
      </c>
      <c r="H653" s="1" t="s">
        <v>102</v>
      </c>
      <c r="I653" s="1" t="s">
        <v>27</v>
      </c>
      <c r="J653" s="1" t="s">
        <v>2281</v>
      </c>
      <c r="K653" s="1" t="s">
        <v>2282</v>
      </c>
      <c r="L653" s="1" t="s">
        <v>56</v>
      </c>
      <c r="M653" s="1" t="s">
        <v>2283</v>
      </c>
      <c r="N653" s="1" t="s">
        <v>32</v>
      </c>
      <c r="O653" s="1" t="s">
        <v>58</v>
      </c>
      <c r="P653" s="1" t="s">
        <v>2284</v>
      </c>
      <c r="Q653">
        <v>41.96</v>
      </c>
      <c r="R653">
        <v>2</v>
      </c>
      <c r="S653" s="5">
        <v>0</v>
      </c>
      <c r="T653" s="11">
        <v>2.9371999999999998</v>
      </c>
      <c r="U653" s="11">
        <f>SalesData[[#This Row],[Profit]]/SalesData[[#This Row],[Quantity]]</f>
        <v>1.4685999999999999</v>
      </c>
      <c r="V653" s="5">
        <f>SalesData[[#This Row],[Profit]]/SalesData[[#This Row],[Sales]]</f>
        <v>6.9999999999999993E-2</v>
      </c>
      <c r="W653" s="17">
        <f>IF(SalesData[[#This Row],[Discount]]&gt;=0.2,1,0)</f>
        <v>0</v>
      </c>
      <c r="X653" s="1" t="s">
        <v>60</v>
      </c>
      <c r="Y653" s="1" t="str">
        <f>TEXT(SalesData[[#This Row],[Order Date]],"yyyy")</f>
        <v>2017</v>
      </c>
      <c r="Z653" s="1" t="s">
        <v>50</v>
      </c>
    </row>
    <row r="654" spans="1:26" x14ac:dyDescent="0.3">
      <c r="A654">
        <v>3059</v>
      </c>
      <c r="B654" s="1" t="s">
        <v>2285</v>
      </c>
      <c r="C654" s="2">
        <v>43027</v>
      </c>
      <c r="D654" s="2">
        <v>43032</v>
      </c>
      <c r="E654" s="1" t="s">
        <v>23</v>
      </c>
      <c r="F654" s="1" t="s">
        <v>2286</v>
      </c>
      <c r="G654" s="1" t="s">
        <v>2287</v>
      </c>
      <c r="H654" s="1" t="s">
        <v>92</v>
      </c>
      <c r="I654" s="1" t="s">
        <v>27</v>
      </c>
      <c r="J654" s="1" t="s">
        <v>330</v>
      </c>
      <c r="K654" s="1" t="s">
        <v>55</v>
      </c>
      <c r="L654" s="1" t="s">
        <v>56</v>
      </c>
      <c r="M654" s="1" t="s">
        <v>872</v>
      </c>
      <c r="N654" s="1" t="s">
        <v>32</v>
      </c>
      <c r="O654" s="1" t="s">
        <v>58</v>
      </c>
      <c r="P654" s="1" t="s">
        <v>873</v>
      </c>
      <c r="Q654">
        <v>30.56</v>
      </c>
      <c r="R654">
        <v>2</v>
      </c>
      <c r="S654" s="5">
        <v>0</v>
      </c>
      <c r="T654" s="11">
        <v>10.3904</v>
      </c>
      <c r="U654" s="11">
        <f>SalesData[[#This Row],[Profit]]/SalesData[[#This Row],[Quantity]]</f>
        <v>5.1951999999999998</v>
      </c>
      <c r="V654" s="5">
        <f>SalesData[[#This Row],[Profit]]/SalesData[[#This Row],[Sales]]</f>
        <v>0.34</v>
      </c>
      <c r="W654" s="17">
        <f>IF(SalesData[[#This Row],[Discount]]&gt;=0.2,1,0)</f>
        <v>0</v>
      </c>
      <c r="X654" s="1" t="s">
        <v>60</v>
      </c>
      <c r="Y654" s="1" t="str">
        <f>TEXT(SalesData[[#This Row],[Order Date]],"yyyy")</f>
        <v>2017</v>
      </c>
      <c r="Z654" s="1" t="s">
        <v>50</v>
      </c>
    </row>
    <row r="655" spans="1:26" x14ac:dyDescent="0.3">
      <c r="A655">
        <v>3060</v>
      </c>
      <c r="B655" s="1" t="s">
        <v>2285</v>
      </c>
      <c r="C655" s="2">
        <v>43027</v>
      </c>
      <c r="D655" s="2">
        <v>43032</v>
      </c>
      <c r="E655" s="1" t="s">
        <v>23</v>
      </c>
      <c r="F655" s="1" t="s">
        <v>2286</v>
      </c>
      <c r="G655" s="1" t="s">
        <v>2287</v>
      </c>
      <c r="H655" s="1" t="s">
        <v>92</v>
      </c>
      <c r="I655" s="1" t="s">
        <v>27</v>
      </c>
      <c r="J655" s="1" t="s">
        <v>330</v>
      </c>
      <c r="K655" s="1" t="s">
        <v>55</v>
      </c>
      <c r="L655" s="1" t="s">
        <v>56</v>
      </c>
      <c r="M655" s="1" t="s">
        <v>2288</v>
      </c>
      <c r="N655" s="1" t="s">
        <v>32</v>
      </c>
      <c r="O655" s="1" t="s">
        <v>47</v>
      </c>
      <c r="P655" s="1" t="s">
        <v>2289</v>
      </c>
      <c r="Q655">
        <v>24.367999999999999</v>
      </c>
      <c r="R655">
        <v>2</v>
      </c>
      <c r="S655" s="5">
        <v>0.2</v>
      </c>
      <c r="T655" s="11">
        <v>-3.3506</v>
      </c>
      <c r="U655" s="11">
        <f>SalesData[[#This Row],[Profit]]/SalesData[[#This Row],[Quantity]]</f>
        <v>-1.6753</v>
      </c>
      <c r="V655" s="5">
        <f>SalesData[[#This Row],[Profit]]/SalesData[[#This Row],[Sales]]</f>
        <v>-0.13750000000000001</v>
      </c>
      <c r="W655" s="17">
        <f>IF(SalesData[[#This Row],[Discount]]&gt;=0.2,1,0)</f>
        <v>1</v>
      </c>
      <c r="X655" s="1" t="s">
        <v>60</v>
      </c>
      <c r="Y655" s="1" t="str">
        <f>TEXT(SalesData[[#This Row],[Order Date]],"yyyy")</f>
        <v>2017</v>
      </c>
      <c r="Z655" s="1" t="s">
        <v>50</v>
      </c>
    </row>
    <row r="656" spans="1:26" x14ac:dyDescent="0.3">
      <c r="A656">
        <v>3072</v>
      </c>
      <c r="B656" s="1" t="s">
        <v>2290</v>
      </c>
      <c r="C656" s="2">
        <v>41960</v>
      </c>
      <c r="D656" s="2">
        <v>41965</v>
      </c>
      <c r="E656" s="1" t="s">
        <v>41</v>
      </c>
      <c r="F656" s="1" t="s">
        <v>2291</v>
      </c>
      <c r="G656" s="1" t="s">
        <v>2292</v>
      </c>
      <c r="H656" s="1" t="s">
        <v>92</v>
      </c>
      <c r="I656" s="1" t="s">
        <v>27</v>
      </c>
      <c r="J656" s="1" t="s">
        <v>232</v>
      </c>
      <c r="K656" s="1" t="s">
        <v>202</v>
      </c>
      <c r="L656" s="1" t="s">
        <v>69</v>
      </c>
      <c r="M656" s="1" t="s">
        <v>2293</v>
      </c>
      <c r="N656" s="1" t="s">
        <v>32</v>
      </c>
      <c r="O656" s="1" t="s">
        <v>58</v>
      </c>
      <c r="P656" s="1" t="s">
        <v>2294</v>
      </c>
      <c r="Q656">
        <v>124.41</v>
      </c>
      <c r="R656">
        <v>3</v>
      </c>
      <c r="S656" s="5">
        <v>0</v>
      </c>
      <c r="T656" s="11">
        <v>14.9292</v>
      </c>
      <c r="U656" s="11">
        <f>SalesData[[#This Row],[Profit]]/SalesData[[#This Row],[Quantity]]</f>
        <v>4.9763999999999999</v>
      </c>
      <c r="V656" s="5">
        <f>SalesData[[#This Row],[Profit]]/SalesData[[#This Row],[Sales]]</f>
        <v>0.12</v>
      </c>
      <c r="W656" s="17">
        <f>IF(SalesData[[#This Row],[Discount]]&gt;=0.2,1,0)</f>
        <v>0</v>
      </c>
      <c r="X656" s="1" t="s">
        <v>60</v>
      </c>
      <c r="Y656" s="1" t="str">
        <f>TEXT(SalesData[[#This Row],[Order Date]],"yyyy")</f>
        <v>2014</v>
      </c>
      <c r="Z656" s="1" t="s">
        <v>36</v>
      </c>
    </row>
    <row r="657" spans="1:26" x14ac:dyDescent="0.3">
      <c r="A657">
        <v>3075</v>
      </c>
      <c r="B657" s="1" t="s">
        <v>2295</v>
      </c>
      <c r="C657" s="2">
        <v>42280</v>
      </c>
      <c r="D657" s="2">
        <v>42285</v>
      </c>
      <c r="E657" s="1" t="s">
        <v>41</v>
      </c>
      <c r="F657" s="1" t="s">
        <v>265</v>
      </c>
      <c r="G657" s="1" t="s">
        <v>266</v>
      </c>
      <c r="H657" s="1" t="s">
        <v>26</v>
      </c>
      <c r="I657" s="1" t="s">
        <v>27</v>
      </c>
      <c r="J657" s="1" t="s">
        <v>54</v>
      </c>
      <c r="K657" s="1" t="s">
        <v>55</v>
      </c>
      <c r="L657" s="1" t="s">
        <v>56</v>
      </c>
      <c r="M657" s="1" t="s">
        <v>812</v>
      </c>
      <c r="N657" s="1" t="s">
        <v>32</v>
      </c>
      <c r="O657" s="1" t="s">
        <v>33</v>
      </c>
      <c r="P657" s="1" t="s">
        <v>813</v>
      </c>
      <c r="Q657">
        <v>120.666</v>
      </c>
      <c r="R657">
        <v>2</v>
      </c>
      <c r="S657" s="5">
        <v>0.15</v>
      </c>
      <c r="T657" s="11">
        <v>18.454799999999999</v>
      </c>
      <c r="U657" s="11">
        <f>SalesData[[#This Row],[Profit]]/SalesData[[#This Row],[Quantity]]</f>
        <v>9.2273999999999994</v>
      </c>
      <c r="V657" s="5">
        <f>SalesData[[#This Row],[Profit]]/SalesData[[#This Row],[Sales]]</f>
        <v>0.15294117647058822</v>
      </c>
      <c r="W657" s="17">
        <f>IF(SalesData[[#This Row],[Discount]]&gt;=0.2,1,0)</f>
        <v>0</v>
      </c>
      <c r="X657" s="1" t="s">
        <v>60</v>
      </c>
      <c r="Y657" s="1" t="str">
        <f>TEXT(SalesData[[#This Row],[Order Date]],"yyyy")</f>
        <v>2015</v>
      </c>
      <c r="Z657" s="1" t="s">
        <v>50</v>
      </c>
    </row>
    <row r="658" spans="1:26" x14ac:dyDescent="0.3">
      <c r="A658">
        <v>3077</v>
      </c>
      <c r="B658" s="1" t="s">
        <v>2296</v>
      </c>
      <c r="C658" s="2">
        <v>41840</v>
      </c>
      <c r="D658" s="2">
        <v>41844</v>
      </c>
      <c r="E658" s="1" t="s">
        <v>41</v>
      </c>
      <c r="F658" s="1" t="s">
        <v>2297</v>
      </c>
      <c r="G658" s="1" t="s">
        <v>2298</v>
      </c>
      <c r="H658" s="1" t="s">
        <v>102</v>
      </c>
      <c r="I658" s="1" t="s">
        <v>27</v>
      </c>
      <c r="J658" s="1" t="s">
        <v>1741</v>
      </c>
      <c r="K658" s="1" t="s">
        <v>94</v>
      </c>
      <c r="L658" s="1" t="s">
        <v>95</v>
      </c>
      <c r="M658" s="1" t="s">
        <v>1149</v>
      </c>
      <c r="N658" s="1" t="s">
        <v>32</v>
      </c>
      <c r="O658" s="1" t="s">
        <v>58</v>
      </c>
      <c r="P658" s="1" t="s">
        <v>1150</v>
      </c>
      <c r="Q658">
        <v>16.739999999999998</v>
      </c>
      <c r="R658">
        <v>5</v>
      </c>
      <c r="S658" s="5">
        <v>0.6</v>
      </c>
      <c r="T658" s="11">
        <v>-14.228999999999999</v>
      </c>
      <c r="U658" s="11">
        <f>SalesData[[#This Row],[Profit]]/SalesData[[#This Row],[Quantity]]</f>
        <v>-2.8457999999999997</v>
      </c>
      <c r="V658" s="5">
        <f>SalesData[[#This Row],[Profit]]/SalesData[[#This Row],[Sales]]</f>
        <v>-0.85</v>
      </c>
      <c r="W658" s="17">
        <f>IF(SalesData[[#This Row],[Discount]]&gt;=0.2,1,0)</f>
        <v>1</v>
      </c>
      <c r="X658" s="1" t="s">
        <v>85</v>
      </c>
      <c r="Y658" s="1" t="str">
        <f>TEXT(SalesData[[#This Row],[Order Date]],"yyyy")</f>
        <v>2014</v>
      </c>
      <c r="Z658" s="1" t="s">
        <v>73</v>
      </c>
    </row>
    <row r="659" spans="1:26" x14ac:dyDescent="0.3">
      <c r="A659">
        <v>3078</v>
      </c>
      <c r="B659" s="1" t="s">
        <v>2296</v>
      </c>
      <c r="C659" s="2">
        <v>41840</v>
      </c>
      <c r="D659" s="2">
        <v>41844</v>
      </c>
      <c r="E659" s="1" t="s">
        <v>41</v>
      </c>
      <c r="F659" s="1" t="s">
        <v>2297</v>
      </c>
      <c r="G659" s="1" t="s">
        <v>2298</v>
      </c>
      <c r="H659" s="1" t="s">
        <v>102</v>
      </c>
      <c r="I659" s="1" t="s">
        <v>27</v>
      </c>
      <c r="J659" s="1" t="s">
        <v>1741</v>
      </c>
      <c r="K659" s="1" t="s">
        <v>94</v>
      </c>
      <c r="L659" s="1" t="s">
        <v>95</v>
      </c>
      <c r="M659" s="1" t="s">
        <v>603</v>
      </c>
      <c r="N659" s="1" t="s">
        <v>32</v>
      </c>
      <c r="O659" s="1" t="s">
        <v>38</v>
      </c>
      <c r="P659" s="1" t="s">
        <v>604</v>
      </c>
      <c r="Q659">
        <v>981.37199999999996</v>
      </c>
      <c r="R659">
        <v>2</v>
      </c>
      <c r="S659" s="5">
        <v>0.3</v>
      </c>
      <c r="T659" s="11">
        <v>-140.196</v>
      </c>
      <c r="U659" s="11">
        <f>SalesData[[#This Row],[Profit]]/SalesData[[#This Row],[Quantity]]</f>
        <v>-70.097999999999999</v>
      </c>
      <c r="V659" s="5">
        <f>SalesData[[#This Row],[Profit]]/SalesData[[#This Row],[Sales]]</f>
        <v>-0.14285714285714285</v>
      </c>
      <c r="W659" s="17">
        <f>IF(SalesData[[#This Row],[Discount]]&gt;=0.2,1,0)</f>
        <v>1</v>
      </c>
      <c r="X659" s="1" t="s">
        <v>85</v>
      </c>
      <c r="Y659" s="1" t="str">
        <f>TEXT(SalesData[[#This Row],[Order Date]],"yyyy")</f>
        <v>2014</v>
      </c>
      <c r="Z659" s="1" t="s">
        <v>73</v>
      </c>
    </row>
    <row r="660" spans="1:26" x14ac:dyDescent="0.3">
      <c r="A660">
        <v>3087</v>
      </c>
      <c r="B660" s="1" t="s">
        <v>2299</v>
      </c>
      <c r="C660" s="2">
        <v>42775</v>
      </c>
      <c r="D660" s="2">
        <v>42780</v>
      </c>
      <c r="E660" s="1" t="s">
        <v>41</v>
      </c>
      <c r="F660" s="1" t="s">
        <v>2300</v>
      </c>
      <c r="G660" s="1" t="s">
        <v>2301</v>
      </c>
      <c r="H660" s="1" t="s">
        <v>26</v>
      </c>
      <c r="I660" s="1" t="s">
        <v>27</v>
      </c>
      <c r="J660" s="1" t="s">
        <v>103</v>
      </c>
      <c r="K660" s="1" t="s">
        <v>94</v>
      </c>
      <c r="L660" s="1" t="s">
        <v>95</v>
      </c>
      <c r="M660" s="1" t="s">
        <v>2239</v>
      </c>
      <c r="N660" s="1" t="s">
        <v>32</v>
      </c>
      <c r="O660" s="1" t="s">
        <v>58</v>
      </c>
      <c r="P660" s="1" t="s">
        <v>2240</v>
      </c>
      <c r="Q660">
        <v>3.984</v>
      </c>
      <c r="R660">
        <v>2</v>
      </c>
      <c r="S660" s="5">
        <v>0.6</v>
      </c>
      <c r="T660" s="11">
        <v>-2.6892</v>
      </c>
      <c r="U660" s="11">
        <f>SalesData[[#This Row],[Profit]]/SalesData[[#This Row],[Quantity]]</f>
        <v>-1.3446</v>
      </c>
      <c r="V660" s="5">
        <f>SalesData[[#This Row],[Profit]]/SalesData[[#This Row],[Sales]]</f>
        <v>-0.67500000000000004</v>
      </c>
      <c r="W660" s="17">
        <f>IF(SalesData[[#This Row],[Discount]]&gt;=0.2,1,0)</f>
        <v>1</v>
      </c>
      <c r="X660" s="1" t="s">
        <v>60</v>
      </c>
      <c r="Y660" s="1" t="str">
        <f>TEXT(SalesData[[#This Row],[Order Date]],"yyyy")</f>
        <v>2017</v>
      </c>
      <c r="Z660" s="1" t="s">
        <v>299</v>
      </c>
    </row>
    <row r="661" spans="1:26" x14ac:dyDescent="0.3">
      <c r="A661">
        <v>3089</v>
      </c>
      <c r="B661" s="1" t="s">
        <v>2302</v>
      </c>
      <c r="C661" s="2">
        <v>42825</v>
      </c>
      <c r="D661" s="2">
        <v>42827</v>
      </c>
      <c r="E661" s="1" t="s">
        <v>23</v>
      </c>
      <c r="F661" s="1" t="s">
        <v>2303</v>
      </c>
      <c r="G661" s="1" t="s">
        <v>2304</v>
      </c>
      <c r="H661" s="1" t="s">
        <v>102</v>
      </c>
      <c r="I661" s="1" t="s">
        <v>27</v>
      </c>
      <c r="J661" s="1" t="s">
        <v>28</v>
      </c>
      <c r="K661" s="1" t="s">
        <v>29</v>
      </c>
      <c r="L661" s="1" t="s">
        <v>30</v>
      </c>
      <c r="M661" s="1" t="s">
        <v>1484</v>
      </c>
      <c r="N661" s="1" t="s">
        <v>32</v>
      </c>
      <c r="O661" s="1" t="s">
        <v>58</v>
      </c>
      <c r="P661" s="1" t="s">
        <v>1485</v>
      </c>
      <c r="Q661">
        <v>61</v>
      </c>
      <c r="R661">
        <v>5</v>
      </c>
      <c r="S661" s="5">
        <v>0</v>
      </c>
      <c r="T661" s="11">
        <v>25.62</v>
      </c>
      <c r="U661" s="11">
        <f>SalesData[[#This Row],[Profit]]/SalesData[[#This Row],[Quantity]]</f>
        <v>5.1240000000000006</v>
      </c>
      <c r="V661" s="5">
        <f>SalesData[[#This Row],[Profit]]/SalesData[[#This Row],[Sales]]</f>
        <v>0.42000000000000004</v>
      </c>
      <c r="W661" s="17">
        <f>IF(SalesData[[#This Row],[Discount]]&gt;=0.2,1,0)</f>
        <v>0</v>
      </c>
      <c r="X661" s="1" t="s">
        <v>72</v>
      </c>
      <c r="Y661" s="1" t="str">
        <f>TEXT(SalesData[[#This Row],[Order Date]],"yyyy")</f>
        <v>2017</v>
      </c>
      <c r="Z661" s="1" t="s">
        <v>197</v>
      </c>
    </row>
    <row r="662" spans="1:26" x14ac:dyDescent="0.3">
      <c r="A662">
        <v>3099</v>
      </c>
      <c r="B662" s="1" t="s">
        <v>2305</v>
      </c>
      <c r="C662" s="2">
        <v>42852</v>
      </c>
      <c r="D662" s="2">
        <v>42856</v>
      </c>
      <c r="E662" s="1" t="s">
        <v>41</v>
      </c>
      <c r="F662" s="1" t="s">
        <v>186</v>
      </c>
      <c r="G662" s="1" t="s">
        <v>187</v>
      </c>
      <c r="H662" s="1" t="s">
        <v>92</v>
      </c>
      <c r="I662" s="1" t="s">
        <v>27</v>
      </c>
      <c r="J662" s="1" t="s">
        <v>597</v>
      </c>
      <c r="K662" s="1" t="s">
        <v>94</v>
      </c>
      <c r="L662" s="1" t="s">
        <v>95</v>
      </c>
      <c r="M662" s="1" t="s">
        <v>417</v>
      </c>
      <c r="N662" s="1" t="s">
        <v>32</v>
      </c>
      <c r="O662" s="1" t="s">
        <v>33</v>
      </c>
      <c r="P662" s="1" t="s">
        <v>418</v>
      </c>
      <c r="Q662">
        <v>220.26560000000001</v>
      </c>
      <c r="R662">
        <v>4</v>
      </c>
      <c r="S662" s="5">
        <v>0.32</v>
      </c>
      <c r="T662" s="11">
        <v>-42.1096</v>
      </c>
      <c r="U662" s="11">
        <f>SalesData[[#This Row],[Profit]]/SalesData[[#This Row],[Quantity]]</f>
        <v>-10.5274</v>
      </c>
      <c r="V662" s="5">
        <f>SalesData[[#This Row],[Profit]]/SalesData[[#This Row],[Sales]]</f>
        <v>-0.19117647058823528</v>
      </c>
      <c r="W662" s="17">
        <f>IF(SalesData[[#This Row],[Discount]]&gt;=0.2,1,0)</f>
        <v>1</v>
      </c>
      <c r="X662" s="1" t="s">
        <v>85</v>
      </c>
      <c r="Y662" s="1" t="str">
        <f>TEXT(SalesData[[#This Row],[Order Date]],"yyyy")</f>
        <v>2017</v>
      </c>
      <c r="Z662" s="1" t="s">
        <v>115</v>
      </c>
    </row>
    <row r="663" spans="1:26" x14ac:dyDescent="0.3">
      <c r="A663">
        <v>3101</v>
      </c>
      <c r="B663" s="1" t="s">
        <v>2306</v>
      </c>
      <c r="C663" s="2">
        <v>42839</v>
      </c>
      <c r="D663" s="2">
        <v>42844</v>
      </c>
      <c r="E663" s="1" t="s">
        <v>41</v>
      </c>
      <c r="F663" s="1" t="s">
        <v>2307</v>
      </c>
      <c r="G663" s="1" t="s">
        <v>2308</v>
      </c>
      <c r="H663" s="1" t="s">
        <v>26</v>
      </c>
      <c r="I663" s="1" t="s">
        <v>27</v>
      </c>
      <c r="J663" s="1" t="s">
        <v>175</v>
      </c>
      <c r="K663" s="1" t="s">
        <v>122</v>
      </c>
      <c r="L663" s="1" t="s">
        <v>69</v>
      </c>
      <c r="M663" s="1" t="s">
        <v>900</v>
      </c>
      <c r="N663" s="1" t="s">
        <v>32</v>
      </c>
      <c r="O663" s="1" t="s">
        <v>33</v>
      </c>
      <c r="P663" s="1" t="s">
        <v>901</v>
      </c>
      <c r="Q663">
        <v>242.352</v>
      </c>
      <c r="R663">
        <v>3</v>
      </c>
      <c r="S663" s="5">
        <v>0.2</v>
      </c>
      <c r="T663" s="11">
        <v>9.0882000000000005</v>
      </c>
      <c r="U663" s="11">
        <f>SalesData[[#This Row],[Profit]]/SalesData[[#This Row],[Quantity]]</f>
        <v>3.0294000000000003</v>
      </c>
      <c r="V663" s="5">
        <f>SalesData[[#This Row],[Profit]]/SalesData[[#This Row],[Sales]]</f>
        <v>3.7499999999999999E-2</v>
      </c>
      <c r="W663" s="17">
        <f>IF(SalesData[[#This Row],[Discount]]&gt;=0.2,1,0)</f>
        <v>1</v>
      </c>
      <c r="X663" s="1" t="s">
        <v>60</v>
      </c>
      <c r="Y663" s="1" t="str">
        <f>TEXT(SalesData[[#This Row],[Order Date]],"yyyy")</f>
        <v>2017</v>
      </c>
      <c r="Z663" s="1" t="s">
        <v>115</v>
      </c>
    </row>
    <row r="664" spans="1:26" x14ac:dyDescent="0.3">
      <c r="A664">
        <v>3103</v>
      </c>
      <c r="B664" s="1" t="s">
        <v>2309</v>
      </c>
      <c r="C664" s="2">
        <v>43091</v>
      </c>
      <c r="D664" s="2">
        <v>43096</v>
      </c>
      <c r="E664" s="1" t="s">
        <v>23</v>
      </c>
      <c r="F664" s="1" t="s">
        <v>2310</v>
      </c>
      <c r="G664" s="1" t="s">
        <v>2311</v>
      </c>
      <c r="H664" s="1" t="s">
        <v>92</v>
      </c>
      <c r="I664" s="1" t="s">
        <v>27</v>
      </c>
      <c r="J664" s="1" t="s">
        <v>1646</v>
      </c>
      <c r="K664" s="1" t="s">
        <v>1647</v>
      </c>
      <c r="L664" s="1" t="s">
        <v>69</v>
      </c>
      <c r="M664" s="1" t="s">
        <v>2312</v>
      </c>
      <c r="N664" s="1" t="s">
        <v>32</v>
      </c>
      <c r="O664" s="1" t="s">
        <v>33</v>
      </c>
      <c r="P664" s="1" t="s">
        <v>2313</v>
      </c>
      <c r="Q664">
        <v>220.98</v>
      </c>
      <c r="R664">
        <v>1</v>
      </c>
      <c r="S664" s="5">
        <v>0</v>
      </c>
      <c r="T664" s="11">
        <v>50.825400000000002</v>
      </c>
      <c r="U664" s="11">
        <f>SalesData[[#This Row],[Profit]]/SalesData[[#This Row],[Quantity]]</f>
        <v>50.825400000000002</v>
      </c>
      <c r="V664" s="5">
        <f>SalesData[[#This Row],[Profit]]/SalesData[[#This Row],[Sales]]</f>
        <v>0.23</v>
      </c>
      <c r="W664" s="17">
        <f>IF(SalesData[[#This Row],[Discount]]&gt;=0.2,1,0)</f>
        <v>0</v>
      </c>
      <c r="X664" s="1" t="s">
        <v>60</v>
      </c>
      <c r="Y664" s="1" t="str">
        <f>TEXT(SalesData[[#This Row],[Order Date]],"yyyy")</f>
        <v>2017</v>
      </c>
      <c r="Z664" s="1" t="s">
        <v>98</v>
      </c>
    </row>
    <row r="665" spans="1:26" x14ac:dyDescent="0.3">
      <c r="A665">
        <v>3116</v>
      </c>
      <c r="B665" s="1" t="s">
        <v>2314</v>
      </c>
      <c r="C665" s="2">
        <v>42605</v>
      </c>
      <c r="D665" s="2">
        <v>42612</v>
      </c>
      <c r="E665" s="1" t="s">
        <v>41</v>
      </c>
      <c r="F665" s="1" t="s">
        <v>2315</v>
      </c>
      <c r="G665" s="1" t="s">
        <v>2316</v>
      </c>
      <c r="H665" s="1" t="s">
        <v>26</v>
      </c>
      <c r="I665" s="1" t="s">
        <v>27</v>
      </c>
      <c r="J665" s="1" t="s">
        <v>193</v>
      </c>
      <c r="K665" s="1" t="s">
        <v>194</v>
      </c>
      <c r="L665" s="1" t="s">
        <v>56</v>
      </c>
      <c r="M665" s="1" t="s">
        <v>1166</v>
      </c>
      <c r="N665" s="1" t="s">
        <v>32</v>
      </c>
      <c r="O665" s="1" t="s">
        <v>38</v>
      </c>
      <c r="P665" s="1" t="s">
        <v>1167</v>
      </c>
      <c r="Q665">
        <v>532.70399999999995</v>
      </c>
      <c r="R665">
        <v>6</v>
      </c>
      <c r="S665" s="5">
        <v>0.2</v>
      </c>
      <c r="T665" s="11">
        <v>-39.952800000000003</v>
      </c>
      <c r="U665" s="11">
        <f>SalesData[[#This Row],[Profit]]/SalesData[[#This Row],[Quantity]]</f>
        <v>-6.6588000000000003</v>
      </c>
      <c r="V665" s="5">
        <f>SalesData[[#This Row],[Profit]]/SalesData[[#This Row],[Sales]]</f>
        <v>-7.5000000000000011E-2</v>
      </c>
      <c r="W665" s="17">
        <f>IF(SalesData[[#This Row],[Discount]]&gt;=0.2,1,0)</f>
        <v>1</v>
      </c>
      <c r="X665" s="1" t="s">
        <v>49</v>
      </c>
      <c r="Y665" s="1" t="str">
        <f>TEXT(SalesData[[#This Row],[Order Date]],"yyyy")</f>
        <v>2016</v>
      </c>
      <c r="Z665" s="1" t="s">
        <v>255</v>
      </c>
    </row>
    <row r="666" spans="1:26" x14ac:dyDescent="0.3">
      <c r="A666">
        <v>3119</v>
      </c>
      <c r="B666" s="1" t="s">
        <v>2317</v>
      </c>
      <c r="C666" s="2">
        <v>42166</v>
      </c>
      <c r="D666" s="2">
        <v>42167</v>
      </c>
      <c r="E666" s="1" t="s">
        <v>89</v>
      </c>
      <c r="F666" s="1" t="s">
        <v>2318</v>
      </c>
      <c r="G666" s="1" t="s">
        <v>2319</v>
      </c>
      <c r="H666" s="1" t="s">
        <v>92</v>
      </c>
      <c r="I666" s="1" t="s">
        <v>27</v>
      </c>
      <c r="J666" s="1" t="s">
        <v>576</v>
      </c>
      <c r="K666" s="1" t="s">
        <v>45</v>
      </c>
      <c r="L666" s="1" t="s">
        <v>30</v>
      </c>
      <c r="M666" s="1" t="s">
        <v>407</v>
      </c>
      <c r="N666" s="1" t="s">
        <v>32</v>
      </c>
      <c r="O666" s="1" t="s">
        <v>38</v>
      </c>
      <c r="P666" s="1" t="s">
        <v>408</v>
      </c>
      <c r="Q666">
        <v>1123.92</v>
      </c>
      <c r="R666">
        <v>5</v>
      </c>
      <c r="S666" s="5">
        <v>0.2</v>
      </c>
      <c r="T666" s="11">
        <v>-182.637</v>
      </c>
      <c r="U666" s="11">
        <f>SalesData[[#This Row],[Profit]]/SalesData[[#This Row],[Quantity]]</f>
        <v>-36.5274</v>
      </c>
      <c r="V666" s="5">
        <f>SalesData[[#This Row],[Profit]]/SalesData[[#This Row],[Sales]]</f>
        <v>-0.16249999999999998</v>
      </c>
      <c r="W666" s="17">
        <f>IF(SalesData[[#This Row],[Discount]]&gt;=0.2,1,0)</f>
        <v>1</v>
      </c>
      <c r="X666" s="1" t="s">
        <v>125</v>
      </c>
      <c r="Y666" s="1" t="str">
        <f>TEXT(SalesData[[#This Row],[Order Date]],"yyyy")</f>
        <v>2015</v>
      </c>
      <c r="Z666" s="1" t="s">
        <v>61</v>
      </c>
    </row>
    <row r="667" spans="1:26" x14ac:dyDescent="0.3">
      <c r="A667">
        <v>3121</v>
      </c>
      <c r="B667" s="1" t="s">
        <v>2317</v>
      </c>
      <c r="C667" s="2">
        <v>42166</v>
      </c>
      <c r="D667" s="2">
        <v>42167</v>
      </c>
      <c r="E667" s="1" t="s">
        <v>89</v>
      </c>
      <c r="F667" s="1" t="s">
        <v>2318</v>
      </c>
      <c r="G667" s="1" t="s">
        <v>2319</v>
      </c>
      <c r="H667" s="1" t="s">
        <v>92</v>
      </c>
      <c r="I667" s="1" t="s">
        <v>27</v>
      </c>
      <c r="J667" s="1" t="s">
        <v>576</v>
      </c>
      <c r="K667" s="1" t="s">
        <v>45</v>
      </c>
      <c r="L667" s="1" t="s">
        <v>30</v>
      </c>
      <c r="M667" s="1" t="s">
        <v>2320</v>
      </c>
      <c r="N667" s="1" t="s">
        <v>32</v>
      </c>
      <c r="O667" s="1" t="s">
        <v>58</v>
      </c>
      <c r="P667" s="1" t="s">
        <v>2321</v>
      </c>
      <c r="Q667">
        <v>48.671999999999997</v>
      </c>
      <c r="R667">
        <v>3</v>
      </c>
      <c r="S667" s="5">
        <v>0.2</v>
      </c>
      <c r="T667" s="11">
        <v>7.3007999999999997</v>
      </c>
      <c r="U667" s="11">
        <f>SalesData[[#This Row],[Profit]]/SalesData[[#This Row],[Quantity]]</f>
        <v>2.4335999999999998</v>
      </c>
      <c r="V667" s="5">
        <f>SalesData[[#This Row],[Profit]]/SalesData[[#This Row],[Sales]]</f>
        <v>0.15</v>
      </c>
      <c r="W667" s="17">
        <f>IF(SalesData[[#This Row],[Discount]]&gt;=0.2,1,0)</f>
        <v>1</v>
      </c>
      <c r="X667" s="1" t="s">
        <v>125</v>
      </c>
      <c r="Y667" s="1" t="str">
        <f>TEXT(SalesData[[#This Row],[Order Date]],"yyyy")</f>
        <v>2015</v>
      </c>
      <c r="Z667" s="1" t="s">
        <v>61</v>
      </c>
    </row>
    <row r="668" spans="1:26" x14ac:dyDescent="0.3">
      <c r="A668">
        <v>3129</v>
      </c>
      <c r="B668" s="1" t="s">
        <v>2322</v>
      </c>
      <c r="C668" s="2">
        <v>41989</v>
      </c>
      <c r="D668" s="2">
        <v>41990</v>
      </c>
      <c r="E668" s="1" t="s">
        <v>89</v>
      </c>
      <c r="F668" s="1" t="s">
        <v>2323</v>
      </c>
      <c r="G668" s="1" t="s">
        <v>2324</v>
      </c>
      <c r="H668" s="1" t="s">
        <v>102</v>
      </c>
      <c r="I668" s="1" t="s">
        <v>27</v>
      </c>
      <c r="J668" s="1" t="s">
        <v>54</v>
      </c>
      <c r="K668" s="1" t="s">
        <v>55</v>
      </c>
      <c r="L668" s="1" t="s">
        <v>56</v>
      </c>
      <c r="M668" s="1" t="s">
        <v>832</v>
      </c>
      <c r="N668" s="1" t="s">
        <v>32</v>
      </c>
      <c r="O668" s="1" t="s">
        <v>58</v>
      </c>
      <c r="P668" s="1" t="s">
        <v>833</v>
      </c>
      <c r="Q668">
        <v>44.46</v>
      </c>
      <c r="R668">
        <v>2</v>
      </c>
      <c r="S668" s="5">
        <v>0</v>
      </c>
      <c r="T668" s="11">
        <v>14.671799999999999</v>
      </c>
      <c r="U668" s="11">
        <f>SalesData[[#This Row],[Profit]]/SalesData[[#This Row],[Quantity]]</f>
        <v>7.3358999999999996</v>
      </c>
      <c r="V668" s="5">
        <f>SalesData[[#This Row],[Profit]]/SalesData[[#This Row],[Sales]]</f>
        <v>0.32999999999999996</v>
      </c>
      <c r="W668" s="17">
        <f>IF(SalesData[[#This Row],[Discount]]&gt;=0.2,1,0)</f>
        <v>0</v>
      </c>
      <c r="X668" s="1" t="s">
        <v>125</v>
      </c>
      <c r="Y668" s="1" t="str">
        <f>TEXT(SalesData[[#This Row],[Order Date]],"yyyy")</f>
        <v>2014</v>
      </c>
      <c r="Z668" s="1" t="s">
        <v>98</v>
      </c>
    </row>
    <row r="669" spans="1:26" x14ac:dyDescent="0.3">
      <c r="A669">
        <v>3130</v>
      </c>
      <c r="B669" s="1" t="s">
        <v>2322</v>
      </c>
      <c r="C669" s="2">
        <v>41989</v>
      </c>
      <c r="D669" s="2">
        <v>41990</v>
      </c>
      <c r="E669" s="1" t="s">
        <v>89</v>
      </c>
      <c r="F669" s="1" t="s">
        <v>2323</v>
      </c>
      <c r="G669" s="1" t="s">
        <v>2324</v>
      </c>
      <c r="H669" s="1" t="s">
        <v>102</v>
      </c>
      <c r="I669" s="1" t="s">
        <v>27</v>
      </c>
      <c r="J669" s="1" t="s">
        <v>54</v>
      </c>
      <c r="K669" s="1" t="s">
        <v>55</v>
      </c>
      <c r="L669" s="1" t="s">
        <v>56</v>
      </c>
      <c r="M669" s="1" t="s">
        <v>396</v>
      </c>
      <c r="N669" s="1" t="s">
        <v>32</v>
      </c>
      <c r="O669" s="1" t="s">
        <v>38</v>
      </c>
      <c r="P669" s="1" t="s">
        <v>397</v>
      </c>
      <c r="Q669">
        <v>241.56800000000001</v>
      </c>
      <c r="R669">
        <v>2</v>
      </c>
      <c r="S669" s="5">
        <v>0.2</v>
      </c>
      <c r="T669" s="11">
        <v>18.117599999999999</v>
      </c>
      <c r="U669" s="11">
        <f>SalesData[[#This Row],[Profit]]/SalesData[[#This Row],[Quantity]]</f>
        <v>9.0587999999999997</v>
      </c>
      <c r="V669" s="5">
        <f>SalesData[[#This Row],[Profit]]/SalesData[[#This Row],[Sales]]</f>
        <v>7.4999999999999997E-2</v>
      </c>
      <c r="W669" s="17">
        <f>IF(SalesData[[#This Row],[Discount]]&gt;=0.2,1,0)</f>
        <v>1</v>
      </c>
      <c r="X669" s="1" t="s">
        <v>125</v>
      </c>
      <c r="Y669" s="1" t="str">
        <f>TEXT(SalesData[[#This Row],[Order Date]],"yyyy")</f>
        <v>2014</v>
      </c>
      <c r="Z669" s="1" t="s">
        <v>98</v>
      </c>
    </row>
    <row r="670" spans="1:26" x14ac:dyDescent="0.3">
      <c r="A670">
        <v>3133</v>
      </c>
      <c r="B670" s="1" t="s">
        <v>2325</v>
      </c>
      <c r="C670" s="2">
        <v>41875</v>
      </c>
      <c r="D670" s="2">
        <v>41877</v>
      </c>
      <c r="E670" s="1" t="s">
        <v>89</v>
      </c>
      <c r="F670" s="1" t="s">
        <v>2326</v>
      </c>
      <c r="G670" s="1" t="s">
        <v>2327</v>
      </c>
      <c r="H670" s="1" t="s">
        <v>92</v>
      </c>
      <c r="I670" s="1" t="s">
        <v>27</v>
      </c>
      <c r="J670" s="1" t="s">
        <v>763</v>
      </c>
      <c r="K670" s="1" t="s">
        <v>122</v>
      </c>
      <c r="L670" s="1" t="s">
        <v>69</v>
      </c>
      <c r="M670" s="1" t="s">
        <v>2328</v>
      </c>
      <c r="N670" s="1" t="s">
        <v>32</v>
      </c>
      <c r="O670" s="1" t="s">
        <v>58</v>
      </c>
      <c r="P670" s="1" t="s">
        <v>2329</v>
      </c>
      <c r="Q670">
        <v>13.28</v>
      </c>
      <c r="R670">
        <v>2</v>
      </c>
      <c r="S670" s="5">
        <v>0</v>
      </c>
      <c r="T670" s="11">
        <v>6.3743999999999996</v>
      </c>
      <c r="U670" s="11">
        <f>SalesData[[#This Row],[Profit]]/SalesData[[#This Row],[Quantity]]</f>
        <v>3.1871999999999998</v>
      </c>
      <c r="V670" s="5">
        <f>SalesData[[#This Row],[Profit]]/SalesData[[#This Row],[Sales]]</f>
        <v>0.48</v>
      </c>
      <c r="W670" s="17">
        <f>IF(SalesData[[#This Row],[Discount]]&gt;=0.2,1,0)</f>
        <v>0</v>
      </c>
      <c r="X670" s="1" t="s">
        <v>72</v>
      </c>
      <c r="Y670" s="1" t="str">
        <f>TEXT(SalesData[[#This Row],[Order Date]],"yyyy")</f>
        <v>2014</v>
      </c>
      <c r="Z670" s="1" t="s">
        <v>255</v>
      </c>
    </row>
    <row r="671" spans="1:26" x14ac:dyDescent="0.3">
      <c r="A671">
        <v>3140</v>
      </c>
      <c r="B671" s="1" t="s">
        <v>2330</v>
      </c>
      <c r="C671" s="2">
        <v>43051</v>
      </c>
      <c r="D671" s="2">
        <v>43057</v>
      </c>
      <c r="E671" s="1" t="s">
        <v>41</v>
      </c>
      <c r="F671" s="1" t="s">
        <v>217</v>
      </c>
      <c r="G671" s="1" t="s">
        <v>218</v>
      </c>
      <c r="H671" s="1" t="s">
        <v>102</v>
      </c>
      <c r="I671" s="1" t="s">
        <v>27</v>
      </c>
      <c r="J671" s="1" t="s">
        <v>1741</v>
      </c>
      <c r="K671" s="1" t="s">
        <v>94</v>
      </c>
      <c r="L671" s="1" t="s">
        <v>95</v>
      </c>
      <c r="M671" s="1" t="s">
        <v>385</v>
      </c>
      <c r="N671" s="1" t="s">
        <v>32</v>
      </c>
      <c r="O671" s="1" t="s">
        <v>58</v>
      </c>
      <c r="P671" s="1" t="s">
        <v>386</v>
      </c>
      <c r="Q671">
        <v>22.847999999999999</v>
      </c>
      <c r="R671">
        <v>3</v>
      </c>
      <c r="S671" s="5">
        <v>0.6</v>
      </c>
      <c r="T671" s="11">
        <v>-17.7072</v>
      </c>
      <c r="U671" s="11">
        <f>SalesData[[#This Row],[Profit]]/SalesData[[#This Row],[Quantity]]</f>
        <v>-5.9024000000000001</v>
      </c>
      <c r="V671" s="5">
        <f>SalesData[[#This Row],[Profit]]/SalesData[[#This Row],[Sales]]</f>
        <v>-0.77500000000000002</v>
      </c>
      <c r="W671" s="17">
        <f>IF(SalesData[[#This Row],[Discount]]&gt;=0.2,1,0)</f>
        <v>1</v>
      </c>
      <c r="X671" s="1" t="s">
        <v>131</v>
      </c>
      <c r="Y671" s="1" t="str">
        <f>TEXT(SalesData[[#This Row],[Order Date]],"yyyy")</f>
        <v>2017</v>
      </c>
      <c r="Z671" s="1" t="s">
        <v>36</v>
      </c>
    </row>
    <row r="672" spans="1:26" x14ac:dyDescent="0.3">
      <c r="A672">
        <v>3145</v>
      </c>
      <c r="B672" s="1" t="s">
        <v>2331</v>
      </c>
      <c r="C672" s="2">
        <v>42618</v>
      </c>
      <c r="D672" s="2">
        <v>42624</v>
      </c>
      <c r="E672" s="1" t="s">
        <v>41</v>
      </c>
      <c r="F672" s="1" t="s">
        <v>682</v>
      </c>
      <c r="G672" s="1" t="s">
        <v>683</v>
      </c>
      <c r="H672" s="1" t="s">
        <v>92</v>
      </c>
      <c r="I672" s="1" t="s">
        <v>27</v>
      </c>
      <c r="J672" s="1" t="s">
        <v>2332</v>
      </c>
      <c r="K672" s="1" t="s">
        <v>94</v>
      </c>
      <c r="L672" s="1" t="s">
        <v>95</v>
      </c>
      <c r="M672" s="1" t="s">
        <v>592</v>
      </c>
      <c r="N672" s="1" t="s">
        <v>32</v>
      </c>
      <c r="O672" s="1" t="s">
        <v>38</v>
      </c>
      <c r="P672" s="1" t="s">
        <v>593</v>
      </c>
      <c r="Q672">
        <v>347.80200000000002</v>
      </c>
      <c r="R672">
        <v>7</v>
      </c>
      <c r="S672" s="5">
        <v>0.3</v>
      </c>
      <c r="T672" s="11">
        <v>-24.843</v>
      </c>
      <c r="U672" s="11">
        <f>SalesData[[#This Row],[Profit]]/SalesData[[#This Row],[Quantity]]</f>
        <v>-3.5489999999999999</v>
      </c>
      <c r="V672" s="5">
        <f>SalesData[[#This Row],[Profit]]/SalesData[[#This Row],[Sales]]</f>
        <v>-7.1428571428571425E-2</v>
      </c>
      <c r="W672" s="17">
        <f>IF(SalesData[[#This Row],[Discount]]&gt;=0.2,1,0)</f>
        <v>1</v>
      </c>
      <c r="X672" s="1" t="s">
        <v>131</v>
      </c>
      <c r="Y672" s="1" t="str">
        <f>TEXT(SalesData[[#This Row],[Order Date]],"yyyy")</f>
        <v>2016</v>
      </c>
      <c r="Z672" s="1" t="s">
        <v>79</v>
      </c>
    </row>
    <row r="673" spans="1:26" x14ac:dyDescent="0.3">
      <c r="A673">
        <v>3146</v>
      </c>
      <c r="B673" s="1" t="s">
        <v>2333</v>
      </c>
      <c r="C673" s="2">
        <v>42777</v>
      </c>
      <c r="D673" s="2">
        <v>42779</v>
      </c>
      <c r="E673" s="1" t="s">
        <v>23</v>
      </c>
      <c r="F673" s="1" t="s">
        <v>2334</v>
      </c>
      <c r="G673" s="1" t="s">
        <v>2335</v>
      </c>
      <c r="H673" s="1" t="s">
        <v>92</v>
      </c>
      <c r="I673" s="1" t="s">
        <v>27</v>
      </c>
      <c r="J673" s="1" t="s">
        <v>193</v>
      </c>
      <c r="K673" s="1" t="s">
        <v>194</v>
      </c>
      <c r="L673" s="1" t="s">
        <v>56</v>
      </c>
      <c r="M673" s="1" t="s">
        <v>2336</v>
      </c>
      <c r="N673" s="1" t="s">
        <v>32</v>
      </c>
      <c r="O673" s="1" t="s">
        <v>38</v>
      </c>
      <c r="P673" s="1" t="s">
        <v>2337</v>
      </c>
      <c r="Q673">
        <v>963.13599999999997</v>
      </c>
      <c r="R673">
        <v>4</v>
      </c>
      <c r="S673" s="5">
        <v>0.2</v>
      </c>
      <c r="T673" s="11">
        <v>108.3528</v>
      </c>
      <c r="U673" s="11">
        <f>SalesData[[#This Row],[Profit]]/SalesData[[#This Row],[Quantity]]</f>
        <v>27.088200000000001</v>
      </c>
      <c r="V673" s="5">
        <f>SalesData[[#This Row],[Profit]]/SalesData[[#This Row],[Sales]]</f>
        <v>0.1125</v>
      </c>
      <c r="W673" s="17">
        <f>IF(SalesData[[#This Row],[Discount]]&gt;=0.2,1,0)</f>
        <v>1</v>
      </c>
      <c r="X673" s="1" t="s">
        <v>72</v>
      </c>
      <c r="Y673" s="1" t="str">
        <f>TEXT(SalesData[[#This Row],[Order Date]],"yyyy")</f>
        <v>2017</v>
      </c>
      <c r="Z673" s="1" t="s">
        <v>299</v>
      </c>
    </row>
    <row r="674" spans="1:26" x14ac:dyDescent="0.3">
      <c r="A674">
        <v>3154</v>
      </c>
      <c r="B674" s="1" t="s">
        <v>2338</v>
      </c>
      <c r="C674" s="2">
        <v>42353</v>
      </c>
      <c r="D674" s="2">
        <v>42356</v>
      </c>
      <c r="E674" s="1" t="s">
        <v>89</v>
      </c>
      <c r="F674" s="1" t="s">
        <v>477</v>
      </c>
      <c r="G674" s="1" t="s">
        <v>478</v>
      </c>
      <c r="H674" s="1" t="s">
        <v>26</v>
      </c>
      <c r="I674" s="1" t="s">
        <v>27</v>
      </c>
      <c r="J674" s="1" t="s">
        <v>232</v>
      </c>
      <c r="K674" s="1" t="s">
        <v>233</v>
      </c>
      <c r="L674" s="1" t="s">
        <v>69</v>
      </c>
      <c r="M674" s="1" t="s">
        <v>356</v>
      </c>
      <c r="N674" s="1" t="s">
        <v>32</v>
      </c>
      <c r="O674" s="1" t="s">
        <v>58</v>
      </c>
      <c r="P674" s="1" t="s">
        <v>357</v>
      </c>
      <c r="Q674">
        <v>262.86399999999998</v>
      </c>
      <c r="R674">
        <v>7</v>
      </c>
      <c r="S674" s="5">
        <v>0.2</v>
      </c>
      <c r="T674" s="11">
        <v>69.001800000000003</v>
      </c>
      <c r="U674" s="11">
        <f>SalesData[[#This Row],[Profit]]/SalesData[[#This Row],[Quantity]]</f>
        <v>9.8574000000000002</v>
      </c>
      <c r="V674" s="5">
        <f>SalesData[[#This Row],[Profit]]/SalesData[[#This Row],[Sales]]</f>
        <v>0.26250000000000001</v>
      </c>
      <c r="W674" s="17">
        <f>IF(SalesData[[#This Row],[Discount]]&gt;=0.2,1,0)</f>
        <v>1</v>
      </c>
      <c r="X674" s="1" t="s">
        <v>35</v>
      </c>
      <c r="Y674" s="1" t="str">
        <f>TEXT(SalesData[[#This Row],[Order Date]],"yyyy")</f>
        <v>2015</v>
      </c>
      <c r="Z674" s="1" t="s">
        <v>98</v>
      </c>
    </row>
    <row r="675" spans="1:26" x14ac:dyDescent="0.3">
      <c r="A675">
        <v>3157</v>
      </c>
      <c r="B675" s="1" t="s">
        <v>2339</v>
      </c>
      <c r="C675" s="2">
        <v>42240</v>
      </c>
      <c r="D675" s="2">
        <v>42244</v>
      </c>
      <c r="E675" s="1" t="s">
        <v>41</v>
      </c>
      <c r="F675" s="1" t="s">
        <v>1945</v>
      </c>
      <c r="G675" s="1" t="s">
        <v>1946</v>
      </c>
      <c r="H675" s="1" t="s">
        <v>92</v>
      </c>
      <c r="I675" s="1" t="s">
        <v>27</v>
      </c>
      <c r="J675" s="1" t="s">
        <v>175</v>
      </c>
      <c r="K675" s="1" t="s">
        <v>122</v>
      </c>
      <c r="L675" s="1" t="s">
        <v>69</v>
      </c>
      <c r="M675" s="1" t="s">
        <v>62</v>
      </c>
      <c r="N675" s="1" t="s">
        <v>32</v>
      </c>
      <c r="O675" s="1" t="s">
        <v>47</v>
      </c>
      <c r="P675" s="1" t="s">
        <v>63</v>
      </c>
      <c r="Q675">
        <v>284.36399999999998</v>
      </c>
      <c r="R675">
        <v>2</v>
      </c>
      <c r="S675" s="5">
        <v>0.4</v>
      </c>
      <c r="T675" s="11">
        <v>-75.830399999999997</v>
      </c>
      <c r="U675" s="11">
        <f>SalesData[[#This Row],[Profit]]/SalesData[[#This Row],[Quantity]]</f>
        <v>-37.915199999999999</v>
      </c>
      <c r="V675" s="5">
        <f>SalesData[[#This Row],[Profit]]/SalesData[[#This Row],[Sales]]</f>
        <v>-0.26666666666666666</v>
      </c>
      <c r="W675" s="17">
        <f>IF(SalesData[[#This Row],[Discount]]&gt;=0.2,1,0)</f>
        <v>1</v>
      </c>
      <c r="X675" s="1" t="s">
        <v>85</v>
      </c>
      <c r="Y675" s="1" t="str">
        <f>TEXT(SalesData[[#This Row],[Order Date]],"yyyy")</f>
        <v>2015</v>
      </c>
      <c r="Z675" s="1" t="s">
        <v>255</v>
      </c>
    </row>
    <row r="676" spans="1:26" x14ac:dyDescent="0.3">
      <c r="A676">
        <v>3168</v>
      </c>
      <c r="B676" s="1" t="s">
        <v>2340</v>
      </c>
      <c r="C676" s="2">
        <v>42672</v>
      </c>
      <c r="D676" s="2">
        <v>42674</v>
      </c>
      <c r="E676" s="1" t="s">
        <v>89</v>
      </c>
      <c r="F676" s="1" t="s">
        <v>420</v>
      </c>
      <c r="G676" s="1" t="s">
        <v>421</v>
      </c>
      <c r="H676" s="1" t="s">
        <v>26</v>
      </c>
      <c r="I676" s="1" t="s">
        <v>27</v>
      </c>
      <c r="J676" s="1" t="s">
        <v>1709</v>
      </c>
      <c r="K676" s="1" t="s">
        <v>291</v>
      </c>
      <c r="L676" s="1" t="s">
        <v>95</v>
      </c>
      <c r="M676" s="1" t="s">
        <v>375</v>
      </c>
      <c r="N676" s="1" t="s">
        <v>32</v>
      </c>
      <c r="O676" s="1" t="s">
        <v>58</v>
      </c>
      <c r="P676" s="1" t="s">
        <v>376</v>
      </c>
      <c r="Q676">
        <v>67</v>
      </c>
      <c r="R676">
        <v>5</v>
      </c>
      <c r="S676" s="5">
        <v>0</v>
      </c>
      <c r="T676" s="11">
        <v>32.159999999999997</v>
      </c>
      <c r="U676" s="11">
        <f>SalesData[[#This Row],[Profit]]/SalesData[[#This Row],[Quantity]]</f>
        <v>6.4319999999999995</v>
      </c>
      <c r="V676" s="5">
        <f>SalesData[[#This Row],[Profit]]/SalesData[[#This Row],[Sales]]</f>
        <v>0.47999999999999993</v>
      </c>
      <c r="W676" s="17">
        <f>IF(SalesData[[#This Row],[Discount]]&gt;=0.2,1,0)</f>
        <v>0</v>
      </c>
      <c r="X676" s="1" t="s">
        <v>72</v>
      </c>
      <c r="Y676" s="1" t="str">
        <f>TEXT(SalesData[[#This Row],[Order Date]],"yyyy")</f>
        <v>2016</v>
      </c>
      <c r="Z676" s="1" t="s">
        <v>50</v>
      </c>
    </row>
    <row r="677" spans="1:26" x14ac:dyDescent="0.3">
      <c r="A677">
        <v>3169</v>
      </c>
      <c r="B677" s="1" t="s">
        <v>2341</v>
      </c>
      <c r="C677" s="2">
        <v>42518</v>
      </c>
      <c r="D677" s="2">
        <v>42524</v>
      </c>
      <c r="E677" s="1" t="s">
        <v>41</v>
      </c>
      <c r="F677" s="1" t="s">
        <v>463</v>
      </c>
      <c r="G677" s="1" t="s">
        <v>464</v>
      </c>
      <c r="H677" s="1" t="s">
        <v>92</v>
      </c>
      <c r="I677" s="1" t="s">
        <v>27</v>
      </c>
      <c r="J677" s="1" t="s">
        <v>2342</v>
      </c>
      <c r="K677" s="1" t="s">
        <v>45</v>
      </c>
      <c r="L677" s="1" t="s">
        <v>30</v>
      </c>
      <c r="M677" s="1" t="s">
        <v>1658</v>
      </c>
      <c r="N677" s="1" t="s">
        <v>32</v>
      </c>
      <c r="O677" s="1" t="s">
        <v>38</v>
      </c>
      <c r="P677" s="1" t="s">
        <v>1659</v>
      </c>
      <c r="Q677">
        <v>390.27199999999999</v>
      </c>
      <c r="R677">
        <v>8</v>
      </c>
      <c r="S677" s="5">
        <v>0.2</v>
      </c>
      <c r="T677" s="11">
        <v>-24.391999999999999</v>
      </c>
      <c r="U677" s="11">
        <f>SalesData[[#This Row],[Profit]]/SalesData[[#This Row],[Quantity]]</f>
        <v>-3.0489999999999999</v>
      </c>
      <c r="V677" s="5">
        <f>SalesData[[#This Row],[Profit]]/SalesData[[#This Row],[Sales]]</f>
        <v>-6.25E-2</v>
      </c>
      <c r="W677" s="17">
        <f>IF(SalesData[[#This Row],[Discount]]&gt;=0.2,1,0)</f>
        <v>1</v>
      </c>
      <c r="X677" s="1" t="s">
        <v>131</v>
      </c>
      <c r="Y677" s="1" t="str">
        <f>TEXT(SalesData[[#This Row],[Order Date]],"yyyy")</f>
        <v>2016</v>
      </c>
      <c r="Z677" s="1" t="s">
        <v>163</v>
      </c>
    </row>
    <row r="678" spans="1:26" x14ac:dyDescent="0.3">
      <c r="A678">
        <v>3173</v>
      </c>
      <c r="B678" s="1" t="s">
        <v>2343</v>
      </c>
      <c r="C678" s="2">
        <v>42450</v>
      </c>
      <c r="D678" s="2">
        <v>42457</v>
      </c>
      <c r="E678" s="1" t="s">
        <v>41</v>
      </c>
      <c r="F678" s="1" t="s">
        <v>1217</v>
      </c>
      <c r="G678" s="1" t="s">
        <v>1218</v>
      </c>
      <c r="H678" s="1" t="s">
        <v>26</v>
      </c>
      <c r="I678" s="1" t="s">
        <v>27</v>
      </c>
      <c r="J678" s="1" t="s">
        <v>135</v>
      </c>
      <c r="K678" s="1" t="s">
        <v>136</v>
      </c>
      <c r="L678" s="1" t="s">
        <v>95</v>
      </c>
      <c r="M678" s="1" t="s">
        <v>857</v>
      </c>
      <c r="N678" s="1" t="s">
        <v>32</v>
      </c>
      <c r="O678" s="1" t="s">
        <v>38</v>
      </c>
      <c r="P678" s="1" t="s">
        <v>858</v>
      </c>
      <c r="Q678">
        <v>528.42999999999995</v>
      </c>
      <c r="R678">
        <v>5</v>
      </c>
      <c r="S678" s="5">
        <v>0.3</v>
      </c>
      <c r="T678" s="11">
        <v>0</v>
      </c>
      <c r="U678" s="11">
        <f>SalesData[[#This Row],[Profit]]/SalesData[[#This Row],[Quantity]]</f>
        <v>0</v>
      </c>
      <c r="V678" s="5">
        <f>SalesData[[#This Row],[Profit]]/SalesData[[#This Row],[Sales]]</f>
        <v>0</v>
      </c>
      <c r="W678" s="17">
        <f>IF(SalesData[[#This Row],[Discount]]&gt;=0.2,1,0)</f>
        <v>1</v>
      </c>
      <c r="X678" s="1" t="s">
        <v>49</v>
      </c>
      <c r="Y678" s="1" t="str">
        <f>TEXT(SalesData[[#This Row],[Order Date]],"yyyy")</f>
        <v>2016</v>
      </c>
      <c r="Z678" s="1" t="s">
        <v>197</v>
      </c>
    </row>
    <row r="679" spans="1:26" x14ac:dyDescent="0.3">
      <c r="A679">
        <v>3176</v>
      </c>
      <c r="B679" s="1" t="s">
        <v>2344</v>
      </c>
      <c r="C679" s="2">
        <v>43001</v>
      </c>
      <c r="D679" s="2">
        <v>43007</v>
      </c>
      <c r="E679" s="1" t="s">
        <v>41</v>
      </c>
      <c r="F679" s="1" t="s">
        <v>1067</v>
      </c>
      <c r="G679" s="1" t="s">
        <v>1068</v>
      </c>
      <c r="H679" s="1" t="s">
        <v>26</v>
      </c>
      <c r="I679" s="1" t="s">
        <v>27</v>
      </c>
      <c r="J679" s="1" t="s">
        <v>2345</v>
      </c>
      <c r="K679" s="1" t="s">
        <v>182</v>
      </c>
      <c r="L679" s="1" t="s">
        <v>56</v>
      </c>
      <c r="M679" s="1" t="s">
        <v>1001</v>
      </c>
      <c r="N679" s="1" t="s">
        <v>32</v>
      </c>
      <c r="O679" s="1" t="s">
        <v>33</v>
      </c>
      <c r="P679" s="1" t="s">
        <v>1002</v>
      </c>
      <c r="Q679">
        <v>180.58799999999999</v>
      </c>
      <c r="R679">
        <v>2</v>
      </c>
      <c r="S679" s="5">
        <v>0.7</v>
      </c>
      <c r="T679" s="11">
        <v>-240.78399999999999</v>
      </c>
      <c r="U679" s="11">
        <f>SalesData[[#This Row],[Profit]]/SalesData[[#This Row],[Quantity]]</f>
        <v>-120.392</v>
      </c>
      <c r="V679" s="5">
        <f>SalesData[[#This Row],[Profit]]/SalesData[[#This Row],[Sales]]</f>
        <v>-1.3333333333333333</v>
      </c>
      <c r="W679" s="17">
        <f>IF(SalesData[[#This Row],[Discount]]&gt;=0.2,1,0)</f>
        <v>1</v>
      </c>
      <c r="X679" s="1" t="s">
        <v>131</v>
      </c>
      <c r="Y679" s="1" t="str">
        <f>TEXT(SalesData[[#This Row],[Order Date]],"yyyy")</f>
        <v>2017</v>
      </c>
      <c r="Z679" s="1" t="s">
        <v>79</v>
      </c>
    </row>
    <row r="680" spans="1:26" x14ac:dyDescent="0.3">
      <c r="A680">
        <v>3179</v>
      </c>
      <c r="B680" s="1" t="s">
        <v>2346</v>
      </c>
      <c r="C680" s="2">
        <v>43074</v>
      </c>
      <c r="D680" s="2">
        <v>43080</v>
      </c>
      <c r="E680" s="1" t="s">
        <v>41</v>
      </c>
      <c r="F680" s="1" t="s">
        <v>2347</v>
      </c>
      <c r="G680" s="1" t="s">
        <v>2348</v>
      </c>
      <c r="H680" s="1" t="s">
        <v>92</v>
      </c>
      <c r="I680" s="1" t="s">
        <v>27</v>
      </c>
      <c r="J680" s="1" t="s">
        <v>175</v>
      </c>
      <c r="K680" s="1" t="s">
        <v>122</v>
      </c>
      <c r="L680" s="1" t="s">
        <v>69</v>
      </c>
      <c r="M680" s="1" t="s">
        <v>57</v>
      </c>
      <c r="N680" s="1" t="s">
        <v>32</v>
      </c>
      <c r="O680" s="1" t="s">
        <v>58</v>
      </c>
      <c r="P680" s="1" t="s">
        <v>59</v>
      </c>
      <c r="Q680">
        <v>20.94</v>
      </c>
      <c r="R680">
        <v>3</v>
      </c>
      <c r="S680" s="5">
        <v>0</v>
      </c>
      <c r="T680" s="11">
        <v>6.0726000000000004</v>
      </c>
      <c r="U680" s="11">
        <f>SalesData[[#This Row],[Profit]]/SalesData[[#This Row],[Quantity]]</f>
        <v>2.0242</v>
      </c>
      <c r="V680" s="5">
        <f>SalesData[[#This Row],[Profit]]/SalesData[[#This Row],[Sales]]</f>
        <v>0.28999999999999998</v>
      </c>
      <c r="W680" s="17">
        <f>IF(SalesData[[#This Row],[Discount]]&gt;=0.2,1,0)</f>
        <v>0</v>
      </c>
      <c r="X680" s="1" t="s">
        <v>131</v>
      </c>
      <c r="Y680" s="1" t="str">
        <f>TEXT(SalesData[[#This Row],[Order Date]],"yyyy")</f>
        <v>2017</v>
      </c>
      <c r="Z680" s="1" t="s">
        <v>98</v>
      </c>
    </row>
    <row r="681" spans="1:26" x14ac:dyDescent="0.3">
      <c r="A681">
        <v>3180</v>
      </c>
      <c r="B681" s="1" t="s">
        <v>2346</v>
      </c>
      <c r="C681" s="2">
        <v>43074</v>
      </c>
      <c r="D681" s="2">
        <v>43080</v>
      </c>
      <c r="E681" s="1" t="s">
        <v>41</v>
      </c>
      <c r="F681" s="1" t="s">
        <v>2347</v>
      </c>
      <c r="G681" s="1" t="s">
        <v>2348</v>
      </c>
      <c r="H681" s="1" t="s">
        <v>92</v>
      </c>
      <c r="I681" s="1" t="s">
        <v>27</v>
      </c>
      <c r="J681" s="1" t="s">
        <v>175</v>
      </c>
      <c r="K681" s="1" t="s">
        <v>122</v>
      </c>
      <c r="L681" s="1" t="s">
        <v>69</v>
      </c>
      <c r="M681" s="1" t="s">
        <v>234</v>
      </c>
      <c r="N681" s="1" t="s">
        <v>32</v>
      </c>
      <c r="O681" s="1" t="s">
        <v>58</v>
      </c>
      <c r="P681" s="1" t="s">
        <v>235</v>
      </c>
      <c r="Q681">
        <v>58.68</v>
      </c>
      <c r="R681">
        <v>2</v>
      </c>
      <c r="S681" s="5">
        <v>0</v>
      </c>
      <c r="T681" s="11">
        <v>18.190799999999999</v>
      </c>
      <c r="U681" s="11">
        <f>SalesData[[#This Row],[Profit]]/SalesData[[#This Row],[Quantity]]</f>
        <v>9.0953999999999997</v>
      </c>
      <c r="V681" s="5">
        <f>SalesData[[#This Row],[Profit]]/SalesData[[#This Row],[Sales]]</f>
        <v>0.31</v>
      </c>
      <c r="W681" s="17">
        <f>IF(SalesData[[#This Row],[Discount]]&gt;=0.2,1,0)</f>
        <v>0</v>
      </c>
      <c r="X681" s="1" t="s">
        <v>131</v>
      </c>
      <c r="Y681" s="1" t="str">
        <f>TEXT(SalesData[[#This Row],[Order Date]],"yyyy")</f>
        <v>2017</v>
      </c>
      <c r="Z681" s="1" t="s">
        <v>98</v>
      </c>
    </row>
    <row r="682" spans="1:26" x14ac:dyDescent="0.3">
      <c r="A682">
        <v>3201</v>
      </c>
      <c r="B682" s="1" t="s">
        <v>2349</v>
      </c>
      <c r="C682" s="2">
        <v>41777</v>
      </c>
      <c r="D682" s="2">
        <v>41779</v>
      </c>
      <c r="E682" s="1" t="s">
        <v>23</v>
      </c>
      <c r="F682" s="1" t="s">
        <v>2350</v>
      </c>
      <c r="G682" s="1" t="s">
        <v>2351</v>
      </c>
      <c r="H682" s="1" t="s">
        <v>26</v>
      </c>
      <c r="I682" s="1" t="s">
        <v>27</v>
      </c>
      <c r="J682" s="1" t="s">
        <v>507</v>
      </c>
      <c r="K682" s="1" t="s">
        <v>233</v>
      </c>
      <c r="L682" s="1" t="s">
        <v>69</v>
      </c>
      <c r="M682" s="1" t="s">
        <v>1798</v>
      </c>
      <c r="N682" s="1" t="s">
        <v>32</v>
      </c>
      <c r="O682" s="1" t="s">
        <v>58</v>
      </c>
      <c r="P682" s="1" t="s">
        <v>1799</v>
      </c>
      <c r="Q682">
        <v>149.232</v>
      </c>
      <c r="R682">
        <v>3</v>
      </c>
      <c r="S682" s="5">
        <v>0.2</v>
      </c>
      <c r="T682" s="11">
        <v>3.7307999999999999</v>
      </c>
      <c r="U682" s="11">
        <f>SalesData[[#This Row],[Profit]]/SalesData[[#This Row],[Quantity]]</f>
        <v>1.2436</v>
      </c>
      <c r="V682" s="5">
        <f>SalesData[[#This Row],[Profit]]/SalesData[[#This Row],[Sales]]</f>
        <v>2.4999999999999998E-2</v>
      </c>
      <c r="W682" s="17">
        <f>IF(SalesData[[#This Row],[Discount]]&gt;=0.2,1,0)</f>
        <v>1</v>
      </c>
      <c r="X682" s="1" t="s">
        <v>72</v>
      </c>
      <c r="Y682" s="1" t="str">
        <f>TEXT(SalesData[[#This Row],[Order Date]],"yyyy")</f>
        <v>2014</v>
      </c>
      <c r="Z682" s="1" t="s">
        <v>163</v>
      </c>
    </row>
    <row r="683" spans="1:26" x14ac:dyDescent="0.3">
      <c r="A683">
        <v>3205</v>
      </c>
      <c r="B683" s="1" t="s">
        <v>2352</v>
      </c>
      <c r="C683" s="2">
        <v>41953</v>
      </c>
      <c r="D683" s="2">
        <v>41959</v>
      </c>
      <c r="E683" s="1" t="s">
        <v>41</v>
      </c>
      <c r="F683" s="1" t="s">
        <v>2353</v>
      </c>
      <c r="G683" s="1" t="s">
        <v>2354</v>
      </c>
      <c r="H683" s="1" t="s">
        <v>26</v>
      </c>
      <c r="I683" s="1" t="s">
        <v>27</v>
      </c>
      <c r="J683" s="1" t="s">
        <v>641</v>
      </c>
      <c r="K683" s="1" t="s">
        <v>55</v>
      </c>
      <c r="L683" s="1" t="s">
        <v>56</v>
      </c>
      <c r="M683" s="1" t="s">
        <v>129</v>
      </c>
      <c r="N683" s="1" t="s">
        <v>32</v>
      </c>
      <c r="O683" s="1" t="s">
        <v>58</v>
      </c>
      <c r="P683" s="1" t="s">
        <v>130</v>
      </c>
      <c r="Q683">
        <v>39.880000000000003</v>
      </c>
      <c r="R683">
        <v>2</v>
      </c>
      <c r="S683" s="5">
        <v>0</v>
      </c>
      <c r="T683" s="11">
        <v>11.166399999999999</v>
      </c>
      <c r="U683" s="11">
        <f>SalesData[[#This Row],[Profit]]/SalesData[[#This Row],[Quantity]]</f>
        <v>5.5831999999999997</v>
      </c>
      <c r="V683" s="5">
        <f>SalesData[[#This Row],[Profit]]/SalesData[[#This Row],[Sales]]</f>
        <v>0.27999999999999997</v>
      </c>
      <c r="W683" s="17">
        <f>IF(SalesData[[#This Row],[Discount]]&gt;=0.2,1,0)</f>
        <v>0</v>
      </c>
      <c r="X683" s="1" t="s">
        <v>131</v>
      </c>
      <c r="Y683" s="1" t="str">
        <f>TEXT(SalesData[[#This Row],[Order Date]],"yyyy")</f>
        <v>2014</v>
      </c>
      <c r="Z683" s="1" t="s">
        <v>36</v>
      </c>
    </row>
    <row r="684" spans="1:26" x14ac:dyDescent="0.3">
      <c r="A684">
        <v>3207</v>
      </c>
      <c r="B684" s="1" t="s">
        <v>2352</v>
      </c>
      <c r="C684" s="2">
        <v>41953</v>
      </c>
      <c r="D684" s="2">
        <v>41959</v>
      </c>
      <c r="E684" s="1" t="s">
        <v>41</v>
      </c>
      <c r="F684" s="1" t="s">
        <v>2353</v>
      </c>
      <c r="G684" s="1" t="s">
        <v>2354</v>
      </c>
      <c r="H684" s="1" t="s">
        <v>26</v>
      </c>
      <c r="I684" s="1" t="s">
        <v>27</v>
      </c>
      <c r="J684" s="1" t="s">
        <v>641</v>
      </c>
      <c r="K684" s="1" t="s">
        <v>55</v>
      </c>
      <c r="L684" s="1" t="s">
        <v>56</v>
      </c>
      <c r="M684" s="1" t="s">
        <v>1115</v>
      </c>
      <c r="N684" s="1" t="s">
        <v>32</v>
      </c>
      <c r="O684" s="1" t="s">
        <v>58</v>
      </c>
      <c r="P684" s="1" t="s">
        <v>1116</v>
      </c>
      <c r="Q684">
        <v>53.2</v>
      </c>
      <c r="R684">
        <v>5</v>
      </c>
      <c r="S684" s="5">
        <v>0</v>
      </c>
      <c r="T684" s="11">
        <v>14.896000000000001</v>
      </c>
      <c r="U684" s="11">
        <f>SalesData[[#This Row],[Profit]]/SalesData[[#This Row],[Quantity]]</f>
        <v>2.9792000000000001</v>
      </c>
      <c r="V684" s="5">
        <f>SalesData[[#This Row],[Profit]]/SalesData[[#This Row],[Sales]]</f>
        <v>0.28000000000000003</v>
      </c>
      <c r="W684" s="17">
        <f>IF(SalesData[[#This Row],[Discount]]&gt;=0.2,1,0)</f>
        <v>0</v>
      </c>
      <c r="X684" s="1" t="s">
        <v>131</v>
      </c>
      <c r="Y684" s="1" t="str">
        <f>TEXT(SalesData[[#This Row],[Order Date]],"yyyy")</f>
        <v>2014</v>
      </c>
      <c r="Z684" s="1" t="s">
        <v>36</v>
      </c>
    </row>
    <row r="685" spans="1:26" x14ac:dyDescent="0.3">
      <c r="A685">
        <v>3231</v>
      </c>
      <c r="B685" s="1" t="s">
        <v>2355</v>
      </c>
      <c r="C685" s="2">
        <v>42979</v>
      </c>
      <c r="D685" s="2">
        <v>42983</v>
      </c>
      <c r="E685" s="1" t="s">
        <v>23</v>
      </c>
      <c r="F685" s="1" t="s">
        <v>1451</v>
      </c>
      <c r="G685" s="1" t="s">
        <v>1452</v>
      </c>
      <c r="H685" s="1" t="s">
        <v>26</v>
      </c>
      <c r="I685" s="1" t="s">
        <v>27</v>
      </c>
      <c r="J685" s="1" t="s">
        <v>175</v>
      </c>
      <c r="K685" s="1" t="s">
        <v>122</v>
      </c>
      <c r="L685" s="1" t="s">
        <v>69</v>
      </c>
      <c r="M685" s="1" t="s">
        <v>1194</v>
      </c>
      <c r="N685" s="1" t="s">
        <v>32</v>
      </c>
      <c r="O685" s="1" t="s">
        <v>58</v>
      </c>
      <c r="P685" s="1" t="s">
        <v>1195</v>
      </c>
      <c r="Q685">
        <v>114.9</v>
      </c>
      <c r="R685">
        <v>5</v>
      </c>
      <c r="S685" s="5">
        <v>0</v>
      </c>
      <c r="T685" s="11">
        <v>39.066000000000003</v>
      </c>
      <c r="U685" s="11">
        <f>SalesData[[#This Row],[Profit]]/SalesData[[#This Row],[Quantity]]</f>
        <v>7.8132000000000001</v>
      </c>
      <c r="V685" s="5">
        <f>SalesData[[#This Row],[Profit]]/SalesData[[#This Row],[Sales]]</f>
        <v>0.34</v>
      </c>
      <c r="W685" s="17">
        <f>IF(SalesData[[#This Row],[Discount]]&gt;=0.2,1,0)</f>
        <v>0</v>
      </c>
      <c r="X685" s="1" t="s">
        <v>85</v>
      </c>
      <c r="Y685" s="1" t="str">
        <f>TEXT(SalesData[[#This Row],[Order Date]],"yyyy")</f>
        <v>2017</v>
      </c>
      <c r="Z685" s="1" t="s">
        <v>79</v>
      </c>
    </row>
    <row r="686" spans="1:26" x14ac:dyDescent="0.3">
      <c r="A686">
        <v>3236</v>
      </c>
      <c r="B686" s="1" t="s">
        <v>2356</v>
      </c>
      <c r="C686" s="2">
        <v>42384</v>
      </c>
      <c r="D686" s="2">
        <v>42384</v>
      </c>
      <c r="E686" s="1" t="s">
        <v>427</v>
      </c>
      <c r="F686" s="1" t="s">
        <v>1185</v>
      </c>
      <c r="G686" s="1" t="s">
        <v>1186</v>
      </c>
      <c r="H686" s="1" t="s">
        <v>26</v>
      </c>
      <c r="I686" s="1" t="s">
        <v>27</v>
      </c>
      <c r="J686" s="1" t="s">
        <v>1582</v>
      </c>
      <c r="K686" s="1" t="s">
        <v>431</v>
      </c>
      <c r="L686" s="1" t="s">
        <v>69</v>
      </c>
      <c r="M686" s="1" t="s">
        <v>344</v>
      </c>
      <c r="N686" s="1" t="s">
        <v>32</v>
      </c>
      <c r="O686" s="1" t="s">
        <v>47</v>
      </c>
      <c r="P686" s="1" t="s">
        <v>345</v>
      </c>
      <c r="Q686">
        <v>181.797</v>
      </c>
      <c r="R686">
        <v>1</v>
      </c>
      <c r="S686" s="5">
        <v>0.3</v>
      </c>
      <c r="T686" s="11">
        <v>-15.582599999999999</v>
      </c>
      <c r="U686" s="11">
        <f>SalesData[[#This Row],[Profit]]/SalesData[[#This Row],[Quantity]]</f>
        <v>-15.582599999999999</v>
      </c>
      <c r="V686" s="5">
        <f>SalesData[[#This Row],[Profit]]/SalesData[[#This Row],[Sales]]</f>
        <v>-8.5714285714285715E-2</v>
      </c>
      <c r="W686" s="17">
        <f>IF(SalesData[[#This Row],[Discount]]&gt;=0.2,1,0)</f>
        <v>1</v>
      </c>
      <c r="X686" s="1" t="s">
        <v>432</v>
      </c>
      <c r="Y686" s="1" t="str">
        <f>TEXT(SalesData[[#This Row],[Order Date]],"yyyy")</f>
        <v>2016</v>
      </c>
      <c r="Z686" s="1" t="s">
        <v>171</v>
      </c>
    </row>
    <row r="687" spans="1:26" x14ac:dyDescent="0.3">
      <c r="A687">
        <v>3239</v>
      </c>
      <c r="B687" s="1" t="s">
        <v>2357</v>
      </c>
      <c r="C687" s="2">
        <v>42694</v>
      </c>
      <c r="D687" s="2">
        <v>42701</v>
      </c>
      <c r="E687" s="1" t="s">
        <v>41</v>
      </c>
      <c r="F687" s="1" t="s">
        <v>2358</v>
      </c>
      <c r="G687" s="1" t="s">
        <v>2359</v>
      </c>
      <c r="H687" s="1" t="s">
        <v>92</v>
      </c>
      <c r="I687" s="1" t="s">
        <v>27</v>
      </c>
      <c r="J687" s="1" t="s">
        <v>103</v>
      </c>
      <c r="K687" s="1" t="s">
        <v>94</v>
      </c>
      <c r="L687" s="1" t="s">
        <v>95</v>
      </c>
      <c r="M687" s="1" t="s">
        <v>1619</v>
      </c>
      <c r="N687" s="1" t="s">
        <v>32</v>
      </c>
      <c r="O687" s="1" t="s">
        <v>38</v>
      </c>
      <c r="P687" s="1" t="s">
        <v>1620</v>
      </c>
      <c r="Q687">
        <v>318.43</v>
      </c>
      <c r="R687">
        <v>5</v>
      </c>
      <c r="S687" s="5">
        <v>0.3</v>
      </c>
      <c r="T687" s="11">
        <v>-77.332999999999998</v>
      </c>
      <c r="U687" s="11">
        <f>SalesData[[#This Row],[Profit]]/SalesData[[#This Row],[Quantity]]</f>
        <v>-15.4666</v>
      </c>
      <c r="V687" s="5">
        <f>SalesData[[#This Row],[Profit]]/SalesData[[#This Row],[Sales]]</f>
        <v>-0.24285714285714285</v>
      </c>
      <c r="W687" s="17">
        <f>IF(SalesData[[#This Row],[Discount]]&gt;=0.2,1,0)</f>
        <v>1</v>
      </c>
      <c r="X687" s="1" t="s">
        <v>49</v>
      </c>
      <c r="Y687" s="1" t="str">
        <f>TEXT(SalesData[[#This Row],[Order Date]],"yyyy")</f>
        <v>2016</v>
      </c>
      <c r="Z687" s="1" t="s">
        <v>36</v>
      </c>
    </row>
    <row r="688" spans="1:26" x14ac:dyDescent="0.3">
      <c r="A688">
        <v>3241</v>
      </c>
      <c r="B688" s="1" t="s">
        <v>2357</v>
      </c>
      <c r="C688" s="2">
        <v>42694</v>
      </c>
      <c r="D688" s="2">
        <v>42701</v>
      </c>
      <c r="E688" s="1" t="s">
        <v>41</v>
      </c>
      <c r="F688" s="1" t="s">
        <v>2358</v>
      </c>
      <c r="G688" s="1" t="s">
        <v>2359</v>
      </c>
      <c r="H688" s="1" t="s">
        <v>92</v>
      </c>
      <c r="I688" s="1" t="s">
        <v>27</v>
      </c>
      <c r="J688" s="1" t="s">
        <v>103</v>
      </c>
      <c r="K688" s="1" t="s">
        <v>94</v>
      </c>
      <c r="L688" s="1" t="s">
        <v>95</v>
      </c>
      <c r="M688" s="1" t="s">
        <v>424</v>
      </c>
      <c r="N688" s="1" t="s">
        <v>32</v>
      </c>
      <c r="O688" s="1" t="s">
        <v>58</v>
      </c>
      <c r="P688" s="1" t="s">
        <v>425</v>
      </c>
      <c r="Q688">
        <v>7.0679999999999996</v>
      </c>
      <c r="R688">
        <v>3</v>
      </c>
      <c r="S688" s="5">
        <v>0.6</v>
      </c>
      <c r="T688" s="11">
        <v>-2.8271999999999999</v>
      </c>
      <c r="U688" s="11">
        <f>SalesData[[#This Row],[Profit]]/SalesData[[#This Row],[Quantity]]</f>
        <v>-0.94240000000000002</v>
      </c>
      <c r="V688" s="5">
        <f>SalesData[[#This Row],[Profit]]/SalesData[[#This Row],[Sales]]</f>
        <v>-0.4</v>
      </c>
      <c r="W688" s="17">
        <f>IF(SalesData[[#This Row],[Discount]]&gt;=0.2,1,0)</f>
        <v>1</v>
      </c>
      <c r="X688" s="1" t="s">
        <v>49</v>
      </c>
      <c r="Y688" s="1" t="str">
        <f>TEXT(SalesData[[#This Row],[Order Date]],"yyyy")</f>
        <v>2016</v>
      </c>
      <c r="Z688" s="1" t="s">
        <v>36</v>
      </c>
    </row>
    <row r="689" spans="1:26" x14ac:dyDescent="0.3">
      <c r="A689">
        <v>3245</v>
      </c>
      <c r="B689" s="1" t="s">
        <v>2360</v>
      </c>
      <c r="C689" s="2">
        <v>43070</v>
      </c>
      <c r="D689" s="2">
        <v>43074</v>
      </c>
      <c r="E689" s="1" t="s">
        <v>41</v>
      </c>
      <c r="F689" s="1" t="s">
        <v>2361</v>
      </c>
      <c r="G689" s="1" t="s">
        <v>2362</v>
      </c>
      <c r="H689" s="1" t="s">
        <v>26</v>
      </c>
      <c r="I689" s="1" t="s">
        <v>27</v>
      </c>
      <c r="J689" s="1" t="s">
        <v>1719</v>
      </c>
      <c r="K689" s="1" t="s">
        <v>94</v>
      </c>
      <c r="L689" s="1" t="s">
        <v>95</v>
      </c>
      <c r="M689" s="1" t="s">
        <v>396</v>
      </c>
      <c r="N689" s="1" t="s">
        <v>32</v>
      </c>
      <c r="O689" s="1" t="s">
        <v>38</v>
      </c>
      <c r="P689" s="1" t="s">
        <v>397</v>
      </c>
      <c r="Q689">
        <v>317.05799999999999</v>
      </c>
      <c r="R689">
        <v>3</v>
      </c>
      <c r="S689" s="5">
        <v>0.3</v>
      </c>
      <c r="T689" s="11">
        <v>-18.117599999999999</v>
      </c>
      <c r="U689" s="11">
        <f>SalesData[[#This Row],[Profit]]/SalesData[[#This Row],[Quantity]]</f>
        <v>-6.0392000000000001</v>
      </c>
      <c r="V689" s="5">
        <f>SalesData[[#This Row],[Profit]]/SalesData[[#This Row],[Sales]]</f>
        <v>-5.7142857142857141E-2</v>
      </c>
      <c r="W689" s="17">
        <f>IF(SalesData[[#This Row],[Discount]]&gt;=0.2,1,0)</f>
        <v>1</v>
      </c>
      <c r="X689" s="1" t="s">
        <v>85</v>
      </c>
      <c r="Y689" s="1" t="str">
        <f>TEXT(SalesData[[#This Row],[Order Date]],"yyyy")</f>
        <v>2017</v>
      </c>
      <c r="Z689" s="1" t="s">
        <v>98</v>
      </c>
    </row>
    <row r="690" spans="1:26" x14ac:dyDescent="0.3">
      <c r="A690">
        <v>3249</v>
      </c>
      <c r="B690" s="1" t="s">
        <v>2363</v>
      </c>
      <c r="C690" s="2">
        <v>42630</v>
      </c>
      <c r="D690" s="2">
        <v>42634</v>
      </c>
      <c r="E690" s="1" t="s">
        <v>41</v>
      </c>
      <c r="F690" s="1" t="s">
        <v>1784</v>
      </c>
      <c r="G690" s="1" t="s">
        <v>1785</v>
      </c>
      <c r="H690" s="1" t="s">
        <v>102</v>
      </c>
      <c r="I690" s="1" t="s">
        <v>27</v>
      </c>
      <c r="J690" s="1" t="s">
        <v>193</v>
      </c>
      <c r="K690" s="1" t="s">
        <v>194</v>
      </c>
      <c r="L690" s="1" t="s">
        <v>56</v>
      </c>
      <c r="M690" s="1" t="s">
        <v>2196</v>
      </c>
      <c r="N690" s="1" t="s">
        <v>32</v>
      </c>
      <c r="O690" s="1" t="s">
        <v>38</v>
      </c>
      <c r="P690" s="1" t="s">
        <v>2197</v>
      </c>
      <c r="Q690">
        <v>113.88800000000001</v>
      </c>
      <c r="R690">
        <v>2</v>
      </c>
      <c r="S690" s="5">
        <v>0.2</v>
      </c>
      <c r="T690" s="11">
        <v>9.9651999999999994</v>
      </c>
      <c r="U690" s="11">
        <f>SalesData[[#This Row],[Profit]]/SalesData[[#This Row],[Quantity]]</f>
        <v>4.9825999999999997</v>
      </c>
      <c r="V690" s="5">
        <f>SalesData[[#This Row],[Profit]]/SalesData[[#This Row],[Sales]]</f>
        <v>8.7499999999999994E-2</v>
      </c>
      <c r="W690" s="17">
        <f>IF(SalesData[[#This Row],[Discount]]&gt;=0.2,1,0)</f>
        <v>1</v>
      </c>
      <c r="X690" s="1" t="s">
        <v>85</v>
      </c>
      <c r="Y690" s="1" t="str">
        <f>TEXT(SalesData[[#This Row],[Order Date]],"yyyy")</f>
        <v>2016</v>
      </c>
      <c r="Z690" s="1" t="s">
        <v>79</v>
      </c>
    </row>
    <row r="691" spans="1:26" x14ac:dyDescent="0.3">
      <c r="A691">
        <v>3252</v>
      </c>
      <c r="B691" s="1" t="s">
        <v>2364</v>
      </c>
      <c r="C691" s="2">
        <v>42842</v>
      </c>
      <c r="D691" s="2">
        <v>42844</v>
      </c>
      <c r="E691" s="1" t="s">
        <v>89</v>
      </c>
      <c r="F691" s="1" t="s">
        <v>2365</v>
      </c>
      <c r="G691" s="1" t="s">
        <v>2366</v>
      </c>
      <c r="H691" s="1" t="s">
        <v>26</v>
      </c>
      <c r="I691" s="1" t="s">
        <v>27</v>
      </c>
      <c r="J691" s="1" t="s">
        <v>67</v>
      </c>
      <c r="K691" s="1" t="s">
        <v>68</v>
      </c>
      <c r="L691" s="1" t="s">
        <v>69</v>
      </c>
      <c r="M691" s="1" t="s">
        <v>1292</v>
      </c>
      <c r="N691" s="1" t="s">
        <v>32</v>
      </c>
      <c r="O691" s="1" t="s">
        <v>58</v>
      </c>
      <c r="P691" s="1" t="s">
        <v>1760</v>
      </c>
      <c r="Q691">
        <v>60.311999999999998</v>
      </c>
      <c r="R691">
        <v>3</v>
      </c>
      <c r="S691" s="5">
        <v>0.2</v>
      </c>
      <c r="T691" s="11">
        <v>5.2773000000000003</v>
      </c>
      <c r="U691" s="11">
        <f>SalesData[[#This Row],[Profit]]/SalesData[[#This Row],[Quantity]]</f>
        <v>1.7591000000000001</v>
      </c>
      <c r="V691" s="5">
        <f>SalesData[[#This Row],[Profit]]/SalesData[[#This Row],[Sales]]</f>
        <v>8.7500000000000008E-2</v>
      </c>
      <c r="W691" s="17">
        <f>IF(SalesData[[#This Row],[Discount]]&gt;=0.2,1,0)</f>
        <v>1</v>
      </c>
      <c r="X691" s="1" t="s">
        <v>72</v>
      </c>
      <c r="Y691" s="1" t="str">
        <f>TEXT(SalesData[[#This Row],[Order Date]],"yyyy")</f>
        <v>2017</v>
      </c>
      <c r="Z691" s="1" t="s">
        <v>115</v>
      </c>
    </row>
    <row r="692" spans="1:26" x14ac:dyDescent="0.3">
      <c r="A692">
        <v>3258</v>
      </c>
      <c r="B692" s="1" t="s">
        <v>2367</v>
      </c>
      <c r="C692" s="2">
        <v>42713</v>
      </c>
      <c r="D692" s="2">
        <v>42718</v>
      </c>
      <c r="E692" s="1" t="s">
        <v>23</v>
      </c>
      <c r="F692" s="1" t="s">
        <v>1306</v>
      </c>
      <c r="G692" s="1" t="s">
        <v>1307</v>
      </c>
      <c r="H692" s="1" t="s">
        <v>92</v>
      </c>
      <c r="I692" s="1" t="s">
        <v>27</v>
      </c>
      <c r="J692" s="1" t="s">
        <v>239</v>
      </c>
      <c r="K692" s="1" t="s">
        <v>143</v>
      </c>
      <c r="L692" s="1" t="s">
        <v>30</v>
      </c>
      <c r="M692" s="1" t="s">
        <v>1251</v>
      </c>
      <c r="N692" s="1" t="s">
        <v>32</v>
      </c>
      <c r="O692" s="1" t="s">
        <v>47</v>
      </c>
      <c r="P692" s="1" t="s">
        <v>1252</v>
      </c>
      <c r="Q692">
        <v>79.974000000000004</v>
      </c>
      <c r="R692">
        <v>3</v>
      </c>
      <c r="S692" s="5">
        <v>0.4</v>
      </c>
      <c r="T692" s="11">
        <v>-29.323799999999999</v>
      </c>
      <c r="U692" s="11">
        <f>SalesData[[#This Row],[Profit]]/SalesData[[#This Row],[Quantity]]</f>
        <v>-9.7745999999999995</v>
      </c>
      <c r="V692" s="5">
        <f>SalesData[[#This Row],[Profit]]/SalesData[[#This Row],[Sales]]</f>
        <v>-0.36666666666666664</v>
      </c>
      <c r="W692" s="17">
        <f>IF(SalesData[[#This Row],[Discount]]&gt;=0.2,1,0)</f>
        <v>1</v>
      </c>
      <c r="X692" s="1" t="s">
        <v>60</v>
      </c>
      <c r="Y692" s="1" t="str">
        <f>TEXT(SalesData[[#This Row],[Order Date]],"yyyy")</f>
        <v>2016</v>
      </c>
      <c r="Z692" s="1" t="s">
        <v>98</v>
      </c>
    </row>
    <row r="693" spans="1:26" x14ac:dyDescent="0.3">
      <c r="A693">
        <v>3273</v>
      </c>
      <c r="B693" s="1" t="s">
        <v>2368</v>
      </c>
      <c r="C693" s="2">
        <v>42044</v>
      </c>
      <c r="D693" s="2">
        <v>42051</v>
      </c>
      <c r="E693" s="1" t="s">
        <v>41</v>
      </c>
      <c r="F693" s="1" t="s">
        <v>2361</v>
      </c>
      <c r="G693" s="1" t="s">
        <v>2362</v>
      </c>
      <c r="H693" s="1" t="s">
        <v>26</v>
      </c>
      <c r="I693" s="1" t="s">
        <v>27</v>
      </c>
      <c r="J693" s="1" t="s">
        <v>54</v>
      </c>
      <c r="K693" s="1" t="s">
        <v>55</v>
      </c>
      <c r="L693" s="1" t="s">
        <v>56</v>
      </c>
      <c r="M693" s="1" t="s">
        <v>70</v>
      </c>
      <c r="N693" s="1" t="s">
        <v>32</v>
      </c>
      <c r="O693" s="1" t="s">
        <v>38</v>
      </c>
      <c r="P693" s="1" t="s">
        <v>71</v>
      </c>
      <c r="Q693">
        <v>203.92</v>
      </c>
      <c r="R693">
        <v>5</v>
      </c>
      <c r="S693" s="5">
        <v>0.2</v>
      </c>
      <c r="T693" s="11">
        <v>22.940999999999999</v>
      </c>
      <c r="U693" s="11">
        <f>SalesData[[#This Row],[Profit]]/SalesData[[#This Row],[Quantity]]</f>
        <v>4.5881999999999996</v>
      </c>
      <c r="V693" s="5">
        <f>SalesData[[#This Row],[Profit]]/SalesData[[#This Row],[Sales]]</f>
        <v>0.1125</v>
      </c>
      <c r="W693" s="17">
        <f>IF(SalesData[[#This Row],[Discount]]&gt;=0.2,1,0)</f>
        <v>1</v>
      </c>
      <c r="X693" s="1" t="s">
        <v>49</v>
      </c>
      <c r="Y693" s="1" t="str">
        <f>TEXT(SalesData[[#This Row],[Order Date]],"yyyy")</f>
        <v>2015</v>
      </c>
      <c r="Z693" s="1" t="s">
        <v>299</v>
      </c>
    </row>
    <row r="694" spans="1:26" x14ac:dyDescent="0.3">
      <c r="A694">
        <v>3284</v>
      </c>
      <c r="B694" s="1" t="s">
        <v>2369</v>
      </c>
      <c r="C694" s="2">
        <v>41912</v>
      </c>
      <c r="D694" s="2">
        <v>41918</v>
      </c>
      <c r="E694" s="1" t="s">
        <v>41</v>
      </c>
      <c r="F694" s="1" t="s">
        <v>772</v>
      </c>
      <c r="G694" s="1" t="s">
        <v>773</v>
      </c>
      <c r="H694" s="1" t="s">
        <v>92</v>
      </c>
      <c r="I694" s="1" t="s">
        <v>27</v>
      </c>
      <c r="J694" s="1" t="s">
        <v>175</v>
      </c>
      <c r="K694" s="1" t="s">
        <v>122</v>
      </c>
      <c r="L694" s="1" t="s">
        <v>69</v>
      </c>
      <c r="M694" s="1" t="s">
        <v>663</v>
      </c>
      <c r="N694" s="1" t="s">
        <v>32</v>
      </c>
      <c r="O694" s="1" t="s">
        <v>58</v>
      </c>
      <c r="P694" s="1" t="s">
        <v>664</v>
      </c>
      <c r="Q694">
        <v>15.24</v>
      </c>
      <c r="R694">
        <v>3</v>
      </c>
      <c r="S694" s="5">
        <v>0</v>
      </c>
      <c r="T694" s="11">
        <v>5.1816000000000004</v>
      </c>
      <c r="U694" s="11">
        <f>SalesData[[#This Row],[Profit]]/SalesData[[#This Row],[Quantity]]</f>
        <v>1.7272000000000001</v>
      </c>
      <c r="V694" s="5">
        <f>SalesData[[#This Row],[Profit]]/SalesData[[#This Row],[Sales]]</f>
        <v>0.34</v>
      </c>
      <c r="W694" s="17">
        <f>IF(SalesData[[#This Row],[Discount]]&gt;=0.2,1,0)</f>
        <v>0</v>
      </c>
      <c r="X694" s="1" t="s">
        <v>131</v>
      </c>
      <c r="Y694" s="1" t="str">
        <f>TEXT(SalesData[[#This Row],[Order Date]],"yyyy")</f>
        <v>2014</v>
      </c>
      <c r="Z694" s="1" t="s">
        <v>79</v>
      </c>
    </row>
    <row r="695" spans="1:26" x14ac:dyDescent="0.3">
      <c r="A695">
        <v>3294</v>
      </c>
      <c r="B695" s="1" t="s">
        <v>2370</v>
      </c>
      <c r="C695" s="2">
        <v>41999</v>
      </c>
      <c r="D695" s="2">
        <v>42003</v>
      </c>
      <c r="E695" s="1" t="s">
        <v>41</v>
      </c>
      <c r="F695" s="1" t="s">
        <v>1656</v>
      </c>
      <c r="G695" s="1" t="s">
        <v>1657</v>
      </c>
      <c r="H695" s="1" t="s">
        <v>26</v>
      </c>
      <c r="I695" s="1" t="s">
        <v>27</v>
      </c>
      <c r="J695" s="1" t="s">
        <v>641</v>
      </c>
      <c r="K695" s="1" t="s">
        <v>55</v>
      </c>
      <c r="L695" s="1" t="s">
        <v>56</v>
      </c>
      <c r="M695" s="1" t="s">
        <v>1073</v>
      </c>
      <c r="N695" s="1" t="s">
        <v>32</v>
      </c>
      <c r="O695" s="1" t="s">
        <v>58</v>
      </c>
      <c r="P695" s="1" t="s">
        <v>1074</v>
      </c>
      <c r="Q695">
        <v>3.48</v>
      </c>
      <c r="R695">
        <v>2</v>
      </c>
      <c r="S695" s="5">
        <v>0</v>
      </c>
      <c r="T695" s="11">
        <v>1.1135999999999999</v>
      </c>
      <c r="U695" s="11">
        <f>SalesData[[#This Row],[Profit]]/SalesData[[#This Row],[Quantity]]</f>
        <v>0.55679999999999996</v>
      </c>
      <c r="V695" s="5">
        <f>SalesData[[#This Row],[Profit]]/SalesData[[#This Row],[Sales]]</f>
        <v>0.32</v>
      </c>
      <c r="W695" s="17">
        <f>IF(SalesData[[#This Row],[Discount]]&gt;=0.2,1,0)</f>
        <v>0</v>
      </c>
      <c r="X695" s="1" t="s">
        <v>85</v>
      </c>
      <c r="Y695" s="1" t="str">
        <f>TEXT(SalesData[[#This Row],[Order Date]],"yyyy")</f>
        <v>2014</v>
      </c>
      <c r="Z695" s="1" t="s">
        <v>98</v>
      </c>
    </row>
    <row r="696" spans="1:26" x14ac:dyDescent="0.3">
      <c r="A696">
        <v>3303</v>
      </c>
      <c r="B696" s="1" t="s">
        <v>2371</v>
      </c>
      <c r="C696" s="2">
        <v>41961</v>
      </c>
      <c r="D696" s="2">
        <v>41965</v>
      </c>
      <c r="E696" s="1" t="s">
        <v>41</v>
      </c>
      <c r="F696" s="1" t="s">
        <v>630</v>
      </c>
      <c r="G696" s="1" t="s">
        <v>631</v>
      </c>
      <c r="H696" s="1" t="s">
        <v>26</v>
      </c>
      <c r="I696" s="1" t="s">
        <v>27</v>
      </c>
      <c r="J696" s="1" t="s">
        <v>67</v>
      </c>
      <c r="K696" s="1" t="s">
        <v>68</v>
      </c>
      <c r="L696" s="1" t="s">
        <v>69</v>
      </c>
      <c r="M696" s="1" t="s">
        <v>1292</v>
      </c>
      <c r="N696" s="1" t="s">
        <v>32</v>
      </c>
      <c r="O696" s="1" t="s">
        <v>58</v>
      </c>
      <c r="P696" s="1" t="s">
        <v>1760</v>
      </c>
      <c r="Q696">
        <v>60.311999999999998</v>
      </c>
      <c r="R696">
        <v>3</v>
      </c>
      <c r="S696" s="5">
        <v>0.2</v>
      </c>
      <c r="T696" s="11">
        <v>5.2773000000000003</v>
      </c>
      <c r="U696" s="11">
        <f>SalesData[[#This Row],[Profit]]/SalesData[[#This Row],[Quantity]]</f>
        <v>1.7591000000000001</v>
      </c>
      <c r="V696" s="5">
        <f>SalesData[[#This Row],[Profit]]/SalesData[[#This Row],[Sales]]</f>
        <v>8.7500000000000008E-2</v>
      </c>
      <c r="W696" s="17">
        <f>IF(SalesData[[#This Row],[Discount]]&gt;=0.2,1,0)</f>
        <v>1</v>
      </c>
      <c r="X696" s="1" t="s">
        <v>85</v>
      </c>
      <c r="Y696" s="1" t="str">
        <f>TEXT(SalesData[[#This Row],[Order Date]],"yyyy")</f>
        <v>2014</v>
      </c>
      <c r="Z696" s="1" t="s">
        <v>36</v>
      </c>
    </row>
    <row r="697" spans="1:26" x14ac:dyDescent="0.3">
      <c r="A697">
        <v>3312</v>
      </c>
      <c r="B697" s="1" t="s">
        <v>2372</v>
      </c>
      <c r="C697" s="2">
        <v>42449</v>
      </c>
      <c r="D697" s="2">
        <v>42454</v>
      </c>
      <c r="E697" s="1" t="s">
        <v>23</v>
      </c>
      <c r="F697" s="1" t="s">
        <v>2373</v>
      </c>
      <c r="G697" s="1" t="s">
        <v>2374</v>
      </c>
      <c r="H697" s="1" t="s">
        <v>92</v>
      </c>
      <c r="I697" s="1" t="s">
        <v>27</v>
      </c>
      <c r="J697" s="1" t="s">
        <v>2375</v>
      </c>
      <c r="K697" s="1" t="s">
        <v>480</v>
      </c>
      <c r="L697" s="1" t="s">
        <v>30</v>
      </c>
      <c r="M697" s="1" t="s">
        <v>1130</v>
      </c>
      <c r="N697" s="1" t="s">
        <v>32</v>
      </c>
      <c r="O697" s="1" t="s">
        <v>58</v>
      </c>
      <c r="P697" s="1" t="s">
        <v>1131</v>
      </c>
      <c r="Q697">
        <v>86.45</v>
      </c>
      <c r="R697">
        <v>7</v>
      </c>
      <c r="S697" s="5">
        <v>0</v>
      </c>
      <c r="T697" s="11">
        <v>38.037999999999997</v>
      </c>
      <c r="U697" s="11">
        <f>SalesData[[#This Row],[Profit]]/SalesData[[#This Row],[Quantity]]</f>
        <v>5.4339999999999993</v>
      </c>
      <c r="V697" s="5">
        <f>SalesData[[#This Row],[Profit]]/SalesData[[#This Row],[Sales]]</f>
        <v>0.43999999999999995</v>
      </c>
      <c r="W697" s="17">
        <f>IF(SalesData[[#This Row],[Discount]]&gt;=0.2,1,0)</f>
        <v>0</v>
      </c>
      <c r="X697" s="1" t="s">
        <v>60</v>
      </c>
      <c r="Y697" s="1" t="str">
        <f>TEXT(SalesData[[#This Row],[Order Date]],"yyyy")</f>
        <v>2016</v>
      </c>
      <c r="Z697" s="1" t="s">
        <v>197</v>
      </c>
    </row>
    <row r="698" spans="1:26" x14ac:dyDescent="0.3">
      <c r="A698">
        <v>3313</v>
      </c>
      <c r="B698" s="1" t="s">
        <v>2376</v>
      </c>
      <c r="C698" s="2">
        <v>41909</v>
      </c>
      <c r="D698" s="2">
        <v>41913</v>
      </c>
      <c r="E698" s="1" t="s">
        <v>41</v>
      </c>
      <c r="F698" s="1" t="s">
        <v>2377</v>
      </c>
      <c r="G698" s="1" t="s">
        <v>2378</v>
      </c>
      <c r="H698" s="1" t="s">
        <v>26</v>
      </c>
      <c r="I698" s="1" t="s">
        <v>27</v>
      </c>
      <c r="J698" s="1" t="s">
        <v>641</v>
      </c>
      <c r="K698" s="1" t="s">
        <v>55</v>
      </c>
      <c r="L698" s="1" t="s">
        <v>56</v>
      </c>
      <c r="M698" s="1" t="s">
        <v>396</v>
      </c>
      <c r="N698" s="1" t="s">
        <v>32</v>
      </c>
      <c r="O698" s="1" t="s">
        <v>38</v>
      </c>
      <c r="P698" s="1" t="s">
        <v>397</v>
      </c>
      <c r="Q698">
        <v>603.91999999999996</v>
      </c>
      <c r="R698">
        <v>5</v>
      </c>
      <c r="S698" s="5">
        <v>0.2</v>
      </c>
      <c r="T698" s="11">
        <v>45.293999999999997</v>
      </c>
      <c r="U698" s="11">
        <f>SalesData[[#This Row],[Profit]]/SalesData[[#This Row],[Quantity]]</f>
        <v>9.0587999999999997</v>
      </c>
      <c r="V698" s="5">
        <f>SalesData[[#This Row],[Profit]]/SalesData[[#This Row],[Sales]]</f>
        <v>7.4999999999999997E-2</v>
      </c>
      <c r="W698" s="17">
        <f>IF(SalesData[[#This Row],[Discount]]&gt;=0.2,1,0)</f>
        <v>1</v>
      </c>
      <c r="X698" s="1" t="s">
        <v>85</v>
      </c>
      <c r="Y698" s="1" t="str">
        <f>TEXT(SalesData[[#This Row],[Order Date]],"yyyy")</f>
        <v>2014</v>
      </c>
      <c r="Z698" s="1" t="s">
        <v>79</v>
      </c>
    </row>
    <row r="699" spans="1:26" x14ac:dyDescent="0.3">
      <c r="A699">
        <v>3315</v>
      </c>
      <c r="B699" s="1" t="s">
        <v>2379</v>
      </c>
      <c r="C699" s="2">
        <v>43093</v>
      </c>
      <c r="D699" s="2">
        <v>43097</v>
      </c>
      <c r="E699" s="1" t="s">
        <v>41</v>
      </c>
      <c r="F699" s="1" t="s">
        <v>2380</v>
      </c>
      <c r="G699" s="1" t="s">
        <v>2381</v>
      </c>
      <c r="H699" s="1" t="s">
        <v>26</v>
      </c>
      <c r="I699" s="1" t="s">
        <v>27</v>
      </c>
      <c r="J699" s="1" t="s">
        <v>763</v>
      </c>
      <c r="K699" s="1" t="s">
        <v>122</v>
      </c>
      <c r="L699" s="1" t="s">
        <v>69</v>
      </c>
      <c r="M699" s="1" t="s">
        <v>396</v>
      </c>
      <c r="N699" s="1" t="s">
        <v>32</v>
      </c>
      <c r="O699" s="1" t="s">
        <v>38</v>
      </c>
      <c r="P699" s="1" t="s">
        <v>397</v>
      </c>
      <c r="Q699">
        <v>271.76400000000001</v>
      </c>
      <c r="R699">
        <v>2</v>
      </c>
      <c r="S699" s="5">
        <v>0.1</v>
      </c>
      <c r="T699" s="11">
        <v>48.313600000000001</v>
      </c>
      <c r="U699" s="11">
        <f>SalesData[[#This Row],[Profit]]/SalesData[[#This Row],[Quantity]]</f>
        <v>24.1568</v>
      </c>
      <c r="V699" s="5">
        <f>SalesData[[#This Row],[Profit]]/SalesData[[#This Row],[Sales]]</f>
        <v>0.17777777777777778</v>
      </c>
      <c r="W699" s="17">
        <f>IF(SalesData[[#This Row],[Discount]]&gt;=0.2,1,0)</f>
        <v>0</v>
      </c>
      <c r="X699" s="1" t="s">
        <v>85</v>
      </c>
      <c r="Y699" s="1" t="str">
        <f>TEXT(SalesData[[#This Row],[Order Date]],"yyyy")</f>
        <v>2017</v>
      </c>
      <c r="Z699" s="1" t="s">
        <v>98</v>
      </c>
    </row>
    <row r="700" spans="1:26" x14ac:dyDescent="0.3">
      <c r="A700">
        <v>3317</v>
      </c>
      <c r="B700" s="1" t="s">
        <v>2382</v>
      </c>
      <c r="C700" s="2">
        <v>43049</v>
      </c>
      <c r="D700" s="2">
        <v>43054</v>
      </c>
      <c r="E700" s="1" t="s">
        <v>23</v>
      </c>
      <c r="F700" s="1" t="s">
        <v>2383</v>
      </c>
      <c r="G700" s="1" t="s">
        <v>2384</v>
      </c>
      <c r="H700" s="1" t="s">
        <v>92</v>
      </c>
      <c r="I700" s="1" t="s">
        <v>27</v>
      </c>
      <c r="J700" s="1" t="s">
        <v>933</v>
      </c>
      <c r="K700" s="1" t="s">
        <v>94</v>
      </c>
      <c r="L700" s="1" t="s">
        <v>95</v>
      </c>
      <c r="M700" s="1" t="s">
        <v>1833</v>
      </c>
      <c r="N700" s="1" t="s">
        <v>32</v>
      </c>
      <c r="O700" s="1" t="s">
        <v>58</v>
      </c>
      <c r="P700" s="1" t="s">
        <v>1834</v>
      </c>
      <c r="Q700">
        <v>341.96</v>
      </c>
      <c r="R700">
        <v>5</v>
      </c>
      <c r="S700" s="5">
        <v>0.6</v>
      </c>
      <c r="T700" s="11">
        <v>-427.45</v>
      </c>
      <c r="U700" s="11">
        <f>SalesData[[#This Row],[Profit]]/SalesData[[#This Row],[Quantity]]</f>
        <v>-85.49</v>
      </c>
      <c r="V700" s="5">
        <f>SalesData[[#This Row],[Profit]]/SalesData[[#This Row],[Sales]]</f>
        <v>-1.25</v>
      </c>
      <c r="W700" s="17">
        <f>IF(SalesData[[#This Row],[Discount]]&gt;=0.2,1,0)</f>
        <v>1</v>
      </c>
      <c r="X700" s="1" t="s">
        <v>60</v>
      </c>
      <c r="Y700" s="1" t="str">
        <f>TEXT(SalesData[[#This Row],[Order Date]],"yyyy")</f>
        <v>2017</v>
      </c>
      <c r="Z700" s="1" t="s">
        <v>36</v>
      </c>
    </row>
    <row r="701" spans="1:26" x14ac:dyDescent="0.3">
      <c r="A701">
        <v>3321</v>
      </c>
      <c r="B701" s="1" t="s">
        <v>2385</v>
      </c>
      <c r="C701" s="2">
        <v>41993</v>
      </c>
      <c r="D701" s="2">
        <v>41998</v>
      </c>
      <c r="E701" s="1" t="s">
        <v>41</v>
      </c>
      <c r="F701" s="1" t="s">
        <v>2386</v>
      </c>
      <c r="G701" s="1" t="s">
        <v>2387</v>
      </c>
      <c r="H701" s="1" t="s">
        <v>26</v>
      </c>
      <c r="I701" s="1" t="s">
        <v>27</v>
      </c>
      <c r="J701" s="1" t="s">
        <v>159</v>
      </c>
      <c r="K701" s="1" t="s">
        <v>143</v>
      </c>
      <c r="L701" s="1" t="s">
        <v>30</v>
      </c>
      <c r="M701" s="1" t="s">
        <v>248</v>
      </c>
      <c r="N701" s="1" t="s">
        <v>32</v>
      </c>
      <c r="O701" s="1" t="s">
        <v>38</v>
      </c>
      <c r="P701" s="1" t="s">
        <v>249</v>
      </c>
      <c r="Q701">
        <v>662.88</v>
      </c>
      <c r="R701">
        <v>3</v>
      </c>
      <c r="S701" s="5">
        <v>0.2</v>
      </c>
      <c r="T701" s="11">
        <v>74.573999999999998</v>
      </c>
      <c r="U701" s="11">
        <f>SalesData[[#This Row],[Profit]]/SalesData[[#This Row],[Quantity]]</f>
        <v>24.858000000000001</v>
      </c>
      <c r="V701" s="5">
        <f>SalesData[[#This Row],[Profit]]/SalesData[[#This Row],[Sales]]</f>
        <v>0.1125</v>
      </c>
      <c r="W701" s="17">
        <f>IF(SalesData[[#This Row],[Discount]]&gt;=0.2,1,0)</f>
        <v>1</v>
      </c>
      <c r="X701" s="1" t="s">
        <v>60</v>
      </c>
      <c r="Y701" s="1" t="str">
        <f>TEXT(SalesData[[#This Row],[Order Date]],"yyyy")</f>
        <v>2014</v>
      </c>
      <c r="Z701" s="1" t="s">
        <v>98</v>
      </c>
    </row>
    <row r="702" spans="1:26" x14ac:dyDescent="0.3">
      <c r="A702">
        <v>3324</v>
      </c>
      <c r="B702" s="1" t="s">
        <v>2388</v>
      </c>
      <c r="C702" s="2">
        <v>42208</v>
      </c>
      <c r="D702" s="2">
        <v>42212</v>
      </c>
      <c r="E702" s="1" t="s">
        <v>41</v>
      </c>
      <c r="F702" s="1" t="s">
        <v>2389</v>
      </c>
      <c r="G702" s="1" t="s">
        <v>2390</v>
      </c>
      <c r="H702" s="1" t="s">
        <v>102</v>
      </c>
      <c r="I702" s="1" t="s">
        <v>27</v>
      </c>
      <c r="J702" s="1" t="s">
        <v>175</v>
      </c>
      <c r="K702" s="1" t="s">
        <v>122</v>
      </c>
      <c r="L702" s="1" t="s">
        <v>69</v>
      </c>
      <c r="M702" s="1" t="s">
        <v>747</v>
      </c>
      <c r="N702" s="1" t="s">
        <v>32</v>
      </c>
      <c r="O702" s="1" t="s">
        <v>58</v>
      </c>
      <c r="P702" s="1" t="s">
        <v>748</v>
      </c>
      <c r="Q702">
        <v>128.82</v>
      </c>
      <c r="R702">
        <v>3</v>
      </c>
      <c r="S702" s="5">
        <v>0</v>
      </c>
      <c r="T702" s="11">
        <v>50.239800000000002</v>
      </c>
      <c r="U702" s="11">
        <f>SalesData[[#This Row],[Profit]]/SalesData[[#This Row],[Quantity]]</f>
        <v>16.746600000000001</v>
      </c>
      <c r="V702" s="5">
        <f>SalesData[[#This Row],[Profit]]/SalesData[[#This Row],[Sales]]</f>
        <v>0.39</v>
      </c>
      <c r="W702" s="17">
        <f>IF(SalesData[[#This Row],[Discount]]&gt;=0.2,1,0)</f>
        <v>0</v>
      </c>
      <c r="X702" s="1" t="s">
        <v>85</v>
      </c>
      <c r="Y702" s="1" t="str">
        <f>TEXT(SalesData[[#This Row],[Order Date]],"yyyy")</f>
        <v>2015</v>
      </c>
      <c r="Z702" s="1" t="s">
        <v>73</v>
      </c>
    </row>
    <row r="703" spans="1:26" x14ac:dyDescent="0.3">
      <c r="A703">
        <v>3334</v>
      </c>
      <c r="B703" s="1" t="s">
        <v>2391</v>
      </c>
      <c r="C703" s="2">
        <v>43083</v>
      </c>
      <c r="D703" s="2">
        <v>43089</v>
      </c>
      <c r="E703" s="1" t="s">
        <v>41</v>
      </c>
      <c r="F703" s="1" t="s">
        <v>1254</v>
      </c>
      <c r="G703" s="1" t="s">
        <v>1255</v>
      </c>
      <c r="H703" s="1" t="s">
        <v>102</v>
      </c>
      <c r="I703" s="1" t="s">
        <v>27</v>
      </c>
      <c r="J703" s="1" t="s">
        <v>135</v>
      </c>
      <c r="K703" s="1" t="s">
        <v>136</v>
      </c>
      <c r="L703" s="1" t="s">
        <v>95</v>
      </c>
      <c r="M703" s="1" t="s">
        <v>2392</v>
      </c>
      <c r="N703" s="1" t="s">
        <v>32</v>
      </c>
      <c r="O703" s="1" t="s">
        <v>58</v>
      </c>
      <c r="P703" s="1" t="s">
        <v>2393</v>
      </c>
      <c r="Q703">
        <v>2.032</v>
      </c>
      <c r="R703">
        <v>1</v>
      </c>
      <c r="S703" s="5">
        <v>0.6</v>
      </c>
      <c r="T703" s="11">
        <v>-1.3208</v>
      </c>
      <c r="U703" s="11">
        <f>SalesData[[#This Row],[Profit]]/SalesData[[#This Row],[Quantity]]</f>
        <v>-1.3208</v>
      </c>
      <c r="V703" s="5">
        <f>SalesData[[#This Row],[Profit]]/SalesData[[#This Row],[Sales]]</f>
        <v>-0.65</v>
      </c>
      <c r="W703" s="17">
        <f>IF(SalesData[[#This Row],[Discount]]&gt;=0.2,1,0)</f>
        <v>1</v>
      </c>
      <c r="X703" s="1" t="s">
        <v>131</v>
      </c>
      <c r="Y703" s="1" t="str">
        <f>TEXT(SalesData[[#This Row],[Order Date]],"yyyy")</f>
        <v>2017</v>
      </c>
      <c r="Z703" s="1" t="s">
        <v>98</v>
      </c>
    </row>
    <row r="704" spans="1:26" x14ac:dyDescent="0.3">
      <c r="A704">
        <v>3337</v>
      </c>
      <c r="B704" s="1" t="s">
        <v>2394</v>
      </c>
      <c r="C704" s="2">
        <v>42968</v>
      </c>
      <c r="D704" s="2">
        <v>42969</v>
      </c>
      <c r="E704" s="1" t="s">
        <v>89</v>
      </c>
      <c r="F704" s="1" t="s">
        <v>2395</v>
      </c>
      <c r="G704" s="1" t="s">
        <v>2396</v>
      </c>
      <c r="H704" s="1" t="s">
        <v>26</v>
      </c>
      <c r="I704" s="1" t="s">
        <v>27</v>
      </c>
      <c r="J704" s="1" t="s">
        <v>1472</v>
      </c>
      <c r="K704" s="1" t="s">
        <v>55</v>
      </c>
      <c r="L704" s="1" t="s">
        <v>56</v>
      </c>
      <c r="M704" s="1" t="s">
        <v>2397</v>
      </c>
      <c r="N704" s="1" t="s">
        <v>32</v>
      </c>
      <c r="O704" s="1" t="s">
        <v>58</v>
      </c>
      <c r="P704" s="1" t="s">
        <v>2398</v>
      </c>
      <c r="Q704">
        <v>129.91999999999999</v>
      </c>
      <c r="R704">
        <v>4</v>
      </c>
      <c r="S704" s="5">
        <v>0</v>
      </c>
      <c r="T704" s="11">
        <v>10.393599999999999</v>
      </c>
      <c r="U704" s="11">
        <f>SalesData[[#This Row],[Profit]]/SalesData[[#This Row],[Quantity]]</f>
        <v>2.5983999999999998</v>
      </c>
      <c r="V704" s="5">
        <f>SalesData[[#This Row],[Profit]]/SalesData[[#This Row],[Sales]]</f>
        <v>0.08</v>
      </c>
      <c r="W704" s="17">
        <f>IF(SalesData[[#This Row],[Discount]]&gt;=0.2,1,0)</f>
        <v>0</v>
      </c>
      <c r="X704" s="1" t="s">
        <v>125</v>
      </c>
      <c r="Y704" s="1" t="str">
        <f>TEXT(SalesData[[#This Row],[Order Date]],"yyyy")</f>
        <v>2017</v>
      </c>
      <c r="Z704" s="1" t="s">
        <v>255</v>
      </c>
    </row>
    <row r="705" spans="1:26" x14ac:dyDescent="0.3">
      <c r="A705">
        <v>3338</v>
      </c>
      <c r="B705" s="1" t="s">
        <v>2394</v>
      </c>
      <c r="C705" s="2">
        <v>42968</v>
      </c>
      <c r="D705" s="2">
        <v>42969</v>
      </c>
      <c r="E705" s="1" t="s">
        <v>89</v>
      </c>
      <c r="F705" s="1" t="s">
        <v>2395</v>
      </c>
      <c r="G705" s="1" t="s">
        <v>2396</v>
      </c>
      <c r="H705" s="1" t="s">
        <v>26</v>
      </c>
      <c r="I705" s="1" t="s">
        <v>27</v>
      </c>
      <c r="J705" s="1" t="s">
        <v>1472</v>
      </c>
      <c r="K705" s="1" t="s">
        <v>55</v>
      </c>
      <c r="L705" s="1" t="s">
        <v>56</v>
      </c>
      <c r="M705" s="1" t="s">
        <v>62</v>
      </c>
      <c r="N705" s="1" t="s">
        <v>32</v>
      </c>
      <c r="O705" s="1" t="s">
        <v>47</v>
      </c>
      <c r="P705" s="1" t="s">
        <v>63</v>
      </c>
      <c r="Q705">
        <v>568.72799999999995</v>
      </c>
      <c r="R705">
        <v>3</v>
      </c>
      <c r="S705" s="5">
        <v>0.2</v>
      </c>
      <c r="T705" s="11">
        <v>28.436399999999999</v>
      </c>
      <c r="U705" s="11">
        <f>SalesData[[#This Row],[Profit]]/SalesData[[#This Row],[Quantity]]</f>
        <v>9.4787999999999997</v>
      </c>
      <c r="V705" s="5">
        <f>SalesData[[#This Row],[Profit]]/SalesData[[#This Row],[Sales]]</f>
        <v>0.05</v>
      </c>
      <c r="W705" s="17">
        <f>IF(SalesData[[#This Row],[Discount]]&gt;=0.2,1,0)</f>
        <v>1</v>
      </c>
      <c r="X705" s="1" t="s">
        <v>125</v>
      </c>
      <c r="Y705" s="1" t="str">
        <f>TEXT(SalesData[[#This Row],[Order Date]],"yyyy")</f>
        <v>2017</v>
      </c>
      <c r="Z705" s="1" t="s">
        <v>255</v>
      </c>
    </row>
    <row r="706" spans="1:26" x14ac:dyDescent="0.3">
      <c r="A706">
        <v>3343</v>
      </c>
      <c r="B706" s="1" t="s">
        <v>2399</v>
      </c>
      <c r="C706" s="2">
        <v>42609</v>
      </c>
      <c r="D706" s="2">
        <v>42614</v>
      </c>
      <c r="E706" s="1" t="s">
        <v>23</v>
      </c>
      <c r="F706" s="1" t="s">
        <v>119</v>
      </c>
      <c r="G706" s="1" t="s">
        <v>120</v>
      </c>
      <c r="H706" s="1" t="s">
        <v>26</v>
      </c>
      <c r="I706" s="1" t="s">
        <v>27</v>
      </c>
      <c r="J706" s="1" t="s">
        <v>2400</v>
      </c>
      <c r="K706" s="1" t="s">
        <v>436</v>
      </c>
      <c r="L706" s="1" t="s">
        <v>69</v>
      </c>
      <c r="M706" s="1" t="s">
        <v>1463</v>
      </c>
      <c r="N706" s="1" t="s">
        <v>32</v>
      </c>
      <c r="O706" s="1" t="s">
        <v>47</v>
      </c>
      <c r="P706" s="1" t="s">
        <v>1464</v>
      </c>
      <c r="Q706">
        <v>244.61500000000001</v>
      </c>
      <c r="R706">
        <v>1</v>
      </c>
      <c r="S706" s="5">
        <v>0.3</v>
      </c>
      <c r="T706" s="11">
        <v>20.966999999999999</v>
      </c>
      <c r="U706" s="11">
        <f>SalesData[[#This Row],[Profit]]/SalesData[[#This Row],[Quantity]]</f>
        <v>20.966999999999999</v>
      </c>
      <c r="V706" s="5">
        <f>SalesData[[#This Row],[Profit]]/SalesData[[#This Row],[Sales]]</f>
        <v>8.5714285714285701E-2</v>
      </c>
      <c r="W706" s="17">
        <f>IF(SalesData[[#This Row],[Discount]]&gt;=0.2,1,0)</f>
        <v>1</v>
      </c>
      <c r="X706" s="1" t="s">
        <v>60</v>
      </c>
      <c r="Y706" s="1" t="str">
        <f>TEXT(SalesData[[#This Row],[Order Date]],"yyyy")</f>
        <v>2016</v>
      </c>
      <c r="Z706" s="1" t="s">
        <v>255</v>
      </c>
    </row>
    <row r="707" spans="1:26" x14ac:dyDescent="0.3">
      <c r="A707">
        <v>3352</v>
      </c>
      <c r="B707" s="1" t="s">
        <v>2401</v>
      </c>
      <c r="C707" s="2">
        <v>41905</v>
      </c>
      <c r="D707" s="2">
        <v>41910</v>
      </c>
      <c r="E707" s="1" t="s">
        <v>41</v>
      </c>
      <c r="F707" s="1" t="s">
        <v>860</v>
      </c>
      <c r="G707" s="1" t="s">
        <v>861</v>
      </c>
      <c r="H707" s="1" t="s">
        <v>92</v>
      </c>
      <c r="I707" s="1" t="s">
        <v>27</v>
      </c>
      <c r="J707" s="1" t="s">
        <v>641</v>
      </c>
      <c r="K707" s="1" t="s">
        <v>55</v>
      </c>
      <c r="L707" s="1" t="s">
        <v>56</v>
      </c>
      <c r="M707" s="1" t="s">
        <v>2402</v>
      </c>
      <c r="N707" s="1" t="s">
        <v>32</v>
      </c>
      <c r="O707" s="1" t="s">
        <v>33</v>
      </c>
      <c r="P707" s="1" t="s">
        <v>2403</v>
      </c>
      <c r="Q707">
        <v>435.99900000000002</v>
      </c>
      <c r="R707">
        <v>3</v>
      </c>
      <c r="S707" s="5">
        <v>0.15</v>
      </c>
      <c r="T707" s="11">
        <v>20.517600000000002</v>
      </c>
      <c r="U707" s="11">
        <f>SalesData[[#This Row],[Profit]]/SalesData[[#This Row],[Quantity]]</f>
        <v>6.8392000000000008</v>
      </c>
      <c r="V707" s="5">
        <f>SalesData[[#This Row],[Profit]]/SalesData[[#This Row],[Sales]]</f>
        <v>4.7058823529411764E-2</v>
      </c>
      <c r="W707" s="17">
        <f>IF(SalesData[[#This Row],[Discount]]&gt;=0.2,1,0)</f>
        <v>0</v>
      </c>
      <c r="X707" s="1" t="s">
        <v>60</v>
      </c>
      <c r="Y707" s="1" t="str">
        <f>TEXT(SalesData[[#This Row],[Order Date]],"yyyy")</f>
        <v>2014</v>
      </c>
      <c r="Z707" s="1" t="s">
        <v>79</v>
      </c>
    </row>
    <row r="708" spans="1:26" x14ac:dyDescent="0.3">
      <c r="A708">
        <v>3355</v>
      </c>
      <c r="B708" s="1" t="s">
        <v>2404</v>
      </c>
      <c r="C708" s="2">
        <v>41839</v>
      </c>
      <c r="D708" s="2">
        <v>41844</v>
      </c>
      <c r="E708" s="1" t="s">
        <v>41</v>
      </c>
      <c r="F708" s="1" t="s">
        <v>2405</v>
      </c>
      <c r="G708" s="1" t="s">
        <v>2406</v>
      </c>
      <c r="H708" s="1" t="s">
        <v>92</v>
      </c>
      <c r="I708" s="1" t="s">
        <v>27</v>
      </c>
      <c r="J708" s="1" t="s">
        <v>2407</v>
      </c>
      <c r="K708" s="1" t="s">
        <v>431</v>
      </c>
      <c r="L708" s="1" t="s">
        <v>69</v>
      </c>
      <c r="M708" s="1" t="s">
        <v>2408</v>
      </c>
      <c r="N708" s="1" t="s">
        <v>32</v>
      </c>
      <c r="O708" s="1" t="s">
        <v>47</v>
      </c>
      <c r="P708" s="1" t="s">
        <v>2409</v>
      </c>
      <c r="Q708">
        <v>70.56</v>
      </c>
      <c r="R708">
        <v>1</v>
      </c>
      <c r="S708" s="5">
        <v>0.3</v>
      </c>
      <c r="T708" s="11">
        <v>-4.032</v>
      </c>
      <c r="U708" s="11">
        <f>SalesData[[#This Row],[Profit]]/SalesData[[#This Row],[Quantity]]</f>
        <v>-4.032</v>
      </c>
      <c r="V708" s="5">
        <f>SalesData[[#This Row],[Profit]]/SalesData[[#This Row],[Sales]]</f>
        <v>-5.7142857142857141E-2</v>
      </c>
      <c r="W708" s="17">
        <f>IF(SalesData[[#This Row],[Discount]]&gt;=0.2,1,0)</f>
        <v>1</v>
      </c>
      <c r="X708" s="1" t="s">
        <v>60</v>
      </c>
      <c r="Y708" s="1" t="str">
        <f>TEXT(SalesData[[#This Row],[Order Date]],"yyyy")</f>
        <v>2014</v>
      </c>
      <c r="Z708" s="1" t="s">
        <v>73</v>
      </c>
    </row>
    <row r="709" spans="1:26" x14ac:dyDescent="0.3">
      <c r="A709">
        <v>3362</v>
      </c>
      <c r="B709" s="1" t="s">
        <v>2410</v>
      </c>
      <c r="C709" s="2">
        <v>42159</v>
      </c>
      <c r="D709" s="2">
        <v>42163</v>
      </c>
      <c r="E709" s="1" t="s">
        <v>23</v>
      </c>
      <c r="F709" s="1" t="s">
        <v>1175</v>
      </c>
      <c r="G709" s="1" t="s">
        <v>1176</v>
      </c>
      <c r="H709" s="1" t="s">
        <v>102</v>
      </c>
      <c r="I709" s="1" t="s">
        <v>27</v>
      </c>
      <c r="J709" s="1" t="s">
        <v>175</v>
      </c>
      <c r="K709" s="1" t="s">
        <v>122</v>
      </c>
      <c r="L709" s="1" t="s">
        <v>69</v>
      </c>
      <c r="M709" s="1" t="s">
        <v>2411</v>
      </c>
      <c r="N709" s="1" t="s">
        <v>32</v>
      </c>
      <c r="O709" s="1" t="s">
        <v>58</v>
      </c>
      <c r="P709" s="1" t="s">
        <v>2412</v>
      </c>
      <c r="Q709">
        <v>35.28</v>
      </c>
      <c r="R709">
        <v>3</v>
      </c>
      <c r="S709" s="5">
        <v>0</v>
      </c>
      <c r="T709" s="11">
        <v>11.995200000000001</v>
      </c>
      <c r="U709" s="11">
        <f>SalesData[[#This Row],[Profit]]/SalesData[[#This Row],[Quantity]]</f>
        <v>3.9984000000000002</v>
      </c>
      <c r="V709" s="5">
        <f>SalesData[[#This Row],[Profit]]/SalesData[[#This Row],[Sales]]</f>
        <v>0.34</v>
      </c>
      <c r="W709" s="17">
        <f>IF(SalesData[[#This Row],[Discount]]&gt;=0.2,1,0)</f>
        <v>0</v>
      </c>
      <c r="X709" s="1" t="s">
        <v>85</v>
      </c>
      <c r="Y709" s="1" t="str">
        <f>TEXT(SalesData[[#This Row],[Order Date]],"yyyy")</f>
        <v>2015</v>
      </c>
      <c r="Z709" s="1" t="s">
        <v>61</v>
      </c>
    </row>
    <row r="710" spans="1:26" x14ac:dyDescent="0.3">
      <c r="A710">
        <v>3365</v>
      </c>
      <c r="B710" s="1" t="s">
        <v>2413</v>
      </c>
      <c r="C710" s="2">
        <v>42567</v>
      </c>
      <c r="D710" s="2">
        <v>42569</v>
      </c>
      <c r="E710" s="1" t="s">
        <v>23</v>
      </c>
      <c r="F710" s="1" t="s">
        <v>2414</v>
      </c>
      <c r="G710" s="1" t="s">
        <v>2415</v>
      </c>
      <c r="H710" s="1" t="s">
        <v>92</v>
      </c>
      <c r="I710" s="1" t="s">
        <v>27</v>
      </c>
      <c r="J710" s="1" t="s">
        <v>103</v>
      </c>
      <c r="K710" s="1" t="s">
        <v>94</v>
      </c>
      <c r="L710" s="1" t="s">
        <v>95</v>
      </c>
      <c r="M710" s="1" t="s">
        <v>929</v>
      </c>
      <c r="N710" s="1" t="s">
        <v>32</v>
      </c>
      <c r="O710" s="1" t="s">
        <v>58</v>
      </c>
      <c r="P710" s="1" t="s">
        <v>318</v>
      </c>
      <c r="Q710">
        <v>9.5519999999999996</v>
      </c>
      <c r="R710">
        <v>3</v>
      </c>
      <c r="S710" s="5">
        <v>0.6</v>
      </c>
      <c r="T710" s="11">
        <v>-3.8208000000000002</v>
      </c>
      <c r="U710" s="11">
        <f>SalesData[[#This Row],[Profit]]/SalesData[[#This Row],[Quantity]]</f>
        <v>-1.2736000000000001</v>
      </c>
      <c r="V710" s="5">
        <f>SalesData[[#This Row],[Profit]]/SalesData[[#This Row],[Sales]]</f>
        <v>-0.4</v>
      </c>
      <c r="W710" s="17">
        <f>IF(SalesData[[#This Row],[Discount]]&gt;=0.2,1,0)</f>
        <v>1</v>
      </c>
      <c r="X710" s="1" t="s">
        <v>72</v>
      </c>
      <c r="Y710" s="1" t="str">
        <f>TEXT(SalesData[[#This Row],[Order Date]],"yyyy")</f>
        <v>2016</v>
      </c>
      <c r="Z710" s="1" t="s">
        <v>73</v>
      </c>
    </row>
    <row r="711" spans="1:26" x14ac:dyDescent="0.3">
      <c r="A711">
        <v>3366</v>
      </c>
      <c r="B711" s="1" t="s">
        <v>2416</v>
      </c>
      <c r="C711" s="2">
        <v>41670</v>
      </c>
      <c r="D711" s="2">
        <v>41672</v>
      </c>
      <c r="E711" s="1" t="s">
        <v>89</v>
      </c>
      <c r="F711" s="1" t="s">
        <v>2417</v>
      </c>
      <c r="G711" s="1" t="s">
        <v>2418</v>
      </c>
      <c r="H711" s="1" t="s">
        <v>26</v>
      </c>
      <c r="I711" s="1" t="s">
        <v>27</v>
      </c>
      <c r="J711" s="1" t="s">
        <v>2419</v>
      </c>
      <c r="K711" s="1" t="s">
        <v>55</v>
      </c>
      <c r="L711" s="1" t="s">
        <v>56</v>
      </c>
      <c r="M711" s="1" t="s">
        <v>1458</v>
      </c>
      <c r="N711" s="1" t="s">
        <v>32</v>
      </c>
      <c r="O711" s="1" t="s">
        <v>33</v>
      </c>
      <c r="P711" s="1" t="s">
        <v>1459</v>
      </c>
      <c r="Q711">
        <v>290.666</v>
      </c>
      <c r="R711">
        <v>2</v>
      </c>
      <c r="S711" s="5">
        <v>0.15</v>
      </c>
      <c r="T711" s="11">
        <v>3.4196</v>
      </c>
      <c r="U711" s="11">
        <f>SalesData[[#This Row],[Profit]]/SalesData[[#This Row],[Quantity]]</f>
        <v>1.7098</v>
      </c>
      <c r="V711" s="5">
        <f>SalesData[[#This Row],[Profit]]/SalesData[[#This Row],[Sales]]</f>
        <v>1.1764705882352941E-2</v>
      </c>
      <c r="W711" s="17">
        <f>IF(SalesData[[#This Row],[Discount]]&gt;=0.2,1,0)</f>
        <v>0</v>
      </c>
      <c r="X711" s="1" t="s">
        <v>72</v>
      </c>
      <c r="Y711" s="1" t="str">
        <f>TEXT(SalesData[[#This Row],[Order Date]],"yyyy")</f>
        <v>2014</v>
      </c>
      <c r="Z711" s="1" t="s">
        <v>171</v>
      </c>
    </row>
    <row r="712" spans="1:26" x14ac:dyDescent="0.3">
      <c r="A712">
        <v>3369</v>
      </c>
      <c r="B712" s="1" t="s">
        <v>2420</v>
      </c>
      <c r="C712" s="2">
        <v>42329</v>
      </c>
      <c r="D712" s="2">
        <v>42333</v>
      </c>
      <c r="E712" s="1" t="s">
        <v>41</v>
      </c>
      <c r="F712" s="1" t="s">
        <v>2237</v>
      </c>
      <c r="G712" s="1" t="s">
        <v>2238</v>
      </c>
      <c r="H712" s="1" t="s">
        <v>26</v>
      </c>
      <c r="I712" s="1" t="s">
        <v>27</v>
      </c>
      <c r="J712" s="1" t="s">
        <v>2421</v>
      </c>
      <c r="K712" s="1" t="s">
        <v>1342</v>
      </c>
      <c r="L712" s="1" t="s">
        <v>56</v>
      </c>
      <c r="M712" s="1" t="s">
        <v>2422</v>
      </c>
      <c r="N712" s="1" t="s">
        <v>32</v>
      </c>
      <c r="O712" s="1" t="s">
        <v>33</v>
      </c>
      <c r="P712" s="1" t="s">
        <v>2423</v>
      </c>
      <c r="Q712">
        <v>141.96</v>
      </c>
      <c r="R712">
        <v>2</v>
      </c>
      <c r="S712" s="5">
        <v>0</v>
      </c>
      <c r="T712" s="11">
        <v>41.168399999999998</v>
      </c>
      <c r="U712" s="11">
        <f>SalesData[[#This Row],[Profit]]/SalesData[[#This Row],[Quantity]]</f>
        <v>20.584199999999999</v>
      </c>
      <c r="V712" s="5">
        <f>SalesData[[#This Row],[Profit]]/SalesData[[#This Row],[Sales]]</f>
        <v>0.28999999999999998</v>
      </c>
      <c r="W712" s="17">
        <f>IF(SalesData[[#This Row],[Discount]]&gt;=0.2,1,0)</f>
        <v>0</v>
      </c>
      <c r="X712" s="1" t="s">
        <v>85</v>
      </c>
      <c r="Y712" s="1" t="str">
        <f>TEXT(SalesData[[#This Row],[Order Date]],"yyyy")</f>
        <v>2015</v>
      </c>
      <c r="Z712" s="1" t="s">
        <v>36</v>
      </c>
    </row>
    <row r="713" spans="1:26" x14ac:dyDescent="0.3">
      <c r="A713">
        <v>3374</v>
      </c>
      <c r="B713" s="1" t="s">
        <v>2424</v>
      </c>
      <c r="C713" s="2">
        <v>42342</v>
      </c>
      <c r="D713" s="2">
        <v>42348</v>
      </c>
      <c r="E713" s="1" t="s">
        <v>41</v>
      </c>
      <c r="F713" s="1" t="s">
        <v>42</v>
      </c>
      <c r="G713" s="1" t="s">
        <v>43</v>
      </c>
      <c r="H713" s="1" t="s">
        <v>26</v>
      </c>
      <c r="I713" s="1" t="s">
        <v>27</v>
      </c>
      <c r="J713" s="1" t="s">
        <v>2425</v>
      </c>
      <c r="K713" s="1" t="s">
        <v>122</v>
      </c>
      <c r="L713" s="1" t="s">
        <v>69</v>
      </c>
      <c r="M713" s="1" t="s">
        <v>2206</v>
      </c>
      <c r="N713" s="1" t="s">
        <v>32</v>
      </c>
      <c r="O713" s="1" t="s">
        <v>58</v>
      </c>
      <c r="P713" s="1" t="s">
        <v>2207</v>
      </c>
      <c r="Q713">
        <v>28.44</v>
      </c>
      <c r="R713">
        <v>3</v>
      </c>
      <c r="S713" s="5">
        <v>0</v>
      </c>
      <c r="T713" s="11">
        <v>11.375999999999999</v>
      </c>
      <c r="U713" s="11">
        <f>SalesData[[#This Row],[Profit]]/SalesData[[#This Row],[Quantity]]</f>
        <v>3.7919999999999998</v>
      </c>
      <c r="V713" s="5">
        <f>SalesData[[#This Row],[Profit]]/SalesData[[#This Row],[Sales]]</f>
        <v>0.39999999999999997</v>
      </c>
      <c r="W713" s="17">
        <f>IF(SalesData[[#This Row],[Discount]]&gt;=0.2,1,0)</f>
        <v>0</v>
      </c>
      <c r="X713" s="1" t="s">
        <v>131</v>
      </c>
      <c r="Y713" s="1" t="str">
        <f>TEXT(SalesData[[#This Row],[Order Date]],"yyyy")</f>
        <v>2015</v>
      </c>
      <c r="Z713" s="1" t="s">
        <v>98</v>
      </c>
    </row>
    <row r="714" spans="1:26" x14ac:dyDescent="0.3">
      <c r="A714">
        <v>3375</v>
      </c>
      <c r="B714" s="1" t="s">
        <v>2424</v>
      </c>
      <c r="C714" s="2">
        <v>42342</v>
      </c>
      <c r="D714" s="2">
        <v>42348</v>
      </c>
      <c r="E714" s="1" t="s">
        <v>41</v>
      </c>
      <c r="F714" s="1" t="s">
        <v>42</v>
      </c>
      <c r="G714" s="1" t="s">
        <v>43</v>
      </c>
      <c r="H714" s="1" t="s">
        <v>26</v>
      </c>
      <c r="I714" s="1" t="s">
        <v>27</v>
      </c>
      <c r="J714" s="1" t="s">
        <v>2425</v>
      </c>
      <c r="K714" s="1" t="s">
        <v>122</v>
      </c>
      <c r="L714" s="1" t="s">
        <v>69</v>
      </c>
      <c r="M714" s="1" t="s">
        <v>497</v>
      </c>
      <c r="N714" s="1" t="s">
        <v>32</v>
      </c>
      <c r="O714" s="1" t="s">
        <v>38</v>
      </c>
      <c r="P714" s="1" t="s">
        <v>498</v>
      </c>
      <c r="Q714">
        <v>364.41</v>
      </c>
      <c r="R714">
        <v>5</v>
      </c>
      <c r="S714" s="5">
        <v>0.1</v>
      </c>
      <c r="T714" s="11">
        <v>8.0980000000000008</v>
      </c>
      <c r="U714" s="11">
        <f>SalesData[[#This Row],[Profit]]/SalesData[[#This Row],[Quantity]]</f>
        <v>1.6196000000000002</v>
      </c>
      <c r="V714" s="5">
        <f>SalesData[[#This Row],[Profit]]/SalesData[[#This Row],[Sales]]</f>
        <v>2.2222222222222223E-2</v>
      </c>
      <c r="W714" s="17">
        <f>IF(SalesData[[#This Row],[Discount]]&gt;=0.2,1,0)</f>
        <v>0</v>
      </c>
      <c r="X714" s="1" t="s">
        <v>131</v>
      </c>
      <c r="Y714" s="1" t="str">
        <f>TEXT(SalesData[[#This Row],[Order Date]],"yyyy")</f>
        <v>2015</v>
      </c>
      <c r="Z714" s="1" t="s">
        <v>98</v>
      </c>
    </row>
    <row r="715" spans="1:26" x14ac:dyDescent="0.3">
      <c r="A715">
        <v>3377</v>
      </c>
      <c r="B715" s="1" t="s">
        <v>2424</v>
      </c>
      <c r="C715" s="2">
        <v>42342</v>
      </c>
      <c r="D715" s="2">
        <v>42348</v>
      </c>
      <c r="E715" s="1" t="s">
        <v>41</v>
      </c>
      <c r="F715" s="1" t="s">
        <v>42</v>
      </c>
      <c r="G715" s="1" t="s">
        <v>43</v>
      </c>
      <c r="H715" s="1" t="s">
        <v>26</v>
      </c>
      <c r="I715" s="1" t="s">
        <v>27</v>
      </c>
      <c r="J715" s="1" t="s">
        <v>2425</v>
      </c>
      <c r="K715" s="1" t="s">
        <v>122</v>
      </c>
      <c r="L715" s="1" t="s">
        <v>69</v>
      </c>
      <c r="M715" s="1" t="s">
        <v>331</v>
      </c>
      <c r="N715" s="1" t="s">
        <v>32</v>
      </c>
      <c r="O715" s="1" t="s">
        <v>38</v>
      </c>
      <c r="P715" s="1" t="s">
        <v>332</v>
      </c>
      <c r="Q715">
        <v>361.76400000000001</v>
      </c>
      <c r="R715">
        <v>2</v>
      </c>
      <c r="S715" s="5">
        <v>0.1</v>
      </c>
      <c r="T715" s="11">
        <v>68.333200000000005</v>
      </c>
      <c r="U715" s="11">
        <f>SalesData[[#This Row],[Profit]]/SalesData[[#This Row],[Quantity]]</f>
        <v>34.166600000000003</v>
      </c>
      <c r="V715" s="5">
        <f>SalesData[[#This Row],[Profit]]/SalesData[[#This Row],[Sales]]</f>
        <v>0.18888888888888888</v>
      </c>
      <c r="W715" s="17">
        <f>IF(SalesData[[#This Row],[Discount]]&gt;=0.2,1,0)</f>
        <v>0</v>
      </c>
      <c r="X715" s="1" t="s">
        <v>131</v>
      </c>
      <c r="Y715" s="1" t="str">
        <f>TEXT(SalesData[[#This Row],[Order Date]],"yyyy")</f>
        <v>2015</v>
      </c>
      <c r="Z715" s="1" t="s">
        <v>98</v>
      </c>
    </row>
    <row r="716" spans="1:26" x14ac:dyDescent="0.3">
      <c r="A716">
        <v>3381</v>
      </c>
      <c r="B716" s="1" t="s">
        <v>2426</v>
      </c>
      <c r="C716" s="2">
        <v>43062</v>
      </c>
      <c r="D716" s="2">
        <v>43063</v>
      </c>
      <c r="E716" s="1" t="s">
        <v>89</v>
      </c>
      <c r="F716" s="1" t="s">
        <v>2148</v>
      </c>
      <c r="G716" s="1" t="s">
        <v>2149</v>
      </c>
      <c r="H716" s="1" t="s">
        <v>26</v>
      </c>
      <c r="I716" s="1" t="s">
        <v>27</v>
      </c>
      <c r="J716" s="1" t="s">
        <v>67</v>
      </c>
      <c r="K716" s="1" t="s">
        <v>68</v>
      </c>
      <c r="L716" s="1" t="s">
        <v>69</v>
      </c>
      <c r="M716" s="1" t="s">
        <v>2427</v>
      </c>
      <c r="N716" s="1" t="s">
        <v>32</v>
      </c>
      <c r="O716" s="1" t="s">
        <v>58</v>
      </c>
      <c r="P716" s="1" t="s">
        <v>2428</v>
      </c>
      <c r="Q716">
        <v>24.047999999999998</v>
      </c>
      <c r="R716">
        <v>9</v>
      </c>
      <c r="S716" s="5">
        <v>0.2</v>
      </c>
      <c r="T716" s="11">
        <v>7.2144000000000004</v>
      </c>
      <c r="U716" s="11">
        <f>SalesData[[#This Row],[Profit]]/SalesData[[#This Row],[Quantity]]</f>
        <v>0.80160000000000009</v>
      </c>
      <c r="V716" s="5">
        <f>SalesData[[#This Row],[Profit]]/SalesData[[#This Row],[Sales]]</f>
        <v>0.30000000000000004</v>
      </c>
      <c r="W716" s="17">
        <f>IF(SalesData[[#This Row],[Discount]]&gt;=0.2,1,0)</f>
        <v>1</v>
      </c>
      <c r="X716" s="1" t="s">
        <v>125</v>
      </c>
      <c r="Y716" s="1" t="str">
        <f>TEXT(SalesData[[#This Row],[Order Date]],"yyyy")</f>
        <v>2017</v>
      </c>
      <c r="Z716" s="1" t="s">
        <v>36</v>
      </c>
    </row>
    <row r="717" spans="1:26" x14ac:dyDescent="0.3">
      <c r="A717">
        <v>3384</v>
      </c>
      <c r="B717" s="1" t="s">
        <v>2429</v>
      </c>
      <c r="C717" s="2">
        <v>42342</v>
      </c>
      <c r="D717" s="2">
        <v>42347</v>
      </c>
      <c r="E717" s="1" t="s">
        <v>23</v>
      </c>
      <c r="F717" s="1" t="s">
        <v>1683</v>
      </c>
      <c r="G717" s="1" t="s">
        <v>1684</v>
      </c>
      <c r="H717" s="1" t="s">
        <v>26</v>
      </c>
      <c r="I717" s="1" t="s">
        <v>27</v>
      </c>
      <c r="J717" s="1" t="s">
        <v>175</v>
      </c>
      <c r="K717" s="1" t="s">
        <v>122</v>
      </c>
      <c r="L717" s="1" t="s">
        <v>69</v>
      </c>
      <c r="M717" s="1" t="s">
        <v>2430</v>
      </c>
      <c r="N717" s="1" t="s">
        <v>32</v>
      </c>
      <c r="O717" s="1" t="s">
        <v>38</v>
      </c>
      <c r="P717" s="1" t="s">
        <v>2431</v>
      </c>
      <c r="Q717">
        <v>384.17399999999998</v>
      </c>
      <c r="R717">
        <v>7</v>
      </c>
      <c r="S717" s="5">
        <v>0.1</v>
      </c>
      <c r="T717" s="11">
        <v>29.880199999999999</v>
      </c>
      <c r="U717" s="11">
        <f>SalesData[[#This Row],[Profit]]/SalesData[[#This Row],[Quantity]]</f>
        <v>4.2686000000000002</v>
      </c>
      <c r="V717" s="5">
        <f>SalesData[[#This Row],[Profit]]/SalesData[[#This Row],[Sales]]</f>
        <v>7.7777777777777779E-2</v>
      </c>
      <c r="W717" s="17">
        <f>IF(SalesData[[#This Row],[Discount]]&gt;=0.2,1,0)</f>
        <v>0</v>
      </c>
      <c r="X717" s="1" t="s">
        <v>60</v>
      </c>
      <c r="Y717" s="1" t="str">
        <f>TEXT(SalesData[[#This Row],[Order Date]],"yyyy")</f>
        <v>2015</v>
      </c>
      <c r="Z717" s="1" t="s">
        <v>98</v>
      </c>
    </row>
    <row r="718" spans="1:26" x14ac:dyDescent="0.3">
      <c r="A718">
        <v>3390</v>
      </c>
      <c r="B718" s="1" t="s">
        <v>2432</v>
      </c>
      <c r="C718" s="2">
        <v>43015</v>
      </c>
      <c r="D718" s="2">
        <v>43019</v>
      </c>
      <c r="E718" s="1" t="s">
        <v>41</v>
      </c>
      <c r="F718" s="1" t="s">
        <v>2433</v>
      </c>
      <c r="G718" s="1" t="s">
        <v>2434</v>
      </c>
      <c r="H718" s="1" t="s">
        <v>102</v>
      </c>
      <c r="I718" s="1" t="s">
        <v>27</v>
      </c>
      <c r="J718" s="1" t="s">
        <v>1529</v>
      </c>
      <c r="K718" s="1" t="s">
        <v>1038</v>
      </c>
      <c r="L718" s="1" t="s">
        <v>30</v>
      </c>
      <c r="M718" s="1" t="s">
        <v>1261</v>
      </c>
      <c r="N718" s="1" t="s">
        <v>32</v>
      </c>
      <c r="O718" s="1" t="s">
        <v>47</v>
      </c>
      <c r="P718" s="1" t="s">
        <v>1065</v>
      </c>
      <c r="Q718">
        <v>154.76400000000001</v>
      </c>
      <c r="R718">
        <v>3</v>
      </c>
      <c r="S718" s="5">
        <v>0.4</v>
      </c>
      <c r="T718" s="11">
        <v>-36.111600000000003</v>
      </c>
      <c r="U718" s="11">
        <f>SalesData[[#This Row],[Profit]]/SalesData[[#This Row],[Quantity]]</f>
        <v>-12.0372</v>
      </c>
      <c r="V718" s="5">
        <f>SalesData[[#This Row],[Profit]]/SalesData[[#This Row],[Sales]]</f>
        <v>-0.23333333333333334</v>
      </c>
      <c r="W718" s="17">
        <f>IF(SalesData[[#This Row],[Discount]]&gt;=0.2,1,0)</f>
        <v>1</v>
      </c>
      <c r="X718" s="1" t="s">
        <v>85</v>
      </c>
      <c r="Y718" s="1" t="str">
        <f>TEXT(SalesData[[#This Row],[Order Date]],"yyyy")</f>
        <v>2017</v>
      </c>
      <c r="Z718" s="1" t="s">
        <v>50</v>
      </c>
    </row>
    <row r="719" spans="1:26" x14ac:dyDescent="0.3">
      <c r="A719">
        <v>3403</v>
      </c>
      <c r="B719" s="1" t="s">
        <v>2435</v>
      </c>
      <c r="C719" s="2">
        <v>42128</v>
      </c>
      <c r="D719" s="2">
        <v>42129</v>
      </c>
      <c r="E719" s="1" t="s">
        <v>89</v>
      </c>
      <c r="F719" s="1" t="s">
        <v>986</v>
      </c>
      <c r="G719" s="1" t="s">
        <v>987</v>
      </c>
      <c r="H719" s="1" t="s">
        <v>92</v>
      </c>
      <c r="I719" s="1" t="s">
        <v>27</v>
      </c>
      <c r="J719" s="1" t="s">
        <v>2436</v>
      </c>
      <c r="K719" s="1" t="s">
        <v>136</v>
      </c>
      <c r="L719" s="1" t="s">
        <v>95</v>
      </c>
      <c r="M719" s="1" t="s">
        <v>929</v>
      </c>
      <c r="N719" s="1" t="s">
        <v>32</v>
      </c>
      <c r="O719" s="1" t="s">
        <v>58</v>
      </c>
      <c r="P719" s="1" t="s">
        <v>318</v>
      </c>
      <c r="Q719">
        <v>22.288</v>
      </c>
      <c r="R719">
        <v>7</v>
      </c>
      <c r="S719" s="5">
        <v>0.6</v>
      </c>
      <c r="T719" s="11">
        <v>-8.9152000000000005</v>
      </c>
      <c r="U719" s="11">
        <f>SalesData[[#This Row],[Profit]]/SalesData[[#This Row],[Quantity]]</f>
        <v>-1.2736000000000001</v>
      </c>
      <c r="V719" s="5">
        <f>SalesData[[#This Row],[Profit]]/SalesData[[#This Row],[Sales]]</f>
        <v>-0.4</v>
      </c>
      <c r="W719" s="17">
        <f>IF(SalesData[[#This Row],[Discount]]&gt;=0.2,1,0)</f>
        <v>1</v>
      </c>
      <c r="X719" s="1" t="s">
        <v>125</v>
      </c>
      <c r="Y719" s="1" t="str">
        <f>TEXT(SalesData[[#This Row],[Order Date]],"yyyy")</f>
        <v>2015</v>
      </c>
      <c r="Z719" s="1" t="s">
        <v>163</v>
      </c>
    </row>
    <row r="720" spans="1:26" x14ac:dyDescent="0.3">
      <c r="A720">
        <v>3404</v>
      </c>
      <c r="B720" s="1" t="s">
        <v>2437</v>
      </c>
      <c r="C720" s="2">
        <v>42884</v>
      </c>
      <c r="D720" s="2">
        <v>42891</v>
      </c>
      <c r="E720" s="1" t="s">
        <v>41</v>
      </c>
      <c r="F720" s="1" t="s">
        <v>1433</v>
      </c>
      <c r="G720" s="1" t="s">
        <v>1434</v>
      </c>
      <c r="H720" s="1" t="s">
        <v>26</v>
      </c>
      <c r="I720" s="1" t="s">
        <v>27</v>
      </c>
      <c r="J720" s="1" t="s">
        <v>103</v>
      </c>
      <c r="K720" s="1" t="s">
        <v>94</v>
      </c>
      <c r="L720" s="1" t="s">
        <v>95</v>
      </c>
      <c r="M720" s="1" t="s">
        <v>2438</v>
      </c>
      <c r="N720" s="1" t="s">
        <v>32</v>
      </c>
      <c r="O720" s="1" t="s">
        <v>58</v>
      </c>
      <c r="P720" s="1" t="s">
        <v>2439</v>
      </c>
      <c r="Q720">
        <v>65.424000000000007</v>
      </c>
      <c r="R720">
        <v>4</v>
      </c>
      <c r="S720" s="5">
        <v>0.6</v>
      </c>
      <c r="T720" s="11">
        <v>-52.339199999999998</v>
      </c>
      <c r="U720" s="11">
        <f>SalesData[[#This Row],[Profit]]/SalesData[[#This Row],[Quantity]]</f>
        <v>-13.0848</v>
      </c>
      <c r="V720" s="5">
        <f>SalesData[[#This Row],[Profit]]/SalesData[[#This Row],[Sales]]</f>
        <v>-0.79999999999999993</v>
      </c>
      <c r="W720" s="17">
        <f>IF(SalesData[[#This Row],[Discount]]&gt;=0.2,1,0)</f>
        <v>1</v>
      </c>
      <c r="X720" s="1" t="s">
        <v>49</v>
      </c>
      <c r="Y720" s="1" t="str">
        <f>TEXT(SalesData[[#This Row],[Order Date]],"yyyy")</f>
        <v>2017</v>
      </c>
      <c r="Z720" s="1" t="s">
        <v>163</v>
      </c>
    </row>
    <row r="721" spans="1:26" x14ac:dyDescent="0.3">
      <c r="A721">
        <v>3406</v>
      </c>
      <c r="B721" s="1" t="s">
        <v>2440</v>
      </c>
      <c r="C721" s="2">
        <v>41752</v>
      </c>
      <c r="D721" s="2">
        <v>41756</v>
      </c>
      <c r="E721" s="1" t="s">
        <v>41</v>
      </c>
      <c r="F721" s="1" t="s">
        <v>2441</v>
      </c>
      <c r="G721" s="1" t="s">
        <v>2442</v>
      </c>
      <c r="H721" s="1" t="s">
        <v>102</v>
      </c>
      <c r="I721" s="1" t="s">
        <v>27</v>
      </c>
      <c r="J721" s="1" t="s">
        <v>349</v>
      </c>
      <c r="K721" s="1" t="s">
        <v>233</v>
      </c>
      <c r="L721" s="1" t="s">
        <v>69</v>
      </c>
      <c r="M721" s="1" t="s">
        <v>331</v>
      </c>
      <c r="N721" s="1" t="s">
        <v>32</v>
      </c>
      <c r="O721" s="1" t="s">
        <v>38</v>
      </c>
      <c r="P721" s="1" t="s">
        <v>332</v>
      </c>
      <c r="Q721">
        <v>281.37200000000001</v>
      </c>
      <c r="R721">
        <v>2</v>
      </c>
      <c r="S721" s="5">
        <v>0.3</v>
      </c>
      <c r="T721" s="11">
        <v>-12.0588</v>
      </c>
      <c r="U721" s="11">
        <f>SalesData[[#This Row],[Profit]]/SalesData[[#This Row],[Quantity]]</f>
        <v>-6.0293999999999999</v>
      </c>
      <c r="V721" s="5">
        <f>SalesData[[#This Row],[Profit]]/SalesData[[#This Row],[Sales]]</f>
        <v>-4.2857142857142858E-2</v>
      </c>
      <c r="W721" s="17">
        <f>IF(SalesData[[#This Row],[Discount]]&gt;=0.2,1,0)</f>
        <v>1</v>
      </c>
      <c r="X721" s="1" t="s">
        <v>85</v>
      </c>
      <c r="Y721" s="1" t="str">
        <f>TEXT(SalesData[[#This Row],[Order Date]],"yyyy")</f>
        <v>2014</v>
      </c>
      <c r="Z721" s="1" t="s">
        <v>115</v>
      </c>
    </row>
    <row r="722" spans="1:26" x14ac:dyDescent="0.3">
      <c r="A722">
        <v>3407</v>
      </c>
      <c r="B722" s="1" t="s">
        <v>2440</v>
      </c>
      <c r="C722" s="2">
        <v>41752</v>
      </c>
      <c r="D722" s="2">
        <v>41756</v>
      </c>
      <c r="E722" s="1" t="s">
        <v>41</v>
      </c>
      <c r="F722" s="1" t="s">
        <v>2441</v>
      </c>
      <c r="G722" s="1" t="s">
        <v>2442</v>
      </c>
      <c r="H722" s="1" t="s">
        <v>102</v>
      </c>
      <c r="I722" s="1" t="s">
        <v>27</v>
      </c>
      <c r="J722" s="1" t="s">
        <v>349</v>
      </c>
      <c r="K722" s="1" t="s">
        <v>233</v>
      </c>
      <c r="L722" s="1" t="s">
        <v>69</v>
      </c>
      <c r="M722" s="1" t="s">
        <v>331</v>
      </c>
      <c r="N722" s="1" t="s">
        <v>32</v>
      </c>
      <c r="O722" s="1" t="s">
        <v>38</v>
      </c>
      <c r="P722" s="1" t="s">
        <v>332</v>
      </c>
      <c r="Q722">
        <v>281.37200000000001</v>
      </c>
      <c r="R722">
        <v>2</v>
      </c>
      <c r="S722" s="5">
        <v>0.3</v>
      </c>
      <c r="T722" s="11">
        <v>-12.0588</v>
      </c>
      <c r="U722" s="11">
        <f>SalesData[[#This Row],[Profit]]/SalesData[[#This Row],[Quantity]]</f>
        <v>-6.0293999999999999</v>
      </c>
      <c r="V722" s="5">
        <f>SalesData[[#This Row],[Profit]]/SalesData[[#This Row],[Sales]]</f>
        <v>-4.2857142857142858E-2</v>
      </c>
      <c r="W722" s="17">
        <f>IF(SalesData[[#This Row],[Discount]]&gt;=0.2,1,0)</f>
        <v>1</v>
      </c>
      <c r="X722" s="1" t="s">
        <v>85</v>
      </c>
      <c r="Y722" s="1" t="str">
        <f>TEXT(SalesData[[#This Row],[Order Date]],"yyyy")</f>
        <v>2014</v>
      </c>
      <c r="Z722" s="1" t="s">
        <v>115</v>
      </c>
    </row>
    <row r="723" spans="1:26" x14ac:dyDescent="0.3">
      <c r="A723">
        <v>3409</v>
      </c>
      <c r="B723" s="1" t="s">
        <v>2440</v>
      </c>
      <c r="C723" s="2">
        <v>41752</v>
      </c>
      <c r="D723" s="2">
        <v>41756</v>
      </c>
      <c r="E723" s="1" t="s">
        <v>41</v>
      </c>
      <c r="F723" s="1" t="s">
        <v>2441</v>
      </c>
      <c r="G723" s="1" t="s">
        <v>2442</v>
      </c>
      <c r="H723" s="1" t="s">
        <v>102</v>
      </c>
      <c r="I723" s="1" t="s">
        <v>27</v>
      </c>
      <c r="J723" s="1" t="s">
        <v>349</v>
      </c>
      <c r="K723" s="1" t="s">
        <v>233</v>
      </c>
      <c r="L723" s="1" t="s">
        <v>69</v>
      </c>
      <c r="M723" s="1" t="s">
        <v>979</v>
      </c>
      <c r="N723" s="1" t="s">
        <v>32</v>
      </c>
      <c r="O723" s="1" t="s">
        <v>58</v>
      </c>
      <c r="P723" s="1" t="s">
        <v>980</v>
      </c>
      <c r="Q723">
        <v>22.335999999999999</v>
      </c>
      <c r="R723">
        <v>4</v>
      </c>
      <c r="S723" s="5">
        <v>0.2</v>
      </c>
      <c r="T723" s="11">
        <v>7.8175999999999997</v>
      </c>
      <c r="U723" s="11">
        <f>SalesData[[#This Row],[Profit]]/SalesData[[#This Row],[Quantity]]</f>
        <v>1.9543999999999999</v>
      </c>
      <c r="V723" s="5">
        <f>SalesData[[#This Row],[Profit]]/SalesData[[#This Row],[Sales]]</f>
        <v>0.35000000000000003</v>
      </c>
      <c r="W723" s="17">
        <f>IF(SalesData[[#This Row],[Discount]]&gt;=0.2,1,0)</f>
        <v>1</v>
      </c>
      <c r="X723" s="1" t="s">
        <v>85</v>
      </c>
      <c r="Y723" s="1" t="str">
        <f>TEXT(SalesData[[#This Row],[Order Date]],"yyyy")</f>
        <v>2014</v>
      </c>
      <c r="Z723" s="1" t="s">
        <v>115</v>
      </c>
    </row>
    <row r="724" spans="1:26" x14ac:dyDescent="0.3">
      <c r="A724">
        <v>3420</v>
      </c>
      <c r="B724" s="1" t="s">
        <v>2443</v>
      </c>
      <c r="C724" s="2">
        <v>42253</v>
      </c>
      <c r="D724" s="2">
        <v>42260</v>
      </c>
      <c r="E724" s="1" t="s">
        <v>41</v>
      </c>
      <c r="F724" s="1" t="s">
        <v>884</v>
      </c>
      <c r="G724" s="1" t="s">
        <v>885</v>
      </c>
      <c r="H724" s="1" t="s">
        <v>102</v>
      </c>
      <c r="I724" s="1" t="s">
        <v>27</v>
      </c>
      <c r="J724" s="1" t="s">
        <v>175</v>
      </c>
      <c r="K724" s="1" t="s">
        <v>122</v>
      </c>
      <c r="L724" s="1" t="s">
        <v>69</v>
      </c>
      <c r="M724" s="1" t="s">
        <v>857</v>
      </c>
      <c r="N724" s="1" t="s">
        <v>32</v>
      </c>
      <c r="O724" s="1" t="s">
        <v>38</v>
      </c>
      <c r="P724" s="1" t="s">
        <v>858</v>
      </c>
      <c r="Q724">
        <v>271.76400000000001</v>
      </c>
      <c r="R724">
        <v>2</v>
      </c>
      <c r="S724" s="5">
        <v>0.1</v>
      </c>
      <c r="T724" s="11">
        <v>60.392000000000003</v>
      </c>
      <c r="U724" s="11">
        <f>SalesData[[#This Row],[Profit]]/SalesData[[#This Row],[Quantity]]</f>
        <v>30.196000000000002</v>
      </c>
      <c r="V724" s="5">
        <f>SalesData[[#This Row],[Profit]]/SalesData[[#This Row],[Sales]]</f>
        <v>0.22222222222222224</v>
      </c>
      <c r="W724" s="17">
        <f>IF(SalesData[[#This Row],[Discount]]&gt;=0.2,1,0)</f>
        <v>0</v>
      </c>
      <c r="X724" s="1" t="s">
        <v>49</v>
      </c>
      <c r="Y724" s="1" t="str">
        <f>TEXT(SalesData[[#This Row],[Order Date]],"yyyy")</f>
        <v>2015</v>
      </c>
      <c r="Z724" s="1" t="s">
        <v>79</v>
      </c>
    </row>
    <row r="725" spans="1:26" x14ac:dyDescent="0.3">
      <c r="A725">
        <v>3427</v>
      </c>
      <c r="B725" s="1" t="s">
        <v>2444</v>
      </c>
      <c r="C725" s="2">
        <v>42271</v>
      </c>
      <c r="D725" s="2">
        <v>42275</v>
      </c>
      <c r="E725" s="1" t="s">
        <v>41</v>
      </c>
      <c r="F725" s="1" t="s">
        <v>2445</v>
      </c>
      <c r="G725" s="1" t="s">
        <v>2446</v>
      </c>
      <c r="H725" s="1" t="s">
        <v>102</v>
      </c>
      <c r="I725" s="1" t="s">
        <v>27</v>
      </c>
      <c r="J725" s="1" t="s">
        <v>2447</v>
      </c>
      <c r="K725" s="1" t="s">
        <v>803</v>
      </c>
      <c r="L725" s="1" t="s">
        <v>95</v>
      </c>
      <c r="M725" s="1" t="s">
        <v>1534</v>
      </c>
      <c r="N725" s="1" t="s">
        <v>32</v>
      </c>
      <c r="O725" s="1" t="s">
        <v>38</v>
      </c>
      <c r="P725" s="1" t="s">
        <v>1535</v>
      </c>
      <c r="Q725">
        <v>1408.1</v>
      </c>
      <c r="R725">
        <v>10</v>
      </c>
      <c r="S725" s="5">
        <v>0</v>
      </c>
      <c r="T725" s="11">
        <v>394.26799999999997</v>
      </c>
      <c r="U725" s="11">
        <f>SalesData[[#This Row],[Profit]]/SalesData[[#This Row],[Quantity]]</f>
        <v>39.4268</v>
      </c>
      <c r="V725" s="5">
        <f>SalesData[[#This Row],[Profit]]/SalesData[[#This Row],[Sales]]</f>
        <v>0.27999999999999997</v>
      </c>
      <c r="W725" s="17">
        <f>IF(SalesData[[#This Row],[Discount]]&gt;=0.2,1,0)</f>
        <v>0</v>
      </c>
      <c r="X725" s="1" t="s">
        <v>85</v>
      </c>
      <c r="Y725" s="1" t="str">
        <f>TEXT(SalesData[[#This Row],[Order Date]],"yyyy")</f>
        <v>2015</v>
      </c>
      <c r="Z725" s="1" t="s">
        <v>79</v>
      </c>
    </row>
    <row r="726" spans="1:26" x14ac:dyDescent="0.3">
      <c r="A726">
        <v>3429</v>
      </c>
      <c r="B726" s="1" t="s">
        <v>2448</v>
      </c>
      <c r="C726" s="2">
        <v>42919</v>
      </c>
      <c r="D726" s="2">
        <v>42922</v>
      </c>
      <c r="E726" s="1" t="s">
        <v>23</v>
      </c>
      <c r="F726" s="1" t="s">
        <v>1226</v>
      </c>
      <c r="G726" s="1" t="s">
        <v>1227</v>
      </c>
      <c r="H726" s="1" t="s">
        <v>102</v>
      </c>
      <c r="I726" s="1" t="s">
        <v>27</v>
      </c>
      <c r="J726" s="1" t="s">
        <v>817</v>
      </c>
      <c r="K726" s="1" t="s">
        <v>233</v>
      </c>
      <c r="L726" s="1" t="s">
        <v>69</v>
      </c>
      <c r="M726" s="1" t="s">
        <v>456</v>
      </c>
      <c r="N726" s="1" t="s">
        <v>32</v>
      </c>
      <c r="O726" s="1" t="s">
        <v>47</v>
      </c>
      <c r="P726" s="1" t="s">
        <v>457</v>
      </c>
      <c r="Q726">
        <v>215.148</v>
      </c>
      <c r="R726">
        <v>2</v>
      </c>
      <c r="S726" s="5">
        <v>0.4</v>
      </c>
      <c r="T726" s="11">
        <v>-103.98820000000001</v>
      </c>
      <c r="U726" s="11">
        <f>SalesData[[#This Row],[Profit]]/SalesData[[#This Row],[Quantity]]</f>
        <v>-51.994100000000003</v>
      </c>
      <c r="V726" s="5">
        <f>SalesData[[#This Row],[Profit]]/SalesData[[#This Row],[Sales]]</f>
        <v>-0.48333333333333339</v>
      </c>
      <c r="W726" s="17">
        <f>IF(SalesData[[#This Row],[Discount]]&gt;=0.2,1,0)</f>
        <v>1</v>
      </c>
      <c r="X726" s="1" t="s">
        <v>35</v>
      </c>
      <c r="Y726" s="1" t="str">
        <f>TEXT(SalesData[[#This Row],[Order Date]],"yyyy")</f>
        <v>2017</v>
      </c>
      <c r="Z726" s="1" t="s">
        <v>73</v>
      </c>
    </row>
    <row r="727" spans="1:26" x14ac:dyDescent="0.3">
      <c r="A727">
        <v>3432</v>
      </c>
      <c r="B727" s="1" t="s">
        <v>2449</v>
      </c>
      <c r="C727" s="2">
        <v>43077</v>
      </c>
      <c r="D727" s="2">
        <v>43078</v>
      </c>
      <c r="E727" s="1" t="s">
        <v>89</v>
      </c>
      <c r="F727" s="1" t="s">
        <v>1576</v>
      </c>
      <c r="G727" s="1" t="s">
        <v>1577</v>
      </c>
      <c r="H727" s="1" t="s">
        <v>26</v>
      </c>
      <c r="I727" s="1" t="s">
        <v>27</v>
      </c>
      <c r="J727" s="1" t="s">
        <v>2450</v>
      </c>
      <c r="K727" s="1" t="s">
        <v>55</v>
      </c>
      <c r="L727" s="1" t="s">
        <v>56</v>
      </c>
      <c r="M727" s="1" t="s">
        <v>2451</v>
      </c>
      <c r="N727" s="1" t="s">
        <v>32</v>
      </c>
      <c r="O727" s="1" t="s">
        <v>58</v>
      </c>
      <c r="P727" s="1" t="s">
        <v>2452</v>
      </c>
      <c r="Q727">
        <v>128.9</v>
      </c>
      <c r="R727">
        <v>2</v>
      </c>
      <c r="S727" s="5">
        <v>0</v>
      </c>
      <c r="T727" s="11">
        <v>15.468</v>
      </c>
      <c r="U727" s="11">
        <f>SalesData[[#This Row],[Profit]]/SalesData[[#This Row],[Quantity]]</f>
        <v>7.734</v>
      </c>
      <c r="V727" s="5">
        <f>SalesData[[#This Row],[Profit]]/SalesData[[#This Row],[Sales]]</f>
        <v>0.12</v>
      </c>
      <c r="W727" s="17">
        <f>IF(SalesData[[#This Row],[Discount]]&gt;=0.2,1,0)</f>
        <v>0</v>
      </c>
      <c r="X727" s="1" t="s">
        <v>125</v>
      </c>
      <c r="Y727" s="1" t="str">
        <f>TEXT(SalesData[[#This Row],[Order Date]],"yyyy")</f>
        <v>2017</v>
      </c>
      <c r="Z727" s="1" t="s">
        <v>98</v>
      </c>
    </row>
    <row r="728" spans="1:26" x14ac:dyDescent="0.3">
      <c r="A728">
        <v>3437</v>
      </c>
      <c r="B728" s="1" t="s">
        <v>2453</v>
      </c>
      <c r="C728" s="2">
        <v>42274</v>
      </c>
      <c r="D728" s="2">
        <v>42276</v>
      </c>
      <c r="E728" s="1" t="s">
        <v>89</v>
      </c>
      <c r="F728" s="1" t="s">
        <v>1311</v>
      </c>
      <c r="G728" s="1" t="s">
        <v>1312</v>
      </c>
      <c r="H728" s="1" t="s">
        <v>26</v>
      </c>
      <c r="I728" s="1" t="s">
        <v>27</v>
      </c>
      <c r="J728" s="1" t="s">
        <v>135</v>
      </c>
      <c r="K728" s="1" t="s">
        <v>136</v>
      </c>
      <c r="L728" s="1" t="s">
        <v>95</v>
      </c>
      <c r="M728" s="1" t="s">
        <v>650</v>
      </c>
      <c r="N728" s="1" t="s">
        <v>32</v>
      </c>
      <c r="O728" s="1" t="s">
        <v>58</v>
      </c>
      <c r="P728" s="1" t="s">
        <v>651</v>
      </c>
      <c r="Q728">
        <v>24.288</v>
      </c>
      <c r="R728">
        <v>3</v>
      </c>
      <c r="S728" s="5">
        <v>0.6</v>
      </c>
      <c r="T728" s="11">
        <v>-12.751200000000001</v>
      </c>
      <c r="U728" s="11">
        <f>SalesData[[#This Row],[Profit]]/SalesData[[#This Row],[Quantity]]</f>
        <v>-4.2504</v>
      </c>
      <c r="V728" s="5">
        <f>SalesData[[#This Row],[Profit]]/SalesData[[#This Row],[Sales]]</f>
        <v>-0.52500000000000002</v>
      </c>
      <c r="W728" s="17">
        <f>IF(SalesData[[#This Row],[Discount]]&gt;=0.2,1,0)</f>
        <v>1</v>
      </c>
      <c r="X728" s="1" t="s">
        <v>72</v>
      </c>
      <c r="Y728" s="1" t="str">
        <f>TEXT(SalesData[[#This Row],[Order Date]],"yyyy")</f>
        <v>2015</v>
      </c>
      <c r="Z728" s="1" t="s">
        <v>79</v>
      </c>
    </row>
    <row r="729" spans="1:26" x14ac:dyDescent="0.3">
      <c r="A729">
        <v>3438</v>
      </c>
      <c r="B729" s="1" t="s">
        <v>2454</v>
      </c>
      <c r="C729" s="2">
        <v>43038</v>
      </c>
      <c r="D729" s="2">
        <v>43038</v>
      </c>
      <c r="E729" s="1" t="s">
        <v>427</v>
      </c>
      <c r="F729" s="1" t="s">
        <v>1584</v>
      </c>
      <c r="G729" s="1" t="s">
        <v>1585</v>
      </c>
      <c r="H729" s="1" t="s">
        <v>26</v>
      </c>
      <c r="I729" s="1" t="s">
        <v>27</v>
      </c>
      <c r="J729" s="1" t="s">
        <v>1741</v>
      </c>
      <c r="K729" s="1" t="s">
        <v>94</v>
      </c>
      <c r="L729" s="1" t="s">
        <v>95</v>
      </c>
      <c r="M729" s="1" t="s">
        <v>650</v>
      </c>
      <c r="N729" s="1" t="s">
        <v>32</v>
      </c>
      <c r="O729" s="1" t="s">
        <v>58</v>
      </c>
      <c r="P729" s="1" t="s">
        <v>651</v>
      </c>
      <c r="Q729">
        <v>16.192</v>
      </c>
      <c r="R729">
        <v>2</v>
      </c>
      <c r="S729" s="5">
        <v>0.6</v>
      </c>
      <c r="T729" s="11">
        <v>-8.5007999999999999</v>
      </c>
      <c r="U729" s="11">
        <f>SalesData[[#This Row],[Profit]]/SalesData[[#This Row],[Quantity]]</f>
        <v>-4.2504</v>
      </c>
      <c r="V729" s="5">
        <f>SalesData[[#This Row],[Profit]]/SalesData[[#This Row],[Sales]]</f>
        <v>-0.52500000000000002</v>
      </c>
      <c r="W729" s="17">
        <f>IF(SalesData[[#This Row],[Discount]]&gt;=0.2,1,0)</f>
        <v>1</v>
      </c>
      <c r="X729" s="1" t="s">
        <v>432</v>
      </c>
      <c r="Y729" s="1" t="str">
        <f>TEXT(SalesData[[#This Row],[Order Date]],"yyyy")</f>
        <v>2017</v>
      </c>
      <c r="Z729" s="1" t="s">
        <v>50</v>
      </c>
    </row>
    <row r="730" spans="1:26" x14ac:dyDescent="0.3">
      <c r="A730">
        <v>3439</v>
      </c>
      <c r="B730" s="1" t="s">
        <v>2454</v>
      </c>
      <c r="C730" s="2">
        <v>43038</v>
      </c>
      <c r="D730" s="2">
        <v>43038</v>
      </c>
      <c r="E730" s="1" t="s">
        <v>427</v>
      </c>
      <c r="F730" s="1" t="s">
        <v>1584</v>
      </c>
      <c r="G730" s="1" t="s">
        <v>1585</v>
      </c>
      <c r="H730" s="1" t="s">
        <v>26</v>
      </c>
      <c r="I730" s="1" t="s">
        <v>27</v>
      </c>
      <c r="J730" s="1" t="s">
        <v>1741</v>
      </c>
      <c r="K730" s="1" t="s">
        <v>94</v>
      </c>
      <c r="L730" s="1" t="s">
        <v>95</v>
      </c>
      <c r="M730" s="1" t="s">
        <v>456</v>
      </c>
      <c r="N730" s="1" t="s">
        <v>32</v>
      </c>
      <c r="O730" s="1" t="s">
        <v>47</v>
      </c>
      <c r="P730" s="1" t="s">
        <v>457</v>
      </c>
      <c r="Q730">
        <v>251.006</v>
      </c>
      <c r="R730">
        <v>2</v>
      </c>
      <c r="S730" s="5">
        <v>0.3</v>
      </c>
      <c r="T730" s="11">
        <v>-68.130200000000002</v>
      </c>
      <c r="U730" s="11">
        <f>SalesData[[#This Row],[Profit]]/SalesData[[#This Row],[Quantity]]</f>
        <v>-34.065100000000001</v>
      </c>
      <c r="V730" s="5">
        <f>SalesData[[#This Row],[Profit]]/SalesData[[#This Row],[Sales]]</f>
        <v>-0.27142857142857146</v>
      </c>
      <c r="W730" s="17">
        <f>IF(SalesData[[#This Row],[Discount]]&gt;=0.2,1,0)</f>
        <v>1</v>
      </c>
      <c r="X730" s="1" t="s">
        <v>432</v>
      </c>
      <c r="Y730" s="1" t="str">
        <f>TEXT(SalesData[[#This Row],[Order Date]],"yyyy")</f>
        <v>2017</v>
      </c>
      <c r="Z730" s="1" t="s">
        <v>50</v>
      </c>
    </row>
    <row r="731" spans="1:26" x14ac:dyDescent="0.3">
      <c r="A731">
        <v>3458</v>
      </c>
      <c r="B731" s="1" t="s">
        <v>2455</v>
      </c>
      <c r="C731" s="2">
        <v>42994</v>
      </c>
      <c r="D731" s="2">
        <v>42996</v>
      </c>
      <c r="E731" s="1" t="s">
        <v>89</v>
      </c>
      <c r="F731" s="1" t="s">
        <v>1627</v>
      </c>
      <c r="G731" s="1" t="s">
        <v>1628</v>
      </c>
      <c r="H731" s="1" t="s">
        <v>26</v>
      </c>
      <c r="I731" s="1" t="s">
        <v>27</v>
      </c>
      <c r="J731" s="1" t="s">
        <v>67</v>
      </c>
      <c r="K731" s="1" t="s">
        <v>68</v>
      </c>
      <c r="L731" s="1" t="s">
        <v>69</v>
      </c>
      <c r="M731" s="1" t="s">
        <v>2128</v>
      </c>
      <c r="N731" s="1" t="s">
        <v>32</v>
      </c>
      <c r="O731" s="1" t="s">
        <v>58</v>
      </c>
      <c r="P731" s="1" t="s">
        <v>2129</v>
      </c>
      <c r="Q731">
        <v>22.512</v>
      </c>
      <c r="R731">
        <v>3</v>
      </c>
      <c r="S731" s="5">
        <v>0.2</v>
      </c>
      <c r="T731" s="11">
        <v>2.2511999999999999</v>
      </c>
      <c r="U731" s="11">
        <f>SalesData[[#This Row],[Profit]]/SalesData[[#This Row],[Quantity]]</f>
        <v>0.75039999999999996</v>
      </c>
      <c r="V731" s="5">
        <f>SalesData[[#This Row],[Profit]]/SalesData[[#This Row],[Sales]]</f>
        <v>9.9999999999999992E-2</v>
      </c>
      <c r="W731" s="17">
        <f>IF(SalesData[[#This Row],[Discount]]&gt;=0.2,1,0)</f>
        <v>1</v>
      </c>
      <c r="X731" s="1" t="s">
        <v>72</v>
      </c>
      <c r="Y731" s="1" t="str">
        <f>TEXT(SalesData[[#This Row],[Order Date]],"yyyy")</f>
        <v>2017</v>
      </c>
      <c r="Z731" s="1" t="s">
        <v>79</v>
      </c>
    </row>
    <row r="732" spans="1:26" x14ac:dyDescent="0.3">
      <c r="A732">
        <v>3467</v>
      </c>
      <c r="B732" s="1" t="s">
        <v>2456</v>
      </c>
      <c r="C732" s="2">
        <v>42257</v>
      </c>
      <c r="D732" s="2">
        <v>42261</v>
      </c>
      <c r="E732" s="1" t="s">
        <v>41</v>
      </c>
      <c r="F732" s="1" t="s">
        <v>1600</v>
      </c>
      <c r="G732" s="1" t="s">
        <v>1601</v>
      </c>
      <c r="H732" s="1" t="s">
        <v>92</v>
      </c>
      <c r="I732" s="1" t="s">
        <v>27</v>
      </c>
      <c r="J732" s="1" t="s">
        <v>2457</v>
      </c>
      <c r="K732" s="1" t="s">
        <v>436</v>
      </c>
      <c r="L732" s="1" t="s">
        <v>69</v>
      </c>
      <c r="M732" s="1" t="s">
        <v>279</v>
      </c>
      <c r="N732" s="1" t="s">
        <v>32</v>
      </c>
      <c r="O732" s="1" t="s">
        <v>33</v>
      </c>
      <c r="P732" s="1" t="s">
        <v>280</v>
      </c>
      <c r="Q732">
        <v>361.96</v>
      </c>
      <c r="R732">
        <v>2</v>
      </c>
      <c r="S732" s="5">
        <v>0</v>
      </c>
      <c r="T732" s="11">
        <v>83.250799999999998</v>
      </c>
      <c r="U732" s="11">
        <f>SalesData[[#This Row],[Profit]]/SalesData[[#This Row],[Quantity]]</f>
        <v>41.625399999999999</v>
      </c>
      <c r="V732" s="5">
        <f>SalesData[[#This Row],[Profit]]/SalesData[[#This Row],[Sales]]</f>
        <v>0.23</v>
      </c>
      <c r="W732" s="17">
        <f>IF(SalesData[[#This Row],[Discount]]&gt;=0.2,1,0)</f>
        <v>0</v>
      </c>
      <c r="X732" s="1" t="s">
        <v>85</v>
      </c>
      <c r="Y732" s="1" t="str">
        <f>TEXT(SalesData[[#This Row],[Order Date]],"yyyy")</f>
        <v>2015</v>
      </c>
      <c r="Z732" s="1" t="s">
        <v>79</v>
      </c>
    </row>
    <row r="733" spans="1:26" x14ac:dyDescent="0.3">
      <c r="A733">
        <v>3469</v>
      </c>
      <c r="B733" s="1" t="s">
        <v>2458</v>
      </c>
      <c r="C733" s="2">
        <v>42718</v>
      </c>
      <c r="D733" s="2">
        <v>42723</v>
      </c>
      <c r="E733" s="1" t="s">
        <v>41</v>
      </c>
      <c r="F733" s="1" t="s">
        <v>1339</v>
      </c>
      <c r="G733" s="1" t="s">
        <v>1340</v>
      </c>
      <c r="H733" s="1" t="s">
        <v>26</v>
      </c>
      <c r="I733" s="1" t="s">
        <v>27</v>
      </c>
      <c r="J733" s="1" t="s">
        <v>479</v>
      </c>
      <c r="K733" s="1" t="s">
        <v>480</v>
      </c>
      <c r="L733" s="1" t="s">
        <v>30</v>
      </c>
      <c r="M733" s="1" t="s">
        <v>1985</v>
      </c>
      <c r="N733" s="1" t="s">
        <v>32</v>
      </c>
      <c r="O733" s="1" t="s">
        <v>58</v>
      </c>
      <c r="P733" s="1" t="s">
        <v>1986</v>
      </c>
      <c r="Q733">
        <v>133.38</v>
      </c>
      <c r="R733">
        <v>6</v>
      </c>
      <c r="S733" s="5">
        <v>0</v>
      </c>
      <c r="T733" s="11">
        <v>58.687199999999997</v>
      </c>
      <c r="U733" s="11">
        <f>SalesData[[#This Row],[Profit]]/SalesData[[#This Row],[Quantity]]</f>
        <v>9.7812000000000001</v>
      </c>
      <c r="V733" s="5">
        <f>SalesData[[#This Row],[Profit]]/SalesData[[#This Row],[Sales]]</f>
        <v>0.44</v>
      </c>
      <c r="W733" s="17">
        <f>IF(SalesData[[#This Row],[Discount]]&gt;=0.2,1,0)</f>
        <v>0</v>
      </c>
      <c r="X733" s="1" t="s">
        <v>60</v>
      </c>
      <c r="Y733" s="1" t="str">
        <f>TEXT(SalesData[[#This Row],[Order Date]],"yyyy")</f>
        <v>2016</v>
      </c>
      <c r="Z733" s="1" t="s">
        <v>98</v>
      </c>
    </row>
    <row r="734" spans="1:26" x14ac:dyDescent="0.3">
      <c r="A734">
        <v>3471</v>
      </c>
      <c r="B734" s="1" t="s">
        <v>2459</v>
      </c>
      <c r="C734" s="2">
        <v>42705</v>
      </c>
      <c r="D734" s="2">
        <v>42709</v>
      </c>
      <c r="E734" s="1" t="s">
        <v>41</v>
      </c>
      <c r="F734" s="1" t="s">
        <v>1357</v>
      </c>
      <c r="G734" s="1" t="s">
        <v>1358</v>
      </c>
      <c r="H734" s="1" t="s">
        <v>26</v>
      </c>
      <c r="I734" s="1" t="s">
        <v>27</v>
      </c>
      <c r="J734" s="1" t="s">
        <v>330</v>
      </c>
      <c r="K734" s="1" t="s">
        <v>55</v>
      </c>
      <c r="L734" s="1" t="s">
        <v>56</v>
      </c>
      <c r="M734" s="1" t="s">
        <v>1149</v>
      </c>
      <c r="N734" s="1" t="s">
        <v>32</v>
      </c>
      <c r="O734" s="1" t="s">
        <v>58</v>
      </c>
      <c r="P734" s="1" t="s">
        <v>1150</v>
      </c>
      <c r="Q734">
        <v>16.739999999999998</v>
      </c>
      <c r="R734">
        <v>2</v>
      </c>
      <c r="S734" s="5">
        <v>0</v>
      </c>
      <c r="T734" s="11">
        <v>4.3524000000000003</v>
      </c>
      <c r="U734" s="11">
        <f>SalesData[[#This Row],[Profit]]/SalesData[[#This Row],[Quantity]]</f>
        <v>2.1762000000000001</v>
      </c>
      <c r="V734" s="5">
        <f>SalesData[[#This Row],[Profit]]/SalesData[[#This Row],[Sales]]</f>
        <v>0.26000000000000006</v>
      </c>
      <c r="W734" s="17">
        <f>IF(SalesData[[#This Row],[Discount]]&gt;=0.2,1,0)</f>
        <v>0</v>
      </c>
      <c r="X734" s="1" t="s">
        <v>85</v>
      </c>
      <c r="Y734" s="1" t="str">
        <f>TEXT(SalesData[[#This Row],[Order Date]],"yyyy")</f>
        <v>2016</v>
      </c>
      <c r="Z734" s="1" t="s">
        <v>98</v>
      </c>
    </row>
    <row r="735" spans="1:26" x14ac:dyDescent="0.3">
      <c r="A735">
        <v>3474</v>
      </c>
      <c r="B735" s="1" t="s">
        <v>2460</v>
      </c>
      <c r="C735" s="2">
        <v>42797</v>
      </c>
      <c r="D735" s="2">
        <v>42804</v>
      </c>
      <c r="E735" s="1" t="s">
        <v>41</v>
      </c>
      <c r="F735" s="1" t="s">
        <v>2065</v>
      </c>
      <c r="G735" s="1" t="s">
        <v>2066</v>
      </c>
      <c r="H735" s="1" t="s">
        <v>26</v>
      </c>
      <c r="I735" s="1" t="s">
        <v>27</v>
      </c>
      <c r="J735" s="1" t="s">
        <v>2461</v>
      </c>
      <c r="K735" s="1" t="s">
        <v>291</v>
      </c>
      <c r="L735" s="1" t="s">
        <v>95</v>
      </c>
      <c r="M735" s="1" t="s">
        <v>422</v>
      </c>
      <c r="N735" s="1" t="s">
        <v>32</v>
      </c>
      <c r="O735" s="1" t="s">
        <v>38</v>
      </c>
      <c r="P735" s="1" t="s">
        <v>423</v>
      </c>
      <c r="Q735">
        <v>180.98</v>
      </c>
      <c r="R735">
        <v>1</v>
      </c>
      <c r="S735" s="5">
        <v>0</v>
      </c>
      <c r="T735" s="11">
        <v>47.0548</v>
      </c>
      <c r="U735" s="11">
        <f>SalesData[[#This Row],[Profit]]/SalesData[[#This Row],[Quantity]]</f>
        <v>47.0548</v>
      </c>
      <c r="V735" s="5">
        <f>SalesData[[#This Row],[Profit]]/SalesData[[#This Row],[Sales]]</f>
        <v>0.26</v>
      </c>
      <c r="W735" s="17">
        <f>IF(SalesData[[#This Row],[Discount]]&gt;=0.2,1,0)</f>
        <v>0</v>
      </c>
      <c r="X735" s="1" t="s">
        <v>49</v>
      </c>
      <c r="Y735" s="1" t="str">
        <f>TEXT(SalesData[[#This Row],[Order Date]],"yyyy")</f>
        <v>2017</v>
      </c>
      <c r="Z735" s="1" t="s">
        <v>197</v>
      </c>
    </row>
    <row r="736" spans="1:26" x14ac:dyDescent="0.3">
      <c r="A736">
        <v>3481</v>
      </c>
      <c r="B736" s="1" t="s">
        <v>2462</v>
      </c>
      <c r="C736" s="2">
        <v>42712</v>
      </c>
      <c r="D736" s="2">
        <v>42718</v>
      </c>
      <c r="E736" s="1" t="s">
        <v>41</v>
      </c>
      <c r="F736" s="1" t="s">
        <v>1113</v>
      </c>
      <c r="G736" s="1" t="s">
        <v>1114</v>
      </c>
      <c r="H736" s="1" t="s">
        <v>92</v>
      </c>
      <c r="I736" s="1" t="s">
        <v>27</v>
      </c>
      <c r="J736" s="1" t="s">
        <v>330</v>
      </c>
      <c r="K736" s="1" t="s">
        <v>55</v>
      </c>
      <c r="L736" s="1" t="s">
        <v>56</v>
      </c>
      <c r="M736" s="1" t="s">
        <v>1673</v>
      </c>
      <c r="N736" s="1" t="s">
        <v>32</v>
      </c>
      <c r="O736" s="1" t="s">
        <v>47</v>
      </c>
      <c r="P736" s="1" t="s">
        <v>1674</v>
      </c>
      <c r="Q736">
        <v>1421.664</v>
      </c>
      <c r="R736">
        <v>6</v>
      </c>
      <c r="S736" s="5">
        <v>0.2</v>
      </c>
      <c r="T736" s="11">
        <v>-195.47880000000001</v>
      </c>
      <c r="U736" s="11">
        <f>SalesData[[#This Row],[Profit]]/SalesData[[#This Row],[Quantity]]</f>
        <v>-32.579799999999999</v>
      </c>
      <c r="V736" s="5">
        <f>SalesData[[#This Row],[Profit]]/SalesData[[#This Row],[Sales]]</f>
        <v>-0.13750000000000001</v>
      </c>
      <c r="W736" s="17">
        <f>IF(SalesData[[#This Row],[Discount]]&gt;=0.2,1,0)</f>
        <v>1</v>
      </c>
      <c r="X736" s="1" t="s">
        <v>131</v>
      </c>
      <c r="Y736" s="1" t="str">
        <f>TEXT(SalesData[[#This Row],[Order Date]],"yyyy")</f>
        <v>2016</v>
      </c>
      <c r="Z736" s="1" t="s">
        <v>98</v>
      </c>
    </row>
    <row r="737" spans="1:26" x14ac:dyDescent="0.3">
      <c r="A737">
        <v>3482</v>
      </c>
      <c r="B737" s="1" t="s">
        <v>2463</v>
      </c>
      <c r="C737" s="2">
        <v>41736</v>
      </c>
      <c r="D737" s="2">
        <v>41739</v>
      </c>
      <c r="E737" s="1" t="s">
        <v>89</v>
      </c>
      <c r="F737" s="1" t="s">
        <v>849</v>
      </c>
      <c r="G737" s="1" t="s">
        <v>850</v>
      </c>
      <c r="H737" s="1" t="s">
        <v>26</v>
      </c>
      <c r="I737" s="1" t="s">
        <v>27</v>
      </c>
      <c r="J737" s="1" t="s">
        <v>2464</v>
      </c>
      <c r="K737" s="1" t="s">
        <v>1278</v>
      </c>
      <c r="L737" s="1" t="s">
        <v>30</v>
      </c>
      <c r="M737" s="1" t="s">
        <v>1410</v>
      </c>
      <c r="N737" s="1" t="s">
        <v>32</v>
      </c>
      <c r="O737" s="1" t="s">
        <v>58</v>
      </c>
      <c r="P737" s="1" t="s">
        <v>1411</v>
      </c>
      <c r="Q737">
        <v>8.9600000000000009</v>
      </c>
      <c r="R737">
        <v>2</v>
      </c>
      <c r="S737" s="5">
        <v>0</v>
      </c>
      <c r="T737" s="11">
        <v>2.7776000000000001</v>
      </c>
      <c r="U737" s="11">
        <f>SalesData[[#This Row],[Profit]]/SalesData[[#This Row],[Quantity]]</f>
        <v>1.3888</v>
      </c>
      <c r="V737" s="5">
        <f>SalesData[[#This Row],[Profit]]/SalesData[[#This Row],[Sales]]</f>
        <v>0.31</v>
      </c>
      <c r="W737" s="17">
        <f>IF(SalesData[[#This Row],[Discount]]&gt;=0.2,1,0)</f>
        <v>0</v>
      </c>
      <c r="X737" s="1" t="s">
        <v>35</v>
      </c>
      <c r="Y737" s="1" t="str">
        <f>TEXT(SalesData[[#This Row],[Order Date]],"yyyy")</f>
        <v>2014</v>
      </c>
      <c r="Z737" s="1" t="s">
        <v>115</v>
      </c>
    </row>
    <row r="738" spans="1:26" x14ac:dyDescent="0.3">
      <c r="A738">
        <v>3484</v>
      </c>
      <c r="B738" s="1" t="s">
        <v>2465</v>
      </c>
      <c r="C738" s="2">
        <v>41878</v>
      </c>
      <c r="D738" s="2">
        <v>41880</v>
      </c>
      <c r="E738" s="1" t="s">
        <v>89</v>
      </c>
      <c r="F738" s="1" t="s">
        <v>2466</v>
      </c>
      <c r="G738" s="1" t="s">
        <v>2467</v>
      </c>
      <c r="H738" s="1" t="s">
        <v>92</v>
      </c>
      <c r="I738" s="1" t="s">
        <v>27</v>
      </c>
      <c r="J738" s="1" t="s">
        <v>880</v>
      </c>
      <c r="K738" s="1" t="s">
        <v>718</v>
      </c>
      <c r="L738" s="1" t="s">
        <v>30</v>
      </c>
      <c r="M738" s="1" t="s">
        <v>1350</v>
      </c>
      <c r="N738" s="1" t="s">
        <v>32</v>
      </c>
      <c r="O738" s="1" t="s">
        <v>58</v>
      </c>
      <c r="P738" s="1" t="s">
        <v>1351</v>
      </c>
      <c r="Q738">
        <v>29.12</v>
      </c>
      <c r="R738">
        <v>4</v>
      </c>
      <c r="S738" s="5">
        <v>0</v>
      </c>
      <c r="T738" s="11">
        <v>12.521599999999999</v>
      </c>
      <c r="U738" s="11">
        <f>SalesData[[#This Row],[Profit]]/SalesData[[#This Row],[Quantity]]</f>
        <v>3.1303999999999998</v>
      </c>
      <c r="V738" s="5">
        <f>SalesData[[#This Row],[Profit]]/SalesData[[#This Row],[Sales]]</f>
        <v>0.42999999999999994</v>
      </c>
      <c r="W738" s="17">
        <f>IF(SalesData[[#This Row],[Discount]]&gt;=0.2,1,0)</f>
        <v>0</v>
      </c>
      <c r="X738" s="1" t="s">
        <v>72</v>
      </c>
      <c r="Y738" s="1" t="str">
        <f>TEXT(SalesData[[#This Row],[Order Date]],"yyyy")</f>
        <v>2014</v>
      </c>
      <c r="Z738" s="1" t="s">
        <v>255</v>
      </c>
    </row>
    <row r="739" spans="1:26" x14ac:dyDescent="0.3">
      <c r="A739">
        <v>3485</v>
      </c>
      <c r="B739" s="1" t="s">
        <v>2465</v>
      </c>
      <c r="C739" s="2">
        <v>41878</v>
      </c>
      <c r="D739" s="2">
        <v>41880</v>
      </c>
      <c r="E739" s="1" t="s">
        <v>89</v>
      </c>
      <c r="F739" s="1" t="s">
        <v>2466</v>
      </c>
      <c r="G739" s="1" t="s">
        <v>2467</v>
      </c>
      <c r="H739" s="1" t="s">
        <v>92</v>
      </c>
      <c r="I739" s="1" t="s">
        <v>27</v>
      </c>
      <c r="J739" s="1" t="s">
        <v>880</v>
      </c>
      <c r="K739" s="1" t="s">
        <v>718</v>
      </c>
      <c r="L739" s="1" t="s">
        <v>30</v>
      </c>
      <c r="M739" s="1" t="s">
        <v>1993</v>
      </c>
      <c r="N739" s="1" t="s">
        <v>32</v>
      </c>
      <c r="O739" s="1" t="s">
        <v>47</v>
      </c>
      <c r="P739" s="1" t="s">
        <v>1994</v>
      </c>
      <c r="Q739">
        <v>1202.94</v>
      </c>
      <c r="R739">
        <v>3</v>
      </c>
      <c r="S739" s="5">
        <v>0</v>
      </c>
      <c r="T739" s="11">
        <v>300.73500000000001</v>
      </c>
      <c r="U739" s="11">
        <f>SalesData[[#This Row],[Profit]]/SalesData[[#This Row],[Quantity]]</f>
        <v>100.245</v>
      </c>
      <c r="V739" s="5">
        <f>SalesData[[#This Row],[Profit]]/SalesData[[#This Row],[Sales]]</f>
        <v>0.25</v>
      </c>
      <c r="W739" s="17">
        <f>IF(SalesData[[#This Row],[Discount]]&gt;=0.2,1,0)</f>
        <v>0</v>
      </c>
      <c r="X739" s="1" t="s">
        <v>72</v>
      </c>
      <c r="Y739" s="1" t="str">
        <f>TEXT(SalesData[[#This Row],[Order Date]],"yyyy")</f>
        <v>2014</v>
      </c>
      <c r="Z739" s="1" t="s">
        <v>255</v>
      </c>
    </row>
    <row r="740" spans="1:26" x14ac:dyDescent="0.3">
      <c r="A740">
        <v>3489</v>
      </c>
      <c r="B740" s="1" t="s">
        <v>2468</v>
      </c>
      <c r="C740" s="2">
        <v>42187</v>
      </c>
      <c r="D740" s="2">
        <v>42191</v>
      </c>
      <c r="E740" s="1" t="s">
        <v>41</v>
      </c>
      <c r="F740" s="1" t="s">
        <v>2469</v>
      </c>
      <c r="G740" s="1" t="s">
        <v>2470</v>
      </c>
      <c r="H740" s="1" t="s">
        <v>26</v>
      </c>
      <c r="I740" s="1" t="s">
        <v>27</v>
      </c>
      <c r="J740" s="1" t="s">
        <v>2471</v>
      </c>
      <c r="K740" s="1" t="s">
        <v>136</v>
      </c>
      <c r="L740" s="1" t="s">
        <v>95</v>
      </c>
      <c r="M740" s="1" t="s">
        <v>383</v>
      </c>
      <c r="N740" s="1" t="s">
        <v>32</v>
      </c>
      <c r="O740" s="1" t="s">
        <v>38</v>
      </c>
      <c r="P740" s="1" t="s">
        <v>384</v>
      </c>
      <c r="Q740">
        <v>408.42200000000003</v>
      </c>
      <c r="R740">
        <v>2</v>
      </c>
      <c r="S740" s="5">
        <v>0.3</v>
      </c>
      <c r="T740" s="11">
        <v>-5.8346</v>
      </c>
      <c r="U740" s="11">
        <f>SalesData[[#This Row],[Profit]]/SalesData[[#This Row],[Quantity]]</f>
        <v>-2.9173</v>
      </c>
      <c r="V740" s="5">
        <f>SalesData[[#This Row],[Profit]]/SalesData[[#This Row],[Sales]]</f>
        <v>-1.4285714285714285E-2</v>
      </c>
      <c r="W740" s="17">
        <f>IF(SalesData[[#This Row],[Discount]]&gt;=0.2,1,0)</f>
        <v>1</v>
      </c>
      <c r="X740" s="1" t="s">
        <v>85</v>
      </c>
      <c r="Y740" s="1" t="str">
        <f>TEXT(SalesData[[#This Row],[Order Date]],"yyyy")</f>
        <v>2015</v>
      </c>
      <c r="Z740" s="1" t="s">
        <v>73</v>
      </c>
    </row>
    <row r="741" spans="1:26" x14ac:dyDescent="0.3">
      <c r="A741">
        <v>3490</v>
      </c>
      <c r="B741" s="1" t="s">
        <v>2468</v>
      </c>
      <c r="C741" s="2">
        <v>42187</v>
      </c>
      <c r="D741" s="2">
        <v>42191</v>
      </c>
      <c r="E741" s="1" t="s">
        <v>41</v>
      </c>
      <c r="F741" s="1" t="s">
        <v>2469</v>
      </c>
      <c r="G741" s="1" t="s">
        <v>2470</v>
      </c>
      <c r="H741" s="1" t="s">
        <v>26</v>
      </c>
      <c r="I741" s="1" t="s">
        <v>27</v>
      </c>
      <c r="J741" s="1" t="s">
        <v>2471</v>
      </c>
      <c r="K741" s="1" t="s">
        <v>136</v>
      </c>
      <c r="L741" s="1" t="s">
        <v>95</v>
      </c>
      <c r="M741" s="1" t="s">
        <v>1619</v>
      </c>
      <c r="N741" s="1" t="s">
        <v>32</v>
      </c>
      <c r="O741" s="1" t="s">
        <v>38</v>
      </c>
      <c r="P741" s="1" t="s">
        <v>1620</v>
      </c>
      <c r="Q741">
        <v>382.11599999999999</v>
      </c>
      <c r="R741">
        <v>6</v>
      </c>
      <c r="S741" s="5">
        <v>0.3</v>
      </c>
      <c r="T741" s="11">
        <v>-92.799599999999998</v>
      </c>
      <c r="U741" s="11">
        <f>SalesData[[#This Row],[Profit]]/SalesData[[#This Row],[Quantity]]</f>
        <v>-15.4666</v>
      </c>
      <c r="V741" s="5">
        <f>SalesData[[#This Row],[Profit]]/SalesData[[#This Row],[Sales]]</f>
        <v>-0.24285714285714285</v>
      </c>
      <c r="W741" s="17">
        <f>IF(SalesData[[#This Row],[Discount]]&gt;=0.2,1,0)</f>
        <v>1</v>
      </c>
      <c r="X741" s="1" t="s">
        <v>85</v>
      </c>
      <c r="Y741" s="1" t="str">
        <f>TEXT(SalesData[[#This Row],[Order Date]],"yyyy")</f>
        <v>2015</v>
      </c>
      <c r="Z741" s="1" t="s">
        <v>73</v>
      </c>
    </row>
    <row r="742" spans="1:26" x14ac:dyDescent="0.3">
      <c r="A742">
        <v>3496</v>
      </c>
      <c r="B742" s="1" t="s">
        <v>2472</v>
      </c>
      <c r="C742" s="2">
        <v>43002</v>
      </c>
      <c r="D742" s="2">
        <v>43006</v>
      </c>
      <c r="E742" s="1" t="s">
        <v>41</v>
      </c>
      <c r="F742" s="1" t="s">
        <v>580</v>
      </c>
      <c r="G742" s="1" t="s">
        <v>581</v>
      </c>
      <c r="H742" s="1" t="s">
        <v>92</v>
      </c>
      <c r="I742" s="1" t="s">
        <v>27</v>
      </c>
      <c r="J742" s="1" t="s">
        <v>2473</v>
      </c>
      <c r="K742" s="1" t="s">
        <v>168</v>
      </c>
      <c r="L742" s="1" t="s">
        <v>95</v>
      </c>
      <c r="M742" s="1" t="s">
        <v>857</v>
      </c>
      <c r="N742" s="1" t="s">
        <v>32</v>
      </c>
      <c r="O742" s="1" t="s">
        <v>38</v>
      </c>
      <c r="P742" s="1" t="s">
        <v>858</v>
      </c>
      <c r="Q742">
        <v>603.91999999999996</v>
      </c>
      <c r="R742">
        <v>4</v>
      </c>
      <c r="S742" s="5">
        <v>0</v>
      </c>
      <c r="T742" s="11">
        <v>181.17599999999999</v>
      </c>
      <c r="U742" s="11">
        <f>SalesData[[#This Row],[Profit]]/SalesData[[#This Row],[Quantity]]</f>
        <v>45.293999999999997</v>
      </c>
      <c r="V742" s="5">
        <f>SalesData[[#This Row],[Profit]]/SalesData[[#This Row],[Sales]]</f>
        <v>0.3</v>
      </c>
      <c r="W742" s="17">
        <f>IF(SalesData[[#This Row],[Discount]]&gt;=0.2,1,0)</f>
        <v>0</v>
      </c>
      <c r="X742" s="1" t="s">
        <v>85</v>
      </c>
      <c r="Y742" s="1" t="str">
        <f>TEXT(SalesData[[#This Row],[Order Date]],"yyyy")</f>
        <v>2017</v>
      </c>
      <c r="Z742" s="1" t="s">
        <v>79</v>
      </c>
    </row>
    <row r="743" spans="1:26" x14ac:dyDescent="0.3">
      <c r="A743">
        <v>3497</v>
      </c>
      <c r="B743" s="1" t="s">
        <v>2474</v>
      </c>
      <c r="C743" s="2">
        <v>42590</v>
      </c>
      <c r="D743" s="2">
        <v>42597</v>
      </c>
      <c r="E743" s="1" t="s">
        <v>41</v>
      </c>
      <c r="F743" s="1" t="s">
        <v>2475</v>
      </c>
      <c r="G743" s="1" t="s">
        <v>2476</v>
      </c>
      <c r="H743" s="1" t="s">
        <v>102</v>
      </c>
      <c r="I743" s="1" t="s">
        <v>27</v>
      </c>
      <c r="J743" s="1" t="s">
        <v>54</v>
      </c>
      <c r="K743" s="1" t="s">
        <v>55</v>
      </c>
      <c r="L743" s="1" t="s">
        <v>56</v>
      </c>
      <c r="M743" s="1" t="s">
        <v>1079</v>
      </c>
      <c r="N743" s="1" t="s">
        <v>32</v>
      </c>
      <c r="O743" s="1" t="s">
        <v>47</v>
      </c>
      <c r="P743" s="1" t="s">
        <v>1080</v>
      </c>
      <c r="Q743">
        <v>513.024</v>
      </c>
      <c r="R743">
        <v>2</v>
      </c>
      <c r="S743" s="5">
        <v>0.2</v>
      </c>
      <c r="T743" s="11">
        <v>12.8256</v>
      </c>
      <c r="U743" s="11">
        <f>SalesData[[#This Row],[Profit]]/SalesData[[#This Row],[Quantity]]</f>
        <v>6.4127999999999998</v>
      </c>
      <c r="V743" s="5">
        <f>SalesData[[#This Row],[Profit]]/SalesData[[#This Row],[Sales]]</f>
        <v>2.4999999999999998E-2</v>
      </c>
      <c r="W743" s="17">
        <f>IF(SalesData[[#This Row],[Discount]]&gt;=0.2,1,0)</f>
        <v>1</v>
      </c>
      <c r="X743" s="1" t="s">
        <v>49</v>
      </c>
      <c r="Y743" s="1" t="str">
        <f>TEXT(SalesData[[#This Row],[Order Date]],"yyyy")</f>
        <v>2016</v>
      </c>
      <c r="Z743" s="1" t="s">
        <v>255</v>
      </c>
    </row>
    <row r="744" spans="1:26" x14ac:dyDescent="0.3">
      <c r="A744">
        <v>3508</v>
      </c>
      <c r="B744" s="1" t="s">
        <v>2477</v>
      </c>
      <c r="C744" s="2">
        <v>41810</v>
      </c>
      <c r="D744" s="2">
        <v>41814</v>
      </c>
      <c r="E744" s="1" t="s">
        <v>41</v>
      </c>
      <c r="F744" s="1" t="s">
        <v>2478</v>
      </c>
      <c r="G744" s="1" t="s">
        <v>2479</v>
      </c>
      <c r="H744" s="1" t="s">
        <v>26</v>
      </c>
      <c r="I744" s="1" t="s">
        <v>27</v>
      </c>
      <c r="J744" s="1" t="s">
        <v>2480</v>
      </c>
      <c r="K744" s="1" t="s">
        <v>94</v>
      </c>
      <c r="L744" s="1" t="s">
        <v>95</v>
      </c>
      <c r="M744" s="1" t="s">
        <v>2481</v>
      </c>
      <c r="N744" s="1" t="s">
        <v>32</v>
      </c>
      <c r="O744" s="1" t="s">
        <v>33</v>
      </c>
      <c r="P744" s="1" t="s">
        <v>2482</v>
      </c>
      <c r="Q744">
        <v>193.06559999999999</v>
      </c>
      <c r="R744">
        <v>4</v>
      </c>
      <c r="S744" s="5">
        <v>0.32</v>
      </c>
      <c r="T744" s="11">
        <v>-19.874400000000001</v>
      </c>
      <c r="U744" s="11">
        <f>SalesData[[#This Row],[Profit]]/SalesData[[#This Row],[Quantity]]</f>
        <v>-4.9686000000000003</v>
      </c>
      <c r="V744" s="5">
        <f>SalesData[[#This Row],[Profit]]/SalesData[[#This Row],[Sales]]</f>
        <v>-0.10294117647058824</v>
      </c>
      <c r="W744" s="17">
        <f>IF(SalesData[[#This Row],[Discount]]&gt;=0.2,1,0)</f>
        <v>1</v>
      </c>
      <c r="X744" s="1" t="s">
        <v>85</v>
      </c>
      <c r="Y744" s="1" t="str">
        <f>TEXT(SalesData[[#This Row],[Order Date]],"yyyy")</f>
        <v>2014</v>
      </c>
      <c r="Z744" s="1" t="s">
        <v>61</v>
      </c>
    </row>
    <row r="745" spans="1:26" x14ac:dyDescent="0.3">
      <c r="A745">
        <v>3513</v>
      </c>
      <c r="B745" s="1" t="s">
        <v>2483</v>
      </c>
      <c r="C745" s="2">
        <v>42982</v>
      </c>
      <c r="D745" s="2">
        <v>42984</v>
      </c>
      <c r="E745" s="1" t="s">
        <v>89</v>
      </c>
      <c r="F745" s="1" t="s">
        <v>830</v>
      </c>
      <c r="G745" s="1" t="s">
        <v>831</v>
      </c>
      <c r="H745" s="1" t="s">
        <v>92</v>
      </c>
      <c r="I745" s="1" t="s">
        <v>27</v>
      </c>
      <c r="J745" s="1" t="s">
        <v>135</v>
      </c>
      <c r="K745" s="1" t="s">
        <v>136</v>
      </c>
      <c r="L745" s="1" t="s">
        <v>95</v>
      </c>
      <c r="M745" s="1" t="s">
        <v>2484</v>
      </c>
      <c r="N745" s="1" t="s">
        <v>32</v>
      </c>
      <c r="O745" s="1" t="s">
        <v>33</v>
      </c>
      <c r="P745" s="1" t="s">
        <v>2485</v>
      </c>
      <c r="Q745">
        <v>825.17399999999998</v>
      </c>
      <c r="R745">
        <v>9</v>
      </c>
      <c r="S745" s="5">
        <v>0.3</v>
      </c>
      <c r="T745" s="11">
        <v>-117.88200000000001</v>
      </c>
      <c r="U745" s="11">
        <f>SalesData[[#This Row],[Profit]]/SalesData[[#This Row],[Quantity]]</f>
        <v>-13.098000000000001</v>
      </c>
      <c r="V745" s="5">
        <f>SalesData[[#This Row],[Profit]]/SalesData[[#This Row],[Sales]]</f>
        <v>-0.14285714285714288</v>
      </c>
      <c r="W745" s="17">
        <f>IF(SalesData[[#This Row],[Discount]]&gt;=0.2,1,0)</f>
        <v>1</v>
      </c>
      <c r="X745" s="1" t="s">
        <v>72</v>
      </c>
      <c r="Y745" s="1" t="str">
        <f>TEXT(SalesData[[#This Row],[Order Date]],"yyyy")</f>
        <v>2017</v>
      </c>
      <c r="Z745" s="1" t="s">
        <v>79</v>
      </c>
    </row>
    <row r="746" spans="1:26" x14ac:dyDescent="0.3">
      <c r="A746">
        <v>3520</v>
      </c>
      <c r="B746" s="1" t="s">
        <v>2486</v>
      </c>
      <c r="C746" s="2">
        <v>42177</v>
      </c>
      <c r="D746" s="2">
        <v>42180</v>
      </c>
      <c r="E746" s="1" t="s">
        <v>89</v>
      </c>
      <c r="F746" s="1" t="s">
        <v>2487</v>
      </c>
      <c r="G746" s="1" t="s">
        <v>2488</v>
      </c>
      <c r="H746" s="1" t="s">
        <v>102</v>
      </c>
      <c r="I746" s="1" t="s">
        <v>27</v>
      </c>
      <c r="J746" s="1" t="s">
        <v>181</v>
      </c>
      <c r="K746" s="1" t="s">
        <v>136</v>
      </c>
      <c r="L746" s="1" t="s">
        <v>95</v>
      </c>
      <c r="M746" s="1" t="s">
        <v>1885</v>
      </c>
      <c r="N746" s="1" t="s">
        <v>32</v>
      </c>
      <c r="O746" s="1" t="s">
        <v>47</v>
      </c>
      <c r="P746" s="1" t="s">
        <v>1886</v>
      </c>
      <c r="Q746">
        <v>796.42499999999995</v>
      </c>
      <c r="R746">
        <v>7</v>
      </c>
      <c r="S746" s="5">
        <v>0.5</v>
      </c>
      <c r="T746" s="11">
        <v>-525.64049999999997</v>
      </c>
      <c r="U746" s="11">
        <f>SalesData[[#This Row],[Profit]]/SalesData[[#This Row],[Quantity]]</f>
        <v>-75.091499999999996</v>
      </c>
      <c r="V746" s="5">
        <f>SalesData[[#This Row],[Profit]]/SalesData[[#This Row],[Sales]]</f>
        <v>-0.66</v>
      </c>
      <c r="W746" s="17">
        <f>IF(SalesData[[#This Row],[Discount]]&gt;=0.2,1,0)</f>
        <v>1</v>
      </c>
      <c r="X746" s="1" t="s">
        <v>35</v>
      </c>
      <c r="Y746" s="1" t="str">
        <f>TEXT(SalesData[[#This Row],[Order Date]],"yyyy")</f>
        <v>2015</v>
      </c>
      <c r="Z746" s="1" t="s">
        <v>61</v>
      </c>
    </row>
    <row r="747" spans="1:26" x14ac:dyDescent="0.3">
      <c r="A747">
        <v>3542</v>
      </c>
      <c r="B747" s="1" t="s">
        <v>2489</v>
      </c>
      <c r="C747" s="2">
        <v>42631</v>
      </c>
      <c r="D747" s="2">
        <v>42633</v>
      </c>
      <c r="E747" s="1" t="s">
        <v>89</v>
      </c>
      <c r="F747" s="1" t="s">
        <v>741</v>
      </c>
      <c r="G747" s="1" t="s">
        <v>742</v>
      </c>
      <c r="H747" s="1" t="s">
        <v>26</v>
      </c>
      <c r="I747" s="1" t="s">
        <v>27</v>
      </c>
      <c r="J747" s="1" t="s">
        <v>349</v>
      </c>
      <c r="K747" s="1" t="s">
        <v>233</v>
      </c>
      <c r="L747" s="1" t="s">
        <v>69</v>
      </c>
      <c r="M747" s="1" t="s">
        <v>1914</v>
      </c>
      <c r="N747" s="1" t="s">
        <v>32</v>
      </c>
      <c r="O747" s="1" t="s">
        <v>58</v>
      </c>
      <c r="P747" s="1" t="s">
        <v>1915</v>
      </c>
      <c r="Q747">
        <v>5.3520000000000003</v>
      </c>
      <c r="R747">
        <v>3</v>
      </c>
      <c r="S747" s="5">
        <v>0.2</v>
      </c>
      <c r="T747" s="11">
        <v>1.6055999999999999</v>
      </c>
      <c r="U747" s="11">
        <f>SalesData[[#This Row],[Profit]]/SalesData[[#This Row],[Quantity]]</f>
        <v>0.53520000000000001</v>
      </c>
      <c r="V747" s="5">
        <f>SalesData[[#This Row],[Profit]]/SalesData[[#This Row],[Sales]]</f>
        <v>0.3</v>
      </c>
      <c r="W747" s="17">
        <f>IF(SalesData[[#This Row],[Discount]]&gt;=0.2,1,0)</f>
        <v>1</v>
      </c>
      <c r="X747" s="1" t="s">
        <v>72</v>
      </c>
      <c r="Y747" s="1" t="str">
        <f>TEXT(SalesData[[#This Row],[Order Date]],"yyyy")</f>
        <v>2016</v>
      </c>
      <c r="Z747" s="1" t="s">
        <v>79</v>
      </c>
    </row>
    <row r="748" spans="1:26" x14ac:dyDescent="0.3">
      <c r="A748">
        <v>3543</v>
      </c>
      <c r="B748" s="1" t="s">
        <v>2489</v>
      </c>
      <c r="C748" s="2">
        <v>42631</v>
      </c>
      <c r="D748" s="2">
        <v>42633</v>
      </c>
      <c r="E748" s="1" t="s">
        <v>89</v>
      </c>
      <c r="F748" s="1" t="s">
        <v>741</v>
      </c>
      <c r="G748" s="1" t="s">
        <v>742</v>
      </c>
      <c r="H748" s="1" t="s">
        <v>26</v>
      </c>
      <c r="I748" s="1" t="s">
        <v>27</v>
      </c>
      <c r="J748" s="1" t="s">
        <v>349</v>
      </c>
      <c r="K748" s="1" t="s">
        <v>233</v>
      </c>
      <c r="L748" s="1" t="s">
        <v>69</v>
      </c>
      <c r="M748" s="1" t="s">
        <v>592</v>
      </c>
      <c r="N748" s="1" t="s">
        <v>32</v>
      </c>
      <c r="O748" s="1" t="s">
        <v>38</v>
      </c>
      <c r="P748" s="1" t="s">
        <v>593</v>
      </c>
      <c r="Q748">
        <v>99.372</v>
      </c>
      <c r="R748">
        <v>2</v>
      </c>
      <c r="S748" s="5">
        <v>0.3</v>
      </c>
      <c r="T748" s="11">
        <v>-7.0979999999999999</v>
      </c>
      <c r="U748" s="11">
        <f>SalesData[[#This Row],[Profit]]/SalesData[[#This Row],[Quantity]]</f>
        <v>-3.5489999999999999</v>
      </c>
      <c r="V748" s="5">
        <f>SalesData[[#This Row],[Profit]]/SalesData[[#This Row],[Sales]]</f>
        <v>-7.1428571428571425E-2</v>
      </c>
      <c r="W748" s="17">
        <f>IF(SalesData[[#This Row],[Discount]]&gt;=0.2,1,0)</f>
        <v>1</v>
      </c>
      <c r="X748" s="1" t="s">
        <v>72</v>
      </c>
      <c r="Y748" s="1" t="str">
        <f>TEXT(SalesData[[#This Row],[Order Date]],"yyyy")</f>
        <v>2016</v>
      </c>
      <c r="Z748" s="1" t="s">
        <v>79</v>
      </c>
    </row>
    <row r="749" spans="1:26" x14ac:dyDescent="0.3">
      <c r="A749">
        <v>3549</v>
      </c>
      <c r="B749" s="1" t="s">
        <v>2490</v>
      </c>
      <c r="C749" s="2">
        <v>43038</v>
      </c>
      <c r="D749" s="2">
        <v>43040</v>
      </c>
      <c r="E749" s="1" t="s">
        <v>89</v>
      </c>
      <c r="F749" s="1" t="s">
        <v>2491</v>
      </c>
      <c r="G749" s="1" t="s">
        <v>2492</v>
      </c>
      <c r="H749" s="1" t="s">
        <v>102</v>
      </c>
      <c r="I749" s="1" t="s">
        <v>27</v>
      </c>
      <c r="J749" s="1" t="s">
        <v>637</v>
      </c>
      <c r="K749" s="1" t="s">
        <v>29</v>
      </c>
      <c r="L749" s="1" t="s">
        <v>30</v>
      </c>
      <c r="M749" s="1" t="s">
        <v>1767</v>
      </c>
      <c r="N749" s="1" t="s">
        <v>32</v>
      </c>
      <c r="O749" s="1" t="s">
        <v>38</v>
      </c>
      <c r="P749" s="1" t="s">
        <v>1768</v>
      </c>
      <c r="Q749">
        <v>33.94</v>
      </c>
      <c r="R749">
        <v>1</v>
      </c>
      <c r="S749" s="5">
        <v>0</v>
      </c>
      <c r="T749" s="11">
        <v>9.1638000000000002</v>
      </c>
      <c r="U749" s="11">
        <f>SalesData[[#This Row],[Profit]]/SalesData[[#This Row],[Quantity]]</f>
        <v>9.1638000000000002</v>
      </c>
      <c r="V749" s="5">
        <f>SalesData[[#This Row],[Profit]]/SalesData[[#This Row],[Sales]]</f>
        <v>0.27</v>
      </c>
      <c r="W749" s="17">
        <f>IF(SalesData[[#This Row],[Discount]]&gt;=0.2,1,0)</f>
        <v>0</v>
      </c>
      <c r="X749" s="1" t="s">
        <v>72</v>
      </c>
      <c r="Y749" s="1" t="str">
        <f>TEXT(SalesData[[#This Row],[Order Date]],"yyyy")</f>
        <v>2017</v>
      </c>
      <c r="Z749" s="1" t="s">
        <v>50</v>
      </c>
    </row>
    <row r="750" spans="1:26" x14ac:dyDescent="0.3">
      <c r="A750">
        <v>3552</v>
      </c>
      <c r="B750" s="1" t="s">
        <v>2493</v>
      </c>
      <c r="C750" s="2">
        <v>42458</v>
      </c>
      <c r="D750" s="2">
        <v>42462</v>
      </c>
      <c r="E750" s="1" t="s">
        <v>23</v>
      </c>
      <c r="F750" s="1" t="s">
        <v>1284</v>
      </c>
      <c r="G750" s="1" t="s">
        <v>1285</v>
      </c>
      <c r="H750" s="1" t="s">
        <v>102</v>
      </c>
      <c r="I750" s="1" t="s">
        <v>27</v>
      </c>
      <c r="J750" s="1" t="s">
        <v>135</v>
      </c>
      <c r="K750" s="1" t="s">
        <v>136</v>
      </c>
      <c r="L750" s="1" t="s">
        <v>95</v>
      </c>
      <c r="M750" s="1" t="s">
        <v>331</v>
      </c>
      <c r="N750" s="1" t="s">
        <v>32</v>
      </c>
      <c r="O750" s="1" t="s">
        <v>38</v>
      </c>
      <c r="P750" s="1" t="s">
        <v>332</v>
      </c>
      <c r="Q750">
        <v>844.11599999999999</v>
      </c>
      <c r="R750">
        <v>6</v>
      </c>
      <c r="S750" s="5">
        <v>0.3</v>
      </c>
      <c r="T750" s="11">
        <v>-36.176400000000001</v>
      </c>
      <c r="U750" s="11">
        <f>SalesData[[#This Row],[Profit]]/SalesData[[#This Row],[Quantity]]</f>
        <v>-6.0293999999999999</v>
      </c>
      <c r="V750" s="5">
        <f>SalesData[[#This Row],[Profit]]/SalesData[[#This Row],[Sales]]</f>
        <v>-4.2857142857142858E-2</v>
      </c>
      <c r="W750" s="17">
        <f>IF(SalesData[[#This Row],[Discount]]&gt;=0.2,1,0)</f>
        <v>1</v>
      </c>
      <c r="X750" s="1" t="s">
        <v>85</v>
      </c>
      <c r="Y750" s="1" t="str">
        <f>TEXT(SalesData[[#This Row],[Order Date]],"yyyy")</f>
        <v>2016</v>
      </c>
      <c r="Z750" s="1" t="s">
        <v>197</v>
      </c>
    </row>
    <row r="751" spans="1:26" x14ac:dyDescent="0.3">
      <c r="A751">
        <v>3568</v>
      </c>
      <c r="B751" s="1" t="s">
        <v>2494</v>
      </c>
      <c r="C751" s="2">
        <v>42622</v>
      </c>
      <c r="D751" s="2">
        <v>42627</v>
      </c>
      <c r="E751" s="1" t="s">
        <v>23</v>
      </c>
      <c r="F751" s="1" t="s">
        <v>2303</v>
      </c>
      <c r="G751" s="1" t="s">
        <v>2304</v>
      </c>
      <c r="H751" s="1" t="s">
        <v>102</v>
      </c>
      <c r="I751" s="1" t="s">
        <v>27</v>
      </c>
      <c r="J751" s="1" t="s">
        <v>1741</v>
      </c>
      <c r="K751" s="1" t="s">
        <v>94</v>
      </c>
      <c r="L751" s="1" t="s">
        <v>95</v>
      </c>
      <c r="M751" s="1" t="s">
        <v>2128</v>
      </c>
      <c r="N751" s="1" t="s">
        <v>32</v>
      </c>
      <c r="O751" s="1" t="s">
        <v>58</v>
      </c>
      <c r="P751" s="1" t="s">
        <v>2129</v>
      </c>
      <c r="Q751">
        <v>15.007999999999999</v>
      </c>
      <c r="R751">
        <v>4</v>
      </c>
      <c r="S751" s="5">
        <v>0.6</v>
      </c>
      <c r="T751" s="11">
        <v>-12.006399999999999</v>
      </c>
      <c r="U751" s="11">
        <f>SalesData[[#This Row],[Profit]]/SalesData[[#This Row],[Quantity]]</f>
        <v>-3.0015999999999998</v>
      </c>
      <c r="V751" s="5">
        <f>SalesData[[#This Row],[Profit]]/SalesData[[#This Row],[Sales]]</f>
        <v>-0.8</v>
      </c>
      <c r="W751" s="17">
        <f>IF(SalesData[[#This Row],[Discount]]&gt;=0.2,1,0)</f>
        <v>1</v>
      </c>
      <c r="X751" s="1" t="s">
        <v>60</v>
      </c>
      <c r="Y751" s="1" t="str">
        <f>TEXT(SalesData[[#This Row],[Order Date]],"yyyy")</f>
        <v>2016</v>
      </c>
      <c r="Z751" s="1" t="s">
        <v>79</v>
      </c>
    </row>
    <row r="752" spans="1:26" x14ac:dyDescent="0.3">
      <c r="A752">
        <v>3581</v>
      </c>
      <c r="B752" s="1" t="s">
        <v>2495</v>
      </c>
      <c r="C752" s="2">
        <v>42576</v>
      </c>
      <c r="D752" s="2">
        <v>42580</v>
      </c>
      <c r="E752" s="1" t="s">
        <v>41</v>
      </c>
      <c r="F752" s="1" t="s">
        <v>2496</v>
      </c>
      <c r="G752" s="1" t="s">
        <v>2497</v>
      </c>
      <c r="H752" s="1" t="s">
        <v>26</v>
      </c>
      <c r="I752" s="1" t="s">
        <v>27</v>
      </c>
      <c r="J752" s="1" t="s">
        <v>479</v>
      </c>
      <c r="K752" s="1" t="s">
        <v>480</v>
      </c>
      <c r="L752" s="1" t="s">
        <v>30</v>
      </c>
      <c r="M752" s="1" t="s">
        <v>437</v>
      </c>
      <c r="N752" s="1" t="s">
        <v>32</v>
      </c>
      <c r="O752" s="1" t="s">
        <v>47</v>
      </c>
      <c r="P752" s="1" t="s">
        <v>438</v>
      </c>
      <c r="Q752">
        <v>2430.08</v>
      </c>
      <c r="R752">
        <v>8</v>
      </c>
      <c r="S752" s="5">
        <v>0</v>
      </c>
      <c r="T752" s="11">
        <v>388.81279999999998</v>
      </c>
      <c r="U752" s="11">
        <f>SalesData[[#This Row],[Profit]]/SalesData[[#This Row],[Quantity]]</f>
        <v>48.601599999999998</v>
      </c>
      <c r="V752" s="5">
        <f>SalesData[[#This Row],[Profit]]/SalesData[[#This Row],[Sales]]</f>
        <v>0.16</v>
      </c>
      <c r="W752" s="17">
        <f>IF(SalesData[[#This Row],[Discount]]&gt;=0.2,1,0)</f>
        <v>0</v>
      </c>
      <c r="X752" s="1" t="s">
        <v>85</v>
      </c>
      <c r="Y752" s="1" t="str">
        <f>TEXT(SalesData[[#This Row],[Order Date]],"yyyy")</f>
        <v>2016</v>
      </c>
      <c r="Z752" s="1" t="s">
        <v>73</v>
      </c>
    </row>
    <row r="753" spans="1:26" x14ac:dyDescent="0.3">
      <c r="A753">
        <v>3584</v>
      </c>
      <c r="B753" s="1" t="s">
        <v>2498</v>
      </c>
      <c r="C753" s="2">
        <v>42348</v>
      </c>
      <c r="D753" s="2">
        <v>42354</v>
      </c>
      <c r="E753" s="1" t="s">
        <v>41</v>
      </c>
      <c r="F753" s="1" t="s">
        <v>2499</v>
      </c>
      <c r="G753" s="1" t="s">
        <v>2500</v>
      </c>
      <c r="H753" s="1" t="s">
        <v>92</v>
      </c>
      <c r="I753" s="1" t="s">
        <v>27</v>
      </c>
      <c r="J753" s="1" t="s">
        <v>479</v>
      </c>
      <c r="K753" s="1" t="s">
        <v>291</v>
      </c>
      <c r="L753" s="1" t="s">
        <v>95</v>
      </c>
      <c r="M753" s="1" t="s">
        <v>1993</v>
      </c>
      <c r="N753" s="1" t="s">
        <v>32</v>
      </c>
      <c r="O753" s="1" t="s">
        <v>47</v>
      </c>
      <c r="P753" s="1" t="s">
        <v>1994</v>
      </c>
      <c r="Q753">
        <v>801.96</v>
      </c>
      <c r="R753">
        <v>2</v>
      </c>
      <c r="S753" s="5">
        <v>0</v>
      </c>
      <c r="T753" s="11">
        <v>200.49</v>
      </c>
      <c r="U753" s="11">
        <f>SalesData[[#This Row],[Profit]]/SalesData[[#This Row],[Quantity]]</f>
        <v>100.245</v>
      </c>
      <c r="V753" s="5">
        <f>SalesData[[#This Row],[Profit]]/SalesData[[#This Row],[Sales]]</f>
        <v>0.25</v>
      </c>
      <c r="W753" s="17">
        <f>IF(SalesData[[#This Row],[Discount]]&gt;=0.2,1,0)</f>
        <v>0</v>
      </c>
      <c r="X753" s="1" t="s">
        <v>131</v>
      </c>
      <c r="Y753" s="1" t="str">
        <f>TEXT(SalesData[[#This Row],[Order Date]],"yyyy")</f>
        <v>2015</v>
      </c>
      <c r="Z753" s="1" t="s">
        <v>98</v>
      </c>
    </row>
    <row r="754" spans="1:26" x14ac:dyDescent="0.3">
      <c r="A754">
        <v>3585</v>
      </c>
      <c r="B754" s="1" t="s">
        <v>2498</v>
      </c>
      <c r="C754" s="2">
        <v>42348</v>
      </c>
      <c r="D754" s="2">
        <v>42354</v>
      </c>
      <c r="E754" s="1" t="s">
        <v>41</v>
      </c>
      <c r="F754" s="1" t="s">
        <v>2499</v>
      </c>
      <c r="G754" s="1" t="s">
        <v>2500</v>
      </c>
      <c r="H754" s="1" t="s">
        <v>92</v>
      </c>
      <c r="I754" s="1" t="s">
        <v>27</v>
      </c>
      <c r="J754" s="1" t="s">
        <v>479</v>
      </c>
      <c r="K754" s="1" t="s">
        <v>291</v>
      </c>
      <c r="L754" s="1" t="s">
        <v>95</v>
      </c>
      <c r="M754" s="1" t="s">
        <v>1281</v>
      </c>
      <c r="N754" s="1" t="s">
        <v>32</v>
      </c>
      <c r="O754" s="1" t="s">
        <v>38</v>
      </c>
      <c r="P754" s="1" t="s">
        <v>1282</v>
      </c>
      <c r="Q754">
        <v>191.96</v>
      </c>
      <c r="R754">
        <v>2</v>
      </c>
      <c r="S754" s="5">
        <v>0</v>
      </c>
      <c r="T754" s="11">
        <v>32.633200000000002</v>
      </c>
      <c r="U754" s="11">
        <f>SalesData[[#This Row],[Profit]]/SalesData[[#This Row],[Quantity]]</f>
        <v>16.316600000000001</v>
      </c>
      <c r="V754" s="5">
        <f>SalesData[[#This Row],[Profit]]/SalesData[[#This Row],[Sales]]</f>
        <v>0.17</v>
      </c>
      <c r="W754" s="17">
        <f>IF(SalesData[[#This Row],[Discount]]&gt;=0.2,1,0)</f>
        <v>0</v>
      </c>
      <c r="X754" s="1" t="s">
        <v>131</v>
      </c>
      <c r="Y754" s="1" t="str">
        <f>TEXT(SalesData[[#This Row],[Order Date]],"yyyy")</f>
        <v>2015</v>
      </c>
      <c r="Z754" s="1" t="s">
        <v>98</v>
      </c>
    </row>
    <row r="755" spans="1:26" x14ac:dyDescent="0.3">
      <c r="A755">
        <v>3599</v>
      </c>
      <c r="B755" s="1" t="s">
        <v>2501</v>
      </c>
      <c r="C755" s="2">
        <v>41891</v>
      </c>
      <c r="D755" s="2">
        <v>41896</v>
      </c>
      <c r="E755" s="1" t="s">
        <v>23</v>
      </c>
      <c r="F755" s="1" t="s">
        <v>1172</v>
      </c>
      <c r="G755" s="1" t="s">
        <v>1173</v>
      </c>
      <c r="H755" s="1" t="s">
        <v>26</v>
      </c>
      <c r="I755" s="1" t="s">
        <v>27</v>
      </c>
      <c r="J755" s="1" t="s">
        <v>67</v>
      </c>
      <c r="K755" s="1" t="s">
        <v>68</v>
      </c>
      <c r="L755" s="1" t="s">
        <v>69</v>
      </c>
      <c r="M755" s="1" t="s">
        <v>1350</v>
      </c>
      <c r="N755" s="1" t="s">
        <v>32</v>
      </c>
      <c r="O755" s="1" t="s">
        <v>58</v>
      </c>
      <c r="P755" s="1" t="s">
        <v>1351</v>
      </c>
      <c r="Q755">
        <v>17.472000000000001</v>
      </c>
      <c r="R755">
        <v>3</v>
      </c>
      <c r="S755" s="5">
        <v>0.2</v>
      </c>
      <c r="T755" s="11">
        <v>5.0232000000000001</v>
      </c>
      <c r="U755" s="11">
        <f>SalesData[[#This Row],[Profit]]/SalesData[[#This Row],[Quantity]]</f>
        <v>1.6744000000000001</v>
      </c>
      <c r="V755" s="5">
        <f>SalesData[[#This Row],[Profit]]/SalesData[[#This Row],[Sales]]</f>
        <v>0.28749999999999998</v>
      </c>
      <c r="W755" s="17">
        <f>IF(SalesData[[#This Row],[Discount]]&gt;=0.2,1,0)</f>
        <v>1</v>
      </c>
      <c r="X755" s="1" t="s">
        <v>60</v>
      </c>
      <c r="Y755" s="1" t="str">
        <f>TEXT(SalesData[[#This Row],[Order Date]],"yyyy")</f>
        <v>2014</v>
      </c>
      <c r="Z755" s="1" t="s">
        <v>79</v>
      </c>
    </row>
    <row r="756" spans="1:26" x14ac:dyDescent="0.3">
      <c r="A756">
        <v>3603</v>
      </c>
      <c r="B756" s="1" t="s">
        <v>2502</v>
      </c>
      <c r="C756" s="2">
        <v>41960</v>
      </c>
      <c r="D756" s="2">
        <v>41967</v>
      </c>
      <c r="E756" s="1" t="s">
        <v>41</v>
      </c>
      <c r="F756" s="1" t="s">
        <v>2503</v>
      </c>
      <c r="G756" s="1" t="s">
        <v>2504</v>
      </c>
      <c r="H756" s="1" t="s">
        <v>26</v>
      </c>
      <c r="I756" s="1" t="s">
        <v>27</v>
      </c>
      <c r="J756" s="1" t="s">
        <v>67</v>
      </c>
      <c r="K756" s="1" t="s">
        <v>68</v>
      </c>
      <c r="L756" s="1" t="s">
        <v>69</v>
      </c>
      <c r="M756" s="1" t="s">
        <v>627</v>
      </c>
      <c r="N756" s="1" t="s">
        <v>32</v>
      </c>
      <c r="O756" s="1" t="s">
        <v>38</v>
      </c>
      <c r="P756" s="1" t="s">
        <v>628</v>
      </c>
      <c r="Q756">
        <v>657.93</v>
      </c>
      <c r="R756">
        <v>5</v>
      </c>
      <c r="S756" s="5">
        <v>0.3</v>
      </c>
      <c r="T756" s="11">
        <v>-93.99</v>
      </c>
      <c r="U756" s="11">
        <f>SalesData[[#This Row],[Profit]]/SalesData[[#This Row],[Quantity]]</f>
        <v>-18.797999999999998</v>
      </c>
      <c r="V756" s="5">
        <f>SalesData[[#This Row],[Profit]]/SalesData[[#This Row],[Sales]]</f>
        <v>-0.14285714285714285</v>
      </c>
      <c r="W756" s="17">
        <f>IF(SalesData[[#This Row],[Discount]]&gt;=0.2,1,0)</f>
        <v>1</v>
      </c>
      <c r="X756" s="1" t="s">
        <v>49</v>
      </c>
      <c r="Y756" s="1" t="str">
        <f>TEXT(SalesData[[#This Row],[Order Date]],"yyyy")</f>
        <v>2014</v>
      </c>
      <c r="Z756" s="1" t="s">
        <v>36</v>
      </c>
    </row>
    <row r="757" spans="1:26" x14ac:dyDescent="0.3">
      <c r="A757">
        <v>3605</v>
      </c>
      <c r="B757" s="1" t="s">
        <v>2505</v>
      </c>
      <c r="C757" s="2">
        <v>42968</v>
      </c>
      <c r="D757" s="2">
        <v>42974</v>
      </c>
      <c r="E757" s="1" t="s">
        <v>41</v>
      </c>
      <c r="F757" s="1" t="s">
        <v>2389</v>
      </c>
      <c r="G757" s="1" t="s">
        <v>2390</v>
      </c>
      <c r="H757" s="1" t="s">
        <v>102</v>
      </c>
      <c r="I757" s="1" t="s">
        <v>27</v>
      </c>
      <c r="J757" s="1" t="s">
        <v>159</v>
      </c>
      <c r="K757" s="1" t="s">
        <v>1091</v>
      </c>
      <c r="L757" s="1" t="s">
        <v>69</v>
      </c>
      <c r="M757" s="1" t="s">
        <v>1270</v>
      </c>
      <c r="N757" s="1" t="s">
        <v>32</v>
      </c>
      <c r="O757" s="1" t="s">
        <v>58</v>
      </c>
      <c r="P757" s="1" t="s">
        <v>1271</v>
      </c>
      <c r="Q757">
        <v>25.16</v>
      </c>
      <c r="R757">
        <v>2</v>
      </c>
      <c r="S757" s="5">
        <v>0</v>
      </c>
      <c r="T757" s="11">
        <v>8.5543999999999993</v>
      </c>
      <c r="U757" s="11">
        <f>SalesData[[#This Row],[Profit]]/SalesData[[#This Row],[Quantity]]</f>
        <v>4.2771999999999997</v>
      </c>
      <c r="V757" s="5">
        <f>SalesData[[#This Row],[Profit]]/SalesData[[#This Row],[Sales]]</f>
        <v>0.33999999999999997</v>
      </c>
      <c r="W757" s="17">
        <f>IF(SalesData[[#This Row],[Discount]]&gt;=0.2,1,0)</f>
        <v>0</v>
      </c>
      <c r="X757" s="1" t="s">
        <v>131</v>
      </c>
      <c r="Y757" s="1" t="str">
        <f>TEXT(SalesData[[#This Row],[Order Date]],"yyyy")</f>
        <v>2017</v>
      </c>
      <c r="Z757" s="1" t="s">
        <v>255</v>
      </c>
    </row>
    <row r="758" spans="1:26" x14ac:dyDescent="0.3">
      <c r="A758">
        <v>3606</v>
      </c>
      <c r="B758" s="1" t="s">
        <v>2505</v>
      </c>
      <c r="C758" s="2">
        <v>42968</v>
      </c>
      <c r="D758" s="2">
        <v>42974</v>
      </c>
      <c r="E758" s="1" t="s">
        <v>41</v>
      </c>
      <c r="F758" s="1" t="s">
        <v>2389</v>
      </c>
      <c r="G758" s="1" t="s">
        <v>2390</v>
      </c>
      <c r="H758" s="1" t="s">
        <v>102</v>
      </c>
      <c r="I758" s="1" t="s">
        <v>27</v>
      </c>
      <c r="J758" s="1" t="s">
        <v>159</v>
      </c>
      <c r="K758" s="1" t="s">
        <v>1091</v>
      </c>
      <c r="L758" s="1" t="s">
        <v>69</v>
      </c>
      <c r="M758" s="1" t="s">
        <v>1194</v>
      </c>
      <c r="N758" s="1" t="s">
        <v>32</v>
      </c>
      <c r="O758" s="1" t="s">
        <v>58</v>
      </c>
      <c r="P758" s="1" t="s">
        <v>1195</v>
      </c>
      <c r="Q758">
        <v>91.92</v>
      </c>
      <c r="R758">
        <v>4</v>
      </c>
      <c r="S758" s="5">
        <v>0</v>
      </c>
      <c r="T758" s="11">
        <v>31.252800000000001</v>
      </c>
      <c r="U758" s="11">
        <f>SalesData[[#This Row],[Profit]]/SalesData[[#This Row],[Quantity]]</f>
        <v>7.8132000000000001</v>
      </c>
      <c r="V758" s="5">
        <f>SalesData[[#This Row],[Profit]]/SalesData[[#This Row],[Sales]]</f>
        <v>0.34</v>
      </c>
      <c r="W758" s="17">
        <f>IF(SalesData[[#This Row],[Discount]]&gt;=0.2,1,0)</f>
        <v>0</v>
      </c>
      <c r="X758" s="1" t="s">
        <v>131</v>
      </c>
      <c r="Y758" s="1" t="str">
        <f>TEXT(SalesData[[#This Row],[Order Date]],"yyyy")</f>
        <v>2017</v>
      </c>
      <c r="Z758" s="1" t="s">
        <v>255</v>
      </c>
    </row>
    <row r="759" spans="1:26" x14ac:dyDescent="0.3">
      <c r="A759">
        <v>3615</v>
      </c>
      <c r="B759" s="1" t="s">
        <v>2506</v>
      </c>
      <c r="C759" s="2">
        <v>43058</v>
      </c>
      <c r="D759" s="2">
        <v>43060</v>
      </c>
      <c r="E759" s="1" t="s">
        <v>89</v>
      </c>
      <c r="F759" s="1" t="s">
        <v>2075</v>
      </c>
      <c r="G759" s="1" t="s">
        <v>2076</v>
      </c>
      <c r="H759" s="1" t="s">
        <v>92</v>
      </c>
      <c r="I759" s="1" t="s">
        <v>27</v>
      </c>
      <c r="J759" s="1" t="s">
        <v>247</v>
      </c>
      <c r="K759" s="1" t="s">
        <v>94</v>
      </c>
      <c r="L759" s="1" t="s">
        <v>95</v>
      </c>
      <c r="M759" s="1" t="s">
        <v>1256</v>
      </c>
      <c r="N759" s="1" t="s">
        <v>32</v>
      </c>
      <c r="O759" s="1" t="s">
        <v>47</v>
      </c>
      <c r="P759" s="1" t="s">
        <v>1257</v>
      </c>
      <c r="Q759">
        <v>718.11599999999999</v>
      </c>
      <c r="R759">
        <v>6</v>
      </c>
      <c r="S759" s="5">
        <v>0.3</v>
      </c>
      <c r="T759" s="11">
        <v>-71.811599999999999</v>
      </c>
      <c r="U759" s="11">
        <f>SalesData[[#This Row],[Profit]]/SalesData[[#This Row],[Quantity]]</f>
        <v>-11.9686</v>
      </c>
      <c r="V759" s="5">
        <f>SalesData[[#This Row],[Profit]]/SalesData[[#This Row],[Sales]]</f>
        <v>-0.1</v>
      </c>
      <c r="W759" s="17">
        <f>IF(SalesData[[#This Row],[Discount]]&gt;=0.2,1,0)</f>
        <v>1</v>
      </c>
      <c r="X759" s="1" t="s">
        <v>72</v>
      </c>
      <c r="Y759" s="1" t="str">
        <f>TEXT(SalesData[[#This Row],[Order Date]],"yyyy")</f>
        <v>2017</v>
      </c>
      <c r="Z759" s="1" t="s">
        <v>36</v>
      </c>
    </row>
    <row r="760" spans="1:26" x14ac:dyDescent="0.3">
      <c r="A760">
        <v>3623</v>
      </c>
      <c r="B760" s="1" t="s">
        <v>2507</v>
      </c>
      <c r="C760" s="2">
        <v>41896</v>
      </c>
      <c r="D760" s="2">
        <v>41901</v>
      </c>
      <c r="E760" s="1" t="s">
        <v>41</v>
      </c>
      <c r="F760" s="1" t="s">
        <v>2508</v>
      </c>
      <c r="G760" s="1" t="s">
        <v>2509</v>
      </c>
      <c r="H760" s="1" t="s">
        <v>26</v>
      </c>
      <c r="I760" s="1" t="s">
        <v>27</v>
      </c>
      <c r="J760" s="1" t="s">
        <v>2510</v>
      </c>
      <c r="K760" s="1" t="s">
        <v>669</v>
      </c>
      <c r="L760" s="1" t="s">
        <v>30</v>
      </c>
      <c r="M760" s="1" t="s">
        <v>1520</v>
      </c>
      <c r="N760" s="1" t="s">
        <v>32</v>
      </c>
      <c r="O760" s="1" t="s">
        <v>58</v>
      </c>
      <c r="P760" s="1" t="s">
        <v>1521</v>
      </c>
      <c r="Q760">
        <v>142.4</v>
      </c>
      <c r="R760">
        <v>5</v>
      </c>
      <c r="S760" s="5">
        <v>0</v>
      </c>
      <c r="T760" s="11">
        <v>52.688000000000002</v>
      </c>
      <c r="U760" s="11">
        <f>SalesData[[#This Row],[Profit]]/SalesData[[#This Row],[Quantity]]</f>
        <v>10.537600000000001</v>
      </c>
      <c r="V760" s="5">
        <f>SalesData[[#This Row],[Profit]]/SalesData[[#This Row],[Sales]]</f>
        <v>0.37</v>
      </c>
      <c r="W760" s="17">
        <f>IF(SalesData[[#This Row],[Discount]]&gt;=0.2,1,0)</f>
        <v>0</v>
      </c>
      <c r="X760" s="1" t="s">
        <v>60</v>
      </c>
      <c r="Y760" s="1" t="str">
        <f>TEXT(SalesData[[#This Row],[Order Date]],"yyyy")</f>
        <v>2014</v>
      </c>
      <c r="Z760" s="1" t="s">
        <v>79</v>
      </c>
    </row>
    <row r="761" spans="1:26" x14ac:dyDescent="0.3">
      <c r="A761">
        <v>3625</v>
      </c>
      <c r="B761" s="1" t="s">
        <v>2511</v>
      </c>
      <c r="C761" s="2">
        <v>42874</v>
      </c>
      <c r="D761" s="2">
        <v>42876</v>
      </c>
      <c r="E761" s="1" t="s">
        <v>23</v>
      </c>
      <c r="F761" s="1" t="s">
        <v>1822</v>
      </c>
      <c r="G761" s="1" t="s">
        <v>1823</v>
      </c>
      <c r="H761" s="1" t="s">
        <v>102</v>
      </c>
      <c r="I761" s="1" t="s">
        <v>27</v>
      </c>
      <c r="J761" s="1" t="s">
        <v>330</v>
      </c>
      <c r="K761" s="1" t="s">
        <v>55</v>
      </c>
      <c r="L761" s="1" t="s">
        <v>56</v>
      </c>
      <c r="M761" s="1" t="s">
        <v>592</v>
      </c>
      <c r="N761" s="1" t="s">
        <v>32</v>
      </c>
      <c r="O761" s="1" t="s">
        <v>38</v>
      </c>
      <c r="P761" s="1" t="s">
        <v>593</v>
      </c>
      <c r="Q761">
        <v>681.40800000000002</v>
      </c>
      <c r="R761">
        <v>12</v>
      </c>
      <c r="S761" s="5">
        <v>0.2</v>
      </c>
      <c r="T761" s="11">
        <v>42.588000000000001</v>
      </c>
      <c r="U761" s="11">
        <f>SalesData[[#This Row],[Profit]]/SalesData[[#This Row],[Quantity]]</f>
        <v>3.5489999999999999</v>
      </c>
      <c r="V761" s="5">
        <f>SalesData[[#This Row],[Profit]]/SalesData[[#This Row],[Sales]]</f>
        <v>6.25E-2</v>
      </c>
      <c r="W761" s="17">
        <f>IF(SalesData[[#This Row],[Discount]]&gt;=0.2,1,0)</f>
        <v>1</v>
      </c>
      <c r="X761" s="1" t="s">
        <v>72</v>
      </c>
      <c r="Y761" s="1" t="str">
        <f>TEXT(SalesData[[#This Row],[Order Date]],"yyyy")</f>
        <v>2017</v>
      </c>
      <c r="Z761" s="1" t="s">
        <v>163</v>
      </c>
    </row>
    <row r="762" spans="1:26" x14ac:dyDescent="0.3">
      <c r="A762">
        <v>3639</v>
      </c>
      <c r="B762" s="1" t="s">
        <v>2512</v>
      </c>
      <c r="C762" s="2">
        <v>42684</v>
      </c>
      <c r="D762" s="2">
        <v>42688</v>
      </c>
      <c r="E762" s="1" t="s">
        <v>41</v>
      </c>
      <c r="F762" s="1" t="s">
        <v>1242</v>
      </c>
      <c r="G762" s="1" t="s">
        <v>1243</v>
      </c>
      <c r="H762" s="1" t="s">
        <v>102</v>
      </c>
      <c r="I762" s="1" t="s">
        <v>27</v>
      </c>
      <c r="J762" s="1" t="s">
        <v>880</v>
      </c>
      <c r="K762" s="1" t="s">
        <v>233</v>
      </c>
      <c r="L762" s="1" t="s">
        <v>69</v>
      </c>
      <c r="M762" s="1" t="s">
        <v>1423</v>
      </c>
      <c r="N762" s="1" t="s">
        <v>32</v>
      </c>
      <c r="O762" s="1" t="s">
        <v>58</v>
      </c>
      <c r="P762" s="1" t="s">
        <v>1424</v>
      </c>
      <c r="Q762">
        <v>148.28800000000001</v>
      </c>
      <c r="R762">
        <v>7</v>
      </c>
      <c r="S762" s="5">
        <v>0.2</v>
      </c>
      <c r="T762" s="11">
        <v>29.657599999999999</v>
      </c>
      <c r="U762" s="11">
        <f>SalesData[[#This Row],[Profit]]/SalesData[[#This Row],[Quantity]]</f>
        <v>4.2367999999999997</v>
      </c>
      <c r="V762" s="5">
        <f>SalesData[[#This Row],[Profit]]/SalesData[[#This Row],[Sales]]</f>
        <v>0.19999999999999998</v>
      </c>
      <c r="W762" s="17">
        <f>IF(SalesData[[#This Row],[Discount]]&gt;=0.2,1,0)</f>
        <v>1</v>
      </c>
      <c r="X762" s="1" t="s">
        <v>85</v>
      </c>
      <c r="Y762" s="1" t="str">
        <f>TEXT(SalesData[[#This Row],[Order Date]],"yyyy")</f>
        <v>2016</v>
      </c>
      <c r="Z762" s="1" t="s">
        <v>36</v>
      </c>
    </row>
    <row r="763" spans="1:26" x14ac:dyDescent="0.3">
      <c r="A763">
        <v>3659</v>
      </c>
      <c r="B763" s="1" t="s">
        <v>2513</v>
      </c>
      <c r="C763" s="2">
        <v>42075</v>
      </c>
      <c r="D763" s="2">
        <v>42080</v>
      </c>
      <c r="E763" s="1" t="s">
        <v>41</v>
      </c>
      <c r="F763" s="1" t="s">
        <v>2383</v>
      </c>
      <c r="G763" s="1" t="s">
        <v>2384</v>
      </c>
      <c r="H763" s="1" t="s">
        <v>92</v>
      </c>
      <c r="I763" s="1" t="s">
        <v>27</v>
      </c>
      <c r="J763" s="1" t="s">
        <v>2514</v>
      </c>
      <c r="K763" s="1" t="s">
        <v>45</v>
      </c>
      <c r="L763" s="1" t="s">
        <v>30</v>
      </c>
      <c r="M763" s="1" t="s">
        <v>154</v>
      </c>
      <c r="N763" s="1" t="s">
        <v>32</v>
      </c>
      <c r="O763" s="1" t="s">
        <v>58</v>
      </c>
      <c r="P763" s="1" t="s">
        <v>155</v>
      </c>
      <c r="Q763">
        <v>30.88</v>
      </c>
      <c r="R763">
        <v>4</v>
      </c>
      <c r="S763" s="5">
        <v>0.2</v>
      </c>
      <c r="T763" s="11">
        <v>3.86</v>
      </c>
      <c r="U763" s="11">
        <f>SalesData[[#This Row],[Profit]]/SalesData[[#This Row],[Quantity]]</f>
        <v>0.96499999999999997</v>
      </c>
      <c r="V763" s="5">
        <f>SalesData[[#This Row],[Profit]]/SalesData[[#This Row],[Sales]]</f>
        <v>0.125</v>
      </c>
      <c r="W763" s="17">
        <f>IF(SalesData[[#This Row],[Discount]]&gt;=0.2,1,0)</f>
        <v>1</v>
      </c>
      <c r="X763" s="1" t="s">
        <v>60</v>
      </c>
      <c r="Y763" s="1" t="str">
        <f>TEXT(SalesData[[#This Row],[Order Date]],"yyyy")</f>
        <v>2015</v>
      </c>
      <c r="Z763" s="1" t="s">
        <v>197</v>
      </c>
    </row>
    <row r="764" spans="1:26" x14ac:dyDescent="0.3">
      <c r="A764">
        <v>3660</v>
      </c>
      <c r="B764" s="1" t="s">
        <v>2513</v>
      </c>
      <c r="C764" s="2">
        <v>42075</v>
      </c>
      <c r="D764" s="2">
        <v>42080</v>
      </c>
      <c r="E764" s="1" t="s">
        <v>41</v>
      </c>
      <c r="F764" s="1" t="s">
        <v>2383</v>
      </c>
      <c r="G764" s="1" t="s">
        <v>2384</v>
      </c>
      <c r="H764" s="1" t="s">
        <v>92</v>
      </c>
      <c r="I764" s="1" t="s">
        <v>27</v>
      </c>
      <c r="J764" s="1" t="s">
        <v>2514</v>
      </c>
      <c r="K764" s="1" t="s">
        <v>45</v>
      </c>
      <c r="L764" s="1" t="s">
        <v>30</v>
      </c>
      <c r="M764" s="1" t="s">
        <v>2515</v>
      </c>
      <c r="N764" s="1" t="s">
        <v>32</v>
      </c>
      <c r="O764" s="1" t="s">
        <v>58</v>
      </c>
      <c r="P764" s="1" t="s">
        <v>2516</v>
      </c>
      <c r="Q764">
        <v>6.4080000000000004</v>
      </c>
      <c r="R764">
        <v>3</v>
      </c>
      <c r="S764" s="5">
        <v>0.2</v>
      </c>
      <c r="T764" s="11">
        <v>1.4418</v>
      </c>
      <c r="U764" s="11">
        <f>SalesData[[#This Row],[Profit]]/SalesData[[#This Row],[Quantity]]</f>
        <v>0.48059999999999997</v>
      </c>
      <c r="V764" s="5">
        <f>SalesData[[#This Row],[Profit]]/SalesData[[#This Row],[Sales]]</f>
        <v>0.22499999999999998</v>
      </c>
      <c r="W764" s="17">
        <f>IF(SalesData[[#This Row],[Discount]]&gt;=0.2,1,0)</f>
        <v>1</v>
      </c>
      <c r="X764" s="1" t="s">
        <v>60</v>
      </c>
      <c r="Y764" s="1" t="str">
        <f>TEXT(SalesData[[#This Row],[Order Date]],"yyyy")</f>
        <v>2015</v>
      </c>
      <c r="Z764" s="1" t="s">
        <v>197</v>
      </c>
    </row>
    <row r="765" spans="1:26" x14ac:dyDescent="0.3">
      <c r="A765">
        <v>3675</v>
      </c>
      <c r="B765" s="1" t="s">
        <v>2517</v>
      </c>
      <c r="C765" s="2">
        <v>43045</v>
      </c>
      <c r="D765" s="2">
        <v>43050</v>
      </c>
      <c r="E765" s="1" t="s">
        <v>41</v>
      </c>
      <c r="F765" s="1" t="s">
        <v>2518</v>
      </c>
      <c r="G765" s="1" t="s">
        <v>2519</v>
      </c>
      <c r="H765" s="1" t="s">
        <v>26</v>
      </c>
      <c r="I765" s="1" t="s">
        <v>27</v>
      </c>
      <c r="J765" s="1" t="s">
        <v>67</v>
      </c>
      <c r="K765" s="1" t="s">
        <v>68</v>
      </c>
      <c r="L765" s="1" t="s">
        <v>69</v>
      </c>
      <c r="M765" s="1" t="s">
        <v>1619</v>
      </c>
      <c r="N765" s="1" t="s">
        <v>32</v>
      </c>
      <c r="O765" s="1" t="s">
        <v>38</v>
      </c>
      <c r="P765" s="1" t="s">
        <v>1620</v>
      </c>
      <c r="Q765">
        <v>127.372</v>
      </c>
      <c r="R765">
        <v>2</v>
      </c>
      <c r="S765" s="5">
        <v>0.3</v>
      </c>
      <c r="T765" s="11">
        <v>-30.933199999999999</v>
      </c>
      <c r="U765" s="11">
        <f>SalesData[[#This Row],[Profit]]/SalesData[[#This Row],[Quantity]]</f>
        <v>-15.4666</v>
      </c>
      <c r="V765" s="5">
        <f>SalesData[[#This Row],[Profit]]/SalesData[[#This Row],[Sales]]</f>
        <v>-0.24285714285714285</v>
      </c>
      <c r="W765" s="17">
        <f>IF(SalesData[[#This Row],[Discount]]&gt;=0.2,1,0)</f>
        <v>1</v>
      </c>
      <c r="X765" s="1" t="s">
        <v>60</v>
      </c>
      <c r="Y765" s="1" t="str">
        <f>TEXT(SalesData[[#This Row],[Order Date]],"yyyy")</f>
        <v>2017</v>
      </c>
      <c r="Z765" s="1" t="s">
        <v>36</v>
      </c>
    </row>
    <row r="766" spans="1:26" x14ac:dyDescent="0.3">
      <c r="A766">
        <v>3677</v>
      </c>
      <c r="B766" s="1" t="s">
        <v>2520</v>
      </c>
      <c r="C766" s="2">
        <v>42343</v>
      </c>
      <c r="D766" s="2">
        <v>42347</v>
      </c>
      <c r="E766" s="1" t="s">
        <v>41</v>
      </c>
      <c r="F766" s="1" t="s">
        <v>2521</v>
      </c>
      <c r="G766" s="1" t="s">
        <v>2522</v>
      </c>
      <c r="H766" s="1" t="s">
        <v>92</v>
      </c>
      <c r="I766" s="1" t="s">
        <v>27</v>
      </c>
      <c r="J766" s="1" t="s">
        <v>641</v>
      </c>
      <c r="K766" s="1" t="s">
        <v>55</v>
      </c>
      <c r="L766" s="1" t="s">
        <v>56</v>
      </c>
      <c r="M766" s="1" t="s">
        <v>832</v>
      </c>
      <c r="N766" s="1" t="s">
        <v>32</v>
      </c>
      <c r="O766" s="1" t="s">
        <v>58</v>
      </c>
      <c r="P766" s="1" t="s">
        <v>833</v>
      </c>
      <c r="Q766">
        <v>44.46</v>
      </c>
      <c r="R766">
        <v>2</v>
      </c>
      <c r="S766" s="5">
        <v>0</v>
      </c>
      <c r="T766" s="11">
        <v>14.671799999999999</v>
      </c>
      <c r="U766" s="11">
        <f>SalesData[[#This Row],[Profit]]/SalesData[[#This Row],[Quantity]]</f>
        <v>7.3358999999999996</v>
      </c>
      <c r="V766" s="5">
        <f>SalesData[[#This Row],[Profit]]/SalesData[[#This Row],[Sales]]</f>
        <v>0.32999999999999996</v>
      </c>
      <c r="W766" s="17">
        <f>IF(SalesData[[#This Row],[Discount]]&gt;=0.2,1,0)</f>
        <v>0</v>
      </c>
      <c r="X766" s="1" t="s">
        <v>85</v>
      </c>
      <c r="Y766" s="1" t="str">
        <f>TEXT(SalesData[[#This Row],[Order Date]],"yyyy")</f>
        <v>2015</v>
      </c>
      <c r="Z766" s="1" t="s">
        <v>98</v>
      </c>
    </row>
    <row r="767" spans="1:26" x14ac:dyDescent="0.3">
      <c r="A767">
        <v>3680</v>
      </c>
      <c r="B767" s="1" t="s">
        <v>2523</v>
      </c>
      <c r="C767" s="2">
        <v>42194</v>
      </c>
      <c r="D767" s="2">
        <v>42199</v>
      </c>
      <c r="E767" s="1" t="s">
        <v>41</v>
      </c>
      <c r="F767" s="1" t="s">
        <v>1504</v>
      </c>
      <c r="G767" s="1" t="s">
        <v>1505</v>
      </c>
      <c r="H767" s="1" t="s">
        <v>26</v>
      </c>
      <c r="I767" s="1" t="s">
        <v>27</v>
      </c>
      <c r="J767" s="1" t="s">
        <v>2524</v>
      </c>
      <c r="K767" s="1" t="s">
        <v>1091</v>
      </c>
      <c r="L767" s="1" t="s">
        <v>69</v>
      </c>
      <c r="M767" s="1" t="s">
        <v>360</v>
      </c>
      <c r="N767" s="1" t="s">
        <v>32</v>
      </c>
      <c r="O767" s="1" t="s">
        <v>58</v>
      </c>
      <c r="P767" s="1" t="s">
        <v>361</v>
      </c>
      <c r="Q767">
        <v>181.96</v>
      </c>
      <c r="R767">
        <v>2</v>
      </c>
      <c r="S767" s="5">
        <v>0</v>
      </c>
      <c r="T767" s="11">
        <v>20.015599999999999</v>
      </c>
      <c r="U767" s="11">
        <f>SalesData[[#This Row],[Profit]]/SalesData[[#This Row],[Quantity]]</f>
        <v>10.0078</v>
      </c>
      <c r="V767" s="5">
        <f>SalesData[[#This Row],[Profit]]/SalesData[[#This Row],[Sales]]</f>
        <v>0.10999999999999999</v>
      </c>
      <c r="W767" s="17">
        <f>IF(SalesData[[#This Row],[Discount]]&gt;=0.2,1,0)</f>
        <v>0</v>
      </c>
      <c r="X767" s="1" t="s">
        <v>60</v>
      </c>
      <c r="Y767" s="1" t="str">
        <f>TEXT(SalesData[[#This Row],[Order Date]],"yyyy")</f>
        <v>2015</v>
      </c>
      <c r="Z767" s="1" t="s">
        <v>73</v>
      </c>
    </row>
    <row r="768" spans="1:26" x14ac:dyDescent="0.3">
      <c r="A768">
        <v>3694</v>
      </c>
      <c r="B768" s="1" t="s">
        <v>2525</v>
      </c>
      <c r="C768" s="2">
        <v>42307</v>
      </c>
      <c r="D768" s="2">
        <v>42310</v>
      </c>
      <c r="E768" s="1" t="s">
        <v>23</v>
      </c>
      <c r="F768" s="1" t="s">
        <v>1537</v>
      </c>
      <c r="G768" s="1" t="s">
        <v>1538</v>
      </c>
      <c r="H768" s="1" t="s">
        <v>92</v>
      </c>
      <c r="I768" s="1" t="s">
        <v>27</v>
      </c>
      <c r="J768" s="1" t="s">
        <v>267</v>
      </c>
      <c r="K768" s="1" t="s">
        <v>182</v>
      </c>
      <c r="L768" s="1" t="s">
        <v>56</v>
      </c>
      <c r="M768" s="1" t="s">
        <v>2526</v>
      </c>
      <c r="N768" s="1" t="s">
        <v>32</v>
      </c>
      <c r="O768" s="1" t="s">
        <v>58</v>
      </c>
      <c r="P768" s="1" t="s">
        <v>2527</v>
      </c>
      <c r="Q768">
        <v>15.488</v>
      </c>
      <c r="R768">
        <v>4</v>
      </c>
      <c r="S768" s="5">
        <v>0.2</v>
      </c>
      <c r="T768" s="11">
        <v>3.6783999999999999</v>
      </c>
      <c r="U768" s="11">
        <f>SalesData[[#This Row],[Profit]]/SalesData[[#This Row],[Quantity]]</f>
        <v>0.91959999999999997</v>
      </c>
      <c r="V768" s="5">
        <f>SalesData[[#This Row],[Profit]]/SalesData[[#This Row],[Sales]]</f>
        <v>0.23749999999999999</v>
      </c>
      <c r="W768" s="17">
        <f>IF(SalesData[[#This Row],[Discount]]&gt;=0.2,1,0)</f>
        <v>1</v>
      </c>
      <c r="X768" s="1" t="s">
        <v>35</v>
      </c>
      <c r="Y768" s="1" t="str">
        <f>TEXT(SalesData[[#This Row],[Order Date]],"yyyy")</f>
        <v>2015</v>
      </c>
      <c r="Z768" s="1" t="s">
        <v>50</v>
      </c>
    </row>
    <row r="769" spans="1:26" x14ac:dyDescent="0.3">
      <c r="A769">
        <v>3698</v>
      </c>
      <c r="B769" s="1" t="s">
        <v>2528</v>
      </c>
      <c r="C769" s="2">
        <v>42327</v>
      </c>
      <c r="D769" s="2">
        <v>42329</v>
      </c>
      <c r="E769" s="1" t="s">
        <v>23</v>
      </c>
      <c r="F769" s="1" t="s">
        <v>2278</v>
      </c>
      <c r="G769" s="1" t="s">
        <v>2279</v>
      </c>
      <c r="H769" s="1" t="s">
        <v>102</v>
      </c>
      <c r="I769" s="1" t="s">
        <v>27</v>
      </c>
      <c r="J769" s="1" t="s">
        <v>193</v>
      </c>
      <c r="K769" s="1" t="s">
        <v>194</v>
      </c>
      <c r="L769" s="1" t="s">
        <v>56</v>
      </c>
      <c r="M769" s="1" t="s">
        <v>2198</v>
      </c>
      <c r="N769" s="1" t="s">
        <v>32</v>
      </c>
      <c r="O769" s="1" t="s">
        <v>58</v>
      </c>
      <c r="P769" s="1" t="s">
        <v>2199</v>
      </c>
      <c r="Q769">
        <v>141.96</v>
      </c>
      <c r="R769">
        <v>2</v>
      </c>
      <c r="S769" s="5">
        <v>0</v>
      </c>
      <c r="T769" s="11">
        <v>22.7136</v>
      </c>
      <c r="U769" s="11">
        <f>SalesData[[#This Row],[Profit]]/SalesData[[#This Row],[Quantity]]</f>
        <v>11.3568</v>
      </c>
      <c r="V769" s="5">
        <f>SalesData[[#This Row],[Profit]]/SalesData[[#This Row],[Sales]]</f>
        <v>0.15999999999999998</v>
      </c>
      <c r="W769" s="17">
        <f>IF(SalesData[[#This Row],[Discount]]&gt;=0.2,1,0)</f>
        <v>0</v>
      </c>
      <c r="X769" s="1" t="s">
        <v>72</v>
      </c>
      <c r="Y769" s="1" t="str">
        <f>TEXT(SalesData[[#This Row],[Order Date]],"yyyy")</f>
        <v>2015</v>
      </c>
      <c r="Z769" s="1" t="s">
        <v>36</v>
      </c>
    </row>
    <row r="770" spans="1:26" x14ac:dyDescent="0.3">
      <c r="A770">
        <v>3701</v>
      </c>
      <c r="B770" s="1" t="s">
        <v>2529</v>
      </c>
      <c r="C770" s="2">
        <v>43093</v>
      </c>
      <c r="D770" s="2">
        <v>43098</v>
      </c>
      <c r="E770" s="1" t="s">
        <v>41</v>
      </c>
      <c r="F770" s="1" t="s">
        <v>1615</v>
      </c>
      <c r="G770" s="1" t="s">
        <v>1616</v>
      </c>
      <c r="H770" s="1" t="s">
        <v>92</v>
      </c>
      <c r="I770" s="1" t="s">
        <v>27</v>
      </c>
      <c r="J770" s="1" t="s">
        <v>896</v>
      </c>
      <c r="K770" s="1" t="s">
        <v>122</v>
      </c>
      <c r="L770" s="1" t="s">
        <v>69</v>
      </c>
      <c r="M770" s="1" t="s">
        <v>969</v>
      </c>
      <c r="N770" s="1" t="s">
        <v>32</v>
      </c>
      <c r="O770" s="1" t="s">
        <v>58</v>
      </c>
      <c r="P770" s="1" t="s">
        <v>970</v>
      </c>
      <c r="Q770">
        <v>37.93</v>
      </c>
      <c r="R770">
        <v>1</v>
      </c>
      <c r="S770" s="5">
        <v>0</v>
      </c>
      <c r="T770" s="11">
        <v>6.8273999999999999</v>
      </c>
      <c r="U770" s="11">
        <f>SalesData[[#This Row],[Profit]]/SalesData[[#This Row],[Quantity]]</f>
        <v>6.8273999999999999</v>
      </c>
      <c r="V770" s="5">
        <f>SalesData[[#This Row],[Profit]]/SalesData[[#This Row],[Sales]]</f>
        <v>0.18</v>
      </c>
      <c r="W770" s="17">
        <f>IF(SalesData[[#This Row],[Discount]]&gt;=0.2,1,0)</f>
        <v>0</v>
      </c>
      <c r="X770" s="1" t="s">
        <v>60</v>
      </c>
      <c r="Y770" s="1" t="str">
        <f>TEXT(SalesData[[#This Row],[Order Date]],"yyyy")</f>
        <v>2017</v>
      </c>
      <c r="Z770" s="1" t="s">
        <v>98</v>
      </c>
    </row>
    <row r="771" spans="1:26" x14ac:dyDescent="0.3">
      <c r="A771">
        <v>3702</v>
      </c>
      <c r="B771" s="1" t="s">
        <v>2530</v>
      </c>
      <c r="C771" s="2">
        <v>42378</v>
      </c>
      <c r="D771" s="2">
        <v>42382</v>
      </c>
      <c r="E771" s="1" t="s">
        <v>23</v>
      </c>
      <c r="F771" s="1" t="s">
        <v>2531</v>
      </c>
      <c r="G771" s="1" t="s">
        <v>2532</v>
      </c>
      <c r="H771" s="1" t="s">
        <v>92</v>
      </c>
      <c r="I771" s="1" t="s">
        <v>27</v>
      </c>
      <c r="J771" s="1" t="s">
        <v>2533</v>
      </c>
      <c r="K771" s="1" t="s">
        <v>233</v>
      </c>
      <c r="L771" s="1" t="s">
        <v>69</v>
      </c>
      <c r="M771" s="1" t="s">
        <v>2206</v>
      </c>
      <c r="N771" s="1" t="s">
        <v>32</v>
      </c>
      <c r="O771" s="1" t="s">
        <v>58</v>
      </c>
      <c r="P771" s="1" t="s">
        <v>2207</v>
      </c>
      <c r="Q771">
        <v>15.167999999999999</v>
      </c>
      <c r="R771">
        <v>2</v>
      </c>
      <c r="S771" s="5">
        <v>0.2</v>
      </c>
      <c r="T771" s="11">
        <v>3.7919999999999998</v>
      </c>
      <c r="U771" s="11">
        <f>SalesData[[#This Row],[Profit]]/SalesData[[#This Row],[Quantity]]</f>
        <v>1.8959999999999999</v>
      </c>
      <c r="V771" s="5">
        <f>SalesData[[#This Row],[Profit]]/SalesData[[#This Row],[Sales]]</f>
        <v>0.25</v>
      </c>
      <c r="W771" s="17">
        <f>IF(SalesData[[#This Row],[Discount]]&gt;=0.2,1,0)</f>
        <v>1</v>
      </c>
      <c r="X771" s="1" t="s">
        <v>85</v>
      </c>
      <c r="Y771" s="1" t="str">
        <f>TEXT(SalesData[[#This Row],[Order Date]],"yyyy")</f>
        <v>2016</v>
      </c>
      <c r="Z771" s="1" t="s">
        <v>171</v>
      </c>
    </row>
    <row r="772" spans="1:26" x14ac:dyDescent="0.3">
      <c r="A772">
        <v>3708</v>
      </c>
      <c r="B772" s="1" t="s">
        <v>2534</v>
      </c>
      <c r="C772" s="2">
        <v>41966</v>
      </c>
      <c r="D772" s="2">
        <v>41970</v>
      </c>
      <c r="E772" s="1" t="s">
        <v>41</v>
      </c>
      <c r="F772" s="1" t="s">
        <v>2089</v>
      </c>
      <c r="G772" s="1" t="s">
        <v>2090</v>
      </c>
      <c r="H772" s="1" t="s">
        <v>92</v>
      </c>
      <c r="I772" s="1" t="s">
        <v>27</v>
      </c>
      <c r="J772" s="1" t="s">
        <v>2535</v>
      </c>
      <c r="K772" s="1" t="s">
        <v>94</v>
      </c>
      <c r="L772" s="1" t="s">
        <v>95</v>
      </c>
      <c r="M772" s="1" t="s">
        <v>929</v>
      </c>
      <c r="N772" s="1" t="s">
        <v>32</v>
      </c>
      <c r="O772" s="1" t="s">
        <v>58</v>
      </c>
      <c r="P772" s="1" t="s">
        <v>318</v>
      </c>
      <c r="Q772">
        <v>6.3680000000000003</v>
      </c>
      <c r="R772">
        <v>2</v>
      </c>
      <c r="S772" s="5">
        <v>0.6</v>
      </c>
      <c r="T772" s="11">
        <v>-2.5472000000000001</v>
      </c>
      <c r="U772" s="11">
        <f>SalesData[[#This Row],[Profit]]/SalesData[[#This Row],[Quantity]]</f>
        <v>-1.2736000000000001</v>
      </c>
      <c r="V772" s="5">
        <f>SalesData[[#This Row],[Profit]]/SalesData[[#This Row],[Sales]]</f>
        <v>-0.4</v>
      </c>
      <c r="W772" s="17">
        <f>IF(SalesData[[#This Row],[Discount]]&gt;=0.2,1,0)</f>
        <v>1</v>
      </c>
      <c r="X772" s="1" t="s">
        <v>85</v>
      </c>
      <c r="Y772" s="1" t="str">
        <f>TEXT(SalesData[[#This Row],[Order Date]],"yyyy")</f>
        <v>2014</v>
      </c>
      <c r="Z772" s="1" t="s">
        <v>36</v>
      </c>
    </row>
    <row r="773" spans="1:26" x14ac:dyDescent="0.3">
      <c r="A773">
        <v>3711</v>
      </c>
      <c r="B773" s="1" t="s">
        <v>2536</v>
      </c>
      <c r="C773" s="2">
        <v>43023</v>
      </c>
      <c r="D773" s="2">
        <v>43025</v>
      </c>
      <c r="E773" s="1" t="s">
        <v>89</v>
      </c>
      <c r="F773" s="1" t="s">
        <v>2537</v>
      </c>
      <c r="G773" s="1" t="s">
        <v>2538</v>
      </c>
      <c r="H773" s="1" t="s">
        <v>92</v>
      </c>
      <c r="I773" s="1" t="s">
        <v>27</v>
      </c>
      <c r="J773" s="1" t="s">
        <v>54</v>
      </c>
      <c r="K773" s="1" t="s">
        <v>55</v>
      </c>
      <c r="L773" s="1" t="s">
        <v>56</v>
      </c>
      <c r="M773" s="1" t="s">
        <v>306</v>
      </c>
      <c r="N773" s="1" t="s">
        <v>32</v>
      </c>
      <c r="O773" s="1" t="s">
        <v>47</v>
      </c>
      <c r="P773" s="1" t="s">
        <v>307</v>
      </c>
      <c r="Q773">
        <v>510.24</v>
      </c>
      <c r="R773">
        <v>3</v>
      </c>
      <c r="S773" s="5">
        <v>0.2</v>
      </c>
      <c r="T773" s="11">
        <v>6.3780000000000001</v>
      </c>
      <c r="U773" s="11">
        <f>SalesData[[#This Row],[Profit]]/SalesData[[#This Row],[Quantity]]</f>
        <v>2.1259999999999999</v>
      </c>
      <c r="V773" s="5">
        <f>SalesData[[#This Row],[Profit]]/SalesData[[#This Row],[Sales]]</f>
        <v>1.2500000000000001E-2</v>
      </c>
      <c r="W773" s="17">
        <f>IF(SalesData[[#This Row],[Discount]]&gt;=0.2,1,0)</f>
        <v>1</v>
      </c>
      <c r="X773" s="1" t="s">
        <v>72</v>
      </c>
      <c r="Y773" s="1" t="str">
        <f>TEXT(SalesData[[#This Row],[Order Date]],"yyyy")</f>
        <v>2017</v>
      </c>
      <c r="Z773" s="1" t="s">
        <v>50</v>
      </c>
    </row>
    <row r="774" spans="1:26" x14ac:dyDescent="0.3">
      <c r="A774">
        <v>3714</v>
      </c>
      <c r="B774" s="1" t="s">
        <v>2539</v>
      </c>
      <c r="C774" s="2">
        <v>42846</v>
      </c>
      <c r="D774" s="2">
        <v>42849</v>
      </c>
      <c r="E774" s="1" t="s">
        <v>89</v>
      </c>
      <c r="F774" s="1" t="s">
        <v>1470</v>
      </c>
      <c r="G774" s="1" t="s">
        <v>1471</v>
      </c>
      <c r="H774" s="1" t="s">
        <v>26</v>
      </c>
      <c r="I774" s="1" t="s">
        <v>27</v>
      </c>
      <c r="J774" s="1" t="s">
        <v>193</v>
      </c>
      <c r="K774" s="1" t="s">
        <v>194</v>
      </c>
      <c r="L774" s="1" t="s">
        <v>56</v>
      </c>
      <c r="M774" s="1" t="s">
        <v>1019</v>
      </c>
      <c r="N774" s="1" t="s">
        <v>32</v>
      </c>
      <c r="O774" s="1" t="s">
        <v>58</v>
      </c>
      <c r="P774" s="1" t="s">
        <v>1020</v>
      </c>
      <c r="Q774">
        <v>162.6</v>
      </c>
      <c r="R774">
        <v>3</v>
      </c>
      <c r="S774" s="5">
        <v>0</v>
      </c>
      <c r="T774" s="11">
        <v>34.146000000000001</v>
      </c>
      <c r="U774" s="11">
        <f>SalesData[[#This Row],[Profit]]/SalesData[[#This Row],[Quantity]]</f>
        <v>11.382</v>
      </c>
      <c r="V774" s="5">
        <f>SalesData[[#This Row],[Profit]]/SalesData[[#This Row],[Sales]]</f>
        <v>0.21000000000000002</v>
      </c>
      <c r="W774" s="17">
        <f>IF(SalesData[[#This Row],[Discount]]&gt;=0.2,1,0)</f>
        <v>0</v>
      </c>
      <c r="X774" s="1" t="s">
        <v>35</v>
      </c>
      <c r="Y774" s="1" t="str">
        <f>TEXT(SalesData[[#This Row],[Order Date]],"yyyy")</f>
        <v>2017</v>
      </c>
      <c r="Z774" s="1" t="s">
        <v>115</v>
      </c>
    </row>
    <row r="775" spans="1:26" x14ac:dyDescent="0.3">
      <c r="A775">
        <v>3716</v>
      </c>
      <c r="B775" s="1" t="s">
        <v>2540</v>
      </c>
      <c r="C775" s="2">
        <v>41981</v>
      </c>
      <c r="D775" s="2">
        <v>41983</v>
      </c>
      <c r="E775" s="1" t="s">
        <v>23</v>
      </c>
      <c r="F775" s="1" t="s">
        <v>1808</v>
      </c>
      <c r="G775" s="1" t="s">
        <v>1809</v>
      </c>
      <c r="H775" s="1" t="s">
        <v>26</v>
      </c>
      <c r="I775" s="1" t="s">
        <v>27</v>
      </c>
      <c r="J775" s="1" t="s">
        <v>972</v>
      </c>
      <c r="K775" s="1" t="s">
        <v>194</v>
      </c>
      <c r="L775" s="1" t="s">
        <v>56</v>
      </c>
      <c r="M775" s="1" t="s">
        <v>396</v>
      </c>
      <c r="N775" s="1" t="s">
        <v>32</v>
      </c>
      <c r="O775" s="1" t="s">
        <v>38</v>
      </c>
      <c r="P775" s="1" t="s">
        <v>397</v>
      </c>
      <c r="Q775">
        <v>603.91999999999996</v>
      </c>
      <c r="R775">
        <v>5</v>
      </c>
      <c r="S775" s="5">
        <v>0.2</v>
      </c>
      <c r="T775" s="11">
        <v>45.293999999999997</v>
      </c>
      <c r="U775" s="11">
        <f>SalesData[[#This Row],[Profit]]/SalesData[[#This Row],[Quantity]]</f>
        <v>9.0587999999999997</v>
      </c>
      <c r="V775" s="5">
        <f>SalesData[[#This Row],[Profit]]/SalesData[[#This Row],[Sales]]</f>
        <v>7.4999999999999997E-2</v>
      </c>
      <c r="W775" s="17">
        <f>IF(SalesData[[#This Row],[Discount]]&gt;=0.2,1,0)</f>
        <v>1</v>
      </c>
      <c r="X775" s="1" t="s">
        <v>72</v>
      </c>
      <c r="Y775" s="1" t="str">
        <f>TEXT(SalesData[[#This Row],[Order Date]],"yyyy")</f>
        <v>2014</v>
      </c>
      <c r="Z775" s="1" t="s">
        <v>98</v>
      </c>
    </row>
    <row r="776" spans="1:26" x14ac:dyDescent="0.3">
      <c r="A776">
        <v>3721</v>
      </c>
      <c r="B776" s="1" t="s">
        <v>2541</v>
      </c>
      <c r="C776" s="2">
        <v>42724</v>
      </c>
      <c r="D776" s="2">
        <v>42728</v>
      </c>
      <c r="E776" s="1" t="s">
        <v>41</v>
      </c>
      <c r="F776" s="1" t="s">
        <v>2542</v>
      </c>
      <c r="G776" s="1" t="s">
        <v>2543</v>
      </c>
      <c r="H776" s="1" t="s">
        <v>102</v>
      </c>
      <c r="I776" s="1" t="s">
        <v>27</v>
      </c>
      <c r="J776" s="1" t="s">
        <v>479</v>
      </c>
      <c r="K776" s="1" t="s">
        <v>480</v>
      </c>
      <c r="L776" s="1" t="s">
        <v>30</v>
      </c>
      <c r="M776" s="1" t="s">
        <v>381</v>
      </c>
      <c r="N776" s="1" t="s">
        <v>32</v>
      </c>
      <c r="O776" s="1" t="s">
        <v>58</v>
      </c>
      <c r="P776" s="1" t="s">
        <v>382</v>
      </c>
      <c r="Q776">
        <v>18.920000000000002</v>
      </c>
      <c r="R776">
        <v>4</v>
      </c>
      <c r="S776" s="5">
        <v>0</v>
      </c>
      <c r="T776" s="11">
        <v>7.3788</v>
      </c>
      <c r="U776" s="11">
        <f>SalesData[[#This Row],[Profit]]/SalesData[[#This Row],[Quantity]]</f>
        <v>1.8447</v>
      </c>
      <c r="V776" s="5">
        <f>SalesData[[#This Row],[Profit]]/SalesData[[#This Row],[Sales]]</f>
        <v>0.38999999999999996</v>
      </c>
      <c r="W776" s="17">
        <f>IF(SalesData[[#This Row],[Discount]]&gt;=0.2,1,0)</f>
        <v>0</v>
      </c>
      <c r="X776" s="1" t="s">
        <v>85</v>
      </c>
      <c r="Y776" s="1" t="str">
        <f>TEXT(SalesData[[#This Row],[Order Date]],"yyyy")</f>
        <v>2016</v>
      </c>
      <c r="Z776" s="1" t="s">
        <v>98</v>
      </c>
    </row>
    <row r="777" spans="1:26" x14ac:dyDescent="0.3">
      <c r="A777">
        <v>3736</v>
      </c>
      <c r="B777" s="1" t="s">
        <v>2544</v>
      </c>
      <c r="C777" s="2">
        <v>42800</v>
      </c>
      <c r="D777" s="2">
        <v>42805</v>
      </c>
      <c r="E777" s="1" t="s">
        <v>23</v>
      </c>
      <c r="F777" s="1" t="s">
        <v>2545</v>
      </c>
      <c r="G777" s="1" t="s">
        <v>2546</v>
      </c>
      <c r="H777" s="1" t="s">
        <v>26</v>
      </c>
      <c r="I777" s="1" t="s">
        <v>27</v>
      </c>
      <c r="J777" s="1" t="s">
        <v>175</v>
      </c>
      <c r="K777" s="1" t="s">
        <v>122</v>
      </c>
      <c r="L777" s="1" t="s">
        <v>69</v>
      </c>
      <c r="M777" s="1" t="s">
        <v>1182</v>
      </c>
      <c r="N777" s="1" t="s">
        <v>32</v>
      </c>
      <c r="O777" s="1" t="s">
        <v>58</v>
      </c>
      <c r="P777" s="1" t="s">
        <v>1183</v>
      </c>
      <c r="Q777">
        <v>71.97</v>
      </c>
      <c r="R777">
        <v>3</v>
      </c>
      <c r="S777" s="5">
        <v>0</v>
      </c>
      <c r="T777" s="11">
        <v>16.553100000000001</v>
      </c>
      <c r="U777" s="11">
        <f>SalesData[[#This Row],[Profit]]/SalesData[[#This Row],[Quantity]]</f>
        <v>5.5177000000000005</v>
      </c>
      <c r="V777" s="5">
        <f>SalesData[[#This Row],[Profit]]/SalesData[[#This Row],[Sales]]</f>
        <v>0.23</v>
      </c>
      <c r="W777" s="17">
        <f>IF(SalesData[[#This Row],[Discount]]&gt;=0.2,1,0)</f>
        <v>0</v>
      </c>
      <c r="X777" s="1" t="s">
        <v>60</v>
      </c>
      <c r="Y777" s="1" t="str">
        <f>TEXT(SalesData[[#This Row],[Order Date]],"yyyy")</f>
        <v>2017</v>
      </c>
      <c r="Z777" s="1" t="s">
        <v>197</v>
      </c>
    </row>
    <row r="778" spans="1:26" x14ac:dyDescent="0.3">
      <c r="A778">
        <v>3747</v>
      </c>
      <c r="B778" s="1" t="s">
        <v>2547</v>
      </c>
      <c r="C778" s="2">
        <v>42636</v>
      </c>
      <c r="D778" s="2">
        <v>42641</v>
      </c>
      <c r="E778" s="1" t="s">
        <v>23</v>
      </c>
      <c r="F778" s="1" t="s">
        <v>1051</v>
      </c>
      <c r="G778" s="1" t="s">
        <v>1052</v>
      </c>
      <c r="H778" s="1" t="s">
        <v>26</v>
      </c>
      <c r="I778" s="1" t="s">
        <v>27</v>
      </c>
      <c r="J778" s="1" t="s">
        <v>349</v>
      </c>
      <c r="K778" s="1" t="s">
        <v>669</v>
      </c>
      <c r="L778" s="1" t="s">
        <v>30</v>
      </c>
      <c r="M778" s="1" t="s">
        <v>1749</v>
      </c>
      <c r="N778" s="1" t="s">
        <v>32</v>
      </c>
      <c r="O778" s="1" t="s">
        <v>38</v>
      </c>
      <c r="P778" s="1" t="s">
        <v>1750</v>
      </c>
      <c r="Q778">
        <v>368.97</v>
      </c>
      <c r="R778">
        <v>3</v>
      </c>
      <c r="S778" s="5">
        <v>0</v>
      </c>
      <c r="T778" s="11">
        <v>81.173400000000001</v>
      </c>
      <c r="U778" s="11">
        <f>SalesData[[#This Row],[Profit]]/SalesData[[#This Row],[Quantity]]</f>
        <v>27.0578</v>
      </c>
      <c r="V778" s="5">
        <f>SalesData[[#This Row],[Profit]]/SalesData[[#This Row],[Sales]]</f>
        <v>0.21999999999999997</v>
      </c>
      <c r="W778" s="17">
        <f>IF(SalesData[[#This Row],[Discount]]&gt;=0.2,1,0)</f>
        <v>0</v>
      </c>
      <c r="X778" s="1" t="s">
        <v>60</v>
      </c>
      <c r="Y778" s="1" t="str">
        <f>TEXT(SalesData[[#This Row],[Order Date]],"yyyy")</f>
        <v>2016</v>
      </c>
      <c r="Z778" s="1" t="s">
        <v>79</v>
      </c>
    </row>
    <row r="779" spans="1:26" x14ac:dyDescent="0.3">
      <c r="A779">
        <v>3748</v>
      </c>
      <c r="B779" s="1" t="s">
        <v>2548</v>
      </c>
      <c r="C779" s="2">
        <v>42974</v>
      </c>
      <c r="D779" s="2">
        <v>42976</v>
      </c>
      <c r="E779" s="1" t="s">
        <v>23</v>
      </c>
      <c r="F779" s="1" t="s">
        <v>334</v>
      </c>
      <c r="G779" s="1" t="s">
        <v>335</v>
      </c>
      <c r="H779" s="1" t="s">
        <v>92</v>
      </c>
      <c r="I779" s="1" t="s">
        <v>27</v>
      </c>
      <c r="J779" s="1" t="s">
        <v>2450</v>
      </c>
      <c r="K779" s="1" t="s">
        <v>55</v>
      </c>
      <c r="L779" s="1" t="s">
        <v>56</v>
      </c>
      <c r="M779" s="1" t="s">
        <v>1402</v>
      </c>
      <c r="N779" s="1" t="s">
        <v>32</v>
      </c>
      <c r="O779" s="1" t="s">
        <v>58</v>
      </c>
      <c r="P779" s="1" t="s">
        <v>1403</v>
      </c>
      <c r="Q779">
        <v>198.46</v>
      </c>
      <c r="R779">
        <v>2</v>
      </c>
      <c r="S779" s="5">
        <v>0</v>
      </c>
      <c r="T779" s="11">
        <v>99.23</v>
      </c>
      <c r="U779" s="11">
        <f>SalesData[[#This Row],[Profit]]/SalesData[[#This Row],[Quantity]]</f>
        <v>49.615000000000002</v>
      </c>
      <c r="V779" s="5">
        <f>SalesData[[#This Row],[Profit]]/SalesData[[#This Row],[Sales]]</f>
        <v>0.5</v>
      </c>
      <c r="W779" s="17">
        <f>IF(SalesData[[#This Row],[Discount]]&gt;=0.2,1,0)</f>
        <v>0</v>
      </c>
      <c r="X779" s="1" t="s">
        <v>72</v>
      </c>
      <c r="Y779" s="1" t="str">
        <f>TEXT(SalesData[[#This Row],[Order Date]],"yyyy")</f>
        <v>2017</v>
      </c>
      <c r="Z779" s="1" t="s">
        <v>255</v>
      </c>
    </row>
    <row r="780" spans="1:26" x14ac:dyDescent="0.3">
      <c r="A780">
        <v>3752</v>
      </c>
      <c r="B780" s="1" t="s">
        <v>2548</v>
      </c>
      <c r="C780" s="2">
        <v>42974</v>
      </c>
      <c r="D780" s="2">
        <v>42976</v>
      </c>
      <c r="E780" s="1" t="s">
        <v>23</v>
      </c>
      <c r="F780" s="1" t="s">
        <v>334</v>
      </c>
      <c r="G780" s="1" t="s">
        <v>335</v>
      </c>
      <c r="H780" s="1" t="s">
        <v>92</v>
      </c>
      <c r="I780" s="1" t="s">
        <v>27</v>
      </c>
      <c r="J780" s="1" t="s">
        <v>2450</v>
      </c>
      <c r="K780" s="1" t="s">
        <v>55</v>
      </c>
      <c r="L780" s="1" t="s">
        <v>56</v>
      </c>
      <c r="M780" s="1" t="s">
        <v>468</v>
      </c>
      <c r="N780" s="1" t="s">
        <v>32</v>
      </c>
      <c r="O780" s="1" t="s">
        <v>38</v>
      </c>
      <c r="P780" s="1" t="s">
        <v>469</v>
      </c>
      <c r="Q780">
        <v>230.28</v>
      </c>
      <c r="R780">
        <v>3</v>
      </c>
      <c r="S780" s="5">
        <v>0.2</v>
      </c>
      <c r="T780" s="11">
        <v>23.027999999999999</v>
      </c>
      <c r="U780" s="11">
        <f>SalesData[[#This Row],[Profit]]/SalesData[[#This Row],[Quantity]]</f>
        <v>7.6759999999999993</v>
      </c>
      <c r="V780" s="5">
        <f>SalesData[[#This Row],[Profit]]/SalesData[[#This Row],[Sales]]</f>
        <v>9.9999999999999992E-2</v>
      </c>
      <c r="W780" s="17">
        <f>IF(SalesData[[#This Row],[Discount]]&gt;=0.2,1,0)</f>
        <v>1</v>
      </c>
      <c r="X780" s="1" t="s">
        <v>72</v>
      </c>
      <c r="Y780" s="1" t="str">
        <f>TEXT(SalesData[[#This Row],[Order Date]],"yyyy")</f>
        <v>2017</v>
      </c>
      <c r="Z780" s="1" t="s">
        <v>255</v>
      </c>
    </row>
    <row r="781" spans="1:26" x14ac:dyDescent="0.3">
      <c r="A781">
        <v>3757</v>
      </c>
      <c r="B781" s="1" t="s">
        <v>2549</v>
      </c>
      <c r="C781" s="2">
        <v>42432</v>
      </c>
      <c r="D781" s="2">
        <v>42435</v>
      </c>
      <c r="E781" s="1" t="s">
        <v>89</v>
      </c>
      <c r="F781" s="1" t="s">
        <v>2310</v>
      </c>
      <c r="G781" s="1" t="s">
        <v>2311</v>
      </c>
      <c r="H781" s="1" t="s">
        <v>92</v>
      </c>
      <c r="I781" s="1" t="s">
        <v>27</v>
      </c>
      <c r="J781" s="1" t="s">
        <v>2550</v>
      </c>
      <c r="K781" s="1" t="s">
        <v>94</v>
      </c>
      <c r="L781" s="1" t="s">
        <v>95</v>
      </c>
      <c r="M781" s="1" t="s">
        <v>2551</v>
      </c>
      <c r="N781" s="1" t="s">
        <v>32</v>
      </c>
      <c r="O781" s="1" t="s">
        <v>38</v>
      </c>
      <c r="P781" s="1" t="s">
        <v>2552</v>
      </c>
      <c r="Q781">
        <v>563.42999999999995</v>
      </c>
      <c r="R781">
        <v>5</v>
      </c>
      <c r="S781" s="5">
        <v>0.3</v>
      </c>
      <c r="T781" s="11">
        <v>-56.343000000000004</v>
      </c>
      <c r="U781" s="11">
        <f>SalesData[[#This Row],[Profit]]/SalesData[[#This Row],[Quantity]]</f>
        <v>-11.268600000000001</v>
      </c>
      <c r="V781" s="5">
        <f>SalesData[[#This Row],[Profit]]/SalesData[[#This Row],[Sales]]</f>
        <v>-0.10000000000000002</v>
      </c>
      <c r="W781" s="17">
        <f>IF(SalesData[[#This Row],[Discount]]&gt;=0.2,1,0)</f>
        <v>1</v>
      </c>
      <c r="X781" s="1" t="s">
        <v>35</v>
      </c>
      <c r="Y781" s="1" t="str">
        <f>TEXT(SalesData[[#This Row],[Order Date]],"yyyy")</f>
        <v>2016</v>
      </c>
      <c r="Z781" s="1" t="s">
        <v>197</v>
      </c>
    </row>
    <row r="782" spans="1:26" x14ac:dyDescent="0.3">
      <c r="A782">
        <v>3761</v>
      </c>
      <c r="B782" s="1" t="s">
        <v>2553</v>
      </c>
      <c r="C782" s="2">
        <v>42265</v>
      </c>
      <c r="D782" s="2">
        <v>42270</v>
      </c>
      <c r="E782" s="1" t="s">
        <v>41</v>
      </c>
      <c r="F782" s="1" t="s">
        <v>1082</v>
      </c>
      <c r="G782" s="1" t="s">
        <v>1083</v>
      </c>
      <c r="H782" s="1" t="s">
        <v>92</v>
      </c>
      <c r="I782" s="1" t="s">
        <v>27</v>
      </c>
      <c r="J782" s="1" t="s">
        <v>54</v>
      </c>
      <c r="K782" s="1" t="s">
        <v>55</v>
      </c>
      <c r="L782" s="1" t="s">
        <v>56</v>
      </c>
      <c r="M782" s="1" t="s">
        <v>1484</v>
      </c>
      <c r="N782" s="1" t="s">
        <v>32</v>
      </c>
      <c r="O782" s="1" t="s">
        <v>58</v>
      </c>
      <c r="P782" s="1" t="s">
        <v>1485</v>
      </c>
      <c r="Q782">
        <v>24.4</v>
      </c>
      <c r="R782">
        <v>2</v>
      </c>
      <c r="S782" s="5">
        <v>0</v>
      </c>
      <c r="T782" s="11">
        <v>10.247999999999999</v>
      </c>
      <c r="U782" s="11">
        <f>SalesData[[#This Row],[Profit]]/SalesData[[#This Row],[Quantity]]</f>
        <v>5.1239999999999997</v>
      </c>
      <c r="V782" s="5">
        <f>SalesData[[#This Row],[Profit]]/SalesData[[#This Row],[Sales]]</f>
        <v>0.42</v>
      </c>
      <c r="W782" s="17">
        <f>IF(SalesData[[#This Row],[Discount]]&gt;=0.2,1,0)</f>
        <v>0</v>
      </c>
      <c r="X782" s="1" t="s">
        <v>60</v>
      </c>
      <c r="Y782" s="1" t="str">
        <f>TEXT(SalesData[[#This Row],[Order Date]],"yyyy")</f>
        <v>2015</v>
      </c>
      <c r="Z782" s="1" t="s">
        <v>79</v>
      </c>
    </row>
    <row r="783" spans="1:26" x14ac:dyDescent="0.3">
      <c r="A783">
        <v>3763</v>
      </c>
      <c r="B783" s="1" t="s">
        <v>2554</v>
      </c>
      <c r="C783" s="2">
        <v>42595</v>
      </c>
      <c r="D783" s="2">
        <v>42600</v>
      </c>
      <c r="E783" s="1" t="s">
        <v>23</v>
      </c>
      <c r="F783" s="1" t="s">
        <v>1728</v>
      </c>
      <c r="G783" s="1" t="s">
        <v>1729</v>
      </c>
      <c r="H783" s="1" t="s">
        <v>92</v>
      </c>
      <c r="I783" s="1" t="s">
        <v>27</v>
      </c>
      <c r="J783" s="1" t="s">
        <v>2555</v>
      </c>
      <c r="K783" s="1" t="s">
        <v>240</v>
      </c>
      <c r="L783" s="1" t="s">
        <v>95</v>
      </c>
      <c r="M783" s="1" t="s">
        <v>544</v>
      </c>
      <c r="N783" s="1" t="s">
        <v>32</v>
      </c>
      <c r="O783" s="1" t="s">
        <v>33</v>
      </c>
      <c r="P783" s="1" t="s">
        <v>545</v>
      </c>
      <c r="Q783">
        <v>241.96</v>
      </c>
      <c r="R783">
        <v>2</v>
      </c>
      <c r="S783" s="5">
        <v>0</v>
      </c>
      <c r="T783" s="11">
        <v>24.196000000000002</v>
      </c>
      <c r="U783" s="11">
        <f>SalesData[[#This Row],[Profit]]/SalesData[[#This Row],[Quantity]]</f>
        <v>12.098000000000001</v>
      </c>
      <c r="V783" s="5">
        <f>SalesData[[#This Row],[Profit]]/SalesData[[#This Row],[Sales]]</f>
        <v>0.1</v>
      </c>
      <c r="W783" s="17">
        <f>IF(SalesData[[#This Row],[Discount]]&gt;=0.2,1,0)</f>
        <v>0</v>
      </c>
      <c r="X783" s="1" t="s">
        <v>60</v>
      </c>
      <c r="Y783" s="1" t="str">
        <f>TEXT(SalesData[[#This Row],[Order Date]],"yyyy")</f>
        <v>2016</v>
      </c>
      <c r="Z783" s="1" t="s">
        <v>255</v>
      </c>
    </row>
    <row r="784" spans="1:26" x14ac:dyDescent="0.3">
      <c r="A784">
        <v>3766</v>
      </c>
      <c r="B784" s="1" t="s">
        <v>2556</v>
      </c>
      <c r="C784" s="2">
        <v>42450</v>
      </c>
      <c r="D784" s="2">
        <v>42454</v>
      </c>
      <c r="E784" s="1" t="s">
        <v>41</v>
      </c>
      <c r="F784" s="1" t="s">
        <v>2255</v>
      </c>
      <c r="G784" s="1" t="s">
        <v>2256</v>
      </c>
      <c r="H784" s="1" t="s">
        <v>92</v>
      </c>
      <c r="I784" s="1" t="s">
        <v>27</v>
      </c>
      <c r="J784" s="1" t="s">
        <v>103</v>
      </c>
      <c r="K784" s="1" t="s">
        <v>94</v>
      </c>
      <c r="L784" s="1" t="s">
        <v>95</v>
      </c>
      <c r="M784" s="1" t="s">
        <v>1569</v>
      </c>
      <c r="N784" s="1" t="s">
        <v>32</v>
      </c>
      <c r="O784" s="1" t="s">
        <v>47</v>
      </c>
      <c r="P784" s="1" t="s">
        <v>1570</v>
      </c>
      <c r="Q784">
        <v>99.372</v>
      </c>
      <c r="R784">
        <v>2</v>
      </c>
      <c r="S784" s="5">
        <v>0.3</v>
      </c>
      <c r="T784" s="11">
        <v>-1.4196</v>
      </c>
      <c r="U784" s="11">
        <f>SalesData[[#This Row],[Profit]]/SalesData[[#This Row],[Quantity]]</f>
        <v>-0.70979999999999999</v>
      </c>
      <c r="V784" s="5">
        <f>SalesData[[#This Row],[Profit]]/SalesData[[#This Row],[Sales]]</f>
        <v>-1.4285714285714285E-2</v>
      </c>
      <c r="W784" s="17">
        <f>IF(SalesData[[#This Row],[Discount]]&gt;=0.2,1,0)</f>
        <v>1</v>
      </c>
      <c r="X784" s="1" t="s">
        <v>85</v>
      </c>
      <c r="Y784" s="1" t="str">
        <f>TEXT(SalesData[[#This Row],[Order Date]],"yyyy")</f>
        <v>2016</v>
      </c>
      <c r="Z784" s="1" t="s">
        <v>197</v>
      </c>
    </row>
    <row r="785" spans="1:26" x14ac:dyDescent="0.3">
      <c r="A785">
        <v>3769</v>
      </c>
      <c r="B785" s="1" t="s">
        <v>2557</v>
      </c>
      <c r="C785" s="2">
        <v>41989</v>
      </c>
      <c r="D785" s="2">
        <v>41993</v>
      </c>
      <c r="E785" s="1" t="s">
        <v>23</v>
      </c>
      <c r="F785" s="1" t="s">
        <v>2558</v>
      </c>
      <c r="G785" s="1" t="s">
        <v>2559</v>
      </c>
      <c r="H785" s="1" t="s">
        <v>92</v>
      </c>
      <c r="I785" s="1" t="s">
        <v>27</v>
      </c>
      <c r="J785" s="1" t="s">
        <v>2052</v>
      </c>
      <c r="K785" s="1" t="s">
        <v>45</v>
      </c>
      <c r="L785" s="1" t="s">
        <v>30</v>
      </c>
      <c r="M785" s="1" t="s">
        <v>1534</v>
      </c>
      <c r="N785" s="1" t="s">
        <v>32</v>
      </c>
      <c r="O785" s="1" t="s">
        <v>38</v>
      </c>
      <c r="P785" s="1" t="s">
        <v>1535</v>
      </c>
      <c r="Q785">
        <v>1013.832</v>
      </c>
      <c r="R785">
        <v>9</v>
      </c>
      <c r="S785" s="5">
        <v>0.2</v>
      </c>
      <c r="T785" s="11">
        <v>101.3832</v>
      </c>
      <c r="U785" s="11">
        <f>SalesData[[#This Row],[Profit]]/SalesData[[#This Row],[Quantity]]</f>
        <v>11.264800000000001</v>
      </c>
      <c r="V785" s="5">
        <f>SalesData[[#This Row],[Profit]]/SalesData[[#This Row],[Sales]]</f>
        <v>0.1</v>
      </c>
      <c r="W785" s="17">
        <f>IF(SalesData[[#This Row],[Discount]]&gt;=0.2,1,0)</f>
        <v>1</v>
      </c>
      <c r="X785" s="1" t="s">
        <v>85</v>
      </c>
      <c r="Y785" s="1" t="str">
        <f>TEXT(SalesData[[#This Row],[Order Date]],"yyyy")</f>
        <v>2014</v>
      </c>
      <c r="Z785" s="1" t="s">
        <v>98</v>
      </c>
    </row>
    <row r="786" spans="1:26" x14ac:dyDescent="0.3">
      <c r="A786">
        <v>3771</v>
      </c>
      <c r="B786" s="1" t="s">
        <v>2560</v>
      </c>
      <c r="C786" s="2">
        <v>42721</v>
      </c>
      <c r="D786" s="2">
        <v>42725</v>
      </c>
      <c r="E786" s="1" t="s">
        <v>41</v>
      </c>
      <c r="F786" s="1" t="s">
        <v>2561</v>
      </c>
      <c r="G786" s="1" t="s">
        <v>2562</v>
      </c>
      <c r="H786" s="1" t="s">
        <v>26</v>
      </c>
      <c r="I786" s="1" t="s">
        <v>27</v>
      </c>
      <c r="J786" s="1" t="s">
        <v>330</v>
      </c>
      <c r="K786" s="1" t="s">
        <v>55</v>
      </c>
      <c r="L786" s="1" t="s">
        <v>56</v>
      </c>
      <c r="M786" s="1" t="s">
        <v>614</v>
      </c>
      <c r="N786" s="1" t="s">
        <v>32</v>
      </c>
      <c r="O786" s="1" t="s">
        <v>47</v>
      </c>
      <c r="P786" s="1" t="s">
        <v>615</v>
      </c>
      <c r="Q786">
        <v>2003.52</v>
      </c>
      <c r="R786">
        <v>6</v>
      </c>
      <c r="S786" s="5">
        <v>0.2</v>
      </c>
      <c r="T786" s="11">
        <v>-325.572</v>
      </c>
      <c r="U786" s="11">
        <f>SalesData[[#This Row],[Profit]]/SalesData[[#This Row],[Quantity]]</f>
        <v>-54.262</v>
      </c>
      <c r="V786" s="5">
        <f>SalesData[[#This Row],[Profit]]/SalesData[[#This Row],[Sales]]</f>
        <v>-0.16250000000000001</v>
      </c>
      <c r="W786" s="17">
        <f>IF(SalesData[[#This Row],[Discount]]&gt;=0.2,1,0)</f>
        <v>1</v>
      </c>
      <c r="X786" s="1" t="s">
        <v>85</v>
      </c>
      <c r="Y786" s="1" t="str">
        <f>TEXT(SalesData[[#This Row],[Order Date]],"yyyy")</f>
        <v>2016</v>
      </c>
      <c r="Z786" s="1" t="s">
        <v>98</v>
      </c>
    </row>
    <row r="787" spans="1:26" x14ac:dyDescent="0.3">
      <c r="A787">
        <v>3778</v>
      </c>
      <c r="B787" s="1" t="s">
        <v>2563</v>
      </c>
      <c r="C787" s="2">
        <v>42127</v>
      </c>
      <c r="D787" s="2">
        <v>42132</v>
      </c>
      <c r="E787" s="1" t="s">
        <v>41</v>
      </c>
      <c r="F787" s="1" t="s">
        <v>2232</v>
      </c>
      <c r="G787" s="1" t="s">
        <v>2233</v>
      </c>
      <c r="H787" s="1" t="s">
        <v>102</v>
      </c>
      <c r="I787" s="1" t="s">
        <v>27</v>
      </c>
      <c r="J787" s="1" t="s">
        <v>2564</v>
      </c>
      <c r="K787" s="1" t="s">
        <v>55</v>
      </c>
      <c r="L787" s="1" t="s">
        <v>56</v>
      </c>
      <c r="M787" s="1" t="s">
        <v>1855</v>
      </c>
      <c r="N787" s="1" t="s">
        <v>32</v>
      </c>
      <c r="O787" s="1" t="s">
        <v>58</v>
      </c>
      <c r="P787" s="1" t="s">
        <v>1856</v>
      </c>
      <c r="Q787">
        <v>665.88</v>
      </c>
      <c r="R787">
        <v>6</v>
      </c>
      <c r="S787" s="5">
        <v>0</v>
      </c>
      <c r="T787" s="11">
        <v>106.5408</v>
      </c>
      <c r="U787" s="11">
        <f>SalesData[[#This Row],[Profit]]/SalesData[[#This Row],[Quantity]]</f>
        <v>17.756800000000002</v>
      </c>
      <c r="V787" s="5">
        <f>SalesData[[#This Row],[Profit]]/SalesData[[#This Row],[Sales]]</f>
        <v>0.16</v>
      </c>
      <c r="W787" s="17">
        <f>IF(SalesData[[#This Row],[Discount]]&gt;=0.2,1,0)</f>
        <v>0</v>
      </c>
      <c r="X787" s="1" t="s">
        <v>60</v>
      </c>
      <c r="Y787" s="1" t="str">
        <f>TEXT(SalesData[[#This Row],[Order Date]],"yyyy")</f>
        <v>2015</v>
      </c>
      <c r="Z787" s="1" t="s">
        <v>163</v>
      </c>
    </row>
    <row r="788" spans="1:26" x14ac:dyDescent="0.3">
      <c r="A788">
        <v>3796</v>
      </c>
      <c r="B788" s="1" t="s">
        <v>2565</v>
      </c>
      <c r="C788" s="2">
        <v>41666</v>
      </c>
      <c r="D788" s="2">
        <v>41672</v>
      </c>
      <c r="E788" s="1" t="s">
        <v>41</v>
      </c>
      <c r="F788" s="1" t="s">
        <v>2566</v>
      </c>
      <c r="G788" s="1" t="s">
        <v>2567</v>
      </c>
      <c r="H788" s="1" t="s">
        <v>26</v>
      </c>
      <c r="I788" s="1" t="s">
        <v>27</v>
      </c>
      <c r="J788" s="1" t="s">
        <v>641</v>
      </c>
      <c r="K788" s="1" t="s">
        <v>55</v>
      </c>
      <c r="L788" s="1" t="s">
        <v>56</v>
      </c>
      <c r="M788" s="1" t="s">
        <v>2568</v>
      </c>
      <c r="N788" s="1" t="s">
        <v>32</v>
      </c>
      <c r="O788" s="1" t="s">
        <v>47</v>
      </c>
      <c r="P788" s="1" t="s">
        <v>2569</v>
      </c>
      <c r="Q788">
        <v>333</v>
      </c>
      <c r="R788">
        <v>3</v>
      </c>
      <c r="S788" s="5">
        <v>0.2</v>
      </c>
      <c r="T788" s="11">
        <v>-16.649999999999999</v>
      </c>
      <c r="U788" s="11">
        <f>SalesData[[#This Row],[Profit]]/SalesData[[#This Row],[Quantity]]</f>
        <v>-5.55</v>
      </c>
      <c r="V788" s="5">
        <f>SalesData[[#This Row],[Profit]]/SalesData[[#This Row],[Sales]]</f>
        <v>-4.9999999999999996E-2</v>
      </c>
      <c r="W788" s="17">
        <f>IF(SalesData[[#This Row],[Discount]]&gt;=0.2,1,0)</f>
        <v>1</v>
      </c>
      <c r="X788" s="1" t="s">
        <v>131</v>
      </c>
      <c r="Y788" s="1" t="str">
        <f>TEXT(SalesData[[#This Row],[Order Date]],"yyyy")</f>
        <v>2014</v>
      </c>
      <c r="Z788" s="1" t="s">
        <v>171</v>
      </c>
    </row>
    <row r="789" spans="1:26" x14ac:dyDescent="0.3">
      <c r="A789">
        <v>3799</v>
      </c>
      <c r="B789" s="1" t="s">
        <v>2570</v>
      </c>
      <c r="C789" s="2">
        <v>43043</v>
      </c>
      <c r="D789" s="2">
        <v>43044</v>
      </c>
      <c r="E789" s="1" t="s">
        <v>89</v>
      </c>
      <c r="F789" s="1" t="s">
        <v>353</v>
      </c>
      <c r="G789" s="1" t="s">
        <v>354</v>
      </c>
      <c r="H789" s="1" t="s">
        <v>92</v>
      </c>
      <c r="I789" s="1" t="s">
        <v>27</v>
      </c>
      <c r="J789" s="1" t="s">
        <v>2571</v>
      </c>
      <c r="K789" s="1" t="s">
        <v>1038</v>
      </c>
      <c r="L789" s="1" t="s">
        <v>30</v>
      </c>
      <c r="M789" s="1" t="s">
        <v>412</v>
      </c>
      <c r="N789" s="1" t="s">
        <v>32</v>
      </c>
      <c r="O789" s="1" t="s">
        <v>47</v>
      </c>
      <c r="P789" s="1" t="s">
        <v>413</v>
      </c>
      <c r="Q789">
        <v>523.76400000000001</v>
      </c>
      <c r="R789">
        <v>3</v>
      </c>
      <c r="S789" s="5">
        <v>0.4</v>
      </c>
      <c r="T789" s="11">
        <v>-192.04679999999999</v>
      </c>
      <c r="U789" s="11">
        <f>SalesData[[#This Row],[Profit]]/SalesData[[#This Row],[Quantity]]</f>
        <v>-64.015599999999992</v>
      </c>
      <c r="V789" s="5">
        <f>SalesData[[#This Row],[Profit]]/SalesData[[#This Row],[Sales]]</f>
        <v>-0.36666666666666664</v>
      </c>
      <c r="W789" s="17">
        <f>IF(SalesData[[#This Row],[Discount]]&gt;=0.2,1,0)</f>
        <v>1</v>
      </c>
      <c r="X789" s="1" t="s">
        <v>125</v>
      </c>
      <c r="Y789" s="1" t="str">
        <f>TEXT(SalesData[[#This Row],[Order Date]],"yyyy")</f>
        <v>2017</v>
      </c>
      <c r="Z789" s="1" t="s">
        <v>36</v>
      </c>
    </row>
    <row r="790" spans="1:26" x14ac:dyDescent="0.3">
      <c r="A790">
        <v>3801</v>
      </c>
      <c r="B790" s="1" t="s">
        <v>2572</v>
      </c>
      <c r="C790" s="2">
        <v>42657</v>
      </c>
      <c r="D790" s="2">
        <v>42663</v>
      </c>
      <c r="E790" s="1" t="s">
        <v>41</v>
      </c>
      <c r="F790" s="1" t="s">
        <v>2573</v>
      </c>
      <c r="G790" s="1" t="s">
        <v>2574</v>
      </c>
      <c r="H790" s="1" t="s">
        <v>26</v>
      </c>
      <c r="I790" s="1" t="s">
        <v>27</v>
      </c>
      <c r="J790" s="1" t="s">
        <v>608</v>
      </c>
      <c r="K790" s="1" t="s">
        <v>1038</v>
      </c>
      <c r="L790" s="1" t="s">
        <v>30</v>
      </c>
      <c r="M790" s="1" t="s">
        <v>2575</v>
      </c>
      <c r="N790" s="1" t="s">
        <v>32</v>
      </c>
      <c r="O790" s="1" t="s">
        <v>38</v>
      </c>
      <c r="P790" s="1" t="s">
        <v>2576</v>
      </c>
      <c r="Q790">
        <v>102.592</v>
      </c>
      <c r="R790">
        <v>1</v>
      </c>
      <c r="S790" s="5">
        <v>0.2</v>
      </c>
      <c r="T790" s="11">
        <v>10.2592</v>
      </c>
      <c r="U790" s="11">
        <f>SalesData[[#This Row],[Profit]]/SalesData[[#This Row],[Quantity]]</f>
        <v>10.2592</v>
      </c>
      <c r="V790" s="5">
        <f>SalesData[[#This Row],[Profit]]/SalesData[[#This Row],[Sales]]</f>
        <v>0.1</v>
      </c>
      <c r="W790" s="17">
        <f>IF(SalesData[[#This Row],[Discount]]&gt;=0.2,1,0)</f>
        <v>1</v>
      </c>
      <c r="X790" s="1" t="s">
        <v>131</v>
      </c>
      <c r="Y790" s="1" t="str">
        <f>TEXT(SalesData[[#This Row],[Order Date]],"yyyy")</f>
        <v>2016</v>
      </c>
      <c r="Z790" s="1" t="s">
        <v>50</v>
      </c>
    </row>
    <row r="791" spans="1:26" x14ac:dyDescent="0.3">
      <c r="A791">
        <v>3810</v>
      </c>
      <c r="B791" s="1" t="s">
        <v>2577</v>
      </c>
      <c r="C791" s="2">
        <v>42320</v>
      </c>
      <c r="D791" s="2">
        <v>42327</v>
      </c>
      <c r="E791" s="1" t="s">
        <v>41</v>
      </c>
      <c r="F791" s="1" t="s">
        <v>2578</v>
      </c>
      <c r="G791" s="1" t="s">
        <v>2579</v>
      </c>
      <c r="H791" s="1" t="s">
        <v>92</v>
      </c>
      <c r="I791" s="1" t="s">
        <v>27</v>
      </c>
      <c r="J791" s="1" t="s">
        <v>2514</v>
      </c>
      <c r="K791" s="1" t="s">
        <v>45</v>
      </c>
      <c r="L791" s="1" t="s">
        <v>30</v>
      </c>
      <c r="M791" s="1" t="s">
        <v>2580</v>
      </c>
      <c r="N791" s="1" t="s">
        <v>32</v>
      </c>
      <c r="O791" s="1" t="s">
        <v>38</v>
      </c>
      <c r="P791" s="1" t="s">
        <v>2581</v>
      </c>
      <c r="Q791">
        <v>523.91999999999996</v>
      </c>
      <c r="R791">
        <v>5</v>
      </c>
      <c r="S791" s="5">
        <v>0.2</v>
      </c>
      <c r="T791" s="11">
        <v>-72.039000000000001</v>
      </c>
      <c r="U791" s="11">
        <f>SalesData[[#This Row],[Profit]]/SalesData[[#This Row],[Quantity]]</f>
        <v>-14.4078</v>
      </c>
      <c r="V791" s="5">
        <f>SalesData[[#This Row],[Profit]]/SalesData[[#This Row],[Sales]]</f>
        <v>-0.13750000000000001</v>
      </c>
      <c r="W791" s="17">
        <f>IF(SalesData[[#This Row],[Discount]]&gt;=0.2,1,0)</f>
        <v>1</v>
      </c>
      <c r="X791" s="1" t="s">
        <v>49</v>
      </c>
      <c r="Y791" s="1" t="str">
        <f>TEXT(SalesData[[#This Row],[Order Date]],"yyyy")</f>
        <v>2015</v>
      </c>
      <c r="Z791" s="1" t="s">
        <v>36</v>
      </c>
    </row>
    <row r="792" spans="1:26" x14ac:dyDescent="0.3">
      <c r="A792">
        <v>3812</v>
      </c>
      <c r="B792" s="1" t="s">
        <v>2577</v>
      </c>
      <c r="C792" s="2">
        <v>42320</v>
      </c>
      <c r="D792" s="2">
        <v>42327</v>
      </c>
      <c r="E792" s="1" t="s">
        <v>41</v>
      </c>
      <c r="F792" s="1" t="s">
        <v>2578</v>
      </c>
      <c r="G792" s="1" t="s">
        <v>2579</v>
      </c>
      <c r="H792" s="1" t="s">
        <v>92</v>
      </c>
      <c r="I792" s="1" t="s">
        <v>27</v>
      </c>
      <c r="J792" s="1" t="s">
        <v>2514</v>
      </c>
      <c r="K792" s="1" t="s">
        <v>45</v>
      </c>
      <c r="L792" s="1" t="s">
        <v>30</v>
      </c>
      <c r="M792" s="1" t="s">
        <v>300</v>
      </c>
      <c r="N792" s="1" t="s">
        <v>32</v>
      </c>
      <c r="O792" s="1" t="s">
        <v>38</v>
      </c>
      <c r="P792" s="1" t="s">
        <v>301</v>
      </c>
      <c r="Q792">
        <v>146.136</v>
      </c>
      <c r="R792">
        <v>3</v>
      </c>
      <c r="S792" s="5">
        <v>0.2</v>
      </c>
      <c r="T792" s="11">
        <v>16.440300000000001</v>
      </c>
      <c r="U792" s="11">
        <f>SalesData[[#This Row],[Profit]]/SalesData[[#This Row],[Quantity]]</f>
        <v>5.4801000000000002</v>
      </c>
      <c r="V792" s="5">
        <f>SalesData[[#This Row],[Profit]]/SalesData[[#This Row],[Sales]]</f>
        <v>0.1125</v>
      </c>
      <c r="W792" s="17">
        <f>IF(SalesData[[#This Row],[Discount]]&gt;=0.2,1,0)</f>
        <v>1</v>
      </c>
      <c r="X792" s="1" t="s">
        <v>49</v>
      </c>
      <c r="Y792" s="1" t="str">
        <f>TEXT(SalesData[[#This Row],[Order Date]],"yyyy")</f>
        <v>2015</v>
      </c>
      <c r="Z792" s="1" t="s">
        <v>36</v>
      </c>
    </row>
    <row r="793" spans="1:26" x14ac:dyDescent="0.3">
      <c r="A793">
        <v>3817</v>
      </c>
      <c r="B793" s="1" t="s">
        <v>2582</v>
      </c>
      <c r="C793" s="2">
        <v>42262</v>
      </c>
      <c r="D793" s="2">
        <v>42266</v>
      </c>
      <c r="E793" s="1" t="s">
        <v>41</v>
      </c>
      <c r="F793" s="1" t="s">
        <v>2237</v>
      </c>
      <c r="G793" s="1" t="s">
        <v>2238</v>
      </c>
      <c r="H793" s="1" t="s">
        <v>26</v>
      </c>
      <c r="I793" s="1" t="s">
        <v>27</v>
      </c>
      <c r="J793" s="1" t="s">
        <v>2464</v>
      </c>
      <c r="K793" s="1" t="s">
        <v>1278</v>
      </c>
      <c r="L793" s="1" t="s">
        <v>30</v>
      </c>
      <c r="M793" s="1" t="s">
        <v>1993</v>
      </c>
      <c r="N793" s="1" t="s">
        <v>32</v>
      </c>
      <c r="O793" s="1" t="s">
        <v>47</v>
      </c>
      <c r="P793" s="1" t="s">
        <v>1994</v>
      </c>
      <c r="Q793">
        <v>801.96</v>
      </c>
      <c r="R793">
        <v>2</v>
      </c>
      <c r="S793" s="5">
        <v>0</v>
      </c>
      <c r="T793" s="11">
        <v>200.49</v>
      </c>
      <c r="U793" s="11">
        <f>SalesData[[#This Row],[Profit]]/SalesData[[#This Row],[Quantity]]</f>
        <v>100.245</v>
      </c>
      <c r="V793" s="5">
        <f>SalesData[[#This Row],[Profit]]/SalesData[[#This Row],[Sales]]</f>
        <v>0.25</v>
      </c>
      <c r="W793" s="17">
        <f>IF(SalesData[[#This Row],[Discount]]&gt;=0.2,1,0)</f>
        <v>0</v>
      </c>
      <c r="X793" s="1" t="s">
        <v>85</v>
      </c>
      <c r="Y793" s="1" t="str">
        <f>TEXT(SalesData[[#This Row],[Order Date]],"yyyy")</f>
        <v>2015</v>
      </c>
      <c r="Z793" s="1" t="s">
        <v>79</v>
      </c>
    </row>
    <row r="794" spans="1:26" x14ac:dyDescent="0.3">
      <c r="A794">
        <v>3819</v>
      </c>
      <c r="B794" s="1" t="s">
        <v>2582</v>
      </c>
      <c r="C794" s="2">
        <v>42262</v>
      </c>
      <c r="D794" s="2">
        <v>42266</v>
      </c>
      <c r="E794" s="1" t="s">
        <v>41</v>
      </c>
      <c r="F794" s="1" t="s">
        <v>2237</v>
      </c>
      <c r="G794" s="1" t="s">
        <v>2238</v>
      </c>
      <c r="H794" s="1" t="s">
        <v>26</v>
      </c>
      <c r="I794" s="1" t="s">
        <v>27</v>
      </c>
      <c r="J794" s="1" t="s">
        <v>2464</v>
      </c>
      <c r="K794" s="1" t="s">
        <v>1278</v>
      </c>
      <c r="L794" s="1" t="s">
        <v>30</v>
      </c>
      <c r="M794" s="1" t="s">
        <v>658</v>
      </c>
      <c r="N794" s="1" t="s">
        <v>32</v>
      </c>
      <c r="O794" s="1" t="s">
        <v>38</v>
      </c>
      <c r="P794" s="1" t="s">
        <v>659</v>
      </c>
      <c r="Q794">
        <v>1056.8599999999999</v>
      </c>
      <c r="R794">
        <v>7</v>
      </c>
      <c r="S794" s="5">
        <v>0</v>
      </c>
      <c r="T794" s="11">
        <v>306.48939999999999</v>
      </c>
      <c r="U794" s="11">
        <f>SalesData[[#This Row],[Profit]]/SalesData[[#This Row],[Quantity]]</f>
        <v>43.784199999999998</v>
      </c>
      <c r="V794" s="5">
        <f>SalesData[[#This Row],[Profit]]/SalesData[[#This Row],[Sales]]</f>
        <v>0.29000000000000004</v>
      </c>
      <c r="W794" s="17">
        <f>IF(SalesData[[#This Row],[Discount]]&gt;=0.2,1,0)</f>
        <v>0</v>
      </c>
      <c r="X794" s="1" t="s">
        <v>85</v>
      </c>
      <c r="Y794" s="1" t="str">
        <f>TEXT(SalesData[[#This Row],[Order Date]],"yyyy")</f>
        <v>2015</v>
      </c>
      <c r="Z794" s="1" t="s">
        <v>79</v>
      </c>
    </row>
    <row r="795" spans="1:26" x14ac:dyDescent="0.3">
      <c r="A795">
        <v>3821</v>
      </c>
      <c r="B795" s="1" t="s">
        <v>2583</v>
      </c>
      <c r="C795" s="2">
        <v>43017</v>
      </c>
      <c r="D795" s="2">
        <v>43022</v>
      </c>
      <c r="E795" s="1" t="s">
        <v>41</v>
      </c>
      <c r="F795" s="1" t="s">
        <v>2156</v>
      </c>
      <c r="G795" s="1" t="s">
        <v>2157</v>
      </c>
      <c r="H795" s="1" t="s">
        <v>26</v>
      </c>
      <c r="I795" s="1" t="s">
        <v>27</v>
      </c>
      <c r="J795" s="1" t="s">
        <v>175</v>
      </c>
      <c r="K795" s="1" t="s">
        <v>122</v>
      </c>
      <c r="L795" s="1" t="s">
        <v>69</v>
      </c>
      <c r="M795" s="1" t="s">
        <v>1638</v>
      </c>
      <c r="N795" s="1" t="s">
        <v>32</v>
      </c>
      <c r="O795" s="1" t="s">
        <v>33</v>
      </c>
      <c r="P795" s="1" t="s">
        <v>1639</v>
      </c>
      <c r="Q795">
        <v>314.35199999999998</v>
      </c>
      <c r="R795">
        <v>3</v>
      </c>
      <c r="S795" s="5">
        <v>0.2</v>
      </c>
      <c r="T795" s="11">
        <v>-15.717599999999999</v>
      </c>
      <c r="U795" s="11">
        <f>SalesData[[#This Row],[Profit]]/SalesData[[#This Row],[Quantity]]</f>
        <v>-5.2391999999999994</v>
      </c>
      <c r="V795" s="5">
        <f>SalesData[[#This Row],[Profit]]/SalesData[[#This Row],[Sales]]</f>
        <v>-0.05</v>
      </c>
      <c r="W795" s="17">
        <f>IF(SalesData[[#This Row],[Discount]]&gt;=0.2,1,0)</f>
        <v>1</v>
      </c>
      <c r="X795" s="1" t="s">
        <v>60</v>
      </c>
      <c r="Y795" s="1" t="str">
        <f>TEXT(SalesData[[#This Row],[Order Date]],"yyyy")</f>
        <v>2017</v>
      </c>
      <c r="Z795" s="1" t="s">
        <v>50</v>
      </c>
    </row>
    <row r="796" spans="1:26" x14ac:dyDescent="0.3">
      <c r="A796">
        <v>3828</v>
      </c>
      <c r="B796" s="1" t="s">
        <v>2584</v>
      </c>
      <c r="C796" s="2">
        <v>42862</v>
      </c>
      <c r="D796" s="2">
        <v>42866</v>
      </c>
      <c r="E796" s="1" t="s">
        <v>41</v>
      </c>
      <c r="F796" s="1" t="s">
        <v>1590</v>
      </c>
      <c r="G796" s="1" t="s">
        <v>1591</v>
      </c>
      <c r="H796" s="1" t="s">
        <v>92</v>
      </c>
      <c r="I796" s="1" t="s">
        <v>27</v>
      </c>
      <c r="J796" s="1" t="s">
        <v>290</v>
      </c>
      <c r="K796" s="1" t="s">
        <v>291</v>
      </c>
      <c r="L796" s="1" t="s">
        <v>95</v>
      </c>
      <c r="M796" s="1" t="s">
        <v>383</v>
      </c>
      <c r="N796" s="1" t="s">
        <v>32</v>
      </c>
      <c r="O796" s="1" t="s">
        <v>38</v>
      </c>
      <c r="P796" s="1" t="s">
        <v>384</v>
      </c>
      <c r="Q796">
        <v>1458.65</v>
      </c>
      <c r="R796">
        <v>5</v>
      </c>
      <c r="S796" s="5">
        <v>0</v>
      </c>
      <c r="T796" s="11">
        <v>423.00850000000003</v>
      </c>
      <c r="U796" s="11">
        <f>SalesData[[#This Row],[Profit]]/SalesData[[#This Row],[Quantity]]</f>
        <v>84.601700000000008</v>
      </c>
      <c r="V796" s="5">
        <f>SalesData[[#This Row],[Profit]]/SalesData[[#This Row],[Sales]]</f>
        <v>0.28999999999999998</v>
      </c>
      <c r="W796" s="17">
        <f>IF(SalesData[[#This Row],[Discount]]&gt;=0.2,1,0)</f>
        <v>0</v>
      </c>
      <c r="X796" s="1" t="s">
        <v>85</v>
      </c>
      <c r="Y796" s="1" t="str">
        <f>TEXT(SalesData[[#This Row],[Order Date]],"yyyy")</f>
        <v>2017</v>
      </c>
      <c r="Z796" s="1" t="s">
        <v>163</v>
      </c>
    </row>
    <row r="797" spans="1:26" x14ac:dyDescent="0.3">
      <c r="A797">
        <v>3829</v>
      </c>
      <c r="B797" s="1" t="s">
        <v>2584</v>
      </c>
      <c r="C797" s="2">
        <v>42862</v>
      </c>
      <c r="D797" s="2">
        <v>42866</v>
      </c>
      <c r="E797" s="1" t="s">
        <v>41</v>
      </c>
      <c r="F797" s="1" t="s">
        <v>1590</v>
      </c>
      <c r="G797" s="1" t="s">
        <v>1591</v>
      </c>
      <c r="H797" s="1" t="s">
        <v>92</v>
      </c>
      <c r="I797" s="1" t="s">
        <v>27</v>
      </c>
      <c r="J797" s="1" t="s">
        <v>290</v>
      </c>
      <c r="K797" s="1" t="s">
        <v>291</v>
      </c>
      <c r="L797" s="1" t="s">
        <v>95</v>
      </c>
      <c r="M797" s="1" t="s">
        <v>2010</v>
      </c>
      <c r="N797" s="1" t="s">
        <v>32</v>
      </c>
      <c r="O797" s="1" t="s">
        <v>38</v>
      </c>
      <c r="P797" s="1" t="s">
        <v>2011</v>
      </c>
      <c r="Q797">
        <v>26.64</v>
      </c>
      <c r="R797">
        <v>1</v>
      </c>
      <c r="S797" s="5">
        <v>0</v>
      </c>
      <c r="T797" s="11">
        <v>7.4592000000000001</v>
      </c>
      <c r="U797" s="11">
        <f>SalesData[[#This Row],[Profit]]/SalesData[[#This Row],[Quantity]]</f>
        <v>7.4592000000000001</v>
      </c>
      <c r="V797" s="5">
        <f>SalesData[[#This Row],[Profit]]/SalesData[[#This Row],[Sales]]</f>
        <v>0.27999999999999997</v>
      </c>
      <c r="W797" s="17">
        <f>IF(SalesData[[#This Row],[Discount]]&gt;=0.2,1,0)</f>
        <v>0</v>
      </c>
      <c r="X797" s="1" t="s">
        <v>85</v>
      </c>
      <c r="Y797" s="1" t="str">
        <f>TEXT(SalesData[[#This Row],[Order Date]],"yyyy")</f>
        <v>2017</v>
      </c>
      <c r="Z797" s="1" t="s">
        <v>163</v>
      </c>
    </row>
    <row r="798" spans="1:26" x14ac:dyDescent="0.3">
      <c r="A798">
        <v>3830</v>
      </c>
      <c r="B798" s="1" t="s">
        <v>2584</v>
      </c>
      <c r="C798" s="2">
        <v>42862</v>
      </c>
      <c r="D798" s="2">
        <v>42866</v>
      </c>
      <c r="E798" s="1" t="s">
        <v>41</v>
      </c>
      <c r="F798" s="1" t="s">
        <v>1590</v>
      </c>
      <c r="G798" s="1" t="s">
        <v>1591</v>
      </c>
      <c r="H798" s="1" t="s">
        <v>92</v>
      </c>
      <c r="I798" s="1" t="s">
        <v>27</v>
      </c>
      <c r="J798" s="1" t="s">
        <v>290</v>
      </c>
      <c r="K798" s="1" t="s">
        <v>291</v>
      </c>
      <c r="L798" s="1" t="s">
        <v>95</v>
      </c>
      <c r="M798" s="1" t="s">
        <v>582</v>
      </c>
      <c r="N798" s="1" t="s">
        <v>32</v>
      </c>
      <c r="O798" s="1" t="s">
        <v>38</v>
      </c>
      <c r="P798" s="1" t="s">
        <v>583</v>
      </c>
      <c r="Q798">
        <v>476.8</v>
      </c>
      <c r="R798">
        <v>2</v>
      </c>
      <c r="S798" s="5">
        <v>0</v>
      </c>
      <c r="T798" s="11">
        <v>119.2</v>
      </c>
      <c r="U798" s="11">
        <f>SalesData[[#This Row],[Profit]]/SalesData[[#This Row],[Quantity]]</f>
        <v>59.6</v>
      </c>
      <c r="V798" s="5">
        <f>SalesData[[#This Row],[Profit]]/SalesData[[#This Row],[Sales]]</f>
        <v>0.25</v>
      </c>
      <c r="W798" s="17">
        <f>IF(SalesData[[#This Row],[Discount]]&gt;=0.2,1,0)</f>
        <v>0</v>
      </c>
      <c r="X798" s="1" t="s">
        <v>85</v>
      </c>
      <c r="Y798" s="1" t="str">
        <f>TEXT(SalesData[[#This Row],[Order Date]],"yyyy")</f>
        <v>2017</v>
      </c>
      <c r="Z798" s="1" t="s">
        <v>163</v>
      </c>
    </row>
    <row r="799" spans="1:26" x14ac:dyDescent="0.3">
      <c r="A799">
        <v>3832</v>
      </c>
      <c r="B799" s="1" t="s">
        <v>2585</v>
      </c>
      <c r="C799" s="2">
        <v>42322</v>
      </c>
      <c r="D799" s="2">
        <v>42327</v>
      </c>
      <c r="E799" s="1" t="s">
        <v>41</v>
      </c>
      <c r="F799" s="1" t="s">
        <v>2586</v>
      </c>
      <c r="G799" s="1" t="s">
        <v>2587</v>
      </c>
      <c r="H799" s="1" t="s">
        <v>26</v>
      </c>
      <c r="I799" s="1" t="s">
        <v>27</v>
      </c>
      <c r="J799" s="1" t="s">
        <v>743</v>
      </c>
      <c r="K799" s="1" t="s">
        <v>202</v>
      </c>
      <c r="L799" s="1" t="s">
        <v>69</v>
      </c>
      <c r="M799" s="1" t="s">
        <v>310</v>
      </c>
      <c r="N799" s="1" t="s">
        <v>32</v>
      </c>
      <c r="O799" s="1" t="s">
        <v>58</v>
      </c>
      <c r="P799" s="1" t="s">
        <v>2588</v>
      </c>
      <c r="Q799">
        <v>76.14</v>
      </c>
      <c r="R799">
        <v>3</v>
      </c>
      <c r="S799" s="5">
        <v>0</v>
      </c>
      <c r="T799" s="11">
        <v>26.649000000000001</v>
      </c>
      <c r="U799" s="11">
        <f>SalesData[[#This Row],[Profit]]/SalesData[[#This Row],[Quantity]]</f>
        <v>8.8830000000000009</v>
      </c>
      <c r="V799" s="5">
        <f>SalesData[[#This Row],[Profit]]/SalesData[[#This Row],[Sales]]</f>
        <v>0.35000000000000003</v>
      </c>
      <c r="W799" s="17">
        <f>IF(SalesData[[#This Row],[Discount]]&gt;=0.2,1,0)</f>
        <v>0</v>
      </c>
      <c r="X799" s="1" t="s">
        <v>60</v>
      </c>
      <c r="Y799" s="1" t="str">
        <f>TEXT(SalesData[[#This Row],[Order Date]],"yyyy")</f>
        <v>2015</v>
      </c>
      <c r="Z799" s="1" t="s">
        <v>36</v>
      </c>
    </row>
    <row r="800" spans="1:26" x14ac:dyDescent="0.3">
      <c r="A800">
        <v>3835</v>
      </c>
      <c r="B800" s="1" t="s">
        <v>2589</v>
      </c>
      <c r="C800" s="2">
        <v>41967</v>
      </c>
      <c r="D800" s="2">
        <v>41967</v>
      </c>
      <c r="E800" s="1" t="s">
        <v>427</v>
      </c>
      <c r="F800" s="1" t="s">
        <v>2590</v>
      </c>
      <c r="G800" s="1" t="s">
        <v>2591</v>
      </c>
      <c r="H800" s="1" t="s">
        <v>92</v>
      </c>
      <c r="I800" s="1" t="s">
        <v>27</v>
      </c>
      <c r="J800" s="1" t="s">
        <v>349</v>
      </c>
      <c r="K800" s="1" t="s">
        <v>233</v>
      </c>
      <c r="L800" s="1" t="s">
        <v>69</v>
      </c>
      <c r="M800" s="1" t="s">
        <v>1308</v>
      </c>
      <c r="N800" s="1" t="s">
        <v>32</v>
      </c>
      <c r="O800" s="1" t="s">
        <v>38</v>
      </c>
      <c r="P800" s="1" t="s">
        <v>1309</v>
      </c>
      <c r="Q800">
        <v>611.05799999999999</v>
      </c>
      <c r="R800">
        <v>3</v>
      </c>
      <c r="S800" s="5">
        <v>0.3</v>
      </c>
      <c r="T800" s="11">
        <v>-34.9176</v>
      </c>
      <c r="U800" s="11">
        <f>SalesData[[#This Row],[Profit]]/SalesData[[#This Row],[Quantity]]</f>
        <v>-11.639200000000001</v>
      </c>
      <c r="V800" s="5">
        <f>SalesData[[#This Row],[Profit]]/SalesData[[#This Row],[Sales]]</f>
        <v>-5.7142857142857141E-2</v>
      </c>
      <c r="W800" s="17">
        <f>IF(SalesData[[#This Row],[Discount]]&gt;=0.2,1,0)</f>
        <v>1</v>
      </c>
      <c r="X800" s="1" t="s">
        <v>432</v>
      </c>
      <c r="Y800" s="1" t="str">
        <f>TEXT(SalesData[[#This Row],[Order Date]],"yyyy")</f>
        <v>2014</v>
      </c>
      <c r="Z800" s="1" t="s">
        <v>36</v>
      </c>
    </row>
    <row r="801" spans="1:26" x14ac:dyDescent="0.3">
      <c r="A801">
        <v>3839</v>
      </c>
      <c r="B801" s="1" t="s">
        <v>2592</v>
      </c>
      <c r="C801" s="2">
        <v>41846</v>
      </c>
      <c r="D801" s="2">
        <v>41853</v>
      </c>
      <c r="E801" s="1" t="s">
        <v>41</v>
      </c>
      <c r="F801" s="1" t="s">
        <v>127</v>
      </c>
      <c r="G801" s="1" t="s">
        <v>128</v>
      </c>
      <c r="H801" s="1" t="s">
        <v>26</v>
      </c>
      <c r="I801" s="1" t="s">
        <v>27</v>
      </c>
      <c r="J801" s="1" t="s">
        <v>1341</v>
      </c>
      <c r="K801" s="1" t="s">
        <v>1342</v>
      </c>
      <c r="L801" s="1" t="s">
        <v>56</v>
      </c>
      <c r="M801" s="1" t="s">
        <v>407</v>
      </c>
      <c r="N801" s="1" t="s">
        <v>32</v>
      </c>
      <c r="O801" s="1" t="s">
        <v>38</v>
      </c>
      <c r="P801" s="1" t="s">
        <v>408</v>
      </c>
      <c r="Q801">
        <v>674.35199999999998</v>
      </c>
      <c r="R801">
        <v>3</v>
      </c>
      <c r="S801" s="5">
        <v>0.2</v>
      </c>
      <c r="T801" s="11">
        <v>-109.5822</v>
      </c>
      <c r="U801" s="11">
        <f>SalesData[[#This Row],[Profit]]/SalesData[[#This Row],[Quantity]]</f>
        <v>-36.5274</v>
      </c>
      <c r="V801" s="5">
        <f>SalesData[[#This Row],[Profit]]/SalesData[[#This Row],[Sales]]</f>
        <v>-0.16250000000000001</v>
      </c>
      <c r="W801" s="17">
        <f>IF(SalesData[[#This Row],[Discount]]&gt;=0.2,1,0)</f>
        <v>1</v>
      </c>
      <c r="X801" s="1" t="s">
        <v>49</v>
      </c>
      <c r="Y801" s="1" t="str">
        <f>TEXT(SalesData[[#This Row],[Order Date]],"yyyy")</f>
        <v>2014</v>
      </c>
      <c r="Z801" s="1" t="s">
        <v>73</v>
      </c>
    </row>
    <row r="802" spans="1:26" x14ac:dyDescent="0.3">
      <c r="A802">
        <v>3840</v>
      </c>
      <c r="B802" s="1" t="s">
        <v>2592</v>
      </c>
      <c r="C802" s="2">
        <v>41846</v>
      </c>
      <c r="D802" s="2">
        <v>41853</v>
      </c>
      <c r="E802" s="1" t="s">
        <v>41</v>
      </c>
      <c r="F802" s="1" t="s">
        <v>127</v>
      </c>
      <c r="G802" s="1" t="s">
        <v>128</v>
      </c>
      <c r="H802" s="1" t="s">
        <v>26</v>
      </c>
      <c r="I802" s="1" t="s">
        <v>27</v>
      </c>
      <c r="J802" s="1" t="s">
        <v>1341</v>
      </c>
      <c r="K802" s="1" t="s">
        <v>1342</v>
      </c>
      <c r="L802" s="1" t="s">
        <v>56</v>
      </c>
      <c r="M802" s="1" t="s">
        <v>1206</v>
      </c>
      <c r="N802" s="1" t="s">
        <v>32</v>
      </c>
      <c r="O802" s="1" t="s">
        <v>58</v>
      </c>
      <c r="P802" s="1" t="s">
        <v>1207</v>
      </c>
      <c r="Q802">
        <v>134.01</v>
      </c>
      <c r="R802">
        <v>9</v>
      </c>
      <c r="S802" s="5">
        <v>0</v>
      </c>
      <c r="T802" s="11">
        <v>36.182699999999997</v>
      </c>
      <c r="U802" s="11">
        <f>SalesData[[#This Row],[Profit]]/SalesData[[#This Row],[Quantity]]</f>
        <v>4.0202999999999998</v>
      </c>
      <c r="V802" s="5">
        <f>SalesData[[#This Row],[Profit]]/SalesData[[#This Row],[Sales]]</f>
        <v>0.27</v>
      </c>
      <c r="W802" s="17">
        <f>IF(SalesData[[#This Row],[Discount]]&gt;=0.2,1,0)</f>
        <v>0</v>
      </c>
      <c r="X802" s="1" t="s">
        <v>49</v>
      </c>
      <c r="Y802" s="1" t="str">
        <f>TEXT(SalesData[[#This Row],[Order Date]],"yyyy")</f>
        <v>2014</v>
      </c>
      <c r="Z802" s="1" t="s">
        <v>73</v>
      </c>
    </row>
    <row r="803" spans="1:26" x14ac:dyDescent="0.3">
      <c r="A803">
        <v>3842</v>
      </c>
      <c r="B803" s="1" t="s">
        <v>2593</v>
      </c>
      <c r="C803" s="2">
        <v>41798</v>
      </c>
      <c r="D803" s="2">
        <v>41802</v>
      </c>
      <c r="E803" s="1" t="s">
        <v>41</v>
      </c>
      <c r="F803" s="1" t="s">
        <v>2594</v>
      </c>
      <c r="G803" s="1" t="s">
        <v>2595</v>
      </c>
      <c r="H803" s="1" t="s">
        <v>92</v>
      </c>
      <c r="I803" s="1" t="s">
        <v>27</v>
      </c>
      <c r="J803" s="1" t="s">
        <v>2407</v>
      </c>
      <c r="K803" s="1" t="s">
        <v>143</v>
      </c>
      <c r="L803" s="1" t="s">
        <v>30</v>
      </c>
      <c r="M803" s="1" t="s">
        <v>592</v>
      </c>
      <c r="N803" s="1" t="s">
        <v>32</v>
      </c>
      <c r="O803" s="1" t="s">
        <v>38</v>
      </c>
      <c r="P803" s="1" t="s">
        <v>593</v>
      </c>
      <c r="Q803">
        <v>170.352</v>
      </c>
      <c r="R803">
        <v>3</v>
      </c>
      <c r="S803" s="5">
        <v>0.2</v>
      </c>
      <c r="T803" s="11">
        <v>10.647</v>
      </c>
      <c r="U803" s="11">
        <f>SalesData[[#This Row],[Profit]]/SalesData[[#This Row],[Quantity]]</f>
        <v>3.5489999999999999</v>
      </c>
      <c r="V803" s="5">
        <f>SalesData[[#This Row],[Profit]]/SalesData[[#This Row],[Sales]]</f>
        <v>6.25E-2</v>
      </c>
      <c r="W803" s="17">
        <f>IF(SalesData[[#This Row],[Discount]]&gt;=0.2,1,0)</f>
        <v>1</v>
      </c>
      <c r="X803" s="1" t="s">
        <v>85</v>
      </c>
      <c r="Y803" s="1" t="str">
        <f>TEXT(SalesData[[#This Row],[Order Date]],"yyyy")</f>
        <v>2014</v>
      </c>
      <c r="Z803" s="1" t="s">
        <v>61</v>
      </c>
    </row>
    <row r="804" spans="1:26" x14ac:dyDescent="0.3">
      <c r="A804">
        <v>3846</v>
      </c>
      <c r="B804" s="1" t="s">
        <v>2596</v>
      </c>
      <c r="C804" s="2">
        <v>41940</v>
      </c>
      <c r="D804" s="2">
        <v>41943</v>
      </c>
      <c r="E804" s="1" t="s">
        <v>89</v>
      </c>
      <c r="F804" s="1" t="s">
        <v>1319</v>
      </c>
      <c r="G804" s="1" t="s">
        <v>1320</v>
      </c>
      <c r="H804" s="1" t="s">
        <v>92</v>
      </c>
      <c r="I804" s="1" t="s">
        <v>27</v>
      </c>
      <c r="J804" s="1" t="s">
        <v>54</v>
      </c>
      <c r="K804" s="1" t="s">
        <v>55</v>
      </c>
      <c r="L804" s="1" t="s">
        <v>56</v>
      </c>
      <c r="M804" s="1" t="s">
        <v>544</v>
      </c>
      <c r="N804" s="1" t="s">
        <v>32</v>
      </c>
      <c r="O804" s="1" t="s">
        <v>33</v>
      </c>
      <c r="P804" s="1" t="s">
        <v>545</v>
      </c>
      <c r="Q804">
        <v>616.99800000000005</v>
      </c>
      <c r="R804">
        <v>6</v>
      </c>
      <c r="S804" s="5">
        <v>0.15</v>
      </c>
      <c r="T804" s="11">
        <v>-36.293999999999997</v>
      </c>
      <c r="U804" s="11">
        <f>SalesData[[#This Row],[Profit]]/SalesData[[#This Row],[Quantity]]</f>
        <v>-6.0489999999999995</v>
      </c>
      <c r="V804" s="5">
        <f>SalesData[[#This Row],[Profit]]/SalesData[[#This Row],[Sales]]</f>
        <v>-5.8823529411764698E-2</v>
      </c>
      <c r="W804" s="17">
        <f>IF(SalesData[[#This Row],[Discount]]&gt;=0.2,1,0)</f>
        <v>0</v>
      </c>
      <c r="X804" s="1" t="s">
        <v>35</v>
      </c>
      <c r="Y804" s="1" t="str">
        <f>TEXT(SalesData[[#This Row],[Order Date]],"yyyy")</f>
        <v>2014</v>
      </c>
      <c r="Z804" s="1" t="s">
        <v>50</v>
      </c>
    </row>
    <row r="805" spans="1:26" x14ac:dyDescent="0.3">
      <c r="A805">
        <v>3852</v>
      </c>
      <c r="B805" s="1" t="s">
        <v>2597</v>
      </c>
      <c r="C805" s="2">
        <v>42268</v>
      </c>
      <c r="D805" s="2">
        <v>42268</v>
      </c>
      <c r="E805" s="1" t="s">
        <v>427</v>
      </c>
      <c r="F805" s="1" t="s">
        <v>2598</v>
      </c>
      <c r="G805" s="1" t="s">
        <v>2599</v>
      </c>
      <c r="H805" s="1" t="s">
        <v>102</v>
      </c>
      <c r="I805" s="1" t="s">
        <v>27</v>
      </c>
      <c r="J805" s="1" t="s">
        <v>2400</v>
      </c>
      <c r="K805" s="1" t="s">
        <v>436</v>
      </c>
      <c r="L805" s="1" t="s">
        <v>69</v>
      </c>
      <c r="M805" s="1" t="s">
        <v>183</v>
      </c>
      <c r="N805" s="1" t="s">
        <v>32</v>
      </c>
      <c r="O805" s="1" t="s">
        <v>58</v>
      </c>
      <c r="P805" s="1" t="s">
        <v>184</v>
      </c>
      <c r="Q805">
        <v>85.3</v>
      </c>
      <c r="R805">
        <v>2</v>
      </c>
      <c r="S805" s="5">
        <v>0</v>
      </c>
      <c r="T805" s="11">
        <v>14.500999999999999</v>
      </c>
      <c r="U805" s="11">
        <f>SalesData[[#This Row],[Profit]]/SalesData[[#This Row],[Quantity]]</f>
        <v>7.2504999999999997</v>
      </c>
      <c r="V805" s="5">
        <f>SalesData[[#This Row],[Profit]]/SalesData[[#This Row],[Sales]]</f>
        <v>0.17</v>
      </c>
      <c r="W805" s="17">
        <f>IF(SalesData[[#This Row],[Discount]]&gt;=0.2,1,0)</f>
        <v>0</v>
      </c>
      <c r="X805" s="1" t="s">
        <v>432</v>
      </c>
      <c r="Y805" s="1" t="str">
        <f>TEXT(SalesData[[#This Row],[Order Date]],"yyyy")</f>
        <v>2015</v>
      </c>
      <c r="Z805" s="1" t="s">
        <v>79</v>
      </c>
    </row>
    <row r="806" spans="1:26" x14ac:dyDescent="0.3">
      <c r="A806">
        <v>3854</v>
      </c>
      <c r="B806" s="1" t="s">
        <v>2600</v>
      </c>
      <c r="C806" s="2">
        <v>42892</v>
      </c>
      <c r="D806" s="2">
        <v>42896</v>
      </c>
      <c r="E806" s="1" t="s">
        <v>41</v>
      </c>
      <c r="F806" s="1" t="s">
        <v>2601</v>
      </c>
      <c r="G806" s="1" t="s">
        <v>2602</v>
      </c>
      <c r="H806" s="1" t="s">
        <v>102</v>
      </c>
      <c r="I806" s="1" t="s">
        <v>27</v>
      </c>
      <c r="J806" s="1" t="s">
        <v>330</v>
      </c>
      <c r="K806" s="1" t="s">
        <v>55</v>
      </c>
      <c r="L806" s="1" t="s">
        <v>56</v>
      </c>
      <c r="M806" s="1" t="s">
        <v>2603</v>
      </c>
      <c r="N806" s="1" t="s">
        <v>32</v>
      </c>
      <c r="O806" s="1" t="s">
        <v>58</v>
      </c>
      <c r="P806" s="1" t="s">
        <v>2604</v>
      </c>
      <c r="Q806">
        <v>4.95</v>
      </c>
      <c r="R806">
        <v>1</v>
      </c>
      <c r="S806" s="5">
        <v>0</v>
      </c>
      <c r="T806" s="11">
        <v>2.1779999999999999</v>
      </c>
      <c r="U806" s="11">
        <f>SalesData[[#This Row],[Profit]]/SalesData[[#This Row],[Quantity]]</f>
        <v>2.1779999999999999</v>
      </c>
      <c r="V806" s="5">
        <f>SalesData[[#This Row],[Profit]]/SalesData[[#This Row],[Sales]]</f>
        <v>0.43999999999999995</v>
      </c>
      <c r="W806" s="17">
        <f>IF(SalesData[[#This Row],[Discount]]&gt;=0.2,1,0)</f>
        <v>0</v>
      </c>
      <c r="X806" s="1" t="s">
        <v>85</v>
      </c>
      <c r="Y806" s="1" t="str">
        <f>TEXT(SalesData[[#This Row],[Order Date]],"yyyy")</f>
        <v>2017</v>
      </c>
      <c r="Z806" s="1" t="s">
        <v>61</v>
      </c>
    </row>
    <row r="807" spans="1:26" x14ac:dyDescent="0.3">
      <c r="A807">
        <v>3860</v>
      </c>
      <c r="B807" s="1" t="s">
        <v>2605</v>
      </c>
      <c r="C807" s="2">
        <v>42783</v>
      </c>
      <c r="D807" s="2">
        <v>42788</v>
      </c>
      <c r="E807" s="1" t="s">
        <v>41</v>
      </c>
      <c r="F807" s="1" t="s">
        <v>1239</v>
      </c>
      <c r="G807" s="1" t="s">
        <v>1240</v>
      </c>
      <c r="H807" s="1" t="s">
        <v>102</v>
      </c>
      <c r="I807" s="1" t="s">
        <v>27</v>
      </c>
      <c r="J807" s="1" t="s">
        <v>135</v>
      </c>
      <c r="K807" s="1" t="s">
        <v>136</v>
      </c>
      <c r="L807" s="1" t="s">
        <v>95</v>
      </c>
      <c r="M807" s="1" t="s">
        <v>1079</v>
      </c>
      <c r="N807" s="1" t="s">
        <v>32</v>
      </c>
      <c r="O807" s="1" t="s">
        <v>47</v>
      </c>
      <c r="P807" s="1" t="s">
        <v>1080</v>
      </c>
      <c r="Q807">
        <v>480.96</v>
      </c>
      <c r="R807">
        <v>3</v>
      </c>
      <c r="S807" s="5">
        <v>0.5</v>
      </c>
      <c r="T807" s="11">
        <v>-269.33760000000001</v>
      </c>
      <c r="U807" s="11">
        <f>SalesData[[#This Row],[Profit]]/SalesData[[#This Row],[Quantity]]</f>
        <v>-89.779200000000003</v>
      </c>
      <c r="V807" s="5">
        <f>SalesData[[#This Row],[Profit]]/SalesData[[#This Row],[Sales]]</f>
        <v>-0.56000000000000005</v>
      </c>
      <c r="W807" s="17">
        <f>IF(SalesData[[#This Row],[Discount]]&gt;=0.2,1,0)</f>
        <v>1</v>
      </c>
      <c r="X807" s="1" t="s">
        <v>60</v>
      </c>
      <c r="Y807" s="1" t="str">
        <f>TEXT(SalesData[[#This Row],[Order Date]],"yyyy")</f>
        <v>2017</v>
      </c>
      <c r="Z807" s="1" t="s">
        <v>299</v>
      </c>
    </row>
    <row r="808" spans="1:26" x14ac:dyDescent="0.3">
      <c r="A808">
        <v>3865</v>
      </c>
      <c r="B808" s="1" t="s">
        <v>2606</v>
      </c>
      <c r="C808" s="2">
        <v>42336</v>
      </c>
      <c r="D808" s="2">
        <v>42341</v>
      </c>
      <c r="E808" s="1" t="s">
        <v>41</v>
      </c>
      <c r="F808" s="1" t="s">
        <v>223</v>
      </c>
      <c r="G808" s="1" t="s">
        <v>224</v>
      </c>
      <c r="H808" s="1" t="s">
        <v>26</v>
      </c>
      <c r="I808" s="1" t="s">
        <v>27</v>
      </c>
      <c r="J808" s="1" t="s">
        <v>2607</v>
      </c>
      <c r="K808" s="1" t="s">
        <v>136</v>
      </c>
      <c r="L808" s="1" t="s">
        <v>95</v>
      </c>
      <c r="M808" s="1" t="s">
        <v>2608</v>
      </c>
      <c r="N808" s="1" t="s">
        <v>32</v>
      </c>
      <c r="O808" s="1" t="s">
        <v>58</v>
      </c>
      <c r="P808" s="1" t="s">
        <v>2609</v>
      </c>
      <c r="Q808">
        <v>151.96</v>
      </c>
      <c r="R808">
        <v>5</v>
      </c>
      <c r="S808" s="5">
        <v>0.6</v>
      </c>
      <c r="T808" s="11">
        <v>-182.352</v>
      </c>
      <c r="U808" s="11">
        <f>SalesData[[#This Row],[Profit]]/SalesData[[#This Row],[Quantity]]</f>
        <v>-36.470399999999998</v>
      </c>
      <c r="V808" s="5">
        <f>SalesData[[#This Row],[Profit]]/SalesData[[#This Row],[Sales]]</f>
        <v>-1.2</v>
      </c>
      <c r="W808" s="17">
        <f>IF(SalesData[[#This Row],[Discount]]&gt;=0.2,1,0)</f>
        <v>1</v>
      </c>
      <c r="X808" s="1" t="s">
        <v>60</v>
      </c>
      <c r="Y808" s="1" t="str">
        <f>TEXT(SalesData[[#This Row],[Order Date]],"yyyy")</f>
        <v>2015</v>
      </c>
      <c r="Z808" s="1" t="s">
        <v>36</v>
      </c>
    </row>
    <row r="809" spans="1:26" x14ac:dyDescent="0.3">
      <c r="A809">
        <v>3869</v>
      </c>
      <c r="B809" s="1" t="s">
        <v>2610</v>
      </c>
      <c r="C809" s="2">
        <v>42300</v>
      </c>
      <c r="D809" s="2">
        <v>42304</v>
      </c>
      <c r="E809" s="1" t="s">
        <v>23</v>
      </c>
      <c r="F809" s="1" t="s">
        <v>2611</v>
      </c>
      <c r="G809" s="1" t="s">
        <v>2612</v>
      </c>
      <c r="H809" s="1" t="s">
        <v>26</v>
      </c>
      <c r="I809" s="1" t="s">
        <v>27</v>
      </c>
      <c r="J809" s="1" t="s">
        <v>641</v>
      </c>
      <c r="K809" s="1" t="s">
        <v>55</v>
      </c>
      <c r="L809" s="1" t="s">
        <v>56</v>
      </c>
      <c r="M809" s="1" t="s">
        <v>2336</v>
      </c>
      <c r="N809" s="1" t="s">
        <v>32</v>
      </c>
      <c r="O809" s="1" t="s">
        <v>38</v>
      </c>
      <c r="P809" s="1" t="s">
        <v>2337</v>
      </c>
      <c r="Q809">
        <v>240.78399999999999</v>
      </c>
      <c r="R809">
        <v>1</v>
      </c>
      <c r="S809" s="5">
        <v>0.2</v>
      </c>
      <c r="T809" s="11">
        <v>27.088200000000001</v>
      </c>
      <c r="U809" s="11">
        <f>SalesData[[#This Row],[Profit]]/SalesData[[#This Row],[Quantity]]</f>
        <v>27.088200000000001</v>
      </c>
      <c r="V809" s="5">
        <f>SalesData[[#This Row],[Profit]]/SalesData[[#This Row],[Sales]]</f>
        <v>0.1125</v>
      </c>
      <c r="W809" s="17">
        <f>IF(SalesData[[#This Row],[Discount]]&gt;=0.2,1,0)</f>
        <v>1</v>
      </c>
      <c r="X809" s="1" t="s">
        <v>85</v>
      </c>
      <c r="Y809" s="1" t="str">
        <f>TEXT(SalesData[[#This Row],[Order Date]],"yyyy")</f>
        <v>2015</v>
      </c>
      <c r="Z809" s="1" t="s">
        <v>50</v>
      </c>
    </row>
    <row r="810" spans="1:26" x14ac:dyDescent="0.3">
      <c r="A810">
        <v>3870</v>
      </c>
      <c r="B810" s="1" t="s">
        <v>2610</v>
      </c>
      <c r="C810" s="2">
        <v>42300</v>
      </c>
      <c r="D810" s="2">
        <v>42304</v>
      </c>
      <c r="E810" s="1" t="s">
        <v>23</v>
      </c>
      <c r="F810" s="1" t="s">
        <v>2611</v>
      </c>
      <c r="G810" s="1" t="s">
        <v>2612</v>
      </c>
      <c r="H810" s="1" t="s">
        <v>26</v>
      </c>
      <c r="I810" s="1" t="s">
        <v>27</v>
      </c>
      <c r="J810" s="1" t="s">
        <v>641</v>
      </c>
      <c r="K810" s="1" t="s">
        <v>55</v>
      </c>
      <c r="L810" s="1" t="s">
        <v>56</v>
      </c>
      <c r="M810" s="1" t="s">
        <v>1104</v>
      </c>
      <c r="N810" s="1" t="s">
        <v>32</v>
      </c>
      <c r="O810" s="1" t="s">
        <v>38</v>
      </c>
      <c r="P810" s="1" t="s">
        <v>1105</v>
      </c>
      <c r="Q810">
        <v>191.96799999999999</v>
      </c>
      <c r="R810">
        <v>7</v>
      </c>
      <c r="S810" s="5">
        <v>0.2</v>
      </c>
      <c r="T810" s="11">
        <v>16.7972</v>
      </c>
      <c r="U810" s="11">
        <f>SalesData[[#This Row],[Profit]]/SalesData[[#This Row],[Quantity]]</f>
        <v>2.3996</v>
      </c>
      <c r="V810" s="5">
        <f>SalesData[[#This Row],[Profit]]/SalesData[[#This Row],[Sales]]</f>
        <v>8.7500000000000008E-2</v>
      </c>
      <c r="W810" s="17">
        <f>IF(SalesData[[#This Row],[Discount]]&gt;=0.2,1,0)</f>
        <v>1</v>
      </c>
      <c r="X810" s="1" t="s">
        <v>85</v>
      </c>
      <c r="Y810" s="1" t="str">
        <f>TEXT(SalesData[[#This Row],[Order Date]],"yyyy")</f>
        <v>2015</v>
      </c>
      <c r="Z810" s="1" t="s">
        <v>50</v>
      </c>
    </row>
    <row r="811" spans="1:26" x14ac:dyDescent="0.3">
      <c r="A811">
        <v>3873</v>
      </c>
      <c r="B811" s="1" t="s">
        <v>2610</v>
      </c>
      <c r="C811" s="2">
        <v>42300</v>
      </c>
      <c r="D811" s="2">
        <v>42304</v>
      </c>
      <c r="E811" s="1" t="s">
        <v>23</v>
      </c>
      <c r="F811" s="1" t="s">
        <v>2611</v>
      </c>
      <c r="G811" s="1" t="s">
        <v>2612</v>
      </c>
      <c r="H811" s="1" t="s">
        <v>26</v>
      </c>
      <c r="I811" s="1" t="s">
        <v>27</v>
      </c>
      <c r="J811" s="1" t="s">
        <v>641</v>
      </c>
      <c r="K811" s="1" t="s">
        <v>55</v>
      </c>
      <c r="L811" s="1" t="s">
        <v>56</v>
      </c>
      <c r="M811" s="1" t="s">
        <v>1488</v>
      </c>
      <c r="N811" s="1" t="s">
        <v>32</v>
      </c>
      <c r="O811" s="1" t="s">
        <v>38</v>
      </c>
      <c r="P811" s="1" t="s">
        <v>1489</v>
      </c>
      <c r="Q811">
        <v>842.35199999999998</v>
      </c>
      <c r="R811">
        <v>3</v>
      </c>
      <c r="S811" s="5">
        <v>0.2</v>
      </c>
      <c r="T811" s="11">
        <v>42.117600000000003</v>
      </c>
      <c r="U811" s="11">
        <f>SalesData[[#This Row],[Profit]]/SalesData[[#This Row],[Quantity]]</f>
        <v>14.039200000000001</v>
      </c>
      <c r="V811" s="5">
        <f>SalesData[[#This Row],[Profit]]/SalesData[[#This Row],[Sales]]</f>
        <v>0.05</v>
      </c>
      <c r="W811" s="17">
        <f>IF(SalesData[[#This Row],[Discount]]&gt;=0.2,1,0)</f>
        <v>1</v>
      </c>
      <c r="X811" s="1" t="s">
        <v>85</v>
      </c>
      <c r="Y811" s="1" t="str">
        <f>TEXT(SalesData[[#This Row],[Order Date]],"yyyy")</f>
        <v>2015</v>
      </c>
      <c r="Z811" s="1" t="s">
        <v>50</v>
      </c>
    </row>
    <row r="812" spans="1:26" x14ac:dyDescent="0.3">
      <c r="A812">
        <v>3883</v>
      </c>
      <c r="B812" s="1" t="s">
        <v>2613</v>
      </c>
      <c r="C812" s="2">
        <v>42170</v>
      </c>
      <c r="D812" s="2">
        <v>42175</v>
      </c>
      <c r="E812" s="1" t="s">
        <v>41</v>
      </c>
      <c r="F812" s="1" t="s">
        <v>2614</v>
      </c>
      <c r="G812" s="1" t="s">
        <v>2615</v>
      </c>
      <c r="H812" s="1" t="s">
        <v>26</v>
      </c>
      <c r="I812" s="1" t="s">
        <v>27</v>
      </c>
      <c r="J812" s="1" t="s">
        <v>2035</v>
      </c>
      <c r="K812" s="1" t="s">
        <v>522</v>
      </c>
      <c r="L812" s="1" t="s">
        <v>56</v>
      </c>
      <c r="M812" s="1" t="s">
        <v>2608</v>
      </c>
      <c r="N812" s="1" t="s">
        <v>32</v>
      </c>
      <c r="O812" s="1" t="s">
        <v>58</v>
      </c>
      <c r="P812" s="1" t="s">
        <v>2609</v>
      </c>
      <c r="Q812">
        <v>364.70400000000001</v>
      </c>
      <c r="R812">
        <v>6</v>
      </c>
      <c r="S812" s="5">
        <v>0.2</v>
      </c>
      <c r="T812" s="11">
        <v>-36.470399999999998</v>
      </c>
      <c r="U812" s="11">
        <f>SalesData[[#This Row],[Profit]]/SalesData[[#This Row],[Quantity]]</f>
        <v>-6.0783999999999994</v>
      </c>
      <c r="V812" s="5">
        <f>SalesData[[#This Row],[Profit]]/SalesData[[#This Row],[Sales]]</f>
        <v>-9.9999999999999992E-2</v>
      </c>
      <c r="W812" s="17">
        <f>IF(SalesData[[#This Row],[Discount]]&gt;=0.2,1,0)</f>
        <v>1</v>
      </c>
      <c r="X812" s="1" t="s">
        <v>60</v>
      </c>
      <c r="Y812" s="1" t="str">
        <f>TEXT(SalesData[[#This Row],[Order Date]],"yyyy")</f>
        <v>2015</v>
      </c>
      <c r="Z812" s="1" t="s">
        <v>61</v>
      </c>
    </row>
    <row r="813" spans="1:26" x14ac:dyDescent="0.3">
      <c r="A813">
        <v>3884</v>
      </c>
      <c r="B813" s="1" t="s">
        <v>2613</v>
      </c>
      <c r="C813" s="2">
        <v>42170</v>
      </c>
      <c r="D813" s="2">
        <v>42175</v>
      </c>
      <c r="E813" s="1" t="s">
        <v>41</v>
      </c>
      <c r="F813" s="1" t="s">
        <v>2614</v>
      </c>
      <c r="G813" s="1" t="s">
        <v>2615</v>
      </c>
      <c r="H813" s="1" t="s">
        <v>26</v>
      </c>
      <c r="I813" s="1" t="s">
        <v>27</v>
      </c>
      <c r="J813" s="1" t="s">
        <v>2035</v>
      </c>
      <c r="K813" s="1" t="s">
        <v>522</v>
      </c>
      <c r="L813" s="1" t="s">
        <v>56</v>
      </c>
      <c r="M813" s="1" t="s">
        <v>2616</v>
      </c>
      <c r="N813" s="1" t="s">
        <v>32</v>
      </c>
      <c r="O813" s="1" t="s">
        <v>58</v>
      </c>
      <c r="P813" s="1" t="s">
        <v>2617</v>
      </c>
      <c r="Q813">
        <v>40.256</v>
      </c>
      <c r="R813">
        <v>4</v>
      </c>
      <c r="S813" s="5">
        <v>0.2</v>
      </c>
      <c r="T813" s="11">
        <v>11.070399999999999</v>
      </c>
      <c r="U813" s="11">
        <f>SalesData[[#This Row],[Profit]]/SalesData[[#This Row],[Quantity]]</f>
        <v>2.7675999999999998</v>
      </c>
      <c r="V813" s="5">
        <f>SalesData[[#This Row],[Profit]]/SalesData[[#This Row],[Sales]]</f>
        <v>0.27499999999999997</v>
      </c>
      <c r="W813" s="17">
        <f>IF(SalesData[[#This Row],[Discount]]&gt;=0.2,1,0)</f>
        <v>1</v>
      </c>
      <c r="X813" s="1" t="s">
        <v>60</v>
      </c>
      <c r="Y813" s="1" t="str">
        <f>TEXT(SalesData[[#This Row],[Order Date]],"yyyy")</f>
        <v>2015</v>
      </c>
      <c r="Z813" s="1" t="s">
        <v>61</v>
      </c>
    </row>
    <row r="814" spans="1:26" x14ac:dyDescent="0.3">
      <c r="A814">
        <v>3892</v>
      </c>
      <c r="B814" s="1" t="s">
        <v>2618</v>
      </c>
      <c r="C814" s="2">
        <v>42698</v>
      </c>
      <c r="D814" s="2">
        <v>42704</v>
      </c>
      <c r="E814" s="1" t="s">
        <v>41</v>
      </c>
      <c r="F814" s="1" t="s">
        <v>2619</v>
      </c>
      <c r="G814" s="1" t="s">
        <v>2620</v>
      </c>
      <c r="H814" s="1" t="s">
        <v>92</v>
      </c>
      <c r="I814" s="1" t="s">
        <v>27</v>
      </c>
      <c r="J814" s="1" t="s">
        <v>54</v>
      </c>
      <c r="K814" s="1" t="s">
        <v>55</v>
      </c>
      <c r="L814" s="1" t="s">
        <v>56</v>
      </c>
      <c r="M814" s="1" t="s">
        <v>853</v>
      </c>
      <c r="N814" s="1" t="s">
        <v>32</v>
      </c>
      <c r="O814" s="1" t="s">
        <v>38</v>
      </c>
      <c r="P814" s="1" t="s">
        <v>854</v>
      </c>
      <c r="Q814">
        <v>1684.752</v>
      </c>
      <c r="R814">
        <v>6</v>
      </c>
      <c r="S814" s="5">
        <v>0.2</v>
      </c>
      <c r="T814" s="11">
        <v>210.59399999999999</v>
      </c>
      <c r="U814" s="11">
        <f>SalesData[[#This Row],[Profit]]/SalesData[[#This Row],[Quantity]]</f>
        <v>35.098999999999997</v>
      </c>
      <c r="V814" s="5">
        <f>SalesData[[#This Row],[Profit]]/SalesData[[#This Row],[Sales]]</f>
        <v>0.125</v>
      </c>
      <c r="W814" s="17">
        <f>IF(SalesData[[#This Row],[Discount]]&gt;=0.2,1,0)</f>
        <v>1</v>
      </c>
      <c r="X814" s="1" t="s">
        <v>131</v>
      </c>
      <c r="Y814" s="1" t="str">
        <f>TEXT(SalesData[[#This Row],[Order Date]],"yyyy")</f>
        <v>2016</v>
      </c>
      <c r="Z814" s="1" t="s">
        <v>36</v>
      </c>
    </row>
    <row r="815" spans="1:26" x14ac:dyDescent="0.3">
      <c r="A815">
        <v>3907</v>
      </c>
      <c r="B815" s="1" t="s">
        <v>2621</v>
      </c>
      <c r="C815" s="2">
        <v>42099</v>
      </c>
      <c r="D815" s="2">
        <v>42104</v>
      </c>
      <c r="E815" s="1" t="s">
        <v>41</v>
      </c>
      <c r="F815" s="1" t="s">
        <v>2622</v>
      </c>
      <c r="G815" s="1" t="s">
        <v>2623</v>
      </c>
      <c r="H815" s="1" t="s">
        <v>102</v>
      </c>
      <c r="I815" s="1" t="s">
        <v>27</v>
      </c>
      <c r="J815" s="1" t="s">
        <v>67</v>
      </c>
      <c r="K815" s="1" t="s">
        <v>68</v>
      </c>
      <c r="L815" s="1" t="s">
        <v>69</v>
      </c>
      <c r="M815" s="1" t="s">
        <v>1833</v>
      </c>
      <c r="N815" s="1" t="s">
        <v>32</v>
      </c>
      <c r="O815" s="1" t="s">
        <v>58</v>
      </c>
      <c r="P815" s="1" t="s">
        <v>1834</v>
      </c>
      <c r="Q815">
        <v>547.13599999999997</v>
      </c>
      <c r="R815">
        <v>4</v>
      </c>
      <c r="S815" s="5">
        <v>0.2</v>
      </c>
      <c r="T815" s="11">
        <v>-68.391999999999996</v>
      </c>
      <c r="U815" s="11">
        <f>SalesData[[#This Row],[Profit]]/SalesData[[#This Row],[Quantity]]</f>
        <v>-17.097999999999999</v>
      </c>
      <c r="V815" s="5">
        <f>SalesData[[#This Row],[Profit]]/SalesData[[#This Row],[Sales]]</f>
        <v>-0.125</v>
      </c>
      <c r="W815" s="17">
        <f>IF(SalesData[[#This Row],[Discount]]&gt;=0.2,1,0)</f>
        <v>1</v>
      </c>
      <c r="X815" s="1" t="s">
        <v>60</v>
      </c>
      <c r="Y815" s="1" t="str">
        <f>TEXT(SalesData[[#This Row],[Order Date]],"yyyy")</f>
        <v>2015</v>
      </c>
      <c r="Z815" s="1" t="s">
        <v>115</v>
      </c>
    </row>
    <row r="816" spans="1:26" x14ac:dyDescent="0.3">
      <c r="A816">
        <v>3910</v>
      </c>
      <c r="B816" s="1" t="s">
        <v>2621</v>
      </c>
      <c r="C816" s="2">
        <v>42099</v>
      </c>
      <c r="D816" s="2">
        <v>42104</v>
      </c>
      <c r="E816" s="1" t="s">
        <v>41</v>
      </c>
      <c r="F816" s="1" t="s">
        <v>2622</v>
      </c>
      <c r="G816" s="1" t="s">
        <v>2623</v>
      </c>
      <c r="H816" s="1" t="s">
        <v>102</v>
      </c>
      <c r="I816" s="1" t="s">
        <v>27</v>
      </c>
      <c r="J816" s="1" t="s">
        <v>67</v>
      </c>
      <c r="K816" s="1" t="s">
        <v>68</v>
      </c>
      <c r="L816" s="1" t="s">
        <v>69</v>
      </c>
      <c r="M816" s="1" t="s">
        <v>1597</v>
      </c>
      <c r="N816" s="1" t="s">
        <v>32</v>
      </c>
      <c r="O816" s="1" t="s">
        <v>58</v>
      </c>
      <c r="P816" s="1" t="s">
        <v>1598</v>
      </c>
      <c r="Q816">
        <v>7.5839999999999996</v>
      </c>
      <c r="R816">
        <v>1</v>
      </c>
      <c r="S816" s="5">
        <v>0.2</v>
      </c>
      <c r="T816" s="11">
        <v>2.37</v>
      </c>
      <c r="U816" s="11">
        <f>SalesData[[#This Row],[Profit]]/SalesData[[#This Row],[Quantity]]</f>
        <v>2.37</v>
      </c>
      <c r="V816" s="5">
        <f>SalesData[[#This Row],[Profit]]/SalesData[[#This Row],[Sales]]</f>
        <v>0.31250000000000006</v>
      </c>
      <c r="W816" s="17">
        <f>IF(SalesData[[#This Row],[Discount]]&gt;=0.2,1,0)</f>
        <v>1</v>
      </c>
      <c r="X816" s="1" t="s">
        <v>60</v>
      </c>
      <c r="Y816" s="1" t="str">
        <f>TEXT(SalesData[[#This Row],[Order Date]],"yyyy")</f>
        <v>2015</v>
      </c>
      <c r="Z816" s="1" t="s">
        <v>115</v>
      </c>
    </row>
    <row r="817" spans="1:26" x14ac:dyDescent="0.3">
      <c r="A817">
        <v>3911</v>
      </c>
      <c r="B817" s="1" t="s">
        <v>2621</v>
      </c>
      <c r="C817" s="2">
        <v>42099</v>
      </c>
      <c r="D817" s="2">
        <v>42104</v>
      </c>
      <c r="E817" s="1" t="s">
        <v>41</v>
      </c>
      <c r="F817" s="1" t="s">
        <v>2622</v>
      </c>
      <c r="G817" s="1" t="s">
        <v>2623</v>
      </c>
      <c r="H817" s="1" t="s">
        <v>102</v>
      </c>
      <c r="I817" s="1" t="s">
        <v>27</v>
      </c>
      <c r="J817" s="1" t="s">
        <v>67</v>
      </c>
      <c r="K817" s="1" t="s">
        <v>68</v>
      </c>
      <c r="L817" s="1" t="s">
        <v>69</v>
      </c>
      <c r="M817" s="1" t="s">
        <v>2624</v>
      </c>
      <c r="N817" s="1" t="s">
        <v>32</v>
      </c>
      <c r="O817" s="1" t="s">
        <v>33</v>
      </c>
      <c r="P817" s="1" t="s">
        <v>2625</v>
      </c>
      <c r="Q817">
        <v>352.45</v>
      </c>
      <c r="R817">
        <v>5</v>
      </c>
      <c r="S817" s="5">
        <v>0.5</v>
      </c>
      <c r="T817" s="11">
        <v>-211.47</v>
      </c>
      <c r="U817" s="11">
        <f>SalesData[[#This Row],[Profit]]/SalesData[[#This Row],[Quantity]]</f>
        <v>-42.293999999999997</v>
      </c>
      <c r="V817" s="5">
        <f>SalesData[[#This Row],[Profit]]/SalesData[[#This Row],[Sales]]</f>
        <v>-0.6</v>
      </c>
      <c r="W817" s="17">
        <f>IF(SalesData[[#This Row],[Discount]]&gt;=0.2,1,0)</f>
        <v>1</v>
      </c>
      <c r="X817" s="1" t="s">
        <v>60</v>
      </c>
      <c r="Y817" s="1" t="str">
        <f>TEXT(SalesData[[#This Row],[Order Date]],"yyyy")</f>
        <v>2015</v>
      </c>
      <c r="Z817" s="1" t="s">
        <v>115</v>
      </c>
    </row>
    <row r="818" spans="1:26" x14ac:dyDescent="0.3">
      <c r="A818">
        <v>3914</v>
      </c>
      <c r="B818" s="1" t="s">
        <v>2626</v>
      </c>
      <c r="C818" s="2">
        <v>42996</v>
      </c>
      <c r="D818" s="2">
        <v>43003</v>
      </c>
      <c r="E818" s="1" t="s">
        <v>41</v>
      </c>
      <c r="F818" s="1" t="s">
        <v>2627</v>
      </c>
      <c r="G818" s="1" t="s">
        <v>2628</v>
      </c>
      <c r="H818" s="1" t="s">
        <v>92</v>
      </c>
      <c r="I818" s="1" t="s">
        <v>27</v>
      </c>
      <c r="J818" s="1" t="s">
        <v>175</v>
      </c>
      <c r="K818" s="1" t="s">
        <v>122</v>
      </c>
      <c r="L818" s="1" t="s">
        <v>69</v>
      </c>
      <c r="M818" s="1" t="s">
        <v>1101</v>
      </c>
      <c r="N818" s="1" t="s">
        <v>32</v>
      </c>
      <c r="O818" s="1" t="s">
        <v>58</v>
      </c>
      <c r="P818" s="1" t="s">
        <v>1102</v>
      </c>
      <c r="Q818">
        <v>9.82</v>
      </c>
      <c r="R818">
        <v>2</v>
      </c>
      <c r="S818" s="5">
        <v>0</v>
      </c>
      <c r="T818" s="11">
        <v>3.2406000000000001</v>
      </c>
      <c r="U818" s="11">
        <f>SalesData[[#This Row],[Profit]]/SalesData[[#This Row],[Quantity]]</f>
        <v>1.6203000000000001</v>
      </c>
      <c r="V818" s="5">
        <f>SalesData[[#This Row],[Profit]]/SalesData[[#This Row],[Sales]]</f>
        <v>0.33</v>
      </c>
      <c r="W818" s="17">
        <f>IF(SalesData[[#This Row],[Discount]]&gt;=0.2,1,0)</f>
        <v>0</v>
      </c>
      <c r="X818" s="1" t="s">
        <v>49</v>
      </c>
      <c r="Y818" s="1" t="str">
        <f>TEXT(SalesData[[#This Row],[Order Date]],"yyyy")</f>
        <v>2017</v>
      </c>
      <c r="Z818" s="1" t="s">
        <v>79</v>
      </c>
    </row>
    <row r="819" spans="1:26" x14ac:dyDescent="0.3">
      <c r="A819">
        <v>3915</v>
      </c>
      <c r="B819" s="1" t="s">
        <v>2629</v>
      </c>
      <c r="C819" s="2">
        <v>42934</v>
      </c>
      <c r="D819" s="2">
        <v>42939</v>
      </c>
      <c r="E819" s="1" t="s">
        <v>41</v>
      </c>
      <c r="F819" s="1" t="s">
        <v>2518</v>
      </c>
      <c r="G819" s="1" t="s">
        <v>2519</v>
      </c>
      <c r="H819" s="1" t="s">
        <v>26</v>
      </c>
      <c r="I819" s="1" t="s">
        <v>27</v>
      </c>
      <c r="J819" s="1" t="s">
        <v>521</v>
      </c>
      <c r="K819" s="1" t="s">
        <v>522</v>
      </c>
      <c r="L819" s="1" t="s">
        <v>56</v>
      </c>
      <c r="M819" s="1" t="s">
        <v>1079</v>
      </c>
      <c r="N819" s="1" t="s">
        <v>32</v>
      </c>
      <c r="O819" s="1" t="s">
        <v>47</v>
      </c>
      <c r="P819" s="1" t="s">
        <v>1080</v>
      </c>
      <c r="Q819">
        <v>801.6</v>
      </c>
      <c r="R819">
        <v>5</v>
      </c>
      <c r="S819" s="5">
        <v>0.5</v>
      </c>
      <c r="T819" s="11">
        <v>-448.89600000000002</v>
      </c>
      <c r="U819" s="11">
        <f>SalesData[[#This Row],[Profit]]/SalesData[[#This Row],[Quantity]]</f>
        <v>-89.779200000000003</v>
      </c>
      <c r="V819" s="5">
        <f>SalesData[[#This Row],[Profit]]/SalesData[[#This Row],[Sales]]</f>
        <v>-0.56000000000000005</v>
      </c>
      <c r="W819" s="17">
        <f>IF(SalesData[[#This Row],[Discount]]&gt;=0.2,1,0)</f>
        <v>1</v>
      </c>
      <c r="X819" s="1" t="s">
        <v>60</v>
      </c>
      <c r="Y819" s="1" t="str">
        <f>TEXT(SalesData[[#This Row],[Order Date]],"yyyy")</f>
        <v>2017</v>
      </c>
      <c r="Z819" s="1" t="s">
        <v>73</v>
      </c>
    </row>
    <row r="820" spans="1:26" x14ac:dyDescent="0.3">
      <c r="A820">
        <v>3916</v>
      </c>
      <c r="B820" s="1" t="s">
        <v>2629</v>
      </c>
      <c r="C820" s="2">
        <v>42934</v>
      </c>
      <c r="D820" s="2">
        <v>42939</v>
      </c>
      <c r="E820" s="1" t="s">
        <v>41</v>
      </c>
      <c r="F820" s="1" t="s">
        <v>2518</v>
      </c>
      <c r="G820" s="1" t="s">
        <v>2519</v>
      </c>
      <c r="H820" s="1" t="s">
        <v>26</v>
      </c>
      <c r="I820" s="1" t="s">
        <v>27</v>
      </c>
      <c r="J820" s="1" t="s">
        <v>521</v>
      </c>
      <c r="K820" s="1" t="s">
        <v>522</v>
      </c>
      <c r="L820" s="1" t="s">
        <v>56</v>
      </c>
      <c r="M820" s="1" t="s">
        <v>106</v>
      </c>
      <c r="N820" s="1" t="s">
        <v>32</v>
      </c>
      <c r="O820" s="1" t="s">
        <v>38</v>
      </c>
      <c r="P820" s="1" t="s">
        <v>107</v>
      </c>
      <c r="Q820">
        <v>161.56800000000001</v>
      </c>
      <c r="R820">
        <v>2</v>
      </c>
      <c r="S820" s="5">
        <v>0.2</v>
      </c>
      <c r="T820" s="11">
        <v>10.098000000000001</v>
      </c>
      <c r="U820" s="11">
        <f>SalesData[[#This Row],[Profit]]/SalesData[[#This Row],[Quantity]]</f>
        <v>5.0490000000000004</v>
      </c>
      <c r="V820" s="5">
        <f>SalesData[[#This Row],[Profit]]/SalesData[[#This Row],[Sales]]</f>
        <v>6.25E-2</v>
      </c>
      <c r="W820" s="17">
        <f>IF(SalesData[[#This Row],[Discount]]&gt;=0.2,1,0)</f>
        <v>1</v>
      </c>
      <c r="X820" s="1" t="s">
        <v>60</v>
      </c>
      <c r="Y820" s="1" t="str">
        <f>TEXT(SalesData[[#This Row],[Order Date]],"yyyy")</f>
        <v>2017</v>
      </c>
      <c r="Z820" s="1" t="s">
        <v>73</v>
      </c>
    </row>
    <row r="821" spans="1:26" x14ac:dyDescent="0.3">
      <c r="A821">
        <v>3919</v>
      </c>
      <c r="B821" s="1" t="s">
        <v>2629</v>
      </c>
      <c r="C821" s="2">
        <v>42934</v>
      </c>
      <c r="D821" s="2">
        <v>42939</v>
      </c>
      <c r="E821" s="1" t="s">
        <v>41</v>
      </c>
      <c r="F821" s="1" t="s">
        <v>2518</v>
      </c>
      <c r="G821" s="1" t="s">
        <v>2519</v>
      </c>
      <c r="H821" s="1" t="s">
        <v>26</v>
      </c>
      <c r="I821" s="1" t="s">
        <v>27</v>
      </c>
      <c r="J821" s="1" t="s">
        <v>521</v>
      </c>
      <c r="K821" s="1" t="s">
        <v>522</v>
      </c>
      <c r="L821" s="1" t="s">
        <v>56</v>
      </c>
      <c r="M821" s="1" t="s">
        <v>144</v>
      </c>
      <c r="N821" s="1" t="s">
        <v>32</v>
      </c>
      <c r="O821" s="1" t="s">
        <v>38</v>
      </c>
      <c r="P821" s="1" t="s">
        <v>145</v>
      </c>
      <c r="Q821">
        <v>311.976</v>
      </c>
      <c r="R821">
        <v>3</v>
      </c>
      <c r="S821" s="5">
        <v>0.2</v>
      </c>
      <c r="T821" s="11">
        <v>-42.896700000000003</v>
      </c>
      <c r="U821" s="11">
        <f>SalesData[[#This Row],[Profit]]/SalesData[[#This Row],[Quantity]]</f>
        <v>-14.298900000000001</v>
      </c>
      <c r="V821" s="5">
        <f>SalesData[[#This Row],[Profit]]/SalesData[[#This Row],[Sales]]</f>
        <v>-0.13750000000000001</v>
      </c>
      <c r="W821" s="17">
        <f>IF(SalesData[[#This Row],[Discount]]&gt;=0.2,1,0)</f>
        <v>1</v>
      </c>
      <c r="X821" s="1" t="s">
        <v>60</v>
      </c>
      <c r="Y821" s="1" t="str">
        <f>TEXT(SalesData[[#This Row],[Order Date]],"yyyy")</f>
        <v>2017</v>
      </c>
      <c r="Z821" s="1" t="s">
        <v>73</v>
      </c>
    </row>
    <row r="822" spans="1:26" x14ac:dyDescent="0.3">
      <c r="A822">
        <v>3927</v>
      </c>
      <c r="B822" s="1" t="s">
        <v>2630</v>
      </c>
      <c r="C822" s="2">
        <v>41899</v>
      </c>
      <c r="D822" s="2">
        <v>41903</v>
      </c>
      <c r="E822" s="1" t="s">
        <v>41</v>
      </c>
      <c r="F822" s="1" t="s">
        <v>1451</v>
      </c>
      <c r="G822" s="1" t="s">
        <v>1452</v>
      </c>
      <c r="H822" s="1" t="s">
        <v>26</v>
      </c>
      <c r="I822" s="1" t="s">
        <v>27</v>
      </c>
      <c r="J822" s="1" t="s">
        <v>193</v>
      </c>
      <c r="K822" s="1" t="s">
        <v>194</v>
      </c>
      <c r="L822" s="1" t="s">
        <v>56</v>
      </c>
      <c r="M822" s="1" t="s">
        <v>1991</v>
      </c>
      <c r="N822" s="1" t="s">
        <v>32</v>
      </c>
      <c r="O822" s="1" t="s">
        <v>58</v>
      </c>
      <c r="P822" s="1" t="s">
        <v>1992</v>
      </c>
      <c r="Q822">
        <v>35.340000000000003</v>
      </c>
      <c r="R822">
        <v>2</v>
      </c>
      <c r="S822" s="5">
        <v>0</v>
      </c>
      <c r="T822" s="11">
        <v>13.4292</v>
      </c>
      <c r="U822" s="11">
        <f>SalesData[[#This Row],[Profit]]/SalesData[[#This Row],[Quantity]]</f>
        <v>6.7145999999999999</v>
      </c>
      <c r="V822" s="5">
        <f>SalesData[[#This Row],[Profit]]/SalesData[[#This Row],[Sales]]</f>
        <v>0.37999999999999995</v>
      </c>
      <c r="W822" s="17">
        <f>IF(SalesData[[#This Row],[Discount]]&gt;=0.2,1,0)</f>
        <v>0</v>
      </c>
      <c r="X822" s="1" t="s">
        <v>85</v>
      </c>
      <c r="Y822" s="1" t="str">
        <f>TEXT(SalesData[[#This Row],[Order Date]],"yyyy")</f>
        <v>2014</v>
      </c>
      <c r="Z822" s="1" t="s">
        <v>79</v>
      </c>
    </row>
    <row r="823" spans="1:26" x14ac:dyDescent="0.3">
      <c r="A823">
        <v>3929</v>
      </c>
      <c r="B823" s="1" t="s">
        <v>2631</v>
      </c>
      <c r="C823" s="2">
        <v>42443</v>
      </c>
      <c r="D823" s="2">
        <v>42446</v>
      </c>
      <c r="E823" s="1" t="s">
        <v>89</v>
      </c>
      <c r="F823" s="1" t="s">
        <v>974</v>
      </c>
      <c r="G823" s="1" t="s">
        <v>975</v>
      </c>
      <c r="H823" s="1" t="s">
        <v>26</v>
      </c>
      <c r="I823" s="1" t="s">
        <v>27</v>
      </c>
      <c r="J823" s="1" t="s">
        <v>2632</v>
      </c>
      <c r="K823" s="1" t="s">
        <v>94</v>
      </c>
      <c r="L823" s="1" t="s">
        <v>95</v>
      </c>
      <c r="M823" s="1" t="s">
        <v>812</v>
      </c>
      <c r="N823" s="1" t="s">
        <v>32</v>
      </c>
      <c r="O823" s="1" t="s">
        <v>33</v>
      </c>
      <c r="P823" s="1" t="s">
        <v>813</v>
      </c>
      <c r="Q823">
        <v>241.33199999999999</v>
      </c>
      <c r="R823">
        <v>5</v>
      </c>
      <c r="S823" s="5">
        <v>0.32</v>
      </c>
      <c r="T823" s="11">
        <v>-14.196</v>
      </c>
      <c r="U823" s="11">
        <f>SalesData[[#This Row],[Profit]]/SalesData[[#This Row],[Quantity]]</f>
        <v>-2.8391999999999999</v>
      </c>
      <c r="V823" s="5">
        <f>SalesData[[#This Row],[Profit]]/SalesData[[#This Row],[Sales]]</f>
        <v>-5.8823529411764705E-2</v>
      </c>
      <c r="W823" s="17">
        <f>IF(SalesData[[#This Row],[Discount]]&gt;=0.2,1,0)</f>
        <v>1</v>
      </c>
      <c r="X823" s="1" t="s">
        <v>35</v>
      </c>
      <c r="Y823" s="1" t="str">
        <f>TEXT(SalesData[[#This Row],[Order Date]],"yyyy")</f>
        <v>2016</v>
      </c>
      <c r="Z823" s="1" t="s">
        <v>197</v>
      </c>
    </row>
    <row r="824" spans="1:26" x14ac:dyDescent="0.3">
      <c r="A824">
        <v>3939</v>
      </c>
      <c r="B824" s="1" t="s">
        <v>2633</v>
      </c>
      <c r="C824" s="2">
        <v>42171</v>
      </c>
      <c r="D824" s="2">
        <v>42175</v>
      </c>
      <c r="E824" s="1" t="s">
        <v>41</v>
      </c>
      <c r="F824" s="1" t="s">
        <v>2586</v>
      </c>
      <c r="G824" s="1" t="s">
        <v>2587</v>
      </c>
      <c r="H824" s="1" t="s">
        <v>26</v>
      </c>
      <c r="I824" s="1" t="s">
        <v>27</v>
      </c>
      <c r="J824" s="1" t="s">
        <v>1719</v>
      </c>
      <c r="K824" s="1" t="s">
        <v>94</v>
      </c>
      <c r="L824" s="1" t="s">
        <v>95</v>
      </c>
      <c r="M824" s="1" t="s">
        <v>1143</v>
      </c>
      <c r="N824" s="1" t="s">
        <v>32</v>
      </c>
      <c r="O824" s="1" t="s">
        <v>38</v>
      </c>
      <c r="P824" s="1" t="s">
        <v>1144</v>
      </c>
      <c r="Q824">
        <v>197.37200000000001</v>
      </c>
      <c r="R824">
        <v>2</v>
      </c>
      <c r="S824" s="5">
        <v>0.3</v>
      </c>
      <c r="T824" s="11">
        <v>-25.3764</v>
      </c>
      <c r="U824" s="11">
        <f>SalesData[[#This Row],[Profit]]/SalesData[[#This Row],[Quantity]]</f>
        <v>-12.6882</v>
      </c>
      <c r="V824" s="5">
        <f>SalesData[[#This Row],[Profit]]/SalesData[[#This Row],[Sales]]</f>
        <v>-0.12857142857142856</v>
      </c>
      <c r="W824" s="17">
        <f>IF(SalesData[[#This Row],[Discount]]&gt;=0.2,1,0)</f>
        <v>1</v>
      </c>
      <c r="X824" s="1" t="s">
        <v>85</v>
      </c>
      <c r="Y824" s="1" t="str">
        <f>TEXT(SalesData[[#This Row],[Order Date]],"yyyy")</f>
        <v>2015</v>
      </c>
      <c r="Z824" s="1" t="s">
        <v>61</v>
      </c>
    </row>
    <row r="825" spans="1:26" x14ac:dyDescent="0.3">
      <c r="A825">
        <v>3940</v>
      </c>
      <c r="B825" s="1" t="s">
        <v>2634</v>
      </c>
      <c r="C825" s="2">
        <v>42714</v>
      </c>
      <c r="D825" s="2">
        <v>42714</v>
      </c>
      <c r="E825" s="1" t="s">
        <v>427</v>
      </c>
      <c r="F825" s="1" t="s">
        <v>2635</v>
      </c>
      <c r="G825" s="1" t="s">
        <v>2636</v>
      </c>
      <c r="H825" s="1" t="s">
        <v>26</v>
      </c>
      <c r="I825" s="1" t="s">
        <v>27</v>
      </c>
      <c r="J825" s="1" t="s">
        <v>2637</v>
      </c>
      <c r="K825" s="1" t="s">
        <v>112</v>
      </c>
      <c r="L825" s="1" t="s">
        <v>95</v>
      </c>
      <c r="M825" s="1" t="s">
        <v>577</v>
      </c>
      <c r="N825" s="1" t="s">
        <v>32</v>
      </c>
      <c r="O825" s="1" t="s">
        <v>38</v>
      </c>
      <c r="P825" s="1" t="s">
        <v>578</v>
      </c>
      <c r="Q825">
        <v>1424.9</v>
      </c>
      <c r="R825">
        <v>5</v>
      </c>
      <c r="S825" s="5">
        <v>0</v>
      </c>
      <c r="T825" s="11">
        <v>356.22500000000002</v>
      </c>
      <c r="U825" s="11">
        <f>SalesData[[#This Row],[Profit]]/SalesData[[#This Row],[Quantity]]</f>
        <v>71.245000000000005</v>
      </c>
      <c r="V825" s="5">
        <f>SalesData[[#This Row],[Profit]]/SalesData[[#This Row],[Sales]]</f>
        <v>0.25</v>
      </c>
      <c r="W825" s="17">
        <f>IF(SalesData[[#This Row],[Discount]]&gt;=0.2,1,0)</f>
        <v>0</v>
      </c>
      <c r="X825" s="1" t="s">
        <v>432</v>
      </c>
      <c r="Y825" s="1" t="str">
        <f>TEXT(SalesData[[#This Row],[Order Date]],"yyyy")</f>
        <v>2016</v>
      </c>
      <c r="Z825" s="1" t="s">
        <v>98</v>
      </c>
    </row>
    <row r="826" spans="1:26" x14ac:dyDescent="0.3">
      <c r="A826">
        <v>3941</v>
      </c>
      <c r="B826" s="1" t="s">
        <v>2638</v>
      </c>
      <c r="C826" s="2">
        <v>42873</v>
      </c>
      <c r="D826" s="2">
        <v>42878</v>
      </c>
      <c r="E826" s="1" t="s">
        <v>41</v>
      </c>
      <c r="F826" s="1" t="s">
        <v>2639</v>
      </c>
      <c r="G826" s="1" t="s">
        <v>2640</v>
      </c>
      <c r="H826" s="1" t="s">
        <v>26</v>
      </c>
      <c r="I826" s="1" t="s">
        <v>27</v>
      </c>
      <c r="J826" s="1" t="s">
        <v>175</v>
      </c>
      <c r="K826" s="1" t="s">
        <v>122</v>
      </c>
      <c r="L826" s="1" t="s">
        <v>69</v>
      </c>
      <c r="M826" s="1" t="s">
        <v>1350</v>
      </c>
      <c r="N826" s="1" t="s">
        <v>32</v>
      </c>
      <c r="O826" s="1" t="s">
        <v>58</v>
      </c>
      <c r="P826" s="1" t="s">
        <v>1351</v>
      </c>
      <c r="Q826">
        <v>14.56</v>
      </c>
      <c r="R826">
        <v>2</v>
      </c>
      <c r="S826" s="5">
        <v>0</v>
      </c>
      <c r="T826" s="11">
        <v>6.2607999999999997</v>
      </c>
      <c r="U826" s="11">
        <f>SalesData[[#This Row],[Profit]]/SalesData[[#This Row],[Quantity]]</f>
        <v>3.1303999999999998</v>
      </c>
      <c r="V826" s="5">
        <f>SalesData[[#This Row],[Profit]]/SalesData[[#This Row],[Sales]]</f>
        <v>0.42999999999999994</v>
      </c>
      <c r="W826" s="17">
        <f>IF(SalesData[[#This Row],[Discount]]&gt;=0.2,1,0)</f>
        <v>0</v>
      </c>
      <c r="X826" s="1" t="s">
        <v>60</v>
      </c>
      <c r="Y826" s="1" t="str">
        <f>TEXT(SalesData[[#This Row],[Order Date]],"yyyy")</f>
        <v>2017</v>
      </c>
      <c r="Z826" s="1" t="s">
        <v>163</v>
      </c>
    </row>
    <row r="827" spans="1:26" x14ac:dyDescent="0.3">
      <c r="A827">
        <v>3951</v>
      </c>
      <c r="B827" s="1" t="s">
        <v>2641</v>
      </c>
      <c r="C827" s="2">
        <v>42692</v>
      </c>
      <c r="D827" s="2">
        <v>42696</v>
      </c>
      <c r="E827" s="1" t="s">
        <v>41</v>
      </c>
      <c r="F827" s="1" t="s">
        <v>100</v>
      </c>
      <c r="G827" s="1" t="s">
        <v>101</v>
      </c>
      <c r="H827" s="1" t="s">
        <v>102</v>
      </c>
      <c r="I827" s="1" t="s">
        <v>27</v>
      </c>
      <c r="J827" s="1" t="s">
        <v>1187</v>
      </c>
      <c r="K827" s="1" t="s">
        <v>94</v>
      </c>
      <c r="L827" s="1" t="s">
        <v>95</v>
      </c>
      <c r="M827" s="1" t="s">
        <v>253</v>
      </c>
      <c r="N827" s="1" t="s">
        <v>32</v>
      </c>
      <c r="O827" s="1" t="s">
        <v>38</v>
      </c>
      <c r="P827" s="1" t="s">
        <v>254</v>
      </c>
      <c r="Q827">
        <v>255.108</v>
      </c>
      <c r="R827">
        <v>6</v>
      </c>
      <c r="S827" s="5">
        <v>0.3</v>
      </c>
      <c r="T827" s="11">
        <v>-18.222000000000001</v>
      </c>
      <c r="U827" s="11">
        <f>SalesData[[#This Row],[Profit]]/SalesData[[#This Row],[Quantity]]</f>
        <v>-3.0370000000000004</v>
      </c>
      <c r="V827" s="5">
        <f>SalesData[[#This Row],[Profit]]/SalesData[[#This Row],[Sales]]</f>
        <v>-7.1428571428571438E-2</v>
      </c>
      <c r="W827" s="17">
        <f>IF(SalesData[[#This Row],[Discount]]&gt;=0.2,1,0)</f>
        <v>1</v>
      </c>
      <c r="X827" s="1" t="s">
        <v>85</v>
      </c>
      <c r="Y827" s="1" t="str">
        <f>TEXT(SalesData[[#This Row],[Order Date]],"yyyy")</f>
        <v>2016</v>
      </c>
      <c r="Z827" s="1" t="s">
        <v>36</v>
      </c>
    </row>
    <row r="828" spans="1:26" x14ac:dyDescent="0.3">
      <c r="A828">
        <v>3955</v>
      </c>
      <c r="B828" s="1" t="s">
        <v>2642</v>
      </c>
      <c r="C828" s="2">
        <v>41733</v>
      </c>
      <c r="D828" s="2">
        <v>41738</v>
      </c>
      <c r="E828" s="1" t="s">
        <v>41</v>
      </c>
      <c r="F828" s="1" t="s">
        <v>1164</v>
      </c>
      <c r="G828" s="1" t="s">
        <v>1165</v>
      </c>
      <c r="H828" s="1" t="s">
        <v>26</v>
      </c>
      <c r="I828" s="1" t="s">
        <v>27</v>
      </c>
      <c r="J828" s="1" t="s">
        <v>290</v>
      </c>
      <c r="K828" s="1" t="s">
        <v>291</v>
      </c>
      <c r="L828" s="1" t="s">
        <v>95</v>
      </c>
      <c r="M828" s="1" t="s">
        <v>622</v>
      </c>
      <c r="N828" s="1" t="s">
        <v>32</v>
      </c>
      <c r="O828" s="1" t="s">
        <v>58</v>
      </c>
      <c r="P828" s="1" t="s">
        <v>623</v>
      </c>
      <c r="Q828">
        <v>5.47</v>
      </c>
      <c r="R828">
        <v>1</v>
      </c>
      <c r="S828" s="5">
        <v>0</v>
      </c>
      <c r="T828" s="11">
        <v>2.3521000000000001</v>
      </c>
      <c r="U828" s="11">
        <f>SalesData[[#This Row],[Profit]]/SalesData[[#This Row],[Quantity]]</f>
        <v>2.3521000000000001</v>
      </c>
      <c r="V828" s="5">
        <f>SalesData[[#This Row],[Profit]]/SalesData[[#This Row],[Sales]]</f>
        <v>0.43000000000000005</v>
      </c>
      <c r="W828" s="17">
        <f>IF(SalesData[[#This Row],[Discount]]&gt;=0.2,1,0)</f>
        <v>0</v>
      </c>
      <c r="X828" s="1" t="s">
        <v>60</v>
      </c>
      <c r="Y828" s="1" t="str">
        <f>TEXT(SalesData[[#This Row],[Order Date]],"yyyy")</f>
        <v>2014</v>
      </c>
      <c r="Z828" s="1" t="s">
        <v>115</v>
      </c>
    </row>
    <row r="829" spans="1:26" x14ac:dyDescent="0.3">
      <c r="A829">
        <v>3957</v>
      </c>
      <c r="B829" s="1" t="s">
        <v>2643</v>
      </c>
      <c r="C829" s="2">
        <v>42547</v>
      </c>
      <c r="D829" s="2">
        <v>42554</v>
      </c>
      <c r="E829" s="1" t="s">
        <v>41</v>
      </c>
      <c r="F829" s="1" t="s">
        <v>2644</v>
      </c>
      <c r="G829" s="1" t="s">
        <v>2645</v>
      </c>
      <c r="H829" s="1" t="s">
        <v>26</v>
      </c>
      <c r="I829" s="1" t="s">
        <v>27</v>
      </c>
      <c r="J829" s="1" t="s">
        <v>330</v>
      </c>
      <c r="K829" s="1" t="s">
        <v>55</v>
      </c>
      <c r="L829" s="1" t="s">
        <v>56</v>
      </c>
      <c r="M829" s="1" t="s">
        <v>1720</v>
      </c>
      <c r="N829" s="1" t="s">
        <v>32</v>
      </c>
      <c r="O829" s="1" t="s">
        <v>58</v>
      </c>
      <c r="P829" s="1" t="s">
        <v>1721</v>
      </c>
      <c r="Q829">
        <v>22.14</v>
      </c>
      <c r="R829">
        <v>3</v>
      </c>
      <c r="S829" s="5">
        <v>0</v>
      </c>
      <c r="T829" s="11">
        <v>6.4206000000000003</v>
      </c>
      <c r="U829" s="11">
        <f>SalesData[[#This Row],[Profit]]/SalesData[[#This Row],[Quantity]]</f>
        <v>2.1402000000000001</v>
      </c>
      <c r="V829" s="5">
        <f>SalesData[[#This Row],[Profit]]/SalesData[[#This Row],[Sales]]</f>
        <v>0.28999999999999998</v>
      </c>
      <c r="W829" s="17">
        <f>IF(SalesData[[#This Row],[Discount]]&gt;=0.2,1,0)</f>
        <v>0</v>
      </c>
      <c r="X829" s="1" t="s">
        <v>49</v>
      </c>
      <c r="Y829" s="1" t="str">
        <f>TEXT(SalesData[[#This Row],[Order Date]],"yyyy")</f>
        <v>2016</v>
      </c>
      <c r="Z829" s="1" t="s">
        <v>61</v>
      </c>
    </row>
    <row r="830" spans="1:26" x14ac:dyDescent="0.3">
      <c r="A830">
        <v>3960</v>
      </c>
      <c r="B830" s="1" t="s">
        <v>2646</v>
      </c>
      <c r="C830" s="2">
        <v>42519</v>
      </c>
      <c r="D830" s="2">
        <v>42523</v>
      </c>
      <c r="E830" s="1" t="s">
        <v>41</v>
      </c>
      <c r="F830" s="1" t="s">
        <v>2647</v>
      </c>
      <c r="G830" s="1" t="s">
        <v>2648</v>
      </c>
      <c r="H830" s="1" t="s">
        <v>26</v>
      </c>
      <c r="I830" s="1" t="s">
        <v>27</v>
      </c>
      <c r="J830" s="1" t="s">
        <v>2649</v>
      </c>
      <c r="K830" s="1" t="s">
        <v>143</v>
      </c>
      <c r="L830" s="1" t="s">
        <v>30</v>
      </c>
      <c r="M830" s="1" t="s">
        <v>2650</v>
      </c>
      <c r="N830" s="1" t="s">
        <v>32</v>
      </c>
      <c r="O830" s="1" t="s">
        <v>58</v>
      </c>
      <c r="P830" s="1" t="s">
        <v>2651</v>
      </c>
      <c r="Q830">
        <v>44.76</v>
      </c>
      <c r="R830">
        <v>3</v>
      </c>
      <c r="S830" s="5">
        <v>0.2</v>
      </c>
      <c r="T830" s="11">
        <v>14.547000000000001</v>
      </c>
      <c r="U830" s="11">
        <f>SalesData[[#This Row],[Profit]]/SalesData[[#This Row],[Quantity]]</f>
        <v>4.8490000000000002</v>
      </c>
      <c r="V830" s="5">
        <f>SalesData[[#This Row],[Profit]]/SalesData[[#This Row],[Sales]]</f>
        <v>0.32500000000000001</v>
      </c>
      <c r="W830" s="17">
        <f>IF(SalesData[[#This Row],[Discount]]&gt;=0.2,1,0)</f>
        <v>1</v>
      </c>
      <c r="X830" s="1" t="s">
        <v>85</v>
      </c>
      <c r="Y830" s="1" t="str">
        <f>TEXT(SalesData[[#This Row],[Order Date]],"yyyy")</f>
        <v>2016</v>
      </c>
      <c r="Z830" s="1" t="s">
        <v>163</v>
      </c>
    </row>
    <row r="831" spans="1:26" x14ac:dyDescent="0.3">
      <c r="A831">
        <v>3964</v>
      </c>
      <c r="B831" s="1" t="s">
        <v>2652</v>
      </c>
      <c r="C831" s="2">
        <v>42785</v>
      </c>
      <c r="D831" s="2">
        <v>42786</v>
      </c>
      <c r="E831" s="1" t="s">
        <v>89</v>
      </c>
      <c r="F831" s="1" t="s">
        <v>2653</v>
      </c>
      <c r="G831" s="1" t="s">
        <v>2654</v>
      </c>
      <c r="H831" s="1" t="s">
        <v>102</v>
      </c>
      <c r="I831" s="1" t="s">
        <v>27</v>
      </c>
      <c r="J831" s="1" t="s">
        <v>54</v>
      </c>
      <c r="K831" s="1" t="s">
        <v>55</v>
      </c>
      <c r="L831" s="1" t="s">
        <v>56</v>
      </c>
      <c r="M831" s="1" t="s">
        <v>1206</v>
      </c>
      <c r="N831" s="1" t="s">
        <v>32</v>
      </c>
      <c r="O831" s="1" t="s">
        <v>58</v>
      </c>
      <c r="P831" s="1" t="s">
        <v>1207</v>
      </c>
      <c r="Q831">
        <v>44.67</v>
      </c>
      <c r="R831">
        <v>3</v>
      </c>
      <c r="S831" s="5">
        <v>0</v>
      </c>
      <c r="T831" s="11">
        <v>12.0609</v>
      </c>
      <c r="U831" s="11">
        <f>SalesData[[#This Row],[Profit]]/SalesData[[#This Row],[Quantity]]</f>
        <v>4.0202999999999998</v>
      </c>
      <c r="V831" s="5">
        <f>SalesData[[#This Row],[Profit]]/SalesData[[#This Row],[Sales]]</f>
        <v>0.27</v>
      </c>
      <c r="W831" s="17">
        <f>IF(SalesData[[#This Row],[Discount]]&gt;=0.2,1,0)</f>
        <v>0</v>
      </c>
      <c r="X831" s="1" t="s">
        <v>125</v>
      </c>
      <c r="Y831" s="1" t="str">
        <f>TEXT(SalesData[[#This Row],[Order Date]],"yyyy")</f>
        <v>2017</v>
      </c>
      <c r="Z831" s="1" t="s">
        <v>299</v>
      </c>
    </row>
    <row r="832" spans="1:26" x14ac:dyDescent="0.3">
      <c r="A832">
        <v>3975</v>
      </c>
      <c r="B832" s="1" t="s">
        <v>2655</v>
      </c>
      <c r="C832" s="2">
        <v>42458</v>
      </c>
      <c r="D832" s="2">
        <v>42462</v>
      </c>
      <c r="E832" s="1" t="s">
        <v>41</v>
      </c>
      <c r="F832" s="1" t="s">
        <v>2656</v>
      </c>
      <c r="G832" s="1" t="s">
        <v>2657</v>
      </c>
      <c r="H832" s="1" t="s">
        <v>26</v>
      </c>
      <c r="I832" s="1" t="s">
        <v>27</v>
      </c>
      <c r="J832" s="1" t="s">
        <v>175</v>
      </c>
      <c r="K832" s="1" t="s">
        <v>122</v>
      </c>
      <c r="L832" s="1" t="s">
        <v>69</v>
      </c>
      <c r="M832" s="1" t="s">
        <v>86</v>
      </c>
      <c r="N832" s="1" t="s">
        <v>32</v>
      </c>
      <c r="O832" s="1" t="s">
        <v>58</v>
      </c>
      <c r="P832" s="1" t="s">
        <v>87</v>
      </c>
      <c r="Q832">
        <v>414</v>
      </c>
      <c r="R832">
        <v>8</v>
      </c>
      <c r="S832" s="5">
        <v>0</v>
      </c>
      <c r="T832" s="11">
        <v>124.2</v>
      </c>
      <c r="U832" s="11">
        <f>SalesData[[#This Row],[Profit]]/SalesData[[#This Row],[Quantity]]</f>
        <v>15.525</v>
      </c>
      <c r="V832" s="5">
        <f>SalesData[[#This Row],[Profit]]/SalesData[[#This Row],[Sales]]</f>
        <v>0.3</v>
      </c>
      <c r="W832" s="17">
        <f>IF(SalesData[[#This Row],[Discount]]&gt;=0.2,1,0)</f>
        <v>0</v>
      </c>
      <c r="X832" s="1" t="s">
        <v>85</v>
      </c>
      <c r="Y832" s="1" t="str">
        <f>TEXT(SalesData[[#This Row],[Order Date]],"yyyy")</f>
        <v>2016</v>
      </c>
      <c r="Z832" s="1" t="s">
        <v>197</v>
      </c>
    </row>
    <row r="833" spans="1:26" x14ac:dyDescent="0.3">
      <c r="A833">
        <v>3977</v>
      </c>
      <c r="B833" s="1" t="s">
        <v>2658</v>
      </c>
      <c r="C833" s="2">
        <v>42665</v>
      </c>
      <c r="D833" s="2">
        <v>42667</v>
      </c>
      <c r="E833" s="1" t="s">
        <v>89</v>
      </c>
      <c r="F833" s="1" t="s">
        <v>2659</v>
      </c>
      <c r="G833" s="1" t="s">
        <v>2660</v>
      </c>
      <c r="H833" s="1" t="s">
        <v>26</v>
      </c>
      <c r="I833" s="1" t="s">
        <v>27</v>
      </c>
      <c r="J833" s="1" t="s">
        <v>637</v>
      </c>
      <c r="K833" s="1" t="s">
        <v>718</v>
      </c>
      <c r="L833" s="1" t="s">
        <v>30</v>
      </c>
      <c r="M833" s="1" t="s">
        <v>2661</v>
      </c>
      <c r="N833" s="1" t="s">
        <v>32</v>
      </c>
      <c r="O833" s="1" t="s">
        <v>58</v>
      </c>
      <c r="P833" s="1" t="s">
        <v>2662</v>
      </c>
      <c r="Q833">
        <v>39.92</v>
      </c>
      <c r="R833">
        <v>4</v>
      </c>
      <c r="S833" s="5">
        <v>0</v>
      </c>
      <c r="T833" s="11">
        <v>11.1776</v>
      </c>
      <c r="U833" s="11">
        <f>SalesData[[#This Row],[Profit]]/SalesData[[#This Row],[Quantity]]</f>
        <v>2.7944</v>
      </c>
      <c r="V833" s="5">
        <f>SalesData[[#This Row],[Profit]]/SalesData[[#This Row],[Sales]]</f>
        <v>0.27999999999999997</v>
      </c>
      <c r="W833" s="17">
        <f>IF(SalesData[[#This Row],[Discount]]&gt;=0.2,1,0)</f>
        <v>0</v>
      </c>
      <c r="X833" s="1" t="s">
        <v>72</v>
      </c>
      <c r="Y833" s="1" t="str">
        <f>TEXT(SalesData[[#This Row],[Order Date]],"yyyy")</f>
        <v>2016</v>
      </c>
      <c r="Z833" s="1" t="s">
        <v>50</v>
      </c>
    </row>
    <row r="834" spans="1:26" x14ac:dyDescent="0.3">
      <c r="A834">
        <v>3980</v>
      </c>
      <c r="B834" s="1" t="s">
        <v>2663</v>
      </c>
      <c r="C834" s="2">
        <v>41996</v>
      </c>
      <c r="D834" s="2">
        <v>42000</v>
      </c>
      <c r="E834" s="1" t="s">
        <v>41</v>
      </c>
      <c r="F834" s="1" t="s">
        <v>2664</v>
      </c>
      <c r="G834" s="1" t="s">
        <v>2665</v>
      </c>
      <c r="H834" s="1" t="s">
        <v>92</v>
      </c>
      <c r="I834" s="1" t="s">
        <v>27</v>
      </c>
      <c r="J834" s="1" t="s">
        <v>175</v>
      </c>
      <c r="K834" s="1" t="s">
        <v>122</v>
      </c>
      <c r="L834" s="1" t="s">
        <v>69</v>
      </c>
      <c r="M834" s="1" t="s">
        <v>1251</v>
      </c>
      <c r="N834" s="1" t="s">
        <v>32</v>
      </c>
      <c r="O834" s="1" t="s">
        <v>47</v>
      </c>
      <c r="P834" s="1" t="s">
        <v>1252</v>
      </c>
      <c r="Q834">
        <v>53.316000000000003</v>
      </c>
      <c r="R834">
        <v>2</v>
      </c>
      <c r="S834" s="5">
        <v>0.4</v>
      </c>
      <c r="T834" s="11">
        <v>-19.549199999999999</v>
      </c>
      <c r="U834" s="11">
        <f>SalesData[[#This Row],[Profit]]/SalesData[[#This Row],[Quantity]]</f>
        <v>-9.7745999999999995</v>
      </c>
      <c r="V834" s="5">
        <f>SalesData[[#This Row],[Profit]]/SalesData[[#This Row],[Sales]]</f>
        <v>-0.36666666666666664</v>
      </c>
      <c r="W834" s="17">
        <f>IF(SalesData[[#This Row],[Discount]]&gt;=0.2,1,0)</f>
        <v>1</v>
      </c>
      <c r="X834" s="1" t="s">
        <v>85</v>
      </c>
      <c r="Y834" s="1" t="str">
        <f>TEXT(SalesData[[#This Row],[Order Date]],"yyyy")</f>
        <v>2014</v>
      </c>
      <c r="Z834" s="1" t="s">
        <v>98</v>
      </c>
    </row>
    <row r="835" spans="1:26" x14ac:dyDescent="0.3">
      <c r="A835">
        <v>3982</v>
      </c>
      <c r="B835" s="1" t="s">
        <v>2666</v>
      </c>
      <c r="C835" s="2">
        <v>43084</v>
      </c>
      <c r="D835" s="2">
        <v>43089</v>
      </c>
      <c r="E835" s="1" t="s">
        <v>41</v>
      </c>
      <c r="F835" s="1" t="s">
        <v>2667</v>
      </c>
      <c r="G835" s="1" t="s">
        <v>2668</v>
      </c>
      <c r="H835" s="1" t="s">
        <v>102</v>
      </c>
      <c r="I835" s="1" t="s">
        <v>27</v>
      </c>
      <c r="J835" s="1" t="s">
        <v>193</v>
      </c>
      <c r="K835" s="1" t="s">
        <v>194</v>
      </c>
      <c r="L835" s="1" t="s">
        <v>56</v>
      </c>
      <c r="M835" s="1" t="s">
        <v>696</v>
      </c>
      <c r="N835" s="1" t="s">
        <v>32</v>
      </c>
      <c r="O835" s="1" t="s">
        <v>58</v>
      </c>
      <c r="P835" s="1" t="s">
        <v>697</v>
      </c>
      <c r="Q835">
        <v>22.77</v>
      </c>
      <c r="R835">
        <v>3</v>
      </c>
      <c r="S835" s="5">
        <v>0</v>
      </c>
      <c r="T835" s="11">
        <v>9.7911000000000001</v>
      </c>
      <c r="U835" s="11">
        <f>SalesData[[#This Row],[Profit]]/SalesData[[#This Row],[Quantity]]</f>
        <v>3.2637</v>
      </c>
      <c r="V835" s="5">
        <f>SalesData[[#This Row],[Profit]]/SalesData[[#This Row],[Sales]]</f>
        <v>0.43</v>
      </c>
      <c r="W835" s="17">
        <f>IF(SalesData[[#This Row],[Discount]]&gt;=0.2,1,0)</f>
        <v>0</v>
      </c>
      <c r="X835" s="1" t="s">
        <v>60</v>
      </c>
      <c r="Y835" s="1" t="str">
        <f>TEXT(SalesData[[#This Row],[Order Date]],"yyyy")</f>
        <v>2017</v>
      </c>
      <c r="Z835" s="1" t="s">
        <v>98</v>
      </c>
    </row>
    <row r="836" spans="1:26" x14ac:dyDescent="0.3">
      <c r="A836">
        <v>3983</v>
      </c>
      <c r="B836" s="1" t="s">
        <v>2669</v>
      </c>
      <c r="C836" s="2">
        <v>42558</v>
      </c>
      <c r="D836" s="2">
        <v>42560</v>
      </c>
      <c r="E836" s="1" t="s">
        <v>23</v>
      </c>
      <c r="F836" s="1" t="s">
        <v>2135</v>
      </c>
      <c r="G836" s="1" t="s">
        <v>2136</v>
      </c>
      <c r="H836" s="1" t="s">
        <v>26</v>
      </c>
      <c r="I836" s="1" t="s">
        <v>27</v>
      </c>
      <c r="J836" s="1" t="s">
        <v>54</v>
      </c>
      <c r="K836" s="1" t="s">
        <v>55</v>
      </c>
      <c r="L836" s="1" t="s">
        <v>56</v>
      </c>
      <c r="M836" s="1" t="s">
        <v>116</v>
      </c>
      <c r="N836" s="1" t="s">
        <v>32</v>
      </c>
      <c r="O836" s="1" t="s">
        <v>38</v>
      </c>
      <c r="P836" s="1" t="s">
        <v>117</v>
      </c>
      <c r="Q836">
        <v>287.96800000000002</v>
      </c>
      <c r="R836">
        <v>4</v>
      </c>
      <c r="S836" s="5">
        <v>0.2</v>
      </c>
      <c r="T836" s="11">
        <v>-3.5996000000000001</v>
      </c>
      <c r="U836" s="11">
        <f>SalesData[[#This Row],[Profit]]/SalesData[[#This Row],[Quantity]]</f>
        <v>-0.89990000000000003</v>
      </c>
      <c r="V836" s="5">
        <f>SalesData[[#This Row],[Profit]]/SalesData[[#This Row],[Sales]]</f>
        <v>-1.2499999999999999E-2</v>
      </c>
      <c r="W836" s="17">
        <f>IF(SalesData[[#This Row],[Discount]]&gt;=0.2,1,0)</f>
        <v>1</v>
      </c>
      <c r="X836" s="1" t="s">
        <v>72</v>
      </c>
      <c r="Y836" s="1" t="str">
        <f>TEXT(SalesData[[#This Row],[Order Date]],"yyyy")</f>
        <v>2016</v>
      </c>
      <c r="Z836" s="1" t="s">
        <v>73</v>
      </c>
    </row>
    <row r="837" spans="1:26" x14ac:dyDescent="0.3">
      <c r="A837">
        <v>3986</v>
      </c>
      <c r="B837" s="1" t="s">
        <v>2670</v>
      </c>
      <c r="C837" s="2">
        <v>42477</v>
      </c>
      <c r="D837" s="2">
        <v>42481</v>
      </c>
      <c r="E837" s="1" t="s">
        <v>41</v>
      </c>
      <c r="F837" s="1" t="s">
        <v>1333</v>
      </c>
      <c r="G837" s="1" t="s">
        <v>1334</v>
      </c>
      <c r="H837" s="1" t="s">
        <v>26</v>
      </c>
      <c r="I837" s="1" t="s">
        <v>27</v>
      </c>
      <c r="J837" s="1" t="s">
        <v>2062</v>
      </c>
      <c r="K837" s="1" t="s">
        <v>55</v>
      </c>
      <c r="L837" s="1" t="s">
        <v>56</v>
      </c>
      <c r="M837" s="1" t="s">
        <v>900</v>
      </c>
      <c r="N837" s="1" t="s">
        <v>32</v>
      </c>
      <c r="O837" s="1" t="s">
        <v>33</v>
      </c>
      <c r="P837" s="1" t="s">
        <v>901</v>
      </c>
      <c r="Q837">
        <v>257.49900000000002</v>
      </c>
      <c r="R837">
        <v>3</v>
      </c>
      <c r="S837" s="5">
        <v>0.15</v>
      </c>
      <c r="T837" s="11">
        <v>24.235199999999999</v>
      </c>
      <c r="U837" s="11">
        <f>SalesData[[#This Row],[Profit]]/SalesData[[#This Row],[Quantity]]</f>
        <v>8.0784000000000002</v>
      </c>
      <c r="V837" s="5">
        <f>SalesData[[#This Row],[Profit]]/SalesData[[#This Row],[Sales]]</f>
        <v>9.4117647058823514E-2</v>
      </c>
      <c r="W837" s="17">
        <f>IF(SalesData[[#This Row],[Discount]]&gt;=0.2,1,0)</f>
        <v>0</v>
      </c>
      <c r="X837" s="1" t="s">
        <v>85</v>
      </c>
      <c r="Y837" s="1" t="str">
        <f>TEXT(SalesData[[#This Row],[Order Date]],"yyyy")</f>
        <v>2016</v>
      </c>
      <c r="Z837" s="1" t="s">
        <v>115</v>
      </c>
    </row>
    <row r="838" spans="1:26" x14ac:dyDescent="0.3">
      <c r="A838">
        <v>3989</v>
      </c>
      <c r="B838" s="1" t="s">
        <v>2671</v>
      </c>
      <c r="C838" s="2">
        <v>42477</v>
      </c>
      <c r="D838" s="2">
        <v>42482</v>
      </c>
      <c r="E838" s="1" t="s">
        <v>41</v>
      </c>
      <c r="F838" s="1" t="s">
        <v>2672</v>
      </c>
      <c r="G838" s="1" t="s">
        <v>2673</v>
      </c>
      <c r="H838" s="1" t="s">
        <v>92</v>
      </c>
      <c r="I838" s="1" t="s">
        <v>27</v>
      </c>
      <c r="J838" s="1" t="s">
        <v>159</v>
      </c>
      <c r="K838" s="1" t="s">
        <v>143</v>
      </c>
      <c r="L838" s="1" t="s">
        <v>30</v>
      </c>
      <c r="M838" s="1" t="s">
        <v>2674</v>
      </c>
      <c r="N838" s="1" t="s">
        <v>32</v>
      </c>
      <c r="O838" s="1" t="s">
        <v>58</v>
      </c>
      <c r="P838" s="1" t="s">
        <v>2675</v>
      </c>
      <c r="Q838">
        <v>79.12</v>
      </c>
      <c r="R838">
        <v>5</v>
      </c>
      <c r="S838" s="5">
        <v>0.2</v>
      </c>
      <c r="T838" s="11">
        <v>13.846</v>
      </c>
      <c r="U838" s="11">
        <f>SalesData[[#This Row],[Profit]]/SalesData[[#This Row],[Quantity]]</f>
        <v>2.7692000000000001</v>
      </c>
      <c r="V838" s="5">
        <f>SalesData[[#This Row],[Profit]]/SalesData[[#This Row],[Sales]]</f>
        <v>0.17499999999999999</v>
      </c>
      <c r="W838" s="17">
        <f>IF(SalesData[[#This Row],[Discount]]&gt;=0.2,1,0)</f>
        <v>1</v>
      </c>
      <c r="X838" s="1" t="s">
        <v>60</v>
      </c>
      <c r="Y838" s="1" t="str">
        <f>TEXT(SalesData[[#This Row],[Order Date]],"yyyy")</f>
        <v>2016</v>
      </c>
      <c r="Z838" s="1" t="s">
        <v>115</v>
      </c>
    </row>
    <row r="839" spans="1:26" x14ac:dyDescent="0.3">
      <c r="A839">
        <v>3990</v>
      </c>
      <c r="B839" s="1" t="s">
        <v>2676</v>
      </c>
      <c r="C839" s="2">
        <v>41968</v>
      </c>
      <c r="D839" s="2">
        <v>41970</v>
      </c>
      <c r="E839" s="1" t="s">
        <v>23</v>
      </c>
      <c r="F839" s="1" t="s">
        <v>2677</v>
      </c>
      <c r="G839" s="1" t="s">
        <v>2678</v>
      </c>
      <c r="H839" s="1" t="s">
        <v>26</v>
      </c>
      <c r="I839" s="1" t="s">
        <v>27</v>
      </c>
      <c r="J839" s="1" t="s">
        <v>2679</v>
      </c>
      <c r="K839" s="1" t="s">
        <v>1647</v>
      </c>
      <c r="L839" s="1" t="s">
        <v>69</v>
      </c>
      <c r="M839" s="1" t="s">
        <v>945</v>
      </c>
      <c r="N839" s="1" t="s">
        <v>32</v>
      </c>
      <c r="O839" s="1" t="s">
        <v>58</v>
      </c>
      <c r="P839" s="1" t="s">
        <v>946</v>
      </c>
      <c r="Q839">
        <v>52.96</v>
      </c>
      <c r="R839">
        <v>2</v>
      </c>
      <c r="S839" s="5">
        <v>0</v>
      </c>
      <c r="T839" s="11">
        <v>20.1248</v>
      </c>
      <c r="U839" s="11">
        <f>SalesData[[#This Row],[Profit]]/SalesData[[#This Row],[Quantity]]</f>
        <v>10.0624</v>
      </c>
      <c r="V839" s="5">
        <f>SalesData[[#This Row],[Profit]]/SalesData[[#This Row],[Sales]]</f>
        <v>0.38</v>
      </c>
      <c r="W839" s="17">
        <f>IF(SalesData[[#This Row],[Discount]]&gt;=0.2,1,0)</f>
        <v>0</v>
      </c>
      <c r="X839" s="1" t="s">
        <v>72</v>
      </c>
      <c r="Y839" s="1" t="str">
        <f>TEXT(SalesData[[#This Row],[Order Date]],"yyyy")</f>
        <v>2014</v>
      </c>
      <c r="Z839" s="1" t="s">
        <v>36</v>
      </c>
    </row>
    <row r="840" spans="1:26" x14ac:dyDescent="0.3">
      <c r="A840">
        <v>3992</v>
      </c>
      <c r="B840" s="1" t="s">
        <v>2680</v>
      </c>
      <c r="C840" s="2">
        <v>42125</v>
      </c>
      <c r="D840" s="2">
        <v>42129</v>
      </c>
      <c r="E840" s="1" t="s">
        <v>41</v>
      </c>
      <c r="F840" s="1" t="s">
        <v>2681</v>
      </c>
      <c r="G840" s="1" t="s">
        <v>2682</v>
      </c>
      <c r="H840" s="1" t="s">
        <v>92</v>
      </c>
      <c r="I840" s="1" t="s">
        <v>27</v>
      </c>
      <c r="J840" s="1" t="s">
        <v>305</v>
      </c>
      <c r="K840" s="1" t="s">
        <v>45</v>
      </c>
      <c r="L840" s="1" t="s">
        <v>30</v>
      </c>
      <c r="M840" s="1" t="s">
        <v>945</v>
      </c>
      <c r="N840" s="1" t="s">
        <v>32</v>
      </c>
      <c r="O840" s="1" t="s">
        <v>58</v>
      </c>
      <c r="P840" s="1" t="s">
        <v>946</v>
      </c>
      <c r="Q840">
        <v>63.552</v>
      </c>
      <c r="R840">
        <v>3</v>
      </c>
      <c r="S840" s="5">
        <v>0.2</v>
      </c>
      <c r="T840" s="11">
        <v>14.299200000000001</v>
      </c>
      <c r="U840" s="11">
        <f>SalesData[[#This Row],[Profit]]/SalesData[[#This Row],[Quantity]]</f>
        <v>4.7664</v>
      </c>
      <c r="V840" s="5">
        <f>SalesData[[#This Row],[Profit]]/SalesData[[#This Row],[Sales]]</f>
        <v>0.22500000000000001</v>
      </c>
      <c r="W840" s="17">
        <f>IF(SalesData[[#This Row],[Discount]]&gt;=0.2,1,0)</f>
        <v>1</v>
      </c>
      <c r="X840" s="1" t="s">
        <v>85</v>
      </c>
      <c r="Y840" s="1" t="str">
        <f>TEXT(SalesData[[#This Row],[Order Date]],"yyyy")</f>
        <v>2015</v>
      </c>
      <c r="Z840" s="1" t="s">
        <v>163</v>
      </c>
    </row>
    <row r="841" spans="1:26" x14ac:dyDescent="0.3">
      <c r="A841">
        <v>3995</v>
      </c>
      <c r="B841" s="1" t="s">
        <v>2683</v>
      </c>
      <c r="C841" s="2">
        <v>42071</v>
      </c>
      <c r="D841" s="2">
        <v>42075</v>
      </c>
      <c r="E841" s="1" t="s">
        <v>41</v>
      </c>
      <c r="F841" s="1" t="s">
        <v>2684</v>
      </c>
      <c r="G841" s="1" t="s">
        <v>2685</v>
      </c>
      <c r="H841" s="1" t="s">
        <v>26</v>
      </c>
      <c r="I841" s="1" t="s">
        <v>27</v>
      </c>
      <c r="J841" s="1" t="s">
        <v>2686</v>
      </c>
      <c r="K841" s="1" t="s">
        <v>240</v>
      </c>
      <c r="L841" s="1" t="s">
        <v>95</v>
      </c>
      <c r="M841" s="1" t="s">
        <v>2402</v>
      </c>
      <c r="N841" s="1" t="s">
        <v>32</v>
      </c>
      <c r="O841" s="1" t="s">
        <v>33</v>
      </c>
      <c r="P841" s="1" t="s">
        <v>2403</v>
      </c>
      <c r="Q841">
        <v>512.94000000000005</v>
      </c>
      <c r="R841">
        <v>3</v>
      </c>
      <c r="S841" s="5">
        <v>0</v>
      </c>
      <c r="T841" s="11">
        <v>97.458600000000004</v>
      </c>
      <c r="U841" s="11">
        <f>SalesData[[#This Row],[Profit]]/SalesData[[#This Row],[Quantity]]</f>
        <v>32.486200000000004</v>
      </c>
      <c r="V841" s="5">
        <f>SalesData[[#This Row],[Profit]]/SalesData[[#This Row],[Sales]]</f>
        <v>0.18999999999999997</v>
      </c>
      <c r="W841" s="17">
        <f>IF(SalesData[[#This Row],[Discount]]&gt;=0.2,1,0)</f>
        <v>0</v>
      </c>
      <c r="X841" s="1" t="s">
        <v>85</v>
      </c>
      <c r="Y841" s="1" t="str">
        <f>TEXT(SalesData[[#This Row],[Order Date]],"yyyy")</f>
        <v>2015</v>
      </c>
      <c r="Z841" s="1" t="s">
        <v>197</v>
      </c>
    </row>
    <row r="842" spans="1:26" x14ac:dyDescent="0.3">
      <c r="A842">
        <v>3996</v>
      </c>
      <c r="B842" s="1" t="s">
        <v>2683</v>
      </c>
      <c r="C842" s="2">
        <v>42071</v>
      </c>
      <c r="D842" s="2">
        <v>42075</v>
      </c>
      <c r="E842" s="1" t="s">
        <v>41</v>
      </c>
      <c r="F842" s="1" t="s">
        <v>2684</v>
      </c>
      <c r="G842" s="1" t="s">
        <v>2685</v>
      </c>
      <c r="H842" s="1" t="s">
        <v>26</v>
      </c>
      <c r="I842" s="1" t="s">
        <v>27</v>
      </c>
      <c r="J842" s="1" t="s">
        <v>2686</v>
      </c>
      <c r="K842" s="1" t="s">
        <v>240</v>
      </c>
      <c r="L842" s="1" t="s">
        <v>95</v>
      </c>
      <c r="M842" s="1" t="s">
        <v>1749</v>
      </c>
      <c r="N842" s="1" t="s">
        <v>32</v>
      </c>
      <c r="O842" s="1" t="s">
        <v>38</v>
      </c>
      <c r="P842" s="1" t="s">
        <v>1750</v>
      </c>
      <c r="Q842">
        <v>860.93</v>
      </c>
      <c r="R842">
        <v>7</v>
      </c>
      <c r="S842" s="5">
        <v>0</v>
      </c>
      <c r="T842" s="11">
        <v>189.40459999999999</v>
      </c>
      <c r="U842" s="11">
        <f>SalesData[[#This Row],[Profit]]/SalesData[[#This Row],[Quantity]]</f>
        <v>27.057799999999997</v>
      </c>
      <c r="V842" s="5">
        <f>SalesData[[#This Row],[Profit]]/SalesData[[#This Row],[Sales]]</f>
        <v>0.22</v>
      </c>
      <c r="W842" s="17">
        <f>IF(SalesData[[#This Row],[Discount]]&gt;=0.2,1,0)</f>
        <v>0</v>
      </c>
      <c r="X842" s="1" t="s">
        <v>85</v>
      </c>
      <c r="Y842" s="1" t="str">
        <f>TEXT(SalesData[[#This Row],[Order Date]],"yyyy")</f>
        <v>2015</v>
      </c>
      <c r="Z842" s="1" t="s">
        <v>197</v>
      </c>
    </row>
    <row r="843" spans="1:26" x14ac:dyDescent="0.3">
      <c r="A843">
        <v>3999</v>
      </c>
      <c r="B843" s="1" t="s">
        <v>2683</v>
      </c>
      <c r="C843" s="2">
        <v>42071</v>
      </c>
      <c r="D843" s="2">
        <v>42075</v>
      </c>
      <c r="E843" s="1" t="s">
        <v>41</v>
      </c>
      <c r="F843" s="1" t="s">
        <v>2684</v>
      </c>
      <c r="G843" s="1" t="s">
        <v>2685</v>
      </c>
      <c r="H843" s="1" t="s">
        <v>26</v>
      </c>
      <c r="I843" s="1" t="s">
        <v>27</v>
      </c>
      <c r="J843" s="1" t="s">
        <v>2686</v>
      </c>
      <c r="K843" s="1" t="s">
        <v>240</v>
      </c>
      <c r="L843" s="1" t="s">
        <v>95</v>
      </c>
      <c r="M843" s="1" t="s">
        <v>1798</v>
      </c>
      <c r="N843" s="1" t="s">
        <v>32</v>
      </c>
      <c r="O843" s="1" t="s">
        <v>58</v>
      </c>
      <c r="P843" s="1" t="s">
        <v>1799</v>
      </c>
      <c r="Q843">
        <v>373.08</v>
      </c>
      <c r="R843">
        <v>6</v>
      </c>
      <c r="S843" s="5">
        <v>0</v>
      </c>
      <c r="T843" s="11">
        <v>82.077600000000004</v>
      </c>
      <c r="U843" s="11">
        <f>SalesData[[#This Row],[Profit]]/SalesData[[#This Row],[Quantity]]</f>
        <v>13.679600000000001</v>
      </c>
      <c r="V843" s="5">
        <f>SalesData[[#This Row],[Profit]]/SalesData[[#This Row],[Sales]]</f>
        <v>0.22000000000000003</v>
      </c>
      <c r="W843" s="17">
        <f>IF(SalesData[[#This Row],[Discount]]&gt;=0.2,1,0)</f>
        <v>0</v>
      </c>
      <c r="X843" s="1" t="s">
        <v>85</v>
      </c>
      <c r="Y843" s="1" t="str">
        <f>TEXT(SalesData[[#This Row],[Order Date]],"yyyy")</f>
        <v>2015</v>
      </c>
      <c r="Z843" s="1" t="s">
        <v>197</v>
      </c>
    </row>
    <row r="844" spans="1:26" x14ac:dyDescent="0.3">
      <c r="A844">
        <v>4000</v>
      </c>
      <c r="B844" s="1" t="s">
        <v>2687</v>
      </c>
      <c r="C844" s="2">
        <v>42202</v>
      </c>
      <c r="D844" s="2">
        <v>42205</v>
      </c>
      <c r="E844" s="1" t="s">
        <v>23</v>
      </c>
      <c r="F844" s="1" t="s">
        <v>471</v>
      </c>
      <c r="G844" s="1" t="s">
        <v>472</v>
      </c>
      <c r="H844" s="1" t="s">
        <v>92</v>
      </c>
      <c r="I844" s="1" t="s">
        <v>27</v>
      </c>
      <c r="J844" s="1" t="s">
        <v>2688</v>
      </c>
      <c r="K844" s="1" t="s">
        <v>45</v>
      </c>
      <c r="L844" s="1" t="s">
        <v>30</v>
      </c>
      <c r="M844" s="1" t="s">
        <v>350</v>
      </c>
      <c r="N844" s="1" t="s">
        <v>32</v>
      </c>
      <c r="O844" s="1" t="s">
        <v>33</v>
      </c>
      <c r="P844" s="1" t="s">
        <v>351</v>
      </c>
      <c r="Q844">
        <v>231.92</v>
      </c>
      <c r="R844">
        <v>5</v>
      </c>
      <c r="S844" s="5">
        <v>0.2</v>
      </c>
      <c r="T844" s="11">
        <v>5.798</v>
      </c>
      <c r="U844" s="11">
        <f>SalesData[[#This Row],[Profit]]/SalesData[[#This Row],[Quantity]]</f>
        <v>1.1596</v>
      </c>
      <c r="V844" s="5">
        <f>SalesData[[#This Row],[Profit]]/SalesData[[#This Row],[Sales]]</f>
        <v>2.5000000000000001E-2</v>
      </c>
      <c r="W844" s="17">
        <f>IF(SalesData[[#This Row],[Discount]]&gt;=0.2,1,0)</f>
        <v>1</v>
      </c>
      <c r="X844" s="1" t="s">
        <v>35</v>
      </c>
      <c r="Y844" s="1" t="str">
        <f>TEXT(SalesData[[#This Row],[Order Date]],"yyyy")</f>
        <v>2015</v>
      </c>
      <c r="Z844" s="1" t="s">
        <v>73</v>
      </c>
    </row>
    <row r="845" spans="1:26" x14ac:dyDescent="0.3">
      <c r="A845">
        <v>4001</v>
      </c>
      <c r="B845" s="1" t="s">
        <v>2689</v>
      </c>
      <c r="C845" s="2">
        <v>41923</v>
      </c>
      <c r="D845" s="2">
        <v>41928</v>
      </c>
      <c r="E845" s="1" t="s">
        <v>41</v>
      </c>
      <c r="F845" s="1" t="s">
        <v>2433</v>
      </c>
      <c r="G845" s="1" t="s">
        <v>2434</v>
      </c>
      <c r="H845" s="1" t="s">
        <v>102</v>
      </c>
      <c r="I845" s="1" t="s">
        <v>27</v>
      </c>
      <c r="J845" s="1" t="s">
        <v>193</v>
      </c>
      <c r="K845" s="1" t="s">
        <v>194</v>
      </c>
      <c r="L845" s="1" t="s">
        <v>56</v>
      </c>
      <c r="M845" s="1" t="s">
        <v>1498</v>
      </c>
      <c r="N845" s="1" t="s">
        <v>32</v>
      </c>
      <c r="O845" s="1" t="s">
        <v>58</v>
      </c>
      <c r="P845" s="1" t="s">
        <v>1499</v>
      </c>
      <c r="Q845">
        <v>63.47</v>
      </c>
      <c r="R845">
        <v>11</v>
      </c>
      <c r="S845" s="5">
        <v>0</v>
      </c>
      <c r="T845" s="11">
        <v>19.041</v>
      </c>
      <c r="U845" s="11">
        <f>SalesData[[#This Row],[Profit]]/SalesData[[#This Row],[Quantity]]</f>
        <v>1.7310000000000001</v>
      </c>
      <c r="V845" s="5">
        <f>SalesData[[#This Row],[Profit]]/SalesData[[#This Row],[Sales]]</f>
        <v>0.3</v>
      </c>
      <c r="W845" s="17">
        <f>IF(SalesData[[#This Row],[Discount]]&gt;=0.2,1,0)</f>
        <v>0</v>
      </c>
      <c r="X845" s="1" t="s">
        <v>60</v>
      </c>
      <c r="Y845" s="1" t="str">
        <f>TEXT(SalesData[[#This Row],[Order Date]],"yyyy")</f>
        <v>2014</v>
      </c>
      <c r="Z845" s="1" t="s">
        <v>50</v>
      </c>
    </row>
    <row r="846" spans="1:26" x14ac:dyDescent="0.3">
      <c r="A846">
        <v>4003</v>
      </c>
      <c r="B846" s="1" t="s">
        <v>2690</v>
      </c>
      <c r="C846" s="2">
        <v>42432</v>
      </c>
      <c r="D846" s="2">
        <v>42437</v>
      </c>
      <c r="E846" s="1" t="s">
        <v>41</v>
      </c>
      <c r="F846" s="1" t="s">
        <v>1154</v>
      </c>
      <c r="G846" s="1" t="s">
        <v>1155</v>
      </c>
      <c r="H846" s="1" t="s">
        <v>26</v>
      </c>
      <c r="I846" s="1" t="s">
        <v>27</v>
      </c>
      <c r="J846" s="1" t="s">
        <v>247</v>
      </c>
      <c r="K846" s="1" t="s">
        <v>94</v>
      </c>
      <c r="L846" s="1" t="s">
        <v>95</v>
      </c>
      <c r="M846" s="1" t="s">
        <v>437</v>
      </c>
      <c r="N846" s="1" t="s">
        <v>32</v>
      </c>
      <c r="O846" s="1" t="s">
        <v>47</v>
      </c>
      <c r="P846" s="1" t="s">
        <v>438</v>
      </c>
      <c r="Q846">
        <v>637.89599999999996</v>
      </c>
      <c r="R846">
        <v>3</v>
      </c>
      <c r="S846" s="5">
        <v>0.3</v>
      </c>
      <c r="T846" s="11">
        <v>-127.5792</v>
      </c>
      <c r="U846" s="11">
        <f>SalesData[[#This Row],[Profit]]/SalesData[[#This Row],[Quantity]]</f>
        <v>-42.526400000000002</v>
      </c>
      <c r="V846" s="5">
        <f>SalesData[[#This Row],[Profit]]/SalesData[[#This Row],[Sales]]</f>
        <v>-0.2</v>
      </c>
      <c r="W846" s="17">
        <f>IF(SalesData[[#This Row],[Discount]]&gt;=0.2,1,0)</f>
        <v>1</v>
      </c>
      <c r="X846" s="1" t="s">
        <v>60</v>
      </c>
      <c r="Y846" s="1" t="str">
        <f>TEXT(SalesData[[#This Row],[Order Date]],"yyyy")</f>
        <v>2016</v>
      </c>
      <c r="Z846" s="1" t="s">
        <v>197</v>
      </c>
    </row>
    <row r="847" spans="1:26" x14ac:dyDescent="0.3">
      <c r="A847">
        <v>4010</v>
      </c>
      <c r="B847" s="1" t="s">
        <v>2691</v>
      </c>
      <c r="C847" s="2">
        <v>42736</v>
      </c>
      <c r="D847" s="2">
        <v>42740</v>
      </c>
      <c r="E847" s="1" t="s">
        <v>41</v>
      </c>
      <c r="F847" s="1" t="s">
        <v>199</v>
      </c>
      <c r="G847" s="1" t="s">
        <v>200</v>
      </c>
      <c r="H847" s="1" t="s">
        <v>26</v>
      </c>
      <c r="I847" s="1" t="s">
        <v>27</v>
      </c>
      <c r="J847" s="1" t="s">
        <v>54</v>
      </c>
      <c r="K847" s="1" t="s">
        <v>55</v>
      </c>
      <c r="L847" s="1" t="s">
        <v>56</v>
      </c>
      <c r="M847" s="1" t="s">
        <v>2692</v>
      </c>
      <c r="N847" s="1" t="s">
        <v>32</v>
      </c>
      <c r="O847" s="1" t="s">
        <v>58</v>
      </c>
      <c r="P847" s="1" t="s">
        <v>2693</v>
      </c>
      <c r="Q847">
        <v>474.43</v>
      </c>
      <c r="R847">
        <v>11</v>
      </c>
      <c r="S847" s="5">
        <v>0</v>
      </c>
      <c r="T847" s="11">
        <v>199.26060000000001</v>
      </c>
      <c r="U847" s="11">
        <f>SalesData[[#This Row],[Profit]]/SalesData[[#This Row],[Quantity]]</f>
        <v>18.114599999999999</v>
      </c>
      <c r="V847" s="5">
        <f>SalesData[[#This Row],[Profit]]/SalesData[[#This Row],[Sales]]</f>
        <v>0.42000000000000004</v>
      </c>
      <c r="W847" s="17">
        <f>IF(SalesData[[#This Row],[Discount]]&gt;=0.2,1,0)</f>
        <v>0</v>
      </c>
      <c r="X847" s="1" t="s">
        <v>85</v>
      </c>
      <c r="Y847" s="1" t="str">
        <f>TEXT(SalesData[[#This Row],[Order Date]],"yyyy")</f>
        <v>2017</v>
      </c>
      <c r="Z847" s="1" t="s">
        <v>171</v>
      </c>
    </row>
    <row r="848" spans="1:26" x14ac:dyDescent="0.3">
      <c r="A848">
        <v>4021</v>
      </c>
      <c r="B848" s="1" t="s">
        <v>2694</v>
      </c>
      <c r="C848" s="2">
        <v>41812</v>
      </c>
      <c r="D848" s="2">
        <v>41817</v>
      </c>
      <c r="E848" s="1" t="s">
        <v>41</v>
      </c>
      <c r="F848" s="1" t="s">
        <v>2695</v>
      </c>
      <c r="G848" s="1" t="s">
        <v>2696</v>
      </c>
      <c r="H848" s="1" t="s">
        <v>26</v>
      </c>
      <c r="I848" s="1" t="s">
        <v>27</v>
      </c>
      <c r="J848" s="1" t="s">
        <v>1148</v>
      </c>
      <c r="K848" s="1" t="s">
        <v>68</v>
      </c>
      <c r="L848" s="1" t="s">
        <v>69</v>
      </c>
      <c r="M848" s="1" t="s">
        <v>257</v>
      </c>
      <c r="N848" s="1" t="s">
        <v>32</v>
      </c>
      <c r="O848" s="1" t="s">
        <v>38</v>
      </c>
      <c r="P848" s="1" t="s">
        <v>258</v>
      </c>
      <c r="Q848">
        <v>170.05799999999999</v>
      </c>
      <c r="R848">
        <v>3</v>
      </c>
      <c r="S848" s="5">
        <v>0.3</v>
      </c>
      <c r="T848" s="11">
        <v>-4.8587999999999996</v>
      </c>
      <c r="U848" s="11">
        <f>SalesData[[#This Row],[Profit]]/SalesData[[#This Row],[Quantity]]</f>
        <v>-1.6195999999999999</v>
      </c>
      <c r="V848" s="5">
        <f>SalesData[[#This Row],[Profit]]/SalesData[[#This Row],[Sales]]</f>
        <v>-2.8571428571428571E-2</v>
      </c>
      <c r="W848" s="17">
        <f>IF(SalesData[[#This Row],[Discount]]&gt;=0.2,1,0)</f>
        <v>1</v>
      </c>
      <c r="X848" s="1" t="s">
        <v>60</v>
      </c>
      <c r="Y848" s="1" t="str">
        <f>TEXT(SalesData[[#This Row],[Order Date]],"yyyy")</f>
        <v>2014</v>
      </c>
      <c r="Z848" s="1" t="s">
        <v>61</v>
      </c>
    </row>
    <row r="849" spans="1:26" x14ac:dyDescent="0.3">
      <c r="A849">
        <v>4023</v>
      </c>
      <c r="B849" s="1" t="s">
        <v>2694</v>
      </c>
      <c r="C849" s="2">
        <v>41812</v>
      </c>
      <c r="D849" s="2">
        <v>41817</v>
      </c>
      <c r="E849" s="1" t="s">
        <v>41</v>
      </c>
      <c r="F849" s="1" t="s">
        <v>2695</v>
      </c>
      <c r="G849" s="1" t="s">
        <v>2696</v>
      </c>
      <c r="H849" s="1" t="s">
        <v>26</v>
      </c>
      <c r="I849" s="1" t="s">
        <v>27</v>
      </c>
      <c r="J849" s="1" t="s">
        <v>1148</v>
      </c>
      <c r="K849" s="1" t="s">
        <v>68</v>
      </c>
      <c r="L849" s="1" t="s">
        <v>69</v>
      </c>
      <c r="M849" s="1" t="s">
        <v>37</v>
      </c>
      <c r="N849" s="1" t="s">
        <v>32</v>
      </c>
      <c r="O849" s="1" t="s">
        <v>38</v>
      </c>
      <c r="P849" s="1" t="s">
        <v>39</v>
      </c>
      <c r="Q849">
        <v>853.93</v>
      </c>
      <c r="R849">
        <v>5</v>
      </c>
      <c r="S849" s="5">
        <v>0.3</v>
      </c>
      <c r="T849" s="11">
        <v>0</v>
      </c>
      <c r="U849" s="11">
        <f>SalesData[[#This Row],[Profit]]/SalesData[[#This Row],[Quantity]]</f>
        <v>0</v>
      </c>
      <c r="V849" s="5">
        <f>SalesData[[#This Row],[Profit]]/SalesData[[#This Row],[Sales]]</f>
        <v>0</v>
      </c>
      <c r="W849" s="17">
        <f>IF(SalesData[[#This Row],[Discount]]&gt;=0.2,1,0)</f>
        <v>1</v>
      </c>
      <c r="X849" s="1" t="s">
        <v>60</v>
      </c>
      <c r="Y849" s="1" t="str">
        <f>TEXT(SalesData[[#This Row],[Order Date]],"yyyy")</f>
        <v>2014</v>
      </c>
      <c r="Z849" s="1" t="s">
        <v>61</v>
      </c>
    </row>
    <row r="850" spans="1:26" x14ac:dyDescent="0.3">
      <c r="A850">
        <v>4024</v>
      </c>
      <c r="B850" s="1" t="s">
        <v>2697</v>
      </c>
      <c r="C850" s="2">
        <v>43035</v>
      </c>
      <c r="D850" s="2">
        <v>43036</v>
      </c>
      <c r="E850" s="1" t="s">
        <v>89</v>
      </c>
      <c r="F850" s="1" t="s">
        <v>2698</v>
      </c>
      <c r="G850" s="1" t="s">
        <v>2699</v>
      </c>
      <c r="H850" s="1" t="s">
        <v>92</v>
      </c>
      <c r="I850" s="1" t="s">
        <v>27</v>
      </c>
      <c r="J850" s="1" t="s">
        <v>330</v>
      </c>
      <c r="K850" s="1" t="s">
        <v>55</v>
      </c>
      <c r="L850" s="1" t="s">
        <v>56</v>
      </c>
      <c r="M850" s="1" t="s">
        <v>1638</v>
      </c>
      <c r="N850" s="1" t="s">
        <v>32</v>
      </c>
      <c r="O850" s="1" t="s">
        <v>33</v>
      </c>
      <c r="P850" s="1" t="s">
        <v>1639</v>
      </c>
      <c r="Q850">
        <v>556.66499999999996</v>
      </c>
      <c r="R850">
        <v>5</v>
      </c>
      <c r="S850" s="5">
        <v>0.15</v>
      </c>
      <c r="T850" s="11">
        <v>6.5490000000000004</v>
      </c>
      <c r="U850" s="11">
        <f>SalesData[[#This Row],[Profit]]/SalesData[[#This Row],[Quantity]]</f>
        <v>1.3098000000000001</v>
      </c>
      <c r="V850" s="5">
        <f>SalesData[[#This Row],[Profit]]/SalesData[[#This Row],[Sales]]</f>
        <v>1.1764705882352943E-2</v>
      </c>
      <c r="W850" s="17">
        <f>IF(SalesData[[#This Row],[Discount]]&gt;=0.2,1,0)</f>
        <v>0</v>
      </c>
      <c r="X850" s="1" t="s">
        <v>125</v>
      </c>
      <c r="Y850" s="1" t="str">
        <f>TEXT(SalesData[[#This Row],[Order Date]],"yyyy")</f>
        <v>2017</v>
      </c>
      <c r="Z850" s="1" t="s">
        <v>50</v>
      </c>
    </row>
    <row r="851" spans="1:26" x14ac:dyDescent="0.3">
      <c r="A851">
        <v>4031</v>
      </c>
      <c r="B851" s="1" t="s">
        <v>2700</v>
      </c>
      <c r="C851" s="2">
        <v>43093</v>
      </c>
      <c r="D851" s="2">
        <v>43097</v>
      </c>
      <c r="E851" s="1" t="s">
        <v>41</v>
      </c>
      <c r="F851" s="1" t="s">
        <v>2307</v>
      </c>
      <c r="G851" s="1" t="s">
        <v>2308</v>
      </c>
      <c r="H851" s="1" t="s">
        <v>26</v>
      </c>
      <c r="I851" s="1" t="s">
        <v>27</v>
      </c>
      <c r="J851" s="1" t="s">
        <v>1407</v>
      </c>
      <c r="K851" s="1" t="s">
        <v>1408</v>
      </c>
      <c r="L851" s="1" t="s">
        <v>30</v>
      </c>
      <c r="M851" s="1" t="s">
        <v>1894</v>
      </c>
      <c r="N851" s="1" t="s">
        <v>32</v>
      </c>
      <c r="O851" s="1" t="s">
        <v>38</v>
      </c>
      <c r="P851" s="1" t="s">
        <v>1895</v>
      </c>
      <c r="Q851">
        <v>232.88</v>
      </c>
      <c r="R851">
        <v>4</v>
      </c>
      <c r="S851" s="5">
        <v>0</v>
      </c>
      <c r="T851" s="11">
        <v>60.5488</v>
      </c>
      <c r="U851" s="11">
        <f>SalesData[[#This Row],[Profit]]/SalesData[[#This Row],[Quantity]]</f>
        <v>15.1372</v>
      </c>
      <c r="V851" s="5">
        <f>SalesData[[#This Row],[Profit]]/SalesData[[#This Row],[Sales]]</f>
        <v>0.26</v>
      </c>
      <c r="W851" s="17">
        <f>IF(SalesData[[#This Row],[Discount]]&gt;=0.2,1,0)</f>
        <v>0</v>
      </c>
      <c r="X851" s="1" t="s">
        <v>85</v>
      </c>
      <c r="Y851" s="1" t="str">
        <f>TEXT(SalesData[[#This Row],[Order Date]],"yyyy")</f>
        <v>2017</v>
      </c>
      <c r="Z851" s="1" t="s">
        <v>98</v>
      </c>
    </row>
    <row r="852" spans="1:26" x14ac:dyDescent="0.3">
      <c r="A852">
        <v>4038</v>
      </c>
      <c r="B852" s="1" t="s">
        <v>2701</v>
      </c>
      <c r="C852" s="2">
        <v>42002</v>
      </c>
      <c r="D852" s="2">
        <v>42006</v>
      </c>
      <c r="E852" s="1" t="s">
        <v>41</v>
      </c>
      <c r="F852" s="1" t="s">
        <v>789</v>
      </c>
      <c r="G852" s="1" t="s">
        <v>790</v>
      </c>
      <c r="H852" s="1" t="s">
        <v>92</v>
      </c>
      <c r="I852" s="1" t="s">
        <v>27</v>
      </c>
      <c r="J852" s="1" t="s">
        <v>330</v>
      </c>
      <c r="K852" s="1" t="s">
        <v>55</v>
      </c>
      <c r="L852" s="1" t="s">
        <v>56</v>
      </c>
      <c r="M852" s="1" t="s">
        <v>2239</v>
      </c>
      <c r="N852" s="1" t="s">
        <v>32</v>
      </c>
      <c r="O852" s="1" t="s">
        <v>58</v>
      </c>
      <c r="P852" s="1" t="s">
        <v>2240</v>
      </c>
      <c r="Q852">
        <v>24.9</v>
      </c>
      <c r="R852">
        <v>5</v>
      </c>
      <c r="S852" s="5">
        <v>0</v>
      </c>
      <c r="T852" s="11">
        <v>8.2170000000000005</v>
      </c>
      <c r="U852" s="11">
        <f>SalesData[[#This Row],[Profit]]/SalesData[[#This Row],[Quantity]]</f>
        <v>1.6434000000000002</v>
      </c>
      <c r="V852" s="5">
        <f>SalesData[[#This Row],[Profit]]/SalesData[[#This Row],[Sales]]</f>
        <v>0.33</v>
      </c>
      <c r="W852" s="17">
        <f>IF(SalesData[[#This Row],[Discount]]&gt;=0.2,1,0)</f>
        <v>0</v>
      </c>
      <c r="X852" s="1" t="s">
        <v>85</v>
      </c>
      <c r="Y852" s="1" t="str">
        <f>TEXT(SalesData[[#This Row],[Order Date]],"yyyy")</f>
        <v>2014</v>
      </c>
      <c r="Z852" s="1" t="s">
        <v>98</v>
      </c>
    </row>
    <row r="853" spans="1:26" x14ac:dyDescent="0.3">
      <c r="A853">
        <v>4044</v>
      </c>
      <c r="B853" s="1" t="s">
        <v>2701</v>
      </c>
      <c r="C853" s="2">
        <v>42002</v>
      </c>
      <c r="D853" s="2">
        <v>42006</v>
      </c>
      <c r="E853" s="1" t="s">
        <v>41</v>
      </c>
      <c r="F853" s="1" t="s">
        <v>789</v>
      </c>
      <c r="G853" s="1" t="s">
        <v>790</v>
      </c>
      <c r="H853" s="1" t="s">
        <v>92</v>
      </c>
      <c r="I853" s="1" t="s">
        <v>27</v>
      </c>
      <c r="J853" s="1" t="s">
        <v>330</v>
      </c>
      <c r="K853" s="1" t="s">
        <v>55</v>
      </c>
      <c r="L853" s="1" t="s">
        <v>56</v>
      </c>
      <c r="M853" s="1" t="s">
        <v>2411</v>
      </c>
      <c r="N853" s="1" t="s">
        <v>32</v>
      </c>
      <c r="O853" s="1" t="s">
        <v>58</v>
      </c>
      <c r="P853" s="1" t="s">
        <v>2412</v>
      </c>
      <c r="Q853">
        <v>70.56</v>
      </c>
      <c r="R853">
        <v>6</v>
      </c>
      <c r="S853" s="5">
        <v>0</v>
      </c>
      <c r="T853" s="11">
        <v>23.990400000000001</v>
      </c>
      <c r="U853" s="11">
        <f>SalesData[[#This Row],[Profit]]/SalesData[[#This Row],[Quantity]]</f>
        <v>3.9984000000000002</v>
      </c>
      <c r="V853" s="5">
        <f>SalesData[[#This Row],[Profit]]/SalesData[[#This Row],[Sales]]</f>
        <v>0.34</v>
      </c>
      <c r="W853" s="17">
        <f>IF(SalesData[[#This Row],[Discount]]&gt;=0.2,1,0)</f>
        <v>0</v>
      </c>
      <c r="X853" s="1" t="s">
        <v>85</v>
      </c>
      <c r="Y853" s="1" t="str">
        <f>TEXT(SalesData[[#This Row],[Order Date]],"yyyy")</f>
        <v>2014</v>
      </c>
      <c r="Z853" s="1" t="s">
        <v>98</v>
      </c>
    </row>
    <row r="854" spans="1:26" x14ac:dyDescent="0.3">
      <c r="A854">
        <v>4045</v>
      </c>
      <c r="B854" s="1" t="s">
        <v>2702</v>
      </c>
      <c r="C854" s="2">
        <v>42180</v>
      </c>
      <c r="D854" s="2">
        <v>42185</v>
      </c>
      <c r="E854" s="1" t="s">
        <v>41</v>
      </c>
      <c r="F854" s="1" t="s">
        <v>2213</v>
      </c>
      <c r="G854" s="1" t="s">
        <v>2214</v>
      </c>
      <c r="H854" s="1" t="s">
        <v>26</v>
      </c>
      <c r="I854" s="1" t="s">
        <v>27</v>
      </c>
      <c r="J854" s="1" t="s">
        <v>330</v>
      </c>
      <c r="K854" s="1" t="s">
        <v>55</v>
      </c>
      <c r="L854" s="1" t="s">
        <v>56</v>
      </c>
      <c r="M854" s="1" t="s">
        <v>642</v>
      </c>
      <c r="N854" s="1" t="s">
        <v>32</v>
      </c>
      <c r="O854" s="1" t="s">
        <v>58</v>
      </c>
      <c r="P854" s="1" t="s">
        <v>643</v>
      </c>
      <c r="Q854">
        <v>204.85</v>
      </c>
      <c r="R854">
        <v>5</v>
      </c>
      <c r="S854" s="5">
        <v>0</v>
      </c>
      <c r="T854" s="11">
        <v>57.357999999999997</v>
      </c>
      <c r="U854" s="11">
        <f>SalesData[[#This Row],[Profit]]/SalesData[[#This Row],[Quantity]]</f>
        <v>11.471599999999999</v>
      </c>
      <c r="V854" s="5">
        <f>SalesData[[#This Row],[Profit]]/SalesData[[#This Row],[Sales]]</f>
        <v>0.27999999999999997</v>
      </c>
      <c r="W854" s="17">
        <f>IF(SalesData[[#This Row],[Discount]]&gt;=0.2,1,0)</f>
        <v>0</v>
      </c>
      <c r="X854" s="1" t="s">
        <v>60</v>
      </c>
      <c r="Y854" s="1" t="str">
        <f>TEXT(SalesData[[#This Row],[Order Date]],"yyyy")</f>
        <v>2015</v>
      </c>
      <c r="Z854" s="1" t="s">
        <v>61</v>
      </c>
    </row>
    <row r="855" spans="1:26" x14ac:dyDescent="0.3">
      <c r="A855">
        <v>4050</v>
      </c>
      <c r="B855" s="1" t="s">
        <v>2703</v>
      </c>
      <c r="C855" s="2">
        <v>42910</v>
      </c>
      <c r="D855" s="2">
        <v>42912</v>
      </c>
      <c r="E855" s="1" t="s">
        <v>23</v>
      </c>
      <c r="F855" s="1" t="s">
        <v>2704</v>
      </c>
      <c r="G855" s="1" t="s">
        <v>2705</v>
      </c>
      <c r="H855" s="1" t="s">
        <v>26</v>
      </c>
      <c r="I855" s="1" t="s">
        <v>27</v>
      </c>
      <c r="J855" s="1" t="s">
        <v>175</v>
      </c>
      <c r="K855" s="1" t="s">
        <v>122</v>
      </c>
      <c r="L855" s="1" t="s">
        <v>69</v>
      </c>
      <c r="M855" s="1" t="s">
        <v>922</v>
      </c>
      <c r="N855" s="1" t="s">
        <v>32</v>
      </c>
      <c r="O855" s="1" t="s">
        <v>58</v>
      </c>
      <c r="P855" s="1" t="s">
        <v>923</v>
      </c>
      <c r="Q855">
        <v>276.69</v>
      </c>
      <c r="R855">
        <v>3</v>
      </c>
      <c r="S855" s="5">
        <v>0</v>
      </c>
      <c r="T855" s="11">
        <v>49.804200000000002</v>
      </c>
      <c r="U855" s="11">
        <f>SalesData[[#This Row],[Profit]]/SalesData[[#This Row],[Quantity]]</f>
        <v>16.601400000000002</v>
      </c>
      <c r="V855" s="5">
        <f>SalesData[[#This Row],[Profit]]/SalesData[[#This Row],[Sales]]</f>
        <v>0.18</v>
      </c>
      <c r="W855" s="17">
        <f>IF(SalesData[[#This Row],[Discount]]&gt;=0.2,1,0)</f>
        <v>0</v>
      </c>
      <c r="X855" s="1" t="s">
        <v>72</v>
      </c>
      <c r="Y855" s="1" t="str">
        <f>TEXT(SalesData[[#This Row],[Order Date]],"yyyy")</f>
        <v>2017</v>
      </c>
      <c r="Z855" s="1" t="s">
        <v>61</v>
      </c>
    </row>
    <row r="856" spans="1:26" x14ac:dyDescent="0.3">
      <c r="A856">
        <v>4051</v>
      </c>
      <c r="B856" s="1" t="s">
        <v>2703</v>
      </c>
      <c r="C856" s="2">
        <v>42910</v>
      </c>
      <c r="D856" s="2">
        <v>42912</v>
      </c>
      <c r="E856" s="1" t="s">
        <v>23</v>
      </c>
      <c r="F856" s="1" t="s">
        <v>2704</v>
      </c>
      <c r="G856" s="1" t="s">
        <v>2705</v>
      </c>
      <c r="H856" s="1" t="s">
        <v>26</v>
      </c>
      <c r="I856" s="1" t="s">
        <v>27</v>
      </c>
      <c r="J856" s="1" t="s">
        <v>175</v>
      </c>
      <c r="K856" s="1" t="s">
        <v>122</v>
      </c>
      <c r="L856" s="1" t="s">
        <v>69</v>
      </c>
      <c r="M856" s="1" t="s">
        <v>358</v>
      </c>
      <c r="N856" s="1" t="s">
        <v>32</v>
      </c>
      <c r="O856" s="1" t="s">
        <v>38</v>
      </c>
      <c r="P856" s="1" t="s">
        <v>359</v>
      </c>
      <c r="Q856">
        <v>172.76400000000001</v>
      </c>
      <c r="R856">
        <v>2</v>
      </c>
      <c r="S856" s="5">
        <v>0.1</v>
      </c>
      <c r="T856" s="11">
        <v>32.633200000000002</v>
      </c>
      <c r="U856" s="11">
        <f>SalesData[[#This Row],[Profit]]/SalesData[[#This Row],[Quantity]]</f>
        <v>16.316600000000001</v>
      </c>
      <c r="V856" s="5">
        <f>SalesData[[#This Row],[Profit]]/SalesData[[#This Row],[Sales]]</f>
        <v>0.18888888888888888</v>
      </c>
      <c r="W856" s="17">
        <f>IF(SalesData[[#This Row],[Discount]]&gt;=0.2,1,0)</f>
        <v>0</v>
      </c>
      <c r="X856" s="1" t="s">
        <v>72</v>
      </c>
      <c r="Y856" s="1" t="str">
        <f>TEXT(SalesData[[#This Row],[Order Date]],"yyyy")</f>
        <v>2017</v>
      </c>
      <c r="Z856" s="1" t="s">
        <v>61</v>
      </c>
    </row>
    <row r="857" spans="1:26" x14ac:dyDescent="0.3">
      <c r="A857">
        <v>4053</v>
      </c>
      <c r="B857" s="1" t="s">
        <v>2706</v>
      </c>
      <c r="C857" s="2">
        <v>41911</v>
      </c>
      <c r="D857" s="2">
        <v>41915</v>
      </c>
      <c r="E857" s="1" t="s">
        <v>41</v>
      </c>
      <c r="F857" s="1" t="s">
        <v>2347</v>
      </c>
      <c r="G857" s="1" t="s">
        <v>2348</v>
      </c>
      <c r="H857" s="1" t="s">
        <v>92</v>
      </c>
      <c r="I857" s="1" t="s">
        <v>27</v>
      </c>
      <c r="J857" s="1" t="s">
        <v>67</v>
      </c>
      <c r="K857" s="1" t="s">
        <v>68</v>
      </c>
      <c r="L857" s="1" t="s">
        <v>69</v>
      </c>
      <c r="M857" s="1" t="s">
        <v>1563</v>
      </c>
      <c r="N857" s="1" t="s">
        <v>32</v>
      </c>
      <c r="O857" s="1" t="s">
        <v>47</v>
      </c>
      <c r="P857" s="1" t="s">
        <v>1564</v>
      </c>
      <c r="Q857">
        <v>409.27199999999999</v>
      </c>
      <c r="R857">
        <v>2</v>
      </c>
      <c r="S857" s="5">
        <v>0.4</v>
      </c>
      <c r="T857" s="11">
        <v>-81.854399999999998</v>
      </c>
      <c r="U857" s="11">
        <f>SalesData[[#This Row],[Profit]]/SalesData[[#This Row],[Quantity]]</f>
        <v>-40.927199999999999</v>
      </c>
      <c r="V857" s="5">
        <f>SalesData[[#This Row],[Profit]]/SalesData[[#This Row],[Sales]]</f>
        <v>-0.2</v>
      </c>
      <c r="W857" s="17">
        <f>IF(SalesData[[#This Row],[Discount]]&gt;=0.2,1,0)</f>
        <v>1</v>
      </c>
      <c r="X857" s="1" t="s">
        <v>85</v>
      </c>
      <c r="Y857" s="1" t="str">
        <f>TEXT(SalesData[[#This Row],[Order Date]],"yyyy")</f>
        <v>2014</v>
      </c>
      <c r="Z857" s="1" t="s">
        <v>79</v>
      </c>
    </row>
    <row r="858" spans="1:26" x14ac:dyDescent="0.3">
      <c r="A858">
        <v>4057</v>
      </c>
      <c r="B858" s="1" t="s">
        <v>2706</v>
      </c>
      <c r="C858" s="2">
        <v>41911</v>
      </c>
      <c r="D858" s="2">
        <v>41915</v>
      </c>
      <c r="E858" s="1" t="s">
        <v>41</v>
      </c>
      <c r="F858" s="1" t="s">
        <v>2347</v>
      </c>
      <c r="G858" s="1" t="s">
        <v>2348</v>
      </c>
      <c r="H858" s="1" t="s">
        <v>92</v>
      </c>
      <c r="I858" s="1" t="s">
        <v>27</v>
      </c>
      <c r="J858" s="1" t="s">
        <v>67</v>
      </c>
      <c r="K858" s="1" t="s">
        <v>68</v>
      </c>
      <c r="L858" s="1" t="s">
        <v>69</v>
      </c>
      <c r="M858" s="1" t="s">
        <v>1042</v>
      </c>
      <c r="N858" s="1" t="s">
        <v>32</v>
      </c>
      <c r="O858" s="1" t="s">
        <v>47</v>
      </c>
      <c r="P858" s="1" t="s">
        <v>1043</v>
      </c>
      <c r="Q858">
        <v>67.176000000000002</v>
      </c>
      <c r="R858">
        <v>1</v>
      </c>
      <c r="S858" s="5">
        <v>0.4</v>
      </c>
      <c r="T858" s="11">
        <v>-20.152799999999999</v>
      </c>
      <c r="U858" s="11">
        <f>SalesData[[#This Row],[Profit]]/SalesData[[#This Row],[Quantity]]</f>
        <v>-20.152799999999999</v>
      </c>
      <c r="V858" s="5">
        <f>SalesData[[#This Row],[Profit]]/SalesData[[#This Row],[Sales]]</f>
        <v>-0.3</v>
      </c>
      <c r="W858" s="17">
        <f>IF(SalesData[[#This Row],[Discount]]&gt;=0.2,1,0)</f>
        <v>1</v>
      </c>
      <c r="X858" s="1" t="s">
        <v>85</v>
      </c>
      <c r="Y858" s="1" t="str">
        <f>TEXT(SalesData[[#This Row],[Order Date]],"yyyy")</f>
        <v>2014</v>
      </c>
      <c r="Z858" s="1" t="s">
        <v>79</v>
      </c>
    </row>
    <row r="859" spans="1:26" x14ac:dyDescent="0.3">
      <c r="A859">
        <v>4060</v>
      </c>
      <c r="B859" s="1" t="s">
        <v>2707</v>
      </c>
      <c r="C859" s="2">
        <v>42328</v>
      </c>
      <c r="D859" s="2">
        <v>42332</v>
      </c>
      <c r="E859" s="1" t="s">
        <v>41</v>
      </c>
      <c r="F859" s="1" t="s">
        <v>223</v>
      </c>
      <c r="G859" s="1" t="s">
        <v>224</v>
      </c>
      <c r="H859" s="1" t="s">
        <v>26</v>
      </c>
      <c r="I859" s="1" t="s">
        <v>27</v>
      </c>
      <c r="J859" s="1" t="s">
        <v>1472</v>
      </c>
      <c r="K859" s="1" t="s">
        <v>55</v>
      </c>
      <c r="L859" s="1" t="s">
        <v>56</v>
      </c>
      <c r="M859" s="1" t="s">
        <v>582</v>
      </c>
      <c r="N859" s="1" t="s">
        <v>32</v>
      </c>
      <c r="O859" s="1" t="s">
        <v>38</v>
      </c>
      <c r="P859" s="1" t="s">
        <v>583</v>
      </c>
      <c r="Q859">
        <v>572.16</v>
      </c>
      <c r="R859">
        <v>3</v>
      </c>
      <c r="S859" s="5">
        <v>0.2</v>
      </c>
      <c r="T859" s="11">
        <v>35.76</v>
      </c>
      <c r="U859" s="11">
        <f>SalesData[[#This Row],[Profit]]/SalesData[[#This Row],[Quantity]]</f>
        <v>11.92</v>
      </c>
      <c r="V859" s="5">
        <f>SalesData[[#This Row],[Profit]]/SalesData[[#This Row],[Sales]]</f>
        <v>6.25E-2</v>
      </c>
      <c r="W859" s="17">
        <f>IF(SalesData[[#This Row],[Discount]]&gt;=0.2,1,0)</f>
        <v>1</v>
      </c>
      <c r="X859" s="1" t="s">
        <v>85</v>
      </c>
      <c r="Y859" s="1" t="str">
        <f>TEXT(SalesData[[#This Row],[Order Date]],"yyyy")</f>
        <v>2015</v>
      </c>
      <c r="Z859" s="1" t="s">
        <v>36</v>
      </c>
    </row>
    <row r="860" spans="1:26" x14ac:dyDescent="0.3">
      <c r="A860">
        <v>4072</v>
      </c>
      <c r="B860" s="1" t="s">
        <v>2708</v>
      </c>
      <c r="C860" s="2">
        <v>42610</v>
      </c>
      <c r="D860" s="2">
        <v>42613</v>
      </c>
      <c r="E860" s="1" t="s">
        <v>89</v>
      </c>
      <c r="F860" s="1" t="s">
        <v>2300</v>
      </c>
      <c r="G860" s="1" t="s">
        <v>2301</v>
      </c>
      <c r="H860" s="1" t="s">
        <v>26</v>
      </c>
      <c r="I860" s="1" t="s">
        <v>27</v>
      </c>
      <c r="J860" s="1" t="s">
        <v>1741</v>
      </c>
      <c r="K860" s="1" t="s">
        <v>94</v>
      </c>
      <c r="L860" s="1" t="s">
        <v>95</v>
      </c>
      <c r="M860" s="1" t="s">
        <v>1478</v>
      </c>
      <c r="N860" s="1" t="s">
        <v>32</v>
      </c>
      <c r="O860" s="1" t="s">
        <v>33</v>
      </c>
      <c r="P860" s="1" t="s">
        <v>1479</v>
      </c>
      <c r="Q860">
        <v>156.37280000000001</v>
      </c>
      <c r="R860">
        <v>2</v>
      </c>
      <c r="S860" s="5">
        <v>0.32</v>
      </c>
      <c r="T860" s="11">
        <v>-52.890799999999999</v>
      </c>
      <c r="U860" s="11">
        <f>SalesData[[#This Row],[Profit]]/SalesData[[#This Row],[Quantity]]</f>
        <v>-26.445399999999999</v>
      </c>
      <c r="V860" s="5">
        <f>SalesData[[#This Row],[Profit]]/SalesData[[#This Row],[Sales]]</f>
        <v>-0.33823529411764702</v>
      </c>
      <c r="W860" s="17">
        <f>IF(SalesData[[#This Row],[Discount]]&gt;=0.2,1,0)</f>
        <v>1</v>
      </c>
      <c r="X860" s="1" t="s">
        <v>35</v>
      </c>
      <c r="Y860" s="1" t="str">
        <f>TEXT(SalesData[[#This Row],[Order Date]],"yyyy")</f>
        <v>2016</v>
      </c>
      <c r="Z860" s="1" t="s">
        <v>255</v>
      </c>
    </row>
    <row r="861" spans="1:26" x14ac:dyDescent="0.3">
      <c r="A861">
        <v>4075</v>
      </c>
      <c r="B861" s="1" t="s">
        <v>2709</v>
      </c>
      <c r="C861" s="2">
        <v>43054</v>
      </c>
      <c r="D861" s="2">
        <v>43059</v>
      </c>
      <c r="E861" s="1" t="s">
        <v>41</v>
      </c>
      <c r="F861" s="1" t="s">
        <v>2684</v>
      </c>
      <c r="G861" s="1" t="s">
        <v>2685</v>
      </c>
      <c r="H861" s="1" t="s">
        <v>26</v>
      </c>
      <c r="I861" s="1" t="s">
        <v>27</v>
      </c>
      <c r="J861" s="1" t="s">
        <v>2710</v>
      </c>
      <c r="K861" s="1" t="s">
        <v>45</v>
      </c>
      <c r="L861" s="1" t="s">
        <v>30</v>
      </c>
      <c r="M861" s="1" t="s">
        <v>707</v>
      </c>
      <c r="N861" s="1" t="s">
        <v>32</v>
      </c>
      <c r="O861" s="1" t="s">
        <v>58</v>
      </c>
      <c r="P861" s="1" t="s">
        <v>708</v>
      </c>
      <c r="Q861">
        <v>220.06399999999999</v>
      </c>
      <c r="R861">
        <v>4</v>
      </c>
      <c r="S861" s="5">
        <v>0.2</v>
      </c>
      <c r="T861" s="11">
        <v>55.015999999999998</v>
      </c>
      <c r="U861" s="11">
        <f>SalesData[[#This Row],[Profit]]/SalesData[[#This Row],[Quantity]]</f>
        <v>13.754</v>
      </c>
      <c r="V861" s="5">
        <f>SalesData[[#This Row],[Profit]]/SalesData[[#This Row],[Sales]]</f>
        <v>0.25</v>
      </c>
      <c r="W861" s="17">
        <f>IF(SalesData[[#This Row],[Discount]]&gt;=0.2,1,0)</f>
        <v>1</v>
      </c>
      <c r="X861" s="1" t="s">
        <v>60</v>
      </c>
      <c r="Y861" s="1" t="str">
        <f>TEXT(SalesData[[#This Row],[Order Date]],"yyyy")</f>
        <v>2017</v>
      </c>
      <c r="Z861" s="1" t="s">
        <v>36</v>
      </c>
    </row>
    <row r="862" spans="1:26" x14ac:dyDescent="0.3">
      <c r="A862">
        <v>4076</v>
      </c>
      <c r="B862" s="1" t="s">
        <v>2709</v>
      </c>
      <c r="C862" s="2">
        <v>43054</v>
      </c>
      <c r="D862" s="2">
        <v>43059</v>
      </c>
      <c r="E862" s="1" t="s">
        <v>41</v>
      </c>
      <c r="F862" s="1" t="s">
        <v>2684</v>
      </c>
      <c r="G862" s="1" t="s">
        <v>2685</v>
      </c>
      <c r="H862" s="1" t="s">
        <v>26</v>
      </c>
      <c r="I862" s="1" t="s">
        <v>27</v>
      </c>
      <c r="J862" s="1" t="s">
        <v>2710</v>
      </c>
      <c r="K862" s="1" t="s">
        <v>45</v>
      </c>
      <c r="L862" s="1" t="s">
        <v>30</v>
      </c>
      <c r="M862" s="1" t="s">
        <v>1393</v>
      </c>
      <c r="N862" s="1" t="s">
        <v>32</v>
      </c>
      <c r="O862" s="1" t="s">
        <v>58</v>
      </c>
      <c r="P862" s="1" t="s">
        <v>1394</v>
      </c>
      <c r="Q862">
        <v>339.13600000000002</v>
      </c>
      <c r="R862">
        <v>4</v>
      </c>
      <c r="S862" s="5">
        <v>0.2</v>
      </c>
      <c r="T862" s="11">
        <v>0</v>
      </c>
      <c r="U862" s="11">
        <f>SalesData[[#This Row],[Profit]]/SalesData[[#This Row],[Quantity]]</f>
        <v>0</v>
      </c>
      <c r="V862" s="5">
        <f>SalesData[[#This Row],[Profit]]/SalesData[[#This Row],[Sales]]</f>
        <v>0</v>
      </c>
      <c r="W862" s="17">
        <f>IF(SalesData[[#This Row],[Discount]]&gt;=0.2,1,0)</f>
        <v>1</v>
      </c>
      <c r="X862" s="1" t="s">
        <v>60</v>
      </c>
      <c r="Y862" s="1" t="str">
        <f>TEXT(SalesData[[#This Row],[Order Date]],"yyyy")</f>
        <v>2017</v>
      </c>
      <c r="Z862" s="1" t="s">
        <v>36</v>
      </c>
    </row>
    <row r="863" spans="1:26" x14ac:dyDescent="0.3">
      <c r="A863">
        <v>4089</v>
      </c>
      <c r="B863" s="1" t="s">
        <v>2711</v>
      </c>
      <c r="C863" s="2">
        <v>41870</v>
      </c>
      <c r="D863" s="2">
        <v>41877</v>
      </c>
      <c r="E863" s="1" t="s">
        <v>41</v>
      </c>
      <c r="F863" s="1" t="s">
        <v>2712</v>
      </c>
      <c r="G863" s="1" t="s">
        <v>2713</v>
      </c>
      <c r="H863" s="1" t="s">
        <v>26</v>
      </c>
      <c r="I863" s="1" t="s">
        <v>27</v>
      </c>
      <c r="J863" s="1" t="s">
        <v>1059</v>
      </c>
      <c r="K863" s="1" t="s">
        <v>1060</v>
      </c>
      <c r="L863" s="1" t="s">
        <v>30</v>
      </c>
      <c r="M863" s="1" t="s">
        <v>2714</v>
      </c>
      <c r="N863" s="1" t="s">
        <v>32</v>
      </c>
      <c r="O863" s="1" t="s">
        <v>33</v>
      </c>
      <c r="P863" s="1" t="s">
        <v>2715</v>
      </c>
      <c r="Q863">
        <v>638.82000000000005</v>
      </c>
      <c r="R863">
        <v>9</v>
      </c>
      <c r="S863" s="5">
        <v>0</v>
      </c>
      <c r="T863" s="11">
        <v>172.48140000000001</v>
      </c>
      <c r="U863" s="11">
        <f>SalesData[[#This Row],[Profit]]/SalesData[[#This Row],[Quantity]]</f>
        <v>19.1646</v>
      </c>
      <c r="V863" s="5">
        <f>SalesData[[#This Row],[Profit]]/SalesData[[#This Row],[Sales]]</f>
        <v>0.27</v>
      </c>
      <c r="W863" s="17">
        <f>IF(SalesData[[#This Row],[Discount]]&gt;=0.2,1,0)</f>
        <v>0</v>
      </c>
      <c r="X863" s="1" t="s">
        <v>49</v>
      </c>
      <c r="Y863" s="1" t="str">
        <f>TEXT(SalesData[[#This Row],[Order Date]],"yyyy")</f>
        <v>2014</v>
      </c>
      <c r="Z863" s="1" t="s">
        <v>255</v>
      </c>
    </row>
    <row r="864" spans="1:26" x14ac:dyDescent="0.3">
      <c r="A864">
        <v>4104</v>
      </c>
      <c r="B864" s="1" t="s">
        <v>2716</v>
      </c>
      <c r="C864" s="2">
        <v>43090</v>
      </c>
      <c r="D864" s="2">
        <v>43090</v>
      </c>
      <c r="E864" s="1" t="s">
        <v>427</v>
      </c>
      <c r="F864" s="1" t="s">
        <v>673</v>
      </c>
      <c r="G864" s="1" t="s">
        <v>674</v>
      </c>
      <c r="H864" s="1" t="s">
        <v>102</v>
      </c>
      <c r="I864" s="1" t="s">
        <v>27</v>
      </c>
      <c r="J864" s="1" t="s">
        <v>2717</v>
      </c>
      <c r="K864" s="1" t="s">
        <v>843</v>
      </c>
      <c r="L864" s="1" t="s">
        <v>95</v>
      </c>
      <c r="M864" s="1" t="s">
        <v>929</v>
      </c>
      <c r="N864" s="1" t="s">
        <v>32</v>
      </c>
      <c r="O864" s="1" t="s">
        <v>58</v>
      </c>
      <c r="P864" s="1" t="s">
        <v>318</v>
      </c>
      <c r="Q864">
        <v>15.92</v>
      </c>
      <c r="R864">
        <v>2</v>
      </c>
      <c r="S864" s="5">
        <v>0</v>
      </c>
      <c r="T864" s="11">
        <v>7.0048000000000004</v>
      </c>
      <c r="U864" s="11">
        <f>SalesData[[#This Row],[Profit]]/SalesData[[#This Row],[Quantity]]</f>
        <v>3.5024000000000002</v>
      </c>
      <c r="V864" s="5">
        <f>SalesData[[#This Row],[Profit]]/SalesData[[#This Row],[Sales]]</f>
        <v>0.44</v>
      </c>
      <c r="W864" s="17">
        <f>IF(SalesData[[#This Row],[Discount]]&gt;=0.2,1,0)</f>
        <v>0</v>
      </c>
      <c r="X864" s="1" t="s">
        <v>432</v>
      </c>
      <c r="Y864" s="1" t="str">
        <f>TEXT(SalesData[[#This Row],[Order Date]],"yyyy")</f>
        <v>2017</v>
      </c>
      <c r="Z864" s="1" t="s">
        <v>98</v>
      </c>
    </row>
    <row r="865" spans="1:26" x14ac:dyDescent="0.3">
      <c r="A865">
        <v>4109</v>
      </c>
      <c r="B865" s="1" t="s">
        <v>2718</v>
      </c>
      <c r="C865" s="2">
        <v>42254</v>
      </c>
      <c r="D865" s="2">
        <v>42254</v>
      </c>
      <c r="E865" s="1" t="s">
        <v>427</v>
      </c>
      <c r="F865" s="1" t="s">
        <v>1405</v>
      </c>
      <c r="G865" s="1" t="s">
        <v>1406</v>
      </c>
      <c r="H865" s="1" t="s">
        <v>26</v>
      </c>
      <c r="I865" s="1" t="s">
        <v>27</v>
      </c>
      <c r="J865" s="1" t="s">
        <v>175</v>
      </c>
      <c r="K865" s="1" t="s">
        <v>122</v>
      </c>
      <c r="L865" s="1" t="s">
        <v>69</v>
      </c>
      <c r="M865" s="1" t="s">
        <v>2288</v>
      </c>
      <c r="N865" s="1" t="s">
        <v>32</v>
      </c>
      <c r="O865" s="1" t="s">
        <v>47</v>
      </c>
      <c r="P865" s="1" t="s">
        <v>2289</v>
      </c>
      <c r="Q865">
        <v>27.414000000000001</v>
      </c>
      <c r="R865">
        <v>3</v>
      </c>
      <c r="S865" s="5">
        <v>0.4</v>
      </c>
      <c r="T865" s="11">
        <v>-14.1639</v>
      </c>
      <c r="U865" s="11">
        <f>SalesData[[#This Row],[Profit]]/SalesData[[#This Row],[Quantity]]</f>
        <v>-4.7213000000000003</v>
      </c>
      <c r="V865" s="5">
        <f>SalesData[[#This Row],[Profit]]/SalesData[[#This Row],[Sales]]</f>
        <v>-0.51666666666666661</v>
      </c>
      <c r="W865" s="17">
        <f>IF(SalesData[[#This Row],[Discount]]&gt;=0.2,1,0)</f>
        <v>1</v>
      </c>
      <c r="X865" s="1" t="s">
        <v>432</v>
      </c>
      <c r="Y865" s="1" t="str">
        <f>TEXT(SalesData[[#This Row],[Order Date]],"yyyy")</f>
        <v>2015</v>
      </c>
      <c r="Z865" s="1" t="s">
        <v>79</v>
      </c>
    </row>
    <row r="866" spans="1:26" x14ac:dyDescent="0.3">
      <c r="A866">
        <v>4111</v>
      </c>
      <c r="B866" s="1" t="s">
        <v>2719</v>
      </c>
      <c r="C866" s="2">
        <v>42363</v>
      </c>
      <c r="D866" s="2">
        <v>42370</v>
      </c>
      <c r="E866" s="1" t="s">
        <v>41</v>
      </c>
      <c r="F866" s="1" t="s">
        <v>2720</v>
      </c>
      <c r="G866" s="1" t="s">
        <v>2721</v>
      </c>
      <c r="H866" s="1" t="s">
        <v>92</v>
      </c>
      <c r="I866" s="1" t="s">
        <v>27</v>
      </c>
      <c r="J866" s="1" t="s">
        <v>290</v>
      </c>
      <c r="K866" s="1" t="s">
        <v>291</v>
      </c>
      <c r="L866" s="1" t="s">
        <v>95</v>
      </c>
      <c r="M866" s="1" t="s">
        <v>2722</v>
      </c>
      <c r="N866" s="1" t="s">
        <v>32</v>
      </c>
      <c r="O866" s="1" t="s">
        <v>33</v>
      </c>
      <c r="P866" s="1" t="s">
        <v>2723</v>
      </c>
      <c r="Q866">
        <v>160.97999999999999</v>
      </c>
      <c r="R866">
        <v>1</v>
      </c>
      <c r="S866" s="5">
        <v>0</v>
      </c>
      <c r="T866" s="11">
        <v>20.927399999999999</v>
      </c>
      <c r="U866" s="11">
        <f>SalesData[[#This Row],[Profit]]/SalesData[[#This Row],[Quantity]]</f>
        <v>20.927399999999999</v>
      </c>
      <c r="V866" s="5">
        <f>SalesData[[#This Row],[Profit]]/SalesData[[#This Row],[Sales]]</f>
        <v>0.13</v>
      </c>
      <c r="W866" s="17">
        <f>IF(SalesData[[#This Row],[Discount]]&gt;=0.2,1,0)</f>
        <v>0</v>
      </c>
      <c r="X866" s="1" t="s">
        <v>49</v>
      </c>
      <c r="Y866" s="1" t="str">
        <f>TEXT(SalesData[[#This Row],[Order Date]],"yyyy")</f>
        <v>2015</v>
      </c>
      <c r="Z866" s="1" t="s">
        <v>98</v>
      </c>
    </row>
    <row r="867" spans="1:26" x14ac:dyDescent="0.3">
      <c r="A867">
        <v>4126</v>
      </c>
      <c r="B867" s="1" t="s">
        <v>2724</v>
      </c>
      <c r="C867" s="2">
        <v>42943</v>
      </c>
      <c r="D867" s="2">
        <v>42947</v>
      </c>
      <c r="E867" s="1" t="s">
        <v>23</v>
      </c>
      <c r="F867" s="1" t="s">
        <v>2725</v>
      </c>
      <c r="G867" s="1" t="s">
        <v>2726</v>
      </c>
      <c r="H867" s="1" t="s">
        <v>26</v>
      </c>
      <c r="I867" s="1" t="s">
        <v>27</v>
      </c>
      <c r="J867" s="1" t="s">
        <v>608</v>
      </c>
      <c r="K867" s="1" t="s">
        <v>45</v>
      </c>
      <c r="L867" s="1" t="s">
        <v>30</v>
      </c>
      <c r="M867" s="1" t="s">
        <v>969</v>
      </c>
      <c r="N867" s="1" t="s">
        <v>32</v>
      </c>
      <c r="O867" s="1" t="s">
        <v>58</v>
      </c>
      <c r="P867" s="1" t="s">
        <v>970</v>
      </c>
      <c r="Q867">
        <v>91.031999999999996</v>
      </c>
      <c r="R867">
        <v>3</v>
      </c>
      <c r="S867" s="5">
        <v>0.2</v>
      </c>
      <c r="T867" s="11">
        <v>-2.2757999999999998</v>
      </c>
      <c r="U867" s="11">
        <f>SalesData[[#This Row],[Profit]]/SalesData[[#This Row],[Quantity]]</f>
        <v>-0.75859999999999994</v>
      </c>
      <c r="V867" s="5">
        <f>SalesData[[#This Row],[Profit]]/SalesData[[#This Row],[Sales]]</f>
        <v>-2.4999999999999998E-2</v>
      </c>
      <c r="W867" s="17">
        <f>IF(SalesData[[#This Row],[Discount]]&gt;=0.2,1,0)</f>
        <v>1</v>
      </c>
      <c r="X867" s="1" t="s">
        <v>85</v>
      </c>
      <c r="Y867" s="1" t="str">
        <f>TEXT(SalesData[[#This Row],[Order Date]],"yyyy")</f>
        <v>2017</v>
      </c>
      <c r="Z867" s="1" t="s">
        <v>73</v>
      </c>
    </row>
    <row r="868" spans="1:26" x14ac:dyDescent="0.3">
      <c r="A868">
        <v>4141</v>
      </c>
      <c r="B868" s="1" t="s">
        <v>2727</v>
      </c>
      <c r="C868" s="2">
        <v>43070</v>
      </c>
      <c r="D868" s="2">
        <v>43073</v>
      </c>
      <c r="E868" s="1" t="s">
        <v>89</v>
      </c>
      <c r="F868" s="1" t="s">
        <v>710</v>
      </c>
      <c r="G868" s="1" t="s">
        <v>711</v>
      </c>
      <c r="H868" s="1" t="s">
        <v>26</v>
      </c>
      <c r="I868" s="1" t="s">
        <v>27</v>
      </c>
      <c r="J868" s="1" t="s">
        <v>67</v>
      </c>
      <c r="K868" s="1" t="s">
        <v>68</v>
      </c>
      <c r="L868" s="1" t="s">
        <v>69</v>
      </c>
      <c r="M868" s="1" t="s">
        <v>2674</v>
      </c>
      <c r="N868" s="1" t="s">
        <v>32</v>
      </c>
      <c r="O868" s="1" t="s">
        <v>58</v>
      </c>
      <c r="P868" s="1" t="s">
        <v>2675</v>
      </c>
      <c r="Q868">
        <v>79.12</v>
      </c>
      <c r="R868">
        <v>5</v>
      </c>
      <c r="S868" s="5">
        <v>0.2</v>
      </c>
      <c r="T868" s="11">
        <v>13.846</v>
      </c>
      <c r="U868" s="11">
        <f>SalesData[[#This Row],[Profit]]/SalesData[[#This Row],[Quantity]]</f>
        <v>2.7692000000000001</v>
      </c>
      <c r="V868" s="5">
        <f>SalesData[[#This Row],[Profit]]/SalesData[[#This Row],[Sales]]</f>
        <v>0.17499999999999999</v>
      </c>
      <c r="W868" s="17">
        <f>IF(SalesData[[#This Row],[Discount]]&gt;=0.2,1,0)</f>
        <v>1</v>
      </c>
      <c r="X868" s="1" t="s">
        <v>35</v>
      </c>
      <c r="Y868" s="1" t="str">
        <f>TEXT(SalesData[[#This Row],[Order Date]],"yyyy")</f>
        <v>2017</v>
      </c>
      <c r="Z868" s="1" t="s">
        <v>98</v>
      </c>
    </row>
    <row r="869" spans="1:26" x14ac:dyDescent="0.3">
      <c r="A869">
        <v>4146</v>
      </c>
      <c r="B869" s="1" t="s">
        <v>2728</v>
      </c>
      <c r="C869" s="2">
        <v>42765</v>
      </c>
      <c r="D869" s="2">
        <v>42772</v>
      </c>
      <c r="E869" s="1" t="s">
        <v>41</v>
      </c>
      <c r="F869" s="1" t="s">
        <v>686</v>
      </c>
      <c r="G869" s="1" t="s">
        <v>687</v>
      </c>
      <c r="H869" s="1" t="s">
        <v>102</v>
      </c>
      <c r="I869" s="1" t="s">
        <v>27</v>
      </c>
      <c r="J869" s="1" t="s">
        <v>330</v>
      </c>
      <c r="K869" s="1" t="s">
        <v>55</v>
      </c>
      <c r="L869" s="1" t="s">
        <v>56</v>
      </c>
      <c r="M869" s="1" t="s">
        <v>161</v>
      </c>
      <c r="N869" s="1" t="s">
        <v>32</v>
      </c>
      <c r="O869" s="1" t="s">
        <v>38</v>
      </c>
      <c r="P869" s="1" t="s">
        <v>162</v>
      </c>
      <c r="Q869">
        <v>120.78400000000001</v>
      </c>
      <c r="R869">
        <v>1</v>
      </c>
      <c r="S869" s="5">
        <v>0.2</v>
      </c>
      <c r="T869" s="11">
        <v>-13.588200000000001</v>
      </c>
      <c r="U869" s="11">
        <f>SalesData[[#This Row],[Profit]]/SalesData[[#This Row],[Quantity]]</f>
        <v>-13.588200000000001</v>
      </c>
      <c r="V869" s="5">
        <f>SalesData[[#This Row],[Profit]]/SalesData[[#This Row],[Sales]]</f>
        <v>-0.1125</v>
      </c>
      <c r="W869" s="17">
        <f>IF(SalesData[[#This Row],[Discount]]&gt;=0.2,1,0)</f>
        <v>1</v>
      </c>
      <c r="X869" s="1" t="s">
        <v>49</v>
      </c>
      <c r="Y869" s="1" t="str">
        <f>TEXT(SalesData[[#This Row],[Order Date]],"yyyy")</f>
        <v>2017</v>
      </c>
      <c r="Z869" s="1" t="s">
        <v>171</v>
      </c>
    </row>
    <row r="870" spans="1:26" x14ac:dyDescent="0.3">
      <c r="A870">
        <v>4147</v>
      </c>
      <c r="B870" s="1" t="s">
        <v>2729</v>
      </c>
      <c r="C870" s="2">
        <v>42336</v>
      </c>
      <c r="D870" s="2">
        <v>42342</v>
      </c>
      <c r="E870" s="1" t="s">
        <v>41</v>
      </c>
      <c r="F870" s="1" t="s">
        <v>2300</v>
      </c>
      <c r="G870" s="1" t="s">
        <v>2301</v>
      </c>
      <c r="H870" s="1" t="s">
        <v>26</v>
      </c>
      <c r="I870" s="1" t="s">
        <v>27</v>
      </c>
      <c r="J870" s="1" t="s">
        <v>2730</v>
      </c>
      <c r="K870" s="1" t="s">
        <v>122</v>
      </c>
      <c r="L870" s="1" t="s">
        <v>69</v>
      </c>
      <c r="M870" s="1" t="s">
        <v>310</v>
      </c>
      <c r="N870" s="1" t="s">
        <v>32</v>
      </c>
      <c r="O870" s="1" t="s">
        <v>58</v>
      </c>
      <c r="P870" s="1" t="s">
        <v>311</v>
      </c>
      <c r="Q870">
        <v>322.58999999999997</v>
      </c>
      <c r="R870">
        <v>3</v>
      </c>
      <c r="S870" s="5">
        <v>0</v>
      </c>
      <c r="T870" s="11">
        <v>64.518000000000001</v>
      </c>
      <c r="U870" s="11">
        <f>SalesData[[#This Row],[Profit]]/SalesData[[#This Row],[Quantity]]</f>
        <v>21.506</v>
      </c>
      <c r="V870" s="5">
        <f>SalesData[[#This Row],[Profit]]/SalesData[[#This Row],[Sales]]</f>
        <v>0.2</v>
      </c>
      <c r="W870" s="17">
        <f>IF(SalesData[[#This Row],[Discount]]&gt;=0.2,1,0)</f>
        <v>0</v>
      </c>
      <c r="X870" s="1" t="s">
        <v>131</v>
      </c>
      <c r="Y870" s="1" t="str">
        <f>TEXT(SalesData[[#This Row],[Order Date]],"yyyy")</f>
        <v>2015</v>
      </c>
      <c r="Z870" s="1" t="s">
        <v>36</v>
      </c>
    </row>
    <row r="871" spans="1:26" x14ac:dyDescent="0.3">
      <c r="A871">
        <v>4169</v>
      </c>
      <c r="B871" s="1" t="s">
        <v>2731</v>
      </c>
      <c r="C871" s="2">
        <v>41923</v>
      </c>
      <c r="D871" s="2">
        <v>41925</v>
      </c>
      <c r="E871" s="1" t="s">
        <v>89</v>
      </c>
      <c r="F871" s="1" t="s">
        <v>337</v>
      </c>
      <c r="G871" s="1" t="s">
        <v>338</v>
      </c>
      <c r="H871" s="1" t="s">
        <v>26</v>
      </c>
      <c r="I871" s="1" t="s">
        <v>27</v>
      </c>
      <c r="J871" s="1" t="s">
        <v>1187</v>
      </c>
      <c r="K871" s="1" t="s">
        <v>55</v>
      </c>
      <c r="L871" s="1" t="s">
        <v>56</v>
      </c>
      <c r="M871" s="1" t="s">
        <v>2732</v>
      </c>
      <c r="N871" s="1" t="s">
        <v>32</v>
      </c>
      <c r="O871" s="1" t="s">
        <v>38</v>
      </c>
      <c r="P871" s="1" t="s">
        <v>2733</v>
      </c>
      <c r="Q871">
        <v>433.56799999999998</v>
      </c>
      <c r="R871">
        <v>2</v>
      </c>
      <c r="S871" s="5">
        <v>0.2</v>
      </c>
      <c r="T871" s="11">
        <v>-65.035200000000003</v>
      </c>
      <c r="U871" s="11">
        <f>SalesData[[#This Row],[Profit]]/SalesData[[#This Row],[Quantity]]</f>
        <v>-32.517600000000002</v>
      </c>
      <c r="V871" s="5">
        <f>SalesData[[#This Row],[Profit]]/SalesData[[#This Row],[Sales]]</f>
        <v>-0.15000000000000002</v>
      </c>
      <c r="W871" s="17">
        <f>IF(SalesData[[#This Row],[Discount]]&gt;=0.2,1,0)</f>
        <v>1</v>
      </c>
      <c r="X871" s="1" t="s">
        <v>72</v>
      </c>
      <c r="Y871" s="1" t="str">
        <f>TEXT(SalesData[[#This Row],[Order Date]],"yyyy")</f>
        <v>2014</v>
      </c>
      <c r="Z871" s="1" t="s">
        <v>50</v>
      </c>
    </row>
    <row r="872" spans="1:26" x14ac:dyDescent="0.3">
      <c r="A872">
        <v>4185</v>
      </c>
      <c r="B872" s="1" t="s">
        <v>2734</v>
      </c>
      <c r="C872" s="2">
        <v>42709</v>
      </c>
      <c r="D872" s="2">
        <v>42711</v>
      </c>
      <c r="E872" s="1" t="s">
        <v>89</v>
      </c>
      <c r="F872" s="1" t="s">
        <v>2005</v>
      </c>
      <c r="G872" s="1" t="s">
        <v>2006</v>
      </c>
      <c r="H872" s="1" t="s">
        <v>92</v>
      </c>
      <c r="I872" s="1" t="s">
        <v>27</v>
      </c>
      <c r="J872" s="1" t="s">
        <v>239</v>
      </c>
      <c r="K872" s="1" t="s">
        <v>436</v>
      </c>
      <c r="L872" s="1" t="s">
        <v>69</v>
      </c>
      <c r="M872" s="1" t="s">
        <v>2735</v>
      </c>
      <c r="N872" s="1" t="s">
        <v>32</v>
      </c>
      <c r="O872" s="1" t="s">
        <v>33</v>
      </c>
      <c r="P872" s="1" t="s">
        <v>2736</v>
      </c>
      <c r="Q872">
        <v>81.94</v>
      </c>
      <c r="R872">
        <v>1</v>
      </c>
      <c r="S872" s="5">
        <v>0</v>
      </c>
      <c r="T872" s="11">
        <v>20.484999999999999</v>
      </c>
      <c r="U872" s="11">
        <f>SalesData[[#This Row],[Profit]]/SalesData[[#This Row],[Quantity]]</f>
        <v>20.484999999999999</v>
      </c>
      <c r="V872" s="5">
        <f>SalesData[[#This Row],[Profit]]/SalesData[[#This Row],[Sales]]</f>
        <v>0.25</v>
      </c>
      <c r="W872" s="17">
        <f>IF(SalesData[[#This Row],[Discount]]&gt;=0.2,1,0)</f>
        <v>0</v>
      </c>
      <c r="X872" s="1" t="s">
        <v>72</v>
      </c>
      <c r="Y872" s="1" t="str">
        <f>TEXT(SalesData[[#This Row],[Order Date]],"yyyy")</f>
        <v>2016</v>
      </c>
      <c r="Z872" s="1" t="s">
        <v>98</v>
      </c>
    </row>
    <row r="873" spans="1:26" x14ac:dyDescent="0.3">
      <c r="A873">
        <v>4193</v>
      </c>
      <c r="B873" s="1" t="s">
        <v>2737</v>
      </c>
      <c r="C873" s="2">
        <v>42324</v>
      </c>
      <c r="D873" s="2">
        <v>42328</v>
      </c>
      <c r="E873" s="1" t="s">
        <v>41</v>
      </c>
      <c r="F873" s="1" t="s">
        <v>271</v>
      </c>
      <c r="G873" s="1" t="s">
        <v>272</v>
      </c>
      <c r="H873" s="1" t="s">
        <v>92</v>
      </c>
      <c r="I873" s="1" t="s">
        <v>27</v>
      </c>
      <c r="J873" s="1" t="s">
        <v>2738</v>
      </c>
      <c r="K873" s="1" t="s">
        <v>2282</v>
      </c>
      <c r="L873" s="1" t="s">
        <v>56</v>
      </c>
      <c r="M873" s="1" t="s">
        <v>46</v>
      </c>
      <c r="N873" s="1" t="s">
        <v>32</v>
      </c>
      <c r="O873" s="1" t="s">
        <v>47</v>
      </c>
      <c r="P873" s="1" t="s">
        <v>48</v>
      </c>
      <c r="Q873">
        <v>696.42</v>
      </c>
      <c r="R873">
        <v>2</v>
      </c>
      <c r="S873" s="5">
        <v>0</v>
      </c>
      <c r="T873" s="11">
        <v>160.17660000000001</v>
      </c>
      <c r="U873" s="11">
        <f>SalesData[[#This Row],[Profit]]/SalesData[[#This Row],[Quantity]]</f>
        <v>80.088300000000004</v>
      </c>
      <c r="V873" s="5">
        <f>SalesData[[#This Row],[Profit]]/SalesData[[#This Row],[Sales]]</f>
        <v>0.23000000000000004</v>
      </c>
      <c r="W873" s="17">
        <f>IF(SalesData[[#This Row],[Discount]]&gt;=0.2,1,0)</f>
        <v>0</v>
      </c>
      <c r="X873" s="1" t="s">
        <v>85</v>
      </c>
      <c r="Y873" s="1" t="str">
        <f>TEXT(SalesData[[#This Row],[Order Date]],"yyyy")</f>
        <v>2015</v>
      </c>
      <c r="Z873" s="1" t="s">
        <v>36</v>
      </c>
    </row>
    <row r="874" spans="1:26" x14ac:dyDescent="0.3">
      <c r="A874">
        <v>4196</v>
      </c>
      <c r="B874" s="1" t="s">
        <v>2739</v>
      </c>
      <c r="C874" s="2">
        <v>42468</v>
      </c>
      <c r="D874" s="2">
        <v>42474</v>
      </c>
      <c r="E874" s="1" t="s">
        <v>41</v>
      </c>
      <c r="F874" s="1" t="s">
        <v>1656</v>
      </c>
      <c r="G874" s="1" t="s">
        <v>1657</v>
      </c>
      <c r="H874" s="1" t="s">
        <v>26</v>
      </c>
      <c r="I874" s="1" t="s">
        <v>27</v>
      </c>
      <c r="J874" s="1" t="s">
        <v>54</v>
      </c>
      <c r="K874" s="1" t="s">
        <v>55</v>
      </c>
      <c r="L874" s="1" t="s">
        <v>56</v>
      </c>
      <c r="M874" s="1" t="s">
        <v>804</v>
      </c>
      <c r="N874" s="1" t="s">
        <v>32</v>
      </c>
      <c r="O874" s="1" t="s">
        <v>58</v>
      </c>
      <c r="P874" s="1" t="s">
        <v>805</v>
      </c>
      <c r="Q874">
        <v>24.7</v>
      </c>
      <c r="R874">
        <v>5</v>
      </c>
      <c r="S874" s="5">
        <v>0</v>
      </c>
      <c r="T874" s="11">
        <v>10.374000000000001</v>
      </c>
      <c r="U874" s="11">
        <f>SalesData[[#This Row],[Profit]]/SalesData[[#This Row],[Quantity]]</f>
        <v>2.0748000000000002</v>
      </c>
      <c r="V874" s="5">
        <f>SalesData[[#This Row],[Profit]]/SalesData[[#This Row],[Sales]]</f>
        <v>0.42000000000000004</v>
      </c>
      <c r="W874" s="17">
        <f>IF(SalesData[[#This Row],[Discount]]&gt;=0.2,1,0)</f>
        <v>0</v>
      </c>
      <c r="X874" s="1" t="s">
        <v>131</v>
      </c>
      <c r="Y874" s="1" t="str">
        <f>TEXT(SalesData[[#This Row],[Order Date]],"yyyy")</f>
        <v>2016</v>
      </c>
      <c r="Z874" s="1" t="s">
        <v>115</v>
      </c>
    </row>
    <row r="875" spans="1:26" x14ac:dyDescent="0.3">
      <c r="A875">
        <v>4206</v>
      </c>
      <c r="B875" s="1" t="s">
        <v>2740</v>
      </c>
      <c r="C875" s="2">
        <v>41943</v>
      </c>
      <c r="D875" s="2">
        <v>41945</v>
      </c>
      <c r="E875" s="1" t="s">
        <v>23</v>
      </c>
      <c r="F875" s="1" t="s">
        <v>1641</v>
      </c>
      <c r="G875" s="1" t="s">
        <v>1642</v>
      </c>
      <c r="H875" s="1" t="s">
        <v>26</v>
      </c>
      <c r="I875" s="1" t="s">
        <v>27</v>
      </c>
      <c r="J875" s="1" t="s">
        <v>2741</v>
      </c>
      <c r="K875" s="1" t="s">
        <v>1647</v>
      </c>
      <c r="L875" s="1" t="s">
        <v>69</v>
      </c>
      <c r="M875" s="1" t="s">
        <v>1720</v>
      </c>
      <c r="N875" s="1" t="s">
        <v>32</v>
      </c>
      <c r="O875" s="1" t="s">
        <v>58</v>
      </c>
      <c r="P875" s="1" t="s">
        <v>1721</v>
      </c>
      <c r="Q875">
        <v>14.76</v>
      </c>
      <c r="R875">
        <v>2</v>
      </c>
      <c r="S875" s="5">
        <v>0</v>
      </c>
      <c r="T875" s="11">
        <v>4.2804000000000002</v>
      </c>
      <c r="U875" s="11">
        <f>SalesData[[#This Row],[Profit]]/SalesData[[#This Row],[Quantity]]</f>
        <v>2.1402000000000001</v>
      </c>
      <c r="V875" s="5">
        <f>SalesData[[#This Row],[Profit]]/SalesData[[#This Row],[Sales]]</f>
        <v>0.29000000000000004</v>
      </c>
      <c r="W875" s="17">
        <f>IF(SalesData[[#This Row],[Discount]]&gt;=0.2,1,0)</f>
        <v>0</v>
      </c>
      <c r="X875" s="1" t="s">
        <v>72</v>
      </c>
      <c r="Y875" s="1" t="str">
        <f>TEXT(SalesData[[#This Row],[Order Date]],"yyyy")</f>
        <v>2014</v>
      </c>
      <c r="Z875" s="1" t="s">
        <v>50</v>
      </c>
    </row>
    <row r="876" spans="1:26" x14ac:dyDescent="0.3">
      <c r="A876">
        <v>4208</v>
      </c>
      <c r="B876" s="1" t="s">
        <v>2740</v>
      </c>
      <c r="C876" s="2">
        <v>41943</v>
      </c>
      <c r="D876" s="2">
        <v>41945</v>
      </c>
      <c r="E876" s="1" t="s">
        <v>23</v>
      </c>
      <c r="F876" s="1" t="s">
        <v>1641</v>
      </c>
      <c r="G876" s="1" t="s">
        <v>1642</v>
      </c>
      <c r="H876" s="1" t="s">
        <v>26</v>
      </c>
      <c r="I876" s="1" t="s">
        <v>27</v>
      </c>
      <c r="J876" s="1" t="s">
        <v>2741</v>
      </c>
      <c r="K876" s="1" t="s">
        <v>1647</v>
      </c>
      <c r="L876" s="1" t="s">
        <v>69</v>
      </c>
      <c r="M876" s="1" t="s">
        <v>424</v>
      </c>
      <c r="N876" s="1" t="s">
        <v>32</v>
      </c>
      <c r="O876" s="1" t="s">
        <v>58</v>
      </c>
      <c r="P876" s="1" t="s">
        <v>425</v>
      </c>
      <c r="Q876">
        <v>17.670000000000002</v>
      </c>
      <c r="R876">
        <v>3</v>
      </c>
      <c r="S876" s="5">
        <v>0</v>
      </c>
      <c r="T876" s="11">
        <v>7.7747999999999999</v>
      </c>
      <c r="U876" s="11">
        <f>SalesData[[#This Row],[Profit]]/SalesData[[#This Row],[Quantity]]</f>
        <v>2.5916000000000001</v>
      </c>
      <c r="V876" s="5">
        <f>SalesData[[#This Row],[Profit]]/SalesData[[#This Row],[Sales]]</f>
        <v>0.43999999999999995</v>
      </c>
      <c r="W876" s="17">
        <f>IF(SalesData[[#This Row],[Discount]]&gt;=0.2,1,0)</f>
        <v>0</v>
      </c>
      <c r="X876" s="1" t="s">
        <v>72</v>
      </c>
      <c r="Y876" s="1" t="str">
        <f>TEXT(SalesData[[#This Row],[Order Date]],"yyyy")</f>
        <v>2014</v>
      </c>
      <c r="Z876" s="1" t="s">
        <v>50</v>
      </c>
    </row>
    <row r="877" spans="1:26" x14ac:dyDescent="0.3">
      <c r="A877">
        <v>4209</v>
      </c>
      <c r="B877" s="1" t="s">
        <v>2740</v>
      </c>
      <c r="C877" s="2">
        <v>41943</v>
      </c>
      <c r="D877" s="2">
        <v>41945</v>
      </c>
      <c r="E877" s="1" t="s">
        <v>23</v>
      </c>
      <c r="F877" s="1" t="s">
        <v>1641</v>
      </c>
      <c r="G877" s="1" t="s">
        <v>1642</v>
      </c>
      <c r="H877" s="1" t="s">
        <v>26</v>
      </c>
      <c r="I877" s="1" t="s">
        <v>27</v>
      </c>
      <c r="J877" s="1" t="s">
        <v>2741</v>
      </c>
      <c r="K877" s="1" t="s">
        <v>1647</v>
      </c>
      <c r="L877" s="1" t="s">
        <v>69</v>
      </c>
      <c r="M877" s="1" t="s">
        <v>2275</v>
      </c>
      <c r="N877" s="1" t="s">
        <v>32</v>
      </c>
      <c r="O877" s="1" t="s">
        <v>38</v>
      </c>
      <c r="P877" s="1" t="s">
        <v>2276</v>
      </c>
      <c r="Q877">
        <v>1604.9</v>
      </c>
      <c r="R877">
        <v>5</v>
      </c>
      <c r="S877" s="5">
        <v>0</v>
      </c>
      <c r="T877" s="11">
        <v>481.47</v>
      </c>
      <c r="U877" s="11">
        <f>SalesData[[#This Row],[Profit]]/SalesData[[#This Row],[Quantity]]</f>
        <v>96.294000000000011</v>
      </c>
      <c r="V877" s="5">
        <f>SalesData[[#This Row],[Profit]]/SalesData[[#This Row],[Sales]]</f>
        <v>0.3</v>
      </c>
      <c r="W877" s="17">
        <f>IF(SalesData[[#This Row],[Discount]]&gt;=0.2,1,0)</f>
        <v>0</v>
      </c>
      <c r="X877" s="1" t="s">
        <v>72</v>
      </c>
      <c r="Y877" s="1" t="str">
        <f>TEXT(SalesData[[#This Row],[Order Date]],"yyyy")</f>
        <v>2014</v>
      </c>
      <c r="Z877" s="1" t="s">
        <v>50</v>
      </c>
    </row>
    <row r="878" spans="1:26" x14ac:dyDescent="0.3">
      <c r="A878">
        <v>4210</v>
      </c>
      <c r="B878" s="1" t="s">
        <v>2740</v>
      </c>
      <c r="C878" s="2">
        <v>41943</v>
      </c>
      <c r="D878" s="2">
        <v>41945</v>
      </c>
      <c r="E878" s="1" t="s">
        <v>23</v>
      </c>
      <c r="F878" s="1" t="s">
        <v>1641</v>
      </c>
      <c r="G878" s="1" t="s">
        <v>1642</v>
      </c>
      <c r="H878" s="1" t="s">
        <v>26</v>
      </c>
      <c r="I878" s="1" t="s">
        <v>27</v>
      </c>
      <c r="J878" s="1" t="s">
        <v>2741</v>
      </c>
      <c r="K878" s="1" t="s">
        <v>1647</v>
      </c>
      <c r="L878" s="1" t="s">
        <v>69</v>
      </c>
      <c r="M878" s="1" t="s">
        <v>1725</v>
      </c>
      <c r="N878" s="1" t="s">
        <v>32</v>
      </c>
      <c r="O878" s="1" t="s">
        <v>47</v>
      </c>
      <c r="P878" s="1" t="s">
        <v>1726</v>
      </c>
      <c r="Q878">
        <v>385.68599999999998</v>
      </c>
      <c r="R878">
        <v>1</v>
      </c>
      <c r="S878" s="5">
        <v>0.3</v>
      </c>
      <c r="T878" s="11">
        <v>-60.607799999999997</v>
      </c>
      <c r="U878" s="11">
        <f>SalesData[[#This Row],[Profit]]/SalesData[[#This Row],[Quantity]]</f>
        <v>-60.607799999999997</v>
      </c>
      <c r="V878" s="5">
        <f>SalesData[[#This Row],[Profit]]/SalesData[[#This Row],[Sales]]</f>
        <v>-0.15714285714285714</v>
      </c>
      <c r="W878" s="17">
        <f>IF(SalesData[[#This Row],[Discount]]&gt;=0.2,1,0)</f>
        <v>1</v>
      </c>
      <c r="X878" s="1" t="s">
        <v>72</v>
      </c>
      <c r="Y878" s="1" t="str">
        <f>TEXT(SalesData[[#This Row],[Order Date]],"yyyy")</f>
        <v>2014</v>
      </c>
      <c r="Z878" s="1" t="s">
        <v>50</v>
      </c>
    </row>
    <row r="879" spans="1:26" x14ac:dyDescent="0.3">
      <c r="A879">
        <v>4218</v>
      </c>
      <c r="B879" s="1" t="s">
        <v>2742</v>
      </c>
      <c r="C879" s="2">
        <v>42826</v>
      </c>
      <c r="D879" s="2">
        <v>42828</v>
      </c>
      <c r="E879" s="1" t="s">
        <v>89</v>
      </c>
      <c r="F879" s="1" t="s">
        <v>2743</v>
      </c>
      <c r="G879" s="1" t="s">
        <v>2744</v>
      </c>
      <c r="H879" s="1" t="s">
        <v>92</v>
      </c>
      <c r="I879" s="1" t="s">
        <v>27</v>
      </c>
      <c r="J879" s="1" t="s">
        <v>330</v>
      </c>
      <c r="K879" s="1" t="s">
        <v>55</v>
      </c>
      <c r="L879" s="1" t="s">
        <v>56</v>
      </c>
      <c r="M879" s="1" t="s">
        <v>2745</v>
      </c>
      <c r="N879" s="1" t="s">
        <v>32</v>
      </c>
      <c r="O879" s="1" t="s">
        <v>33</v>
      </c>
      <c r="P879" s="1" t="s">
        <v>2746</v>
      </c>
      <c r="Q879">
        <v>482.66399999999999</v>
      </c>
      <c r="R879">
        <v>8</v>
      </c>
      <c r="S879" s="5">
        <v>0.15</v>
      </c>
      <c r="T879" s="11">
        <v>85.176000000000002</v>
      </c>
      <c r="U879" s="11">
        <f>SalesData[[#This Row],[Profit]]/SalesData[[#This Row],[Quantity]]</f>
        <v>10.647</v>
      </c>
      <c r="V879" s="5">
        <f>SalesData[[#This Row],[Profit]]/SalesData[[#This Row],[Sales]]</f>
        <v>0.17647058823529413</v>
      </c>
      <c r="W879" s="17">
        <f>IF(SalesData[[#This Row],[Discount]]&gt;=0.2,1,0)</f>
        <v>0</v>
      </c>
      <c r="X879" s="1" t="s">
        <v>72</v>
      </c>
      <c r="Y879" s="1" t="str">
        <f>TEXT(SalesData[[#This Row],[Order Date]],"yyyy")</f>
        <v>2017</v>
      </c>
      <c r="Z879" s="1" t="s">
        <v>115</v>
      </c>
    </row>
    <row r="880" spans="1:26" x14ac:dyDescent="0.3">
      <c r="A880">
        <v>4224</v>
      </c>
      <c r="B880" s="1" t="s">
        <v>2747</v>
      </c>
      <c r="C880" s="2">
        <v>42897</v>
      </c>
      <c r="D880" s="2">
        <v>42899</v>
      </c>
      <c r="E880" s="1" t="s">
        <v>23</v>
      </c>
      <c r="F880" s="1" t="s">
        <v>2021</v>
      </c>
      <c r="G880" s="1" t="s">
        <v>2022</v>
      </c>
      <c r="H880" s="1" t="s">
        <v>26</v>
      </c>
      <c r="I880" s="1" t="s">
        <v>27</v>
      </c>
      <c r="J880" s="1" t="s">
        <v>193</v>
      </c>
      <c r="K880" s="1" t="s">
        <v>194</v>
      </c>
      <c r="L880" s="1" t="s">
        <v>56</v>
      </c>
      <c r="M880" s="1" t="s">
        <v>862</v>
      </c>
      <c r="N880" s="1" t="s">
        <v>32</v>
      </c>
      <c r="O880" s="1" t="s">
        <v>33</v>
      </c>
      <c r="P880" s="1" t="s">
        <v>863</v>
      </c>
      <c r="Q880">
        <v>174.42</v>
      </c>
      <c r="R880">
        <v>3</v>
      </c>
      <c r="S880" s="5">
        <v>0</v>
      </c>
      <c r="T880" s="11">
        <v>41.860799999999998</v>
      </c>
      <c r="U880" s="11">
        <f>SalesData[[#This Row],[Profit]]/SalesData[[#This Row],[Quantity]]</f>
        <v>13.9536</v>
      </c>
      <c r="V880" s="5">
        <f>SalesData[[#This Row],[Profit]]/SalesData[[#This Row],[Sales]]</f>
        <v>0.24</v>
      </c>
      <c r="W880" s="17">
        <f>IF(SalesData[[#This Row],[Discount]]&gt;=0.2,1,0)</f>
        <v>0</v>
      </c>
      <c r="X880" s="1" t="s">
        <v>72</v>
      </c>
      <c r="Y880" s="1" t="str">
        <f>TEXT(SalesData[[#This Row],[Order Date]],"yyyy")</f>
        <v>2017</v>
      </c>
      <c r="Z880" s="1" t="s">
        <v>61</v>
      </c>
    </row>
    <row r="881" spans="1:26" x14ac:dyDescent="0.3">
      <c r="A881">
        <v>4226</v>
      </c>
      <c r="B881" s="1" t="s">
        <v>2748</v>
      </c>
      <c r="C881" s="2">
        <v>41986</v>
      </c>
      <c r="D881" s="2">
        <v>41990</v>
      </c>
      <c r="E881" s="1" t="s">
        <v>41</v>
      </c>
      <c r="F881" s="1" t="s">
        <v>625</v>
      </c>
      <c r="G881" s="1" t="s">
        <v>626</v>
      </c>
      <c r="H881" s="1" t="s">
        <v>92</v>
      </c>
      <c r="I881" s="1" t="s">
        <v>27</v>
      </c>
      <c r="J881" s="1" t="s">
        <v>135</v>
      </c>
      <c r="K881" s="1" t="s">
        <v>136</v>
      </c>
      <c r="L881" s="1" t="s">
        <v>95</v>
      </c>
      <c r="M881" s="1" t="s">
        <v>2749</v>
      </c>
      <c r="N881" s="1" t="s">
        <v>32</v>
      </c>
      <c r="O881" s="1" t="s">
        <v>58</v>
      </c>
      <c r="P881" s="1" t="s">
        <v>2750</v>
      </c>
      <c r="Q881">
        <v>94.427999999999997</v>
      </c>
      <c r="R881">
        <v>3</v>
      </c>
      <c r="S881" s="5">
        <v>0.6</v>
      </c>
      <c r="T881" s="11">
        <v>-42.492600000000003</v>
      </c>
      <c r="U881" s="11">
        <f>SalesData[[#This Row],[Profit]]/SalesData[[#This Row],[Quantity]]</f>
        <v>-14.164200000000001</v>
      </c>
      <c r="V881" s="5">
        <f>SalesData[[#This Row],[Profit]]/SalesData[[#This Row],[Sales]]</f>
        <v>-0.45000000000000007</v>
      </c>
      <c r="W881" s="17">
        <f>IF(SalesData[[#This Row],[Discount]]&gt;=0.2,1,0)</f>
        <v>1</v>
      </c>
      <c r="X881" s="1" t="s">
        <v>85</v>
      </c>
      <c r="Y881" s="1" t="str">
        <f>TEXT(SalesData[[#This Row],[Order Date]],"yyyy")</f>
        <v>2014</v>
      </c>
      <c r="Z881" s="1" t="s">
        <v>98</v>
      </c>
    </row>
    <row r="882" spans="1:26" x14ac:dyDescent="0.3">
      <c r="A882">
        <v>4228</v>
      </c>
      <c r="B882" s="1" t="s">
        <v>2751</v>
      </c>
      <c r="C882" s="2">
        <v>42009</v>
      </c>
      <c r="D882" s="2">
        <v>42014</v>
      </c>
      <c r="E882" s="1" t="s">
        <v>41</v>
      </c>
      <c r="F882" s="1" t="s">
        <v>2752</v>
      </c>
      <c r="G882" s="1" t="s">
        <v>2753</v>
      </c>
      <c r="H882" s="1" t="s">
        <v>102</v>
      </c>
      <c r="I882" s="1" t="s">
        <v>27</v>
      </c>
      <c r="J882" s="1" t="s">
        <v>193</v>
      </c>
      <c r="K882" s="1" t="s">
        <v>194</v>
      </c>
      <c r="L882" s="1" t="s">
        <v>56</v>
      </c>
      <c r="M882" s="1" t="s">
        <v>490</v>
      </c>
      <c r="N882" s="1" t="s">
        <v>32</v>
      </c>
      <c r="O882" s="1" t="s">
        <v>38</v>
      </c>
      <c r="P882" s="1" t="s">
        <v>491</v>
      </c>
      <c r="Q882">
        <v>61.584000000000003</v>
      </c>
      <c r="R882">
        <v>1</v>
      </c>
      <c r="S882" s="5">
        <v>0.2</v>
      </c>
      <c r="T882" s="11">
        <v>-6.9282000000000004</v>
      </c>
      <c r="U882" s="11">
        <f>SalesData[[#This Row],[Profit]]/SalesData[[#This Row],[Quantity]]</f>
        <v>-6.9282000000000004</v>
      </c>
      <c r="V882" s="5">
        <f>SalesData[[#This Row],[Profit]]/SalesData[[#This Row],[Sales]]</f>
        <v>-0.1125</v>
      </c>
      <c r="W882" s="17">
        <f>IF(SalesData[[#This Row],[Discount]]&gt;=0.2,1,0)</f>
        <v>1</v>
      </c>
      <c r="X882" s="1" t="s">
        <v>60</v>
      </c>
      <c r="Y882" s="1" t="str">
        <f>TEXT(SalesData[[#This Row],[Order Date]],"yyyy")</f>
        <v>2015</v>
      </c>
      <c r="Z882" s="1" t="s">
        <v>171</v>
      </c>
    </row>
    <row r="883" spans="1:26" x14ac:dyDescent="0.3">
      <c r="A883">
        <v>4230</v>
      </c>
      <c r="B883" s="1" t="s">
        <v>2754</v>
      </c>
      <c r="C883" s="2">
        <v>42921</v>
      </c>
      <c r="D883" s="2">
        <v>42926</v>
      </c>
      <c r="E883" s="1" t="s">
        <v>41</v>
      </c>
      <c r="F883" s="1" t="s">
        <v>1107</v>
      </c>
      <c r="G883" s="1" t="s">
        <v>1108</v>
      </c>
      <c r="H883" s="1" t="s">
        <v>92</v>
      </c>
      <c r="I883" s="1" t="s">
        <v>27</v>
      </c>
      <c r="J883" s="1" t="s">
        <v>1741</v>
      </c>
      <c r="K883" s="1" t="s">
        <v>94</v>
      </c>
      <c r="L883" s="1" t="s">
        <v>95</v>
      </c>
      <c r="M883" s="1" t="s">
        <v>922</v>
      </c>
      <c r="N883" s="1" t="s">
        <v>32</v>
      </c>
      <c r="O883" s="1" t="s">
        <v>58</v>
      </c>
      <c r="P883" s="1" t="s">
        <v>923</v>
      </c>
      <c r="Q883">
        <v>332.02800000000002</v>
      </c>
      <c r="R883">
        <v>9</v>
      </c>
      <c r="S883" s="5">
        <v>0.6</v>
      </c>
      <c r="T883" s="11">
        <v>-348.62939999999998</v>
      </c>
      <c r="U883" s="11">
        <f>SalesData[[#This Row],[Profit]]/SalesData[[#This Row],[Quantity]]</f>
        <v>-38.736599999999996</v>
      </c>
      <c r="V883" s="5">
        <f>SalesData[[#This Row],[Profit]]/SalesData[[#This Row],[Sales]]</f>
        <v>-1.0499999999999998</v>
      </c>
      <c r="W883" s="17">
        <f>IF(SalesData[[#This Row],[Discount]]&gt;=0.2,1,0)</f>
        <v>1</v>
      </c>
      <c r="X883" s="1" t="s">
        <v>60</v>
      </c>
      <c r="Y883" s="1" t="str">
        <f>TEXT(SalesData[[#This Row],[Order Date]],"yyyy")</f>
        <v>2017</v>
      </c>
      <c r="Z883" s="1" t="s">
        <v>73</v>
      </c>
    </row>
    <row r="884" spans="1:26" x14ac:dyDescent="0.3">
      <c r="A884">
        <v>4247</v>
      </c>
      <c r="B884" s="1" t="s">
        <v>2755</v>
      </c>
      <c r="C884" s="2">
        <v>43067</v>
      </c>
      <c r="D884" s="2">
        <v>43073</v>
      </c>
      <c r="E884" s="1" t="s">
        <v>41</v>
      </c>
      <c r="F884" s="1" t="s">
        <v>217</v>
      </c>
      <c r="G884" s="1" t="s">
        <v>218</v>
      </c>
      <c r="H884" s="1" t="s">
        <v>102</v>
      </c>
      <c r="I884" s="1" t="s">
        <v>27</v>
      </c>
      <c r="J884" s="1" t="s">
        <v>2756</v>
      </c>
      <c r="K884" s="1" t="s">
        <v>1091</v>
      </c>
      <c r="L884" s="1" t="s">
        <v>69</v>
      </c>
      <c r="M884" s="1" t="s">
        <v>315</v>
      </c>
      <c r="N884" s="1" t="s">
        <v>32</v>
      </c>
      <c r="O884" s="1" t="s">
        <v>58</v>
      </c>
      <c r="P884" s="1" t="s">
        <v>316</v>
      </c>
      <c r="Q884">
        <v>1049.2</v>
      </c>
      <c r="R884">
        <v>5</v>
      </c>
      <c r="S884" s="5">
        <v>0</v>
      </c>
      <c r="T884" s="11">
        <v>272.79199999999997</v>
      </c>
      <c r="U884" s="11">
        <f>SalesData[[#This Row],[Profit]]/SalesData[[#This Row],[Quantity]]</f>
        <v>54.558399999999992</v>
      </c>
      <c r="V884" s="5">
        <f>SalesData[[#This Row],[Profit]]/SalesData[[#This Row],[Sales]]</f>
        <v>0.25999999999999995</v>
      </c>
      <c r="W884" s="17">
        <f>IF(SalesData[[#This Row],[Discount]]&gt;=0.2,1,0)</f>
        <v>0</v>
      </c>
      <c r="X884" s="1" t="s">
        <v>131</v>
      </c>
      <c r="Y884" s="1" t="str">
        <f>TEXT(SalesData[[#This Row],[Order Date]],"yyyy")</f>
        <v>2017</v>
      </c>
      <c r="Z884" s="1" t="s">
        <v>36</v>
      </c>
    </row>
    <row r="885" spans="1:26" x14ac:dyDescent="0.3">
      <c r="A885">
        <v>4248</v>
      </c>
      <c r="B885" s="1" t="s">
        <v>2755</v>
      </c>
      <c r="C885" s="2">
        <v>43067</v>
      </c>
      <c r="D885" s="2">
        <v>43073</v>
      </c>
      <c r="E885" s="1" t="s">
        <v>41</v>
      </c>
      <c r="F885" s="1" t="s">
        <v>217</v>
      </c>
      <c r="G885" s="1" t="s">
        <v>218</v>
      </c>
      <c r="H885" s="1" t="s">
        <v>102</v>
      </c>
      <c r="I885" s="1" t="s">
        <v>27</v>
      </c>
      <c r="J885" s="1" t="s">
        <v>2756</v>
      </c>
      <c r="K885" s="1" t="s">
        <v>1091</v>
      </c>
      <c r="L885" s="1" t="s">
        <v>69</v>
      </c>
      <c r="M885" s="1" t="s">
        <v>1313</v>
      </c>
      <c r="N885" s="1" t="s">
        <v>32</v>
      </c>
      <c r="O885" s="1" t="s">
        <v>58</v>
      </c>
      <c r="P885" s="1" t="s">
        <v>1314</v>
      </c>
      <c r="Q885">
        <v>20.9</v>
      </c>
      <c r="R885">
        <v>5</v>
      </c>
      <c r="S885" s="5">
        <v>0</v>
      </c>
      <c r="T885" s="11">
        <v>7.524</v>
      </c>
      <c r="U885" s="11">
        <f>SalesData[[#This Row],[Profit]]/SalesData[[#This Row],[Quantity]]</f>
        <v>1.5047999999999999</v>
      </c>
      <c r="V885" s="5">
        <f>SalesData[[#This Row],[Profit]]/SalesData[[#This Row],[Sales]]</f>
        <v>0.36000000000000004</v>
      </c>
      <c r="W885" s="17">
        <f>IF(SalesData[[#This Row],[Discount]]&gt;=0.2,1,0)</f>
        <v>0</v>
      </c>
      <c r="X885" s="1" t="s">
        <v>131</v>
      </c>
      <c r="Y885" s="1" t="str">
        <f>TEXT(SalesData[[#This Row],[Order Date]],"yyyy")</f>
        <v>2017</v>
      </c>
      <c r="Z885" s="1" t="s">
        <v>36</v>
      </c>
    </row>
    <row r="886" spans="1:26" x14ac:dyDescent="0.3">
      <c r="A886">
        <v>4250</v>
      </c>
      <c r="B886" s="1" t="s">
        <v>2757</v>
      </c>
      <c r="C886" s="2">
        <v>42705</v>
      </c>
      <c r="D886" s="2">
        <v>42709</v>
      </c>
      <c r="E886" s="1" t="s">
        <v>23</v>
      </c>
      <c r="F886" s="1" t="s">
        <v>2758</v>
      </c>
      <c r="G886" s="1" t="s">
        <v>2759</v>
      </c>
      <c r="H886" s="1" t="s">
        <v>26</v>
      </c>
      <c r="I886" s="1" t="s">
        <v>27</v>
      </c>
      <c r="J886" s="1" t="s">
        <v>1582</v>
      </c>
      <c r="K886" s="1" t="s">
        <v>431</v>
      </c>
      <c r="L886" s="1" t="s">
        <v>69</v>
      </c>
      <c r="M886" s="1" t="s">
        <v>627</v>
      </c>
      <c r="N886" s="1" t="s">
        <v>32</v>
      </c>
      <c r="O886" s="1" t="s">
        <v>38</v>
      </c>
      <c r="P886" s="1" t="s">
        <v>628</v>
      </c>
      <c r="Q886">
        <v>751.92</v>
      </c>
      <c r="R886">
        <v>4</v>
      </c>
      <c r="S886" s="5">
        <v>0</v>
      </c>
      <c r="T886" s="11">
        <v>150.38399999999999</v>
      </c>
      <c r="U886" s="11">
        <f>SalesData[[#This Row],[Profit]]/SalesData[[#This Row],[Quantity]]</f>
        <v>37.595999999999997</v>
      </c>
      <c r="V886" s="5">
        <f>SalesData[[#This Row],[Profit]]/SalesData[[#This Row],[Sales]]</f>
        <v>0.19999999999999998</v>
      </c>
      <c r="W886" s="17">
        <f>IF(SalesData[[#This Row],[Discount]]&gt;=0.2,1,0)</f>
        <v>0</v>
      </c>
      <c r="X886" s="1" t="s">
        <v>85</v>
      </c>
      <c r="Y886" s="1" t="str">
        <f>TEXT(SalesData[[#This Row],[Order Date]],"yyyy")</f>
        <v>2016</v>
      </c>
      <c r="Z886" s="1" t="s">
        <v>98</v>
      </c>
    </row>
    <row r="887" spans="1:26" x14ac:dyDescent="0.3">
      <c r="A887">
        <v>4251</v>
      </c>
      <c r="B887" s="1" t="s">
        <v>2760</v>
      </c>
      <c r="C887" s="2">
        <v>41901</v>
      </c>
      <c r="D887" s="2">
        <v>41901</v>
      </c>
      <c r="E887" s="1" t="s">
        <v>427</v>
      </c>
      <c r="F887" s="1" t="s">
        <v>2761</v>
      </c>
      <c r="G887" s="1" t="s">
        <v>2762</v>
      </c>
      <c r="H887" s="1" t="s">
        <v>92</v>
      </c>
      <c r="I887" s="1" t="s">
        <v>27</v>
      </c>
      <c r="J887" s="1" t="s">
        <v>175</v>
      </c>
      <c r="K887" s="1" t="s">
        <v>122</v>
      </c>
      <c r="L887" s="1" t="s">
        <v>69</v>
      </c>
      <c r="M887" s="1" t="s">
        <v>1534</v>
      </c>
      <c r="N887" s="1" t="s">
        <v>32</v>
      </c>
      <c r="O887" s="1" t="s">
        <v>38</v>
      </c>
      <c r="P887" s="1" t="s">
        <v>1535</v>
      </c>
      <c r="Q887">
        <v>887.10299999999995</v>
      </c>
      <c r="R887">
        <v>7</v>
      </c>
      <c r="S887" s="5">
        <v>0.1</v>
      </c>
      <c r="T887" s="11">
        <v>177.42060000000001</v>
      </c>
      <c r="U887" s="11">
        <f>SalesData[[#This Row],[Profit]]/SalesData[[#This Row],[Quantity]]</f>
        <v>25.345800000000001</v>
      </c>
      <c r="V887" s="5">
        <f>SalesData[[#This Row],[Profit]]/SalesData[[#This Row],[Sales]]</f>
        <v>0.2</v>
      </c>
      <c r="W887" s="17">
        <f>IF(SalesData[[#This Row],[Discount]]&gt;=0.2,1,0)</f>
        <v>0</v>
      </c>
      <c r="X887" s="1" t="s">
        <v>432</v>
      </c>
      <c r="Y887" s="1" t="str">
        <f>TEXT(SalesData[[#This Row],[Order Date]],"yyyy")</f>
        <v>2014</v>
      </c>
      <c r="Z887" s="1" t="s">
        <v>79</v>
      </c>
    </row>
    <row r="888" spans="1:26" x14ac:dyDescent="0.3">
      <c r="A888">
        <v>4257</v>
      </c>
      <c r="B888" s="1" t="s">
        <v>2763</v>
      </c>
      <c r="C888" s="2">
        <v>43021</v>
      </c>
      <c r="D888" s="2">
        <v>43024</v>
      </c>
      <c r="E888" s="1" t="s">
        <v>89</v>
      </c>
      <c r="F888" s="1" t="s">
        <v>1430</v>
      </c>
      <c r="G888" s="1" t="s">
        <v>1431</v>
      </c>
      <c r="H888" s="1" t="s">
        <v>26</v>
      </c>
      <c r="I888" s="1" t="s">
        <v>27</v>
      </c>
      <c r="J888" s="1" t="s">
        <v>2730</v>
      </c>
      <c r="K888" s="1" t="s">
        <v>136</v>
      </c>
      <c r="L888" s="1" t="s">
        <v>95</v>
      </c>
      <c r="M888" s="1" t="s">
        <v>897</v>
      </c>
      <c r="N888" s="1" t="s">
        <v>32</v>
      </c>
      <c r="O888" s="1" t="s">
        <v>58</v>
      </c>
      <c r="P888" s="1" t="s">
        <v>898</v>
      </c>
      <c r="Q888">
        <v>10.476000000000001</v>
      </c>
      <c r="R888">
        <v>3</v>
      </c>
      <c r="S888" s="5">
        <v>0.6</v>
      </c>
      <c r="T888" s="11">
        <v>-6.8094000000000001</v>
      </c>
      <c r="U888" s="11">
        <f>SalesData[[#This Row],[Profit]]/SalesData[[#This Row],[Quantity]]</f>
        <v>-2.2698</v>
      </c>
      <c r="V888" s="5">
        <f>SalesData[[#This Row],[Profit]]/SalesData[[#This Row],[Sales]]</f>
        <v>-0.64999999999999991</v>
      </c>
      <c r="W888" s="17">
        <f>IF(SalesData[[#This Row],[Discount]]&gt;=0.2,1,0)</f>
        <v>1</v>
      </c>
      <c r="X888" s="1" t="s">
        <v>35</v>
      </c>
      <c r="Y888" s="1" t="str">
        <f>TEXT(SalesData[[#This Row],[Order Date]],"yyyy")</f>
        <v>2017</v>
      </c>
      <c r="Z888" s="1" t="s">
        <v>50</v>
      </c>
    </row>
    <row r="889" spans="1:26" x14ac:dyDescent="0.3">
      <c r="A889">
        <v>4259</v>
      </c>
      <c r="B889" s="1" t="s">
        <v>2764</v>
      </c>
      <c r="C889" s="2">
        <v>42443</v>
      </c>
      <c r="D889" s="2">
        <v>42445</v>
      </c>
      <c r="E889" s="1" t="s">
        <v>89</v>
      </c>
      <c r="F889" s="1" t="s">
        <v>2627</v>
      </c>
      <c r="G889" s="1" t="s">
        <v>2628</v>
      </c>
      <c r="H889" s="1" t="s">
        <v>92</v>
      </c>
      <c r="I889" s="1" t="s">
        <v>27</v>
      </c>
      <c r="J889" s="1" t="s">
        <v>193</v>
      </c>
      <c r="K889" s="1" t="s">
        <v>194</v>
      </c>
      <c r="L889" s="1" t="s">
        <v>56</v>
      </c>
      <c r="M889" s="1" t="s">
        <v>1030</v>
      </c>
      <c r="N889" s="1" t="s">
        <v>32</v>
      </c>
      <c r="O889" s="1" t="s">
        <v>38</v>
      </c>
      <c r="P889" s="1" t="s">
        <v>1031</v>
      </c>
      <c r="Q889">
        <v>196.78399999999999</v>
      </c>
      <c r="R889">
        <v>2</v>
      </c>
      <c r="S889" s="5">
        <v>0.2</v>
      </c>
      <c r="T889" s="11">
        <v>-22.138200000000001</v>
      </c>
      <c r="U889" s="11">
        <f>SalesData[[#This Row],[Profit]]/SalesData[[#This Row],[Quantity]]</f>
        <v>-11.069100000000001</v>
      </c>
      <c r="V889" s="5">
        <f>SalesData[[#This Row],[Profit]]/SalesData[[#This Row],[Sales]]</f>
        <v>-0.11250000000000002</v>
      </c>
      <c r="W889" s="17">
        <f>IF(SalesData[[#This Row],[Discount]]&gt;=0.2,1,0)</f>
        <v>1</v>
      </c>
      <c r="X889" s="1" t="s">
        <v>72</v>
      </c>
      <c r="Y889" s="1" t="str">
        <f>TEXT(SalesData[[#This Row],[Order Date]],"yyyy")</f>
        <v>2016</v>
      </c>
      <c r="Z889" s="1" t="s">
        <v>197</v>
      </c>
    </row>
    <row r="890" spans="1:26" x14ac:dyDescent="0.3">
      <c r="A890">
        <v>4265</v>
      </c>
      <c r="B890" s="1" t="s">
        <v>2765</v>
      </c>
      <c r="C890" s="2">
        <v>42679</v>
      </c>
      <c r="D890" s="2">
        <v>42683</v>
      </c>
      <c r="E890" s="1" t="s">
        <v>41</v>
      </c>
      <c r="F890" s="1" t="s">
        <v>2065</v>
      </c>
      <c r="G890" s="1" t="s">
        <v>2066</v>
      </c>
      <c r="H890" s="1" t="s">
        <v>26</v>
      </c>
      <c r="I890" s="1" t="s">
        <v>27</v>
      </c>
      <c r="J890" s="1" t="s">
        <v>103</v>
      </c>
      <c r="K890" s="1" t="s">
        <v>94</v>
      </c>
      <c r="L890" s="1" t="s">
        <v>95</v>
      </c>
      <c r="M890" s="1" t="s">
        <v>733</v>
      </c>
      <c r="N890" s="1" t="s">
        <v>32</v>
      </c>
      <c r="O890" s="1" t="s">
        <v>47</v>
      </c>
      <c r="P890" s="1" t="s">
        <v>734</v>
      </c>
      <c r="Q890">
        <v>863.12800000000004</v>
      </c>
      <c r="R890">
        <v>8</v>
      </c>
      <c r="S890" s="5">
        <v>0.3</v>
      </c>
      <c r="T890" s="11">
        <v>-160.29519999999999</v>
      </c>
      <c r="U890" s="11">
        <f>SalesData[[#This Row],[Profit]]/SalesData[[#This Row],[Quantity]]</f>
        <v>-20.036899999999999</v>
      </c>
      <c r="V890" s="5">
        <f>SalesData[[#This Row],[Profit]]/SalesData[[#This Row],[Sales]]</f>
        <v>-0.18571428571428569</v>
      </c>
      <c r="W890" s="17">
        <f>IF(SalesData[[#This Row],[Discount]]&gt;=0.2,1,0)</f>
        <v>1</v>
      </c>
      <c r="X890" s="1" t="s">
        <v>85</v>
      </c>
      <c r="Y890" s="1" t="str">
        <f>TEXT(SalesData[[#This Row],[Order Date]],"yyyy")</f>
        <v>2016</v>
      </c>
      <c r="Z890" s="1" t="s">
        <v>36</v>
      </c>
    </row>
    <row r="891" spans="1:26" x14ac:dyDescent="0.3">
      <c r="A891">
        <v>4267</v>
      </c>
      <c r="B891" s="1" t="s">
        <v>2765</v>
      </c>
      <c r="C891" s="2">
        <v>42679</v>
      </c>
      <c r="D891" s="2">
        <v>42683</v>
      </c>
      <c r="E891" s="1" t="s">
        <v>41</v>
      </c>
      <c r="F891" s="1" t="s">
        <v>2065</v>
      </c>
      <c r="G891" s="1" t="s">
        <v>2066</v>
      </c>
      <c r="H891" s="1" t="s">
        <v>26</v>
      </c>
      <c r="I891" s="1" t="s">
        <v>27</v>
      </c>
      <c r="J891" s="1" t="s">
        <v>103</v>
      </c>
      <c r="K891" s="1" t="s">
        <v>94</v>
      </c>
      <c r="L891" s="1" t="s">
        <v>95</v>
      </c>
      <c r="M891" s="1" t="s">
        <v>1871</v>
      </c>
      <c r="N891" s="1" t="s">
        <v>32</v>
      </c>
      <c r="O891" s="1" t="s">
        <v>33</v>
      </c>
      <c r="P891" s="1" t="s">
        <v>1872</v>
      </c>
      <c r="Q891">
        <v>956.66480000000001</v>
      </c>
      <c r="R891">
        <v>7</v>
      </c>
      <c r="S891" s="5">
        <v>0.32</v>
      </c>
      <c r="T891" s="11">
        <v>-225.0976</v>
      </c>
      <c r="U891" s="11">
        <f>SalesData[[#This Row],[Profit]]/SalesData[[#This Row],[Quantity]]</f>
        <v>-32.156799999999997</v>
      </c>
      <c r="V891" s="5">
        <f>SalesData[[#This Row],[Profit]]/SalesData[[#This Row],[Sales]]</f>
        <v>-0.23529411764705882</v>
      </c>
      <c r="W891" s="17">
        <f>IF(SalesData[[#This Row],[Discount]]&gt;=0.2,1,0)</f>
        <v>1</v>
      </c>
      <c r="X891" s="1" t="s">
        <v>85</v>
      </c>
      <c r="Y891" s="1" t="str">
        <f>TEXT(SalesData[[#This Row],[Order Date]],"yyyy")</f>
        <v>2016</v>
      </c>
      <c r="Z891" s="1" t="s">
        <v>36</v>
      </c>
    </row>
    <row r="892" spans="1:26" x14ac:dyDescent="0.3">
      <c r="A892">
        <v>4270</v>
      </c>
      <c r="B892" s="1" t="s">
        <v>2766</v>
      </c>
      <c r="C892" s="2">
        <v>42911</v>
      </c>
      <c r="D892" s="2">
        <v>42915</v>
      </c>
      <c r="E892" s="1" t="s">
        <v>23</v>
      </c>
      <c r="F892" s="1" t="s">
        <v>1641</v>
      </c>
      <c r="G892" s="1" t="s">
        <v>1642</v>
      </c>
      <c r="H892" s="1" t="s">
        <v>26</v>
      </c>
      <c r="I892" s="1" t="s">
        <v>27</v>
      </c>
      <c r="J892" s="1" t="s">
        <v>193</v>
      </c>
      <c r="K892" s="1" t="s">
        <v>194</v>
      </c>
      <c r="L892" s="1" t="s">
        <v>56</v>
      </c>
      <c r="M892" s="1" t="s">
        <v>701</v>
      </c>
      <c r="N892" s="1" t="s">
        <v>32</v>
      </c>
      <c r="O892" s="1" t="s">
        <v>47</v>
      </c>
      <c r="P892" s="1" t="s">
        <v>702</v>
      </c>
      <c r="Q892">
        <v>871.4</v>
      </c>
      <c r="R892">
        <v>4</v>
      </c>
      <c r="S892" s="5">
        <v>0</v>
      </c>
      <c r="T892" s="11">
        <v>148.13800000000001</v>
      </c>
      <c r="U892" s="11">
        <f>SalesData[[#This Row],[Profit]]/SalesData[[#This Row],[Quantity]]</f>
        <v>37.034500000000001</v>
      </c>
      <c r="V892" s="5">
        <f>SalesData[[#This Row],[Profit]]/SalesData[[#This Row],[Sales]]</f>
        <v>0.17</v>
      </c>
      <c r="W892" s="17">
        <f>IF(SalesData[[#This Row],[Discount]]&gt;=0.2,1,0)</f>
        <v>0</v>
      </c>
      <c r="X892" s="1" t="s">
        <v>85</v>
      </c>
      <c r="Y892" s="1" t="str">
        <f>TEXT(SalesData[[#This Row],[Order Date]],"yyyy")</f>
        <v>2017</v>
      </c>
      <c r="Z892" s="1" t="s">
        <v>61</v>
      </c>
    </row>
    <row r="893" spans="1:26" x14ac:dyDescent="0.3">
      <c r="A893">
        <v>4271</v>
      </c>
      <c r="B893" s="1" t="s">
        <v>2767</v>
      </c>
      <c r="C893" s="2">
        <v>42334</v>
      </c>
      <c r="D893" s="2">
        <v>42338</v>
      </c>
      <c r="E893" s="1" t="s">
        <v>41</v>
      </c>
      <c r="F893" s="1" t="s">
        <v>2768</v>
      </c>
      <c r="G893" s="1" t="s">
        <v>2769</v>
      </c>
      <c r="H893" s="1" t="s">
        <v>92</v>
      </c>
      <c r="I893" s="1" t="s">
        <v>27</v>
      </c>
      <c r="J893" s="1" t="s">
        <v>479</v>
      </c>
      <c r="K893" s="1" t="s">
        <v>143</v>
      </c>
      <c r="L893" s="1" t="s">
        <v>30</v>
      </c>
      <c r="M893" s="1" t="s">
        <v>2749</v>
      </c>
      <c r="N893" s="1" t="s">
        <v>32</v>
      </c>
      <c r="O893" s="1" t="s">
        <v>58</v>
      </c>
      <c r="P893" s="1" t="s">
        <v>2750</v>
      </c>
      <c r="Q893">
        <v>692.47199999999998</v>
      </c>
      <c r="R893">
        <v>11</v>
      </c>
      <c r="S893" s="5">
        <v>0.2</v>
      </c>
      <c r="T893" s="11">
        <v>190.4298</v>
      </c>
      <c r="U893" s="11">
        <f>SalesData[[#This Row],[Profit]]/SalesData[[#This Row],[Quantity]]</f>
        <v>17.311800000000002</v>
      </c>
      <c r="V893" s="5">
        <f>SalesData[[#This Row],[Profit]]/SalesData[[#This Row],[Sales]]</f>
        <v>0.27500000000000002</v>
      </c>
      <c r="W893" s="17">
        <f>IF(SalesData[[#This Row],[Discount]]&gt;=0.2,1,0)</f>
        <v>1</v>
      </c>
      <c r="X893" s="1" t="s">
        <v>85</v>
      </c>
      <c r="Y893" s="1" t="str">
        <f>TEXT(SalesData[[#This Row],[Order Date]],"yyyy")</f>
        <v>2015</v>
      </c>
      <c r="Z893" s="1" t="s">
        <v>36</v>
      </c>
    </row>
    <row r="894" spans="1:26" x14ac:dyDescent="0.3">
      <c r="A894">
        <v>4272</v>
      </c>
      <c r="B894" s="1" t="s">
        <v>2770</v>
      </c>
      <c r="C894" s="2">
        <v>42698</v>
      </c>
      <c r="D894" s="2">
        <v>42701</v>
      </c>
      <c r="E894" s="1" t="s">
        <v>23</v>
      </c>
      <c r="F894" s="1" t="s">
        <v>986</v>
      </c>
      <c r="G894" s="1" t="s">
        <v>987</v>
      </c>
      <c r="H894" s="1" t="s">
        <v>92</v>
      </c>
      <c r="I894" s="1" t="s">
        <v>27</v>
      </c>
      <c r="J894" s="1" t="s">
        <v>2756</v>
      </c>
      <c r="K894" s="1" t="s">
        <v>1091</v>
      </c>
      <c r="L894" s="1" t="s">
        <v>69</v>
      </c>
      <c r="M894" s="1" t="s">
        <v>881</v>
      </c>
      <c r="N894" s="1" t="s">
        <v>32</v>
      </c>
      <c r="O894" s="1" t="s">
        <v>58</v>
      </c>
      <c r="P894" s="1" t="s">
        <v>882</v>
      </c>
      <c r="Q894">
        <v>207.76</v>
      </c>
      <c r="R894">
        <v>4</v>
      </c>
      <c r="S894" s="5">
        <v>0</v>
      </c>
      <c r="T894" s="11">
        <v>85.181600000000003</v>
      </c>
      <c r="U894" s="11">
        <f>SalesData[[#This Row],[Profit]]/SalesData[[#This Row],[Quantity]]</f>
        <v>21.295400000000001</v>
      </c>
      <c r="V894" s="5">
        <f>SalesData[[#This Row],[Profit]]/SalesData[[#This Row],[Sales]]</f>
        <v>0.41000000000000003</v>
      </c>
      <c r="W894" s="17">
        <f>IF(SalesData[[#This Row],[Discount]]&gt;=0.2,1,0)</f>
        <v>0</v>
      </c>
      <c r="X894" s="1" t="s">
        <v>35</v>
      </c>
      <c r="Y894" s="1" t="str">
        <f>TEXT(SalesData[[#This Row],[Order Date]],"yyyy")</f>
        <v>2016</v>
      </c>
      <c r="Z894" s="1" t="s">
        <v>36</v>
      </c>
    </row>
    <row r="895" spans="1:26" x14ac:dyDescent="0.3">
      <c r="A895">
        <v>4279</v>
      </c>
      <c r="B895" s="1" t="s">
        <v>2771</v>
      </c>
      <c r="C895" s="2">
        <v>42476</v>
      </c>
      <c r="D895" s="2">
        <v>42480</v>
      </c>
      <c r="E895" s="1" t="s">
        <v>41</v>
      </c>
      <c r="F895" s="1" t="s">
        <v>2761</v>
      </c>
      <c r="G895" s="1" t="s">
        <v>2762</v>
      </c>
      <c r="H895" s="1" t="s">
        <v>92</v>
      </c>
      <c r="I895" s="1" t="s">
        <v>27</v>
      </c>
      <c r="J895" s="1" t="s">
        <v>2062</v>
      </c>
      <c r="K895" s="1" t="s">
        <v>364</v>
      </c>
      <c r="L895" s="1" t="s">
        <v>69</v>
      </c>
      <c r="M895" s="1" t="s">
        <v>2239</v>
      </c>
      <c r="N895" s="1" t="s">
        <v>32</v>
      </c>
      <c r="O895" s="1" t="s">
        <v>58</v>
      </c>
      <c r="P895" s="1" t="s">
        <v>2240</v>
      </c>
      <c r="Q895">
        <v>9.9600000000000009</v>
      </c>
      <c r="R895">
        <v>2</v>
      </c>
      <c r="S895" s="5">
        <v>0</v>
      </c>
      <c r="T895" s="11">
        <v>3.2867999999999999</v>
      </c>
      <c r="U895" s="11">
        <f>SalesData[[#This Row],[Profit]]/SalesData[[#This Row],[Quantity]]</f>
        <v>1.6434</v>
      </c>
      <c r="V895" s="5">
        <f>SalesData[[#This Row],[Profit]]/SalesData[[#This Row],[Sales]]</f>
        <v>0.32999999999999996</v>
      </c>
      <c r="W895" s="17">
        <f>IF(SalesData[[#This Row],[Discount]]&gt;=0.2,1,0)</f>
        <v>0</v>
      </c>
      <c r="X895" s="1" t="s">
        <v>85</v>
      </c>
      <c r="Y895" s="1" t="str">
        <f>TEXT(SalesData[[#This Row],[Order Date]],"yyyy")</f>
        <v>2016</v>
      </c>
      <c r="Z895" s="1" t="s">
        <v>115</v>
      </c>
    </row>
    <row r="896" spans="1:26" x14ac:dyDescent="0.3">
      <c r="A896">
        <v>4282</v>
      </c>
      <c r="B896" s="1" t="s">
        <v>2772</v>
      </c>
      <c r="C896" s="2">
        <v>41957</v>
      </c>
      <c r="D896" s="2">
        <v>41961</v>
      </c>
      <c r="E896" s="1" t="s">
        <v>41</v>
      </c>
      <c r="F896" s="1" t="s">
        <v>2773</v>
      </c>
      <c r="G896" s="1" t="s">
        <v>2774</v>
      </c>
      <c r="H896" s="1" t="s">
        <v>102</v>
      </c>
      <c r="I896" s="1" t="s">
        <v>27</v>
      </c>
      <c r="J896" s="1" t="s">
        <v>175</v>
      </c>
      <c r="K896" s="1" t="s">
        <v>122</v>
      </c>
      <c r="L896" s="1" t="s">
        <v>69</v>
      </c>
      <c r="M896" s="1" t="s">
        <v>2220</v>
      </c>
      <c r="N896" s="1" t="s">
        <v>32</v>
      </c>
      <c r="O896" s="1" t="s">
        <v>38</v>
      </c>
      <c r="P896" s="1" t="s">
        <v>2221</v>
      </c>
      <c r="Q896">
        <v>69.263999999999996</v>
      </c>
      <c r="R896">
        <v>2</v>
      </c>
      <c r="S896" s="5">
        <v>0.1</v>
      </c>
      <c r="T896" s="11">
        <v>14.622400000000001</v>
      </c>
      <c r="U896" s="11">
        <f>SalesData[[#This Row],[Profit]]/SalesData[[#This Row],[Quantity]]</f>
        <v>7.3112000000000004</v>
      </c>
      <c r="V896" s="5">
        <f>SalesData[[#This Row],[Profit]]/SalesData[[#This Row],[Sales]]</f>
        <v>0.21111111111111114</v>
      </c>
      <c r="W896" s="17">
        <f>IF(SalesData[[#This Row],[Discount]]&gt;=0.2,1,0)</f>
        <v>0</v>
      </c>
      <c r="X896" s="1" t="s">
        <v>85</v>
      </c>
      <c r="Y896" s="1" t="str">
        <f>TEXT(SalesData[[#This Row],[Order Date]],"yyyy")</f>
        <v>2014</v>
      </c>
      <c r="Z896" s="1" t="s">
        <v>36</v>
      </c>
    </row>
    <row r="897" spans="1:26" x14ac:dyDescent="0.3">
      <c r="A897">
        <v>4285</v>
      </c>
      <c r="B897" s="1" t="s">
        <v>2775</v>
      </c>
      <c r="C897" s="2">
        <v>42329</v>
      </c>
      <c r="D897" s="2">
        <v>42334</v>
      </c>
      <c r="E897" s="1" t="s">
        <v>23</v>
      </c>
      <c r="F897" s="1" t="s">
        <v>2776</v>
      </c>
      <c r="G897" s="1" t="s">
        <v>2777</v>
      </c>
      <c r="H897" s="1" t="s">
        <v>92</v>
      </c>
      <c r="I897" s="1" t="s">
        <v>27</v>
      </c>
      <c r="J897" s="1" t="s">
        <v>2778</v>
      </c>
      <c r="K897" s="1" t="s">
        <v>94</v>
      </c>
      <c r="L897" s="1" t="s">
        <v>95</v>
      </c>
      <c r="M897" s="1" t="s">
        <v>1448</v>
      </c>
      <c r="N897" s="1" t="s">
        <v>32</v>
      </c>
      <c r="O897" s="1" t="s">
        <v>33</v>
      </c>
      <c r="P897" s="1" t="s">
        <v>1449</v>
      </c>
      <c r="Q897">
        <v>246.1328</v>
      </c>
      <c r="R897">
        <v>2</v>
      </c>
      <c r="S897" s="5">
        <v>0.32</v>
      </c>
      <c r="T897" s="11">
        <v>-76.011600000000001</v>
      </c>
      <c r="U897" s="11">
        <f>SalesData[[#This Row],[Profit]]/SalesData[[#This Row],[Quantity]]</f>
        <v>-38.005800000000001</v>
      </c>
      <c r="V897" s="5">
        <f>SalesData[[#This Row],[Profit]]/SalesData[[#This Row],[Sales]]</f>
        <v>-0.30882352941176472</v>
      </c>
      <c r="W897" s="17">
        <f>IF(SalesData[[#This Row],[Discount]]&gt;=0.2,1,0)</f>
        <v>1</v>
      </c>
      <c r="X897" s="1" t="s">
        <v>60</v>
      </c>
      <c r="Y897" s="1" t="str">
        <f>TEXT(SalesData[[#This Row],[Order Date]],"yyyy")</f>
        <v>2015</v>
      </c>
      <c r="Z897" s="1" t="s">
        <v>36</v>
      </c>
    </row>
    <row r="898" spans="1:26" x14ac:dyDescent="0.3">
      <c r="A898">
        <v>4292</v>
      </c>
      <c r="B898" s="1" t="s">
        <v>2779</v>
      </c>
      <c r="C898" s="2">
        <v>43078</v>
      </c>
      <c r="D898" s="2">
        <v>43082</v>
      </c>
      <c r="E898" s="1" t="s">
        <v>23</v>
      </c>
      <c r="F898" s="1" t="s">
        <v>1325</v>
      </c>
      <c r="G898" s="1" t="s">
        <v>1326</v>
      </c>
      <c r="H898" s="1" t="s">
        <v>102</v>
      </c>
      <c r="I898" s="1" t="s">
        <v>27</v>
      </c>
      <c r="J898" s="1" t="s">
        <v>54</v>
      </c>
      <c r="K898" s="1" t="s">
        <v>55</v>
      </c>
      <c r="L898" s="1" t="s">
        <v>56</v>
      </c>
      <c r="M898" s="1" t="s">
        <v>292</v>
      </c>
      <c r="N898" s="1" t="s">
        <v>32</v>
      </c>
      <c r="O898" s="1" t="s">
        <v>47</v>
      </c>
      <c r="P898" s="1" t="s">
        <v>293</v>
      </c>
      <c r="Q898">
        <v>896.32799999999997</v>
      </c>
      <c r="R898">
        <v>9</v>
      </c>
      <c r="S898" s="5">
        <v>0.2</v>
      </c>
      <c r="T898" s="11">
        <v>22.408200000000001</v>
      </c>
      <c r="U898" s="11">
        <f>SalesData[[#This Row],[Profit]]/SalesData[[#This Row],[Quantity]]</f>
        <v>2.4898000000000002</v>
      </c>
      <c r="V898" s="5">
        <f>SalesData[[#This Row],[Profit]]/SalesData[[#This Row],[Sales]]</f>
        <v>2.5000000000000001E-2</v>
      </c>
      <c r="W898" s="17">
        <f>IF(SalesData[[#This Row],[Discount]]&gt;=0.2,1,0)</f>
        <v>1</v>
      </c>
      <c r="X898" s="1" t="s">
        <v>85</v>
      </c>
      <c r="Y898" s="1" t="str">
        <f>TEXT(SalesData[[#This Row],[Order Date]],"yyyy")</f>
        <v>2017</v>
      </c>
      <c r="Z898" s="1" t="s">
        <v>98</v>
      </c>
    </row>
    <row r="899" spans="1:26" x14ac:dyDescent="0.3">
      <c r="A899">
        <v>4295</v>
      </c>
      <c r="B899" s="1" t="s">
        <v>2780</v>
      </c>
      <c r="C899" s="2">
        <v>43030</v>
      </c>
      <c r="D899" s="2">
        <v>43035</v>
      </c>
      <c r="E899" s="1" t="s">
        <v>41</v>
      </c>
      <c r="F899" s="1" t="s">
        <v>2358</v>
      </c>
      <c r="G899" s="1" t="s">
        <v>2359</v>
      </c>
      <c r="H899" s="1" t="s">
        <v>92</v>
      </c>
      <c r="I899" s="1" t="s">
        <v>27</v>
      </c>
      <c r="J899" s="1" t="s">
        <v>1518</v>
      </c>
      <c r="K899" s="1" t="s">
        <v>1519</v>
      </c>
      <c r="L899" s="1" t="s">
        <v>56</v>
      </c>
      <c r="M899" s="1" t="s">
        <v>319</v>
      </c>
      <c r="N899" s="1" t="s">
        <v>32</v>
      </c>
      <c r="O899" s="1" t="s">
        <v>47</v>
      </c>
      <c r="P899" s="1" t="s">
        <v>320</v>
      </c>
      <c r="Q899">
        <v>177.22499999999999</v>
      </c>
      <c r="R899">
        <v>5</v>
      </c>
      <c r="S899" s="5">
        <v>0.5</v>
      </c>
      <c r="T899" s="11">
        <v>-120.51300000000001</v>
      </c>
      <c r="U899" s="11">
        <f>SalesData[[#This Row],[Profit]]/SalesData[[#This Row],[Quantity]]</f>
        <v>-24.102600000000002</v>
      </c>
      <c r="V899" s="5">
        <f>SalesData[[#This Row],[Profit]]/SalesData[[#This Row],[Sales]]</f>
        <v>-0.68</v>
      </c>
      <c r="W899" s="17">
        <f>IF(SalesData[[#This Row],[Discount]]&gt;=0.2,1,0)</f>
        <v>1</v>
      </c>
      <c r="X899" s="1" t="s">
        <v>60</v>
      </c>
      <c r="Y899" s="1" t="str">
        <f>TEXT(SalesData[[#This Row],[Order Date]],"yyyy")</f>
        <v>2017</v>
      </c>
      <c r="Z899" s="1" t="s">
        <v>50</v>
      </c>
    </row>
    <row r="900" spans="1:26" x14ac:dyDescent="0.3">
      <c r="A900">
        <v>4296</v>
      </c>
      <c r="B900" s="1" t="s">
        <v>2781</v>
      </c>
      <c r="C900" s="2">
        <v>42919</v>
      </c>
      <c r="D900" s="2">
        <v>42926</v>
      </c>
      <c r="E900" s="1" t="s">
        <v>41</v>
      </c>
      <c r="F900" s="1" t="s">
        <v>1302</v>
      </c>
      <c r="G900" s="1" t="s">
        <v>1303</v>
      </c>
      <c r="H900" s="1" t="s">
        <v>26</v>
      </c>
      <c r="I900" s="1" t="s">
        <v>27</v>
      </c>
      <c r="J900" s="1" t="s">
        <v>2782</v>
      </c>
      <c r="K900" s="1" t="s">
        <v>55</v>
      </c>
      <c r="L900" s="1" t="s">
        <v>56</v>
      </c>
      <c r="M900" s="1" t="s">
        <v>2692</v>
      </c>
      <c r="N900" s="1" t="s">
        <v>32</v>
      </c>
      <c r="O900" s="1" t="s">
        <v>58</v>
      </c>
      <c r="P900" s="1" t="s">
        <v>2693</v>
      </c>
      <c r="Q900">
        <v>129.38999999999999</v>
      </c>
      <c r="R900">
        <v>3</v>
      </c>
      <c r="S900" s="5">
        <v>0</v>
      </c>
      <c r="T900" s="11">
        <v>54.343800000000002</v>
      </c>
      <c r="U900" s="11">
        <f>SalesData[[#This Row],[Profit]]/SalesData[[#This Row],[Quantity]]</f>
        <v>18.114599999999999</v>
      </c>
      <c r="V900" s="5">
        <f>SalesData[[#This Row],[Profit]]/SalesData[[#This Row],[Sales]]</f>
        <v>0.42000000000000004</v>
      </c>
      <c r="W900" s="17">
        <f>IF(SalesData[[#This Row],[Discount]]&gt;=0.2,1,0)</f>
        <v>0</v>
      </c>
      <c r="X900" s="1" t="s">
        <v>49</v>
      </c>
      <c r="Y900" s="1" t="str">
        <f>TEXT(SalesData[[#This Row],[Order Date]],"yyyy")</f>
        <v>2017</v>
      </c>
      <c r="Z900" s="1" t="s">
        <v>73</v>
      </c>
    </row>
    <row r="901" spans="1:26" x14ac:dyDescent="0.3">
      <c r="A901">
        <v>4301</v>
      </c>
      <c r="B901" s="1" t="s">
        <v>2783</v>
      </c>
      <c r="C901" s="2">
        <v>42970</v>
      </c>
      <c r="D901" s="2">
        <v>42973</v>
      </c>
      <c r="E901" s="1" t="s">
        <v>23</v>
      </c>
      <c r="F901" s="1" t="s">
        <v>405</v>
      </c>
      <c r="G901" s="1" t="s">
        <v>406</v>
      </c>
      <c r="H901" s="1" t="s">
        <v>26</v>
      </c>
      <c r="I901" s="1" t="s">
        <v>27</v>
      </c>
      <c r="J901" s="1" t="s">
        <v>2342</v>
      </c>
      <c r="K901" s="1" t="s">
        <v>45</v>
      </c>
      <c r="L901" s="1" t="s">
        <v>30</v>
      </c>
      <c r="M901" s="1" t="s">
        <v>1073</v>
      </c>
      <c r="N901" s="1" t="s">
        <v>32</v>
      </c>
      <c r="O901" s="1" t="s">
        <v>58</v>
      </c>
      <c r="P901" s="1" t="s">
        <v>1074</v>
      </c>
      <c r="Q901">
        <v>2.7839999999999998</v>
      </c>
      <c r="R901">
        <v>2</v>
      </c>
      <c r="S901" s="5">
        <v>0.2</v>
      </c>
      <c r="T901" s="11">
        <v>0.41760000000000003</v>
      </c>
      <c r="U901" s="11">
        <f>SalesData[[#This Row],[Profit]]/SalesData[[#This Row],[Quantity]]</f>
        <v>0.20880000000000001</v>
      </c>
      <c r="V901" s="5">
        <f>SalesData[[#This Row],[Profit]]/SalesData[[#This Row],[Sales]]</f>
        <v>0.15000000000000002</v>
      </c>
      <c r="W901" s="17">
        <f>IF(SalesData[[#This Row],[Discount]]&gt;=0.2,1,0)</f>
        <v>1</v>
      </c>
      <c r="X901" s="1" t="s">
        <v>35</v>
      </c>
      <c r="Y901" s="1" t="str">
        <f>TEXT(SalesData[[#This Row],[Order Date]],"yyyy")</f>
        <v>2017</v>
      </c>
      <c r="Z901" s="1" t="s">
        <v>255</v>
      </c>
    </row>
    <row r="902" spans="1:26" x14ac:dyDescent="0.3">
      <c r="A902">
        <v>4305</v>
      </c>
      <c r="B902" s="1" t="s">
        <v>2784</v>
      </c>
      <c r="C902" s="2">
        <v>41938</v>
      </c>
      <c r="D902" s="2">
        <v>41942</v>
      </c>
      <c r="E902" s="1" t="s">
        <v>23</v>
      </c>
      <c r="F902" s="1" t="s">
        <v>2785</v>
      </c>
      <c r="G902" s="1" t="s">
        <v>2786</v>
      </c>
      <c r="H902" s="1" t="s">
        <v>26</v>
      </c>
      <c r="I902" s="1" t="s">
        <v>27</v>
      </c>
      <c r="J902" s="1" t="s">
        <v>193</v>
      </c>
      <c r="K902" s="1" t="s">
        <v>194</v>
      </c>
      <c r="L902" s="1" t="s">
        <v>56</v>
      </c>
      <c r="M902" s="1" t="s">
        <v>587</v>
      </c>
      <c r="N902" s="1" t="s">
        <v>32</v>
      </c>
      <c r="O902" s="1" t="s">
        <v>58</v>
      </c>
      <c r="P902" s="1" t="s">
        <v>588</v>
      </c>
      <c r="Q902">
        <v>63.92</v>
      </c>
      <c r="R902">
        <v>4</v>
      </c>
      <c r="S902" s="5">
        <v>0</v>
      </c>
      <c r="T902" s="11">
        <v>3.1960000000000002</v>
      </c>
      <c r="U902" s="11">
        <f>SalesData[[#This Row],[Profit]]/SalesData[[#This Row],[Quantity]]</f>
        <v>0.79900000000000004</v>
      </c>
      <c r="V902" s="5">
        <f>SalesData[[#This Row],[Profit]]/SalesData[[#This Row],[Sales]]</f>
        <v>0.05</v>
      </c>
      <c r="W902" s="17">
        <f>IF(SalesData[[#This Row],[Discount]]&gt;=0.2,1,0)</f>
        <v>0</v>
      </c>
      <c r="X902" s="1" t="s">
        <v>85</v>
      </c>
      <c r="Y902" s="1" t="str">
        <f>TEXT(SalesData[[#This Row],[Order Date]],"yyyy")</f>
        <v>2014</v>
      </c>
      <c r="Z902" s="1" t="s">
        <v>50</v>
      </c>
    </row>
    <row r="903" spans="1:26" x14ac:dyDescent="0.3">
      <c r="A903">
        <v>4310</v>
      </c>
      <c r="B903" s="1" t="s">
        <v>2787</v>
      </c>
      <c r="C903" s="2">
        <v>41947</v>
      </c>
      <c r="D903" s="2">
        <v>41954</v>
      </c>
      <c r="E903" s="1" t="s">
        <v>41</v>
      </c>
      <c r="F903" s="1" t="s">
        <v>1732</v>
      </c>
      <c r="G903" s="1" t="s">
        <v>1733</v>
      </c>
      <c r="H903" s="1" t="s">
        <v>26</v>
      </c>
      <c r="I903" s="1" t="s">
        <v>27</v>
      </c>
      <c r="J903" s="1" t="s">
        <v>54</v>
      </c>
      <c r="K903" s="1" t="s">
        <v>55</v>
      </c>
      <c r="L903" s="1" t="s">
        <v>56</v>
      </c>
      <c r="M903" s="1" t="s">
        <v>456</v>
      </c>
      <c r="N903" s="1" t="s">
        <v>32</v>
      </c>
      <c r="O903" s="1" t="s">
        <v>47</v>
      </c>
      <c r="P903" s="1" t="s">
        <v>457</v>
      </c>
      <c r="Q903">
        <v>573.72799999999995</v>
      </c>
      <c r="R903">
        <v>4</v>
      </c>
      <c r="S903" s="5">
        <v>0.2</v>
      </c>
      <c r="T903" s="11">
        <v>-64.544399999999996</v>
      </c>
      <c r="U903" s="11">
        <f>SalesData[[#This Row],[Profit]]/SalesData[[#This Row],[Quantity]]</f>
        <v>-16.136099999999999</v>
      </c>
      <c r="V903" s="5">
        <f>SalesData[[#This Row],[Profit]]/SalesData[[#This Row],[Sales]]</f>
        <v>-0.1125</v>
      </c>
      <c r="W903" s="17">
        <f>IF(SalesData[[#This Row],[Discount]]&gt;=0.2,1,0)</f>
        <v>1</v>
      </c>
      <c r="X903" s="1" t="s">
        <v>49</v>
      </c>
      <c r="Y903" s="1" t="str">
        <f>TEXT(SalesData[[#This Row],[Order Date]],"yyyy")</f>
        <v>2014</v>
      </c>
      <c r="Z903" s="1" t="s">
        <v>36</v>
      </c>
    </row>
    <row r="904" spans="1:26" x14ac:dyDescent="0.3">
      <c r="A904">
        <v>4319</v>
      </c>
      <c r="B904" s="1" t="s">
        <v>2788</v>
      </c>
      <c r="C904" s="2">
        <v>43076</v>
      </c>
      <c r="D904" s="2">
        <v>43080</v>
      </c>
      <c r="E904" s="1" t="s">
        <v>41</v>
      </c>
      <c r="F904" s="1" t="s">
        <v>1446</v>
      </c>
      <c r="G904" s="1" t="s">
        <v>1447</v>
      </c>
      <c r="H904" s="1" t="s">
        <v>26</v>
      </c>
      <c r="I904" s="1" t="s">
        <v>27</v>
      </c>
      <c r="J904" s="1" t="s">
        <v>637</v>
      </c>
      <c r="K904" s="1" t="s">
        <v>718</v>
      </c>
      <c r="L904" s="1" t="s">
        <v>30</v>
      </c>
      <c r="M904" s="1" t="s">
        <v>2789</v>
      </c>
      <c r="N904" s="1" t="s">
        <v>32</v>
      </c>
      <c r="O904" s="1" t="s">
        <v>58</v>
      </c>
      <c r="P904" s="1" t="s">
        <v>2790</v>
      </c>
      <c r="Q904">
        <v>82.38</v>
      </c>
      <c r="R904">
        <v>6</v>
      </c>
      <c r="S904" s="5">
        <v>0</v>
      </c>
      <c r="T904" s="11">
        <v>25.537800000000001</v>
      </c>
      <c r="U904" s="11">
        <f>SalesData[[#This Row],[Profit]]/SalesData[[#This Row],[Quantity]]</f>
        <v>4.2563000000000004</v>
      </c>
      <c r="V904" s="5">
        <f>SalesData[[#This Row],[Profit]]/SalesData[[#This Row],[Sales]]</f>
        <v>0.31000000000000005</v>
      </c>
      <c r="W904" s="17">
        <f>IF(SalesData[[#This Row],[Discount]]&gt;=0.2,1,0)</f>
        <v>0</v>
      </c>
      <c r="X904" s="1" t="s">
        <v>85</v>
      </c>
      <c r="Y904" s="1" t="str">
        <f>TEXT(SalesData[[#This Row],[Order Date]],"yyyy")</f>
        <v>2017</v>
      </c>
      <c r="Z904" s="1" t="s">
        <v>98</v>
      </c>
    </row>
    <row r="905" spans="1:26" x14ac:dyDescent="0.3">
      <c r="A905">
        <v>4337</v>
      </c>
      <c r="B905" s="1" t="s">
        <v>2791</v>
      </c>
      <c r="C905" s="2">
        <v>42358</v>
      </c>
      <c r="D905" s="2">
        <v>42362</v>
      </c>
      <c r="E905" s="1" t="s">
        <v>41</v>
      </c>
      <c r="F905" s="1" t="s">
        <v>2792</v>
      </c>
      <c r="G905" s="1" t="s">
        <v>2793</v>
      </c>
      <c r="H905" s="1" t="s">
        <v>26</v>
      </c>
      <c r="I905" s="1" t="s">
        <v>27</v>
      </c>
      <c r="J905" s="1" t="s">
        <v>2794</v>
      </c>
      <c r="K905" s="1" t="s">
        <v>522</v>
      </c>
      <c r="L905" s="1" t="s">
        <v>56</v>
      </c>
      <c r="M905" s="1" t="s">
        <v>1453</v>
      </c>
      <c r="N905" s="1" t="s">
        <v>32</v>
      </c>
      <c r="O905" s="1" t="s">
        <v>58</v>
      </c>
      <c r="P905" s="1" t="s">
        <v>1454</v>
      </c>
      <c r="Q905">
        <v>14.368</v>
      </c>
      <c r="R905">
        <v>2</v>
      </c>
      <c r="S905" s="5">
        <v>0.2</v>
      </c>
      <c r="T905" s="11">
        <v>3.9512</v>
      </c>
      <c r="U905" s="11">
        <f>SalesData[[#This Row],[Profit]]/SalesData[[#This Row],[Quantity]]</f>
        <v>1.9756</v>
      </c>
      <c r="V905" s="5">
        <f>SalesData[[#This Row],[Profit]]/SalesData[[#This Row],[Sales]]</f>
        <v>0.27500000000000002</v>
      </c>
      <c r="W905" s="17">
        <f>IF(SalesData[[#This Row],[Discount]]&gt;=0.2,1,0)</f>
        <v>1</v>
      </c>
      <c r="X905" s="1" t="s">
        <v>85</v>
      </c>
      <c r="Y905" s="1" t="str">
        <f>TEXT(SalesData[[#This Row],[Order Date]],"yyyy")</f>
        <v>2015</v>
      </c>
      <c r="Z905" s="1" t="s">
        <v>98</v>
      </c>
    </row>
    <row r="906" spans="1:26" x14ac:dyDescent="0.3">
      <c r="A906">
        <v>4347</v>
      </c>
      <c r="B906" s="1" t="s">
        <v>2795</v>
      </c>
      <c r="C906" s="2">
        <v>42631</v>
      </c>
      <c r="D906" s="2">
        <v>42638</v>
      </c>
      <c r="E906" s="1" t="s">
        <v>41</v>
      </c>
      <c r="F906" s="1" t="s">
        <v>1686</v>
      </c>
      <c r="G906" s="1" t="s">
        <v>1687</v>
      </c>
      <c r="H906" s="1" t="s">
        <v>26</v>
      </c>
      <c r="I906" s="1" t="s">
        <v>27</v>
      </c>
      <c r="J906" s="1" t="s">
        <v>2796</v>
      </c>
      <c r="K906" s="1" t="s">
        <v>122</v>
      </c>
      <c r="L906" s="1" t="s">
        <v>69</v>
      </c>
      <c r="M906" s="1" t="s">
        <v>853</v>
      </c>
      <c r="N906" s="1" t="s">
        <v>32</v>
      </c>
      <c r="O906" s="1" t="s">
        <v>38</v>
      </c>
      <c r="P906" s="1" t="s">
        <v>854</v>
      </c>
      <c r="Q906">
        <v>631.78200000000004</v>
      </c>
      <c r="R906">
        <v>2</v>
      </c>
      <c r="S906" s="5">
        <v>0.1</v>
      </c>
      <c r="T906" s="11">
        <v>140.39599999999999</v>
      </c>
      <c r="U906" s="11">
        <f>SalesData[[#This Row],[Profit]]/SalesData[[#This Row],[Quantity]]</f>
        <v>70.197999999999993</v>
      </c>
      <c r="V906" s="5">
        <f>SalesData[[#This Row],[Profit]]/SalesData[[#This Row],[Sales]]</f>
        <v>0.22222222222222218</v>
      </c>
      <c r="W906" s="17">
        <f>IF(SalesData[[#This Row],[Discount]]&gt;=0.2,1,0)</f>
        <v>0</v>
      </c>
      <c r="X906" s="1" t="s">
        <v>49</v>
      </c>
      <c r="Y906" s="1" t="str">
        <f>TEXT(SalesData[[#This Row],[Order Date]],"yyyy")</f>
        <v>2016</v>
      </c>
      <c r="Z906" s="1" t="s">
        <v>79</v>
      </c>
    </row>
    <row r="907" spans="1:26" x14ac:dyDescent="0.3">
      <c r="A907">
        <v>4348</v>
      </c>
      <c r="B907" s="1" t="s">
        <v>2795</v>
      </c>
      <c r="C907" s="2">
        <v>42631</v>
      </c>
      <c r="D907" s="2">
        <v>42638</v>
      </c>
      <c r="E907" s="1" t="s">
        <v>41</v>
      </c>
      <c r="F907" s="1" t="s">
        <v>1686</v>
      </c>
      <c r="G907" s="1" t="s">
        <v>1687</v>
      </c>
      <c r="H907" s="1" t="s">
        <v>26</v>
      </c>
      <c r="I907" s="1" t="s">
        <v>27</v>
      </c>
      <c r="J907" s="1" t="s">
        <v>2796</v>
      </c>
      <c r="K907" s="1" t="s">
        <v>122</v>
      </c>
      <c r="L907" s="1" t="s">
        <v>69</v>
      </c>
      <c r="M907" s="1" t="s">
        <v>2797</v>
      </c>
      <c r="N907" s="1" t="s">
        <v>32</v>
      </c>
      <c r="O907" s="1" t="s">
        <v>58</v>
      </c>
      <c r="P907" s="1" t="s">
        <v>2798</v>
      </c>
      <c r="Q907">
        <v>60.72</v>
      </c>
      <c r="R907">
        <v>3</v>
      </c>
      <c r="S907" s="5">
        <v>0</v>
      </c>
      <c r="T907" s="11">
        <v>26.1096</v>
      </c>
      <c r="U907" s="11">
        <f>SalesData[[#This Row],[Profit]]/SalesData[[#This Row],[Quantity]]</f>
        <v>8.7032000000000007</v>
      </c>
      <c r="V907" s="5">
        <f>SalesData[[#This Row],[Profit]]/SalesData[[#This Row],[Sales]]</f>
        <v>0.43</v>
      </c>
      <c r="W907" s="17">
        <f>IF(SalesData[[#This Row],[Discount]]&gt;=0.2,1,0)</f>
        <v>0</v>
      </c>
      <c r="X907" s="1" t="s">
        <v>49</v>
      </c>
      <c r="Y907" s="1" t="str">
        <f>TEXT(SalesData[[#This Row],[Order Date]],"yyyy")</f>
        <v>2016</v>
      </c>
      <c r="Z907" s="1" t="s">
        <v>79</v>
      </c>
    </row>
    <row r="908" spans="1:26" x14ac:dyDescent="0.3">
      <c r="A908">
        <v>4359</v>
      </c>
      <c r="B908" s="1" t="s">
        <v>2799</v>
      </c>
      <c r="C908" s="2">
        <v>43080</v>
      </c>
      <c r="D908" s="2">
        <v>43080</v>
      </c>
      <c r="E908" s="1" t="s">
        <v>427</v>
      </c>
      <c r="F908" s="1" t="s">
        <v>2800</v>
      </c>
      <c r="G908" s="1" t="s">
        <v>2801</v>
      </c>
      <c r="H908" s="1" t="s">
        <v>26</v>
      </c>
      <c r="I908" s="1" t="s">
        <v>27</v>
      </c>
      <c r="J908" s="1" t="s">
        <v>181</v>
      </c>
      <c r="K908" s="1" t="s">
        <v>136</v>
      </c>
      <c r="L908" s="1" t="s">
        <v>95</v>
      </c>
      <c r="M908" s="1" t="s">
        <v>792</v>
      </c>
      <c r="N908" s="1" t="s">
        <v>32</v>
      </c>
      <c r="O908" s="1" t="s">
        <v>58</v>
      </c>
      <c r="P908" s="1" t="s">
        <v>793</v>
      </c>
      <c r="Q908">
        <v>77.72</v>
      </c>
      <c r="R908">
        <v>1</v>
      </c>
      <c r="S908" s="5">
        <v>0.6</v>
      </c>
      <c r="T908" s="11">
        <v>-66.061999999999998</v>
      </c>
      <c r="U908" s="11">
        <f>SalesData[[#This Row],[Profit]]/SalesData[[#This Row],[Quantity]]</f>
        <v>-66.061999999999998</v>
      </c>
      <c r="V908" s="5">
        <f>SalesData[[#This Row],[Profit]]/SalesData[[#This Row],[Sales]]</f>
        <v>-0.85</v>
      </c>
      <c r="W908" s="17">
        <f>IF(SalesData[[#This Row],[Discount]]&gt;=0.2,1,0)</f>
        <v>1</v>
      </c>
      <c r="X908" s="1" t="s">
        <v>432</v>
      </c>
      <c r="Y908" s="1" t="str">
        <f>TEXT(SalesData[[#This Row],[Order Date]],"yyyy")</f>
        <v>2017</v>
      </c>
      <c r="Z908" s="1" t="s">
        <v>98</v>
      </c>
    </row>
    <row r="909" spans="1:26" x14ac:dyDescent="0.3">
      <c r="A909">
        <v>4360</v>
      </c>
      <c r="B909" s="1" t="s">
        <v>2799</v>
      </c>
      <c r="C909" s="2">
        <v>43080</v>
      </c>
      <c r="D909" s="2">
        <v>43080</v>
      </c>
      <c r="E909" s="1" t="s">
        <v>427</v>
      </c>
      <c r="F909" s="1" t="s">
        <v>2800</v>
      </c>
      <c r="G909" s="1" t="s">
        <v>2801</v>
      </c>
      <c r="H909" s="1" t="s">
        <v>26</v>
      </c>
      <c r="I909" s="1" t="s">
        <v>27</v>
      </c>
      <c r="J909" s="1" t="s">
        <v>181</v>
      </c>
      <c r="K909" s="1" t="s">
        <v>136</v>
      </c>
      <c r="L909" s="1" t="s">
        <v>95</v>
      </c>
      <c r="M909" s="1" t="s">
        <v>1097</v>
      </c>
      <c r="N909" s="1" t="s">
        <v>32</v>
      </c>
      <c r="O909" s="1" t="s">
        <v>38</v>
      </c>
      <c r="P909" s="1" t="s">
        <v>1098</v>
      </c>
      <c r="Q909">
        <v>520.46400000000006</v>
      </c>
      <c r="R909">
        <v>2</v>
      </c>
      <c r="S909" s="5">
        <v>0.3</v>
      </c>
      <c r="T909" s="11">
        <v>-14.8704</v>
      </c>
      <c r="U909" s="11">
        <f>SalesData[[#This Row],[Profit]]/SalesData[[#This Row],[Quantity]]</f>
        <v>-7.4352</v>
      </c>
      <c r="V909" s="5">
        <f>SalesData[[#This Row],[Profit]]/SalesData[[#This Row],[Sales]]</f>
        <v>-2.8571428571428567E-2</v>
      </c>
      <c r="W909" s="17">
        <f>IF(SalesData[[#This Row],[Discount]]&gt;=0.2,1,0)</f>
        <v>1</v>
      </c>
      <c r="X909" s="1" t="s">
        <v>432</v>
      </c>
      <c r="Y909" s="1" t="str">
        <f>TEXT(SalesData[[#This Row],[Order Date]],"yyyy")</f>
        <v>2017</v>
      </c>
      <c r="Z909" s="1" t="s">
        <v>98</v>
      </c>
    </row>
    <row r="910" spans="1:26" x14ac:dyDescent="0.3">
      <c r="A910">
        <v>4376</v>
      </c>
      <c r="B910" s="1" t="s">
        <v>2802</v>
      </c>
      <c r="C910" s="2">
        <v>41754</v>
      </c>
      <c r="D910" s="2">
        <v>41759</v>
      </c>
      <c r="E910" s="1" t="s">
        <v>41</v>
      </c>
      <c r="F910" s="1" t="s">
        <v>1268</v>
      </c>
      <c r="G910" s="1" t="s">
        <v>1269</v>
      </c>
      <c r="H910" s="1" t="s">
        <v>102</v>
      </c>
      <c r="I910" s="1" t="s">
        <v>27</v>
      </c>
      <c r="J910" s="1" t="s">
        <v>2803</v>
      </c>
      <c r="K910" s="1" t="s">
        <v>55</v>
      </c>
      <c r="L910" s="1" t="s">
        <v>56</v>
      </c>
      <c r="M910" s="1" t="s">
        <v>146</v>
      </c>
      <c r="N910" s="1" t="s">
        <v>32</v>
      </c>
      <c r="O910" s="1" t="s">
        <v>58</v>
      </c>
      <c r="P910" s="1" t="s">
        <v>147</v>
      </c>
      <c r="Q910">
        <v>303.25</v>
      </c>
      <c r="R910">
        <v>5</v>
      </c>
      <c r="S910" s="5">
        <v>0</v>
      </c>
      <c r="T910" s="11">
        <v>63.682499999999997</v>
      </c>
      <c r="U910" s="11">
        <f>SalesData[[#This Row],[Profit]]/SalesData[[#This Row],[Quantity]]</f>
        <v>12.736499999999999</v>
      </c>
      <c r="V910" s="5">
        <f>SalesData[[#This Row],[Profit]]/SalesData[[#This Row],[Sales]]</f>
        <v>0.21</v>
      </c>
      <c r="W910" s="17">
        <f>IF(SalesData[[#This Row],[Discount]]&gt;=0.2,1,0)</f>
        <v>0</v>
      </c>
      <c r="X910" s="1" t="s">
        <v>60</v>
      </c>
      <c r="Y910" s="1" t="str">
        <f>TEXT(SalesData[[#This Row],[Order Date]],"yyyy")</f>
        <v>2014</v>
      </c>
      <c r="Z910" s="1" t="s">
        <v>115</v>
      </c>
    </row>
    <row r="911" spans="1:26" x14ac:dyDescent="0.3">
      <c r="A911">
        <v>4378</v>
      </c>
      <c r="B911" s="1" t="s">
        <v>2802</v>
      </c>
      <c r="C911" s="2">
        <v>41754</v>
      </c>
      <c r="D911" s="2">
        <v>41759</v>
      </c>
      <c r="E911" s="1" t="s">
        <v>41</v>
      </c>
      <c r="F911" s="1" t="s">
        <v>1268</v>
      </c>
      <c r="G911" s="1" t="s">
        <v>1269</v>
      </c>
      <c r="H911" s="1" t="s">
        <v>102</v>
      </c>
      <c r="I911" s="1" t="s">
        <v>27</v>
      </c>
      <c r="J911" s="1" t="s">
        <v>2803</v>
      </c>
      <c r="K911" s="1" t="s">
        <v>55</v>
      </c>
      <c r="L911" s="1" t="s">
        <v>56</v>
      </c>
      <c r="M911" s="1" t="s">
        <v>1097</v>
      </c>
      <c r="N911" s="1" t="s">
        <v>32</v>
      </c>
      <c r="O911" s="1" t="s">
        <v>38</v>
      </c>
      <c r="P911" s="1" t="s">
        <v>1098</v>
      </c>
      <c r="Q911">
        <v>1487.04</v>
      </c>
      <c r="R911">
        <v>5</v>
      </c>
      <c r="S911" s="5">
        <v>0.2</v>
      </c>
      <c r="T911" s="11">
        <v>148.70400000000001</v>
      </c>
      <c r="U911" s="11">
        <f>SalesData[[#This Row],[Profit]]/SalesData[[#This Row],[Quantity]]</f>
        <v>29.7408</v>
      </c>
      <c r="V911" s="5">
        <f>SalesData[[#This Row],[Profit]]/SalesData[[#This Row],[Sales]]</f>
        <v>0.1</v>
      </c>
      <c r="W911" s="17">
        <f>IF(SalesData[[#This Row],[Discount]]&gt;=0.2,1,0)</f>
        <v>1</v>
      </c>
      <c r="X911" s="1" t="s">
        <v>60</v>
      </c>
      <c r="Y911" s="1" t="str">
        <f>TEXT(SalesData[[#This Row],[Order Date]],"yyyy")</f>
        <v>2014</v>
      </c>
      <c r="Z911" s="1" t="s">
        <v>115</v>
      </c>
    </row>
    <row r="912" spans="1:26" x14ac:dyDescent="0.3">
      <c r="A912">
        <v>4382</v>
      </c>
      <c r="B912" s="1" t="s">
        <v>2804</v>
      </c>
      <c r="C912" s="2">
        <v>42302</v>
      </c>
      <c r="D912" s="2">
        <v>42307</v>
      </c>
      <c r="E912" s="1" t="s">
        <v>41</v>
      </c>
      <c r="F912" s="1" t="s">
        <v>1717</v>
      </c>
      <c r="G912" s="1" t="s">
        <v>1718</v>
      </c>
      <c r="H912" s="1" t="s">
        <v>26</v>
      </c>
      <c r="I912" s="1" t="s">
        <v>27</v>
      </c>
      <c r="J912" s="1" t="s">
        <v>330</v>
      </c>
      <c r="K912" s="1" t="s">
        <v>55</v>
      </c>
      <c r="L912" s="1" t="s">
        <v>56</v>
      </c>
      <c r="M912" s="1" t="s">
        <v>549</v>
      </c>
      <c r="N912" s="1" t="s">
        <v>32</v>
      </c>
      <c r="O912" s="1" t="s">
        <v>47</v>
      </c>
      <c r="P912" s="1" t="s">
        <v>550</v>
      </c>
      <c r="Q912">
        <v>253.17599999999999</v>
      </c>
      <c r="R912">
        <v>3</v>
      </c>
      <c r="S912" s="5">
        <v>0.2</v>
      </c>
      <c r="T912" s="11">
        <v>-31.646999999999998</v>
      </c>
      <c r="U912" s="11">
        <f>SalesData[[#This Row],[Profit]]/SalesData[[#This Row],[Quantity]]</f>
        <v>-10.548999999999999</v>
      </c>
      <c r="V912" s="5">
        <f>SalesData[[#This Row],[Profit]]/SalesData[[#This Row],[Sales]]</f>
        <v>-0.125</v>
      </c>
      <c r="W912" s="17">
        <f>IF(SalesData[[#This Row],[Discount]]&gt;=0.2,1,0)</f>
        <v>1</v>
      </c>
      <c r="X912" s="1" t="s">
        <v>60</v>
      </c>
      <c r="Y912" s="1" t="str">
        <f>TEXT(SalesData[[#This Row],[Order Date]],"yyyy")</f>
        <v>2015</v>
      </c>
      <c r="Z912" s="1" t="s">
        <v>50</v>
      </c>
    </row>
    <row r="913" spans="1:26" x14ac:dyDescent="0.3">
      <c r="A913">
        <v>4384</v>
      </c>
      <c r="B913" s="1" t="s">
        <v>2805</v>
      </c>
      <c r="C913" s="2">
        <v>42205</v>
      </c>
      <c r="D913" s="2">
        <v>42212</v>
      </c>
      <c r="E913" s="1" t="s">
        <v>41</v>
      </c>
      <c r="F913" s="1" t="s">
        <v>1051</v>
      </c>
      <c r="G913" s="1" t="s">
        <v>1052</v>
      </c>
      <c r="H913" s="1" t="s">
        <v>26</v>
      </c>
      <c r="I913" s="1" t="s">
        <v>27</v>
      </c>
      <c r="J913" s="1" t="s">
        <v>2164</v>
      </c>
      <c r="K913" s="1" t="s">
        <v>136</v>
      </c>
      <c r="L913" s="1" t="s">
        <v>95</v>
      </c>
      <c r="M913" s="1" t="s">
        <v>2806</v>
      </c>
      <c r="N913" s="1" t="s">
        <v>32</v>
      </c>
      <c r="O913" s="1" t="s">
        <v>33</v>
      </c>
      <c r="P913" s="1" t="s">
        <v>2807</v>
      </c>
      <c r="Q913">
        <v>384.94400000000002</v>
      </c>
      <c r="R913">
        <v>4</v>
      </c>
      <c r="S913" s="5">
        <v>0.3</v>
      </c>
      <c r="T913" s="11">
        <v>-126.4816</v>
      </c>
      <c r="U913" s="11">
        <f>SalesData[[#This Row],[Profit]]/SalesData[[#This Row],[Quantity]]</f>
        <v>-31.6204</v>
      </c>
      <c r="V913" s="5">
        <f>SalesData[[#This Row],[Profit]]/SalesData[[#This Row],[Sales]]</f>
        <v>-0.32857142857142857</v>
      </c>
      <c r="W913" s="17">
        <f>IF(SalesData[[#This Row],[Discount]]&gt;=0.2,1,0)</f>
        <v>1</v>
      </c>
      <c r="X913" s="1" t="s">
        <v>49</v>
      </c>
      <c r="Y913" s="1" t="str">
        <f>TEXT(SalesData[[#This Row],[Order Date]],"yyyy")</f>
        <v>2015</v>
      </c>
      <c r="Z913" s="1" t="s">
        <v>73</v>
      </c>
    </row>
    <row r="914" spans="1:26" x14ac:dyDescent="0.3">
      <c r="A914">
        <v>4386</v>
      </c>
      <c r="B914" s="1" t="s">
        <v>2805</v>
      </c>
      <c r="C914" s="2">
        <v>42205</v>
      </c>
      <c r="D914" s="2">
        <v>42212</v>
      </c>
      <c r="E914" s="1" t="s">
        <v>41</v>
      </c>
      <c r="F914" s="1" t="s">
        <v>1051</v>
      </c>
      <c r="G914" s="1" t="s">
        <v>1052</v>
      </c>
      <c r="H914" s="1" t="s">
        <v>26</v>
      </c>
      <c r="I914" s="1" t="s">
        <v>27</v>
      </c>
      <c r="J914" s="1" t="s">
        <v>2164</v>
      </c>
      <c r="K914" s="1" t="s">
        <v>136</v>
      </c>
      <c r="L914" s="1" t="s">
        <v>95</v>
      </c>
      <c r="M914" s="1" t="s">
        <v>104</v>
      </c>
      <c r="N914" s="1" t="s">
        <v>32</v>
      </c>
      <c r="O914" s="1" t="s">
        <v>33</v>
      </c>
      <c r="P914" s="1" t="s">
        <v>105</v>
      </c>
      <c r="Q914">
        <v>913.43</v>
      </c>
      <c r="R914">
        <v>5</v>
      </c>
      <c r="S914" s="5">
        <v>0.3</v>
      </c>
      <c r="T914" s="11">
        <v>-52.195999999999998</v>
      </c>
      <c r="U914" s="11">
        <f>SalesData[[#This Row],[Profit]]/SalesData[[#This Row],[Quantity]]</f>
        <v>-10.4392</v>
      </c>
      <c r="V914" s="5">
        <f>SalesData[[#This Row],[Profit]]/SalesData[[#This Row],[Sales]]</f>
        <v>-5.7142857142857141E-2</v>
      </c>
      <c r="W914" s="17">
        <f>IF(SalesData[[#This Row],[Discount]]&gt;=0.2,1,0)</f>
        <v>1</v>
      </c>
      <c r="X914" s="1" t="s">
        <v>49</v>
      </c>
      <c r="Y914" s="1" t="str">
        <f>TEXT(SalesData[[#This Row],[Order Date]],"yyyy")</f>
        <v>2015</v>
      </c>
      <c r="Z914" s="1" t="s">
        <v>73</v>
      </c>
    </row>
    <row r="915" spans="1:26" x14ac:dyDescent="0.3">
      <c r="A915">
        <v>4390</v>
      </c>
      <c r="B915" s="1" t="s">
        <v>2808</v>
      </c>
      <c r="C915" s="2">
        <v>43059</v>
      </c>
      <c r="D915" s="2">
        <v>43061</v>
      </c>
      <c r="E915" s="1" t="s">
        <v>89</v>
      </c>
      <c r="F915" s="1" t="s">
        <v>826</v>
      </c>
      <c r="G915" s="1" t="s">
        <v>827</v>
      </c>
      <c r="H915" s="1" t="s">
        <v>26</v>
      </c>
      <c r="I915" s="1" t="s">
        <v>27</v>
      </c>
      <c r="J915" s="1" t="s">
        <v>175</v>
      </c>
      <c r="K915" s="1" t="s">
        <v>122</v>
      </c>
      <c r="L915" s="1" t="s">
        <v>69</v>
      </c>
      <c r="M915" s="1" t="s">
        <v>1478</v>
      </c>
      <c r="N915" s="1" t="s">
        <v>32</v>
      </c>
      <c r="O915" s="1" t="s">
        <v>33</v>
      </c>
      <c r="P915" s="1" t="s">
        <v>1479</v>
      </c>
      <c r="Q915">
        <v>183.96799999999999</v>
      </c>
      <c r="R915">
        <v>2</v>
      </c>
      <c r="S915" s="5">
        <v>0.2</v>
      </c>
      <c r="T915" s="11">
        <v>-25.2956</v>
      </c>
      <c r="U915" s="11">
        <f>SalesData[[#This Row],[Profit]]/SalesData[[#This Row],[Quantity]]</f>
        <v>-12.6478</v>
      </c>
      <c r="V915" s="5">
        <f>SalesData[[#This Row],[Profit]]/SalesData[[#This Row],[Sales]]</f>
        <v>-0.13750000000000001</v>
      </c>
      <c r="W915" s="17">
        <f>IF(SalesData[[#This Row],[Discount]]&gt;=0.2,1,0)</f>
        <v>1</v>
      </c>
      <c r="X915" s="1" t="s">
        <v>72</v>
      </c>
      <c r="Y915" s="1" t="str">
        <f>TEXT(SalesData[[#This Row],[Order Date]],"yyyy")</f>
        <v>2017</v>
      </c>
      <c r="Z915" s="1" t="s">
        <v>36</v>
      </c>
    </row>
    <row r="916" spans="1:26" x14ac:dyDescent="0.3">
      <c r="A916">
        <v>4398</v>
      </c>
      <c r="B916" s="1" t="s">
        <v>2809</v>
      </c>
      <c r="C916" s="2">
        <v>41827</v>
      </c>
      <c r="D916" s="2">
        <v>41831</v>
      </c>
      <c r="E916" s="1" t="s">
        <v>41</v>
      </c>
      <c r="F916" s="1" t="s">
        <v>2810</v>
      </c>
      <c r="G916" s="1" t="s">
        <v>2811</v>
      </c>
      <c r="H916" s="1" t="s">
        <v>26</v>
      </c>
      <c r="I916" s="1" t="s">
        <v>27</v>
      </c>
      <c r="J916" s="1" t="s">
        <v>67</v>
      </c>
      <c r="K916" s="1" t="s">
        <v>68</v>
      </c>
      <c r="L916" s="1" t="s">
        <v>69</v>
      </c>
      <c r="M916" s="1" t="s">
        <v>1030</v>
      </c>
      <c r="N916" s="1" t="s">
        <v>32</v>
      </c>
      <c r="O916" s="1" t="s">
        <v>38</v>
      </c>
      <c r="P916" s="1" t="s">
        <v>1031</v>
      </c>
      <c r="Q916">
        <v>172.18600000000001</v>
      </c>
      <c r="R916">
        <v>2</v>
      </c>
      <c r="S916" s="5">
        <v>0.3</v>
      </c>
      <c r="T916" s="11">
        <v>-46.736199999999997</v>
      </c>
      <c r="U916" s="11">
        <f>SalesData[[#This Row],[Profit]]/SalesData[[#This Row],[Quantity]]</f>
        <v>-23.368099999999998</v>
      </c>
      <c r="V916" s="5">
        <f>SalesData[[#This Row],[Profit]]/SalesData[[#This Row],[Sales]]</f>
        <v>-0.27142857142857141</v>
      </c>
      <c r="W916" s="17">
        <f>IF(SalesData[[#This Row],[Discount]]&gt;=0.2,1,0)</f>
        <v>1</v>
      </c>
      <c r="X916" s="1" t="s">
        <v>85</v>
      </c>
      <c r="Y916" s="1" t="str">
        <f>TEXT(SalesData[[#This Row],[Order Date]],"yyyy")</f>
        <v>2014</v>
      </c>
      <c r="Z916" s="1" t="s">
        <v>73</v>
      </c>
    </row>
    <row r="917" spans="1:26" x14ac:dyDescent="0.3">
      <c r="A917">
        <v>4399</v>
      </c>
      <c r="B917" s="1" t="s">
        <v>2809</v>
      </c>
      <c r="C917" s="2">
        <v>41827</v>
      </c>
      <c r="D917" s="2">
        <v>41831</v>
      </c>
      <c r="E917" s="1" t="s">
        <v>41</v>
      </c>
      <c r="F917" s="1" t="s">
        <v>2810</v>
      </c>
      <c r="G917" s="1" t="s">
        <v>2811</v>
      </c>
      <c r="H917" s="1" t="s">
        <v>26</v>
      </c>
      <c r="I917" s="1" t="s">
        <v>27</v>
      </c>
      <c r="J917" s="1" t="s">
        <v>67</v>
      </c>
      <c r="K917" s="1" t="s">
        <v>68</v>
      </c>
      <c r="L917" s="1" t="s">
        <v>69</v>
      </c>
      <c r="M917" s="1" t="s">
        <v>609</v>
      </c>
      <c r="N917" s="1" t="s">
        <v>32</v>
      </c>
      <c r="O917" s="1" t="s">
        <v>58</v>
      </c>
      <c r="P917" s="1" t="s">
        <v>610</v>
      </c>
      <c r="Q917">
        <v>69.007999999999996</v>
      </c>
      <c r="R917">
        <v>2</v>
      </c>
      <c r="S917" s="5">
        <v>0.2</v>
      </c>
      <c r="T917" s="11">
        <v>12.0764</v>
      </c>
      <c r="U917" s="11">
        <f>SalesData[[#This Row],[Profit]]/SalesData[[#This Row],[Quantity]]</f>
        <v>6.0381999999999998</v>
      </c>
      <c r="V917" s="5">
        <f>SalesData[[#This Row],[Profit]]/SalesData[[#This Row],[Sales]]</f>
        <v>0.17500000000000002</v>
      </c>
      <c r="W917" s="17">
        <f>IF(SalesData[[#This Row],[Discount]]&gt;=0.2,1,0)</f>
        <v>1</v>
      </c>
      <c r="X917" s="1" t="s">
        <v>85</v>
      </c>
      <c r="Y917" s="1" t="str">
        <f>TEXT(SalesData[[#This Row],[Order Date]],"yyyy")</f>
        <v>2014</v>
      </c>
      <c r="Z917" s="1" t="s">
        <v>73</v>
      </c>
    </row>
    <row r="918" spans="1:26" x14ac:dyDescent="0.3">
      <c r="A918">
        <v>4402</v>
      </c>
      <c r="B918" s="1" t="s">
        <v>2812</v>
      </c>
      <c r="C918" s="2">
        <v>42446</v>
      </c>
      <c r="D918" s="2">
        <v>42446</v>
      </c>
      <c r="E918" s="1" t="s">
        <v>427</v>
      </c>
      <c r="F918" s="1" t="s">
        <v>2792</v>
      </c>
      <c r="G918" s="1" t="s">
        <v>2793</v>
      </c>
      <c r="H918" s="1" t="s">
        <v>26</v>
      </c>
      <c r="I918" s="1" t="s">
        <v>27</v>
      </c>
      <c r="J918" s="1" t="s">
        <v>159</v>
      </c>
      <c r="K918" s="1" t="s">
        <v>1091</v>
      </c>
      <c r="L918" s="1" t="s">
        <v>69</v>
      </c>
      <c r="M918" s="1" t="s">
        <v>792</v>
      </c>
      <c r="N918" s="1" t="s">
        <v>32</v>
      </c>
      <c r="O918" s="1" t="s">
        <v>58</v>
      </c>
      <c r="P918" s="1" t="s">
        <v>793</v>
      </c>
      <c r="Q918">
        <v>971.5</v>
      </c>
      <c r="R918">
        <v>5</v>
      </c>
      <c r="S918" s="5">
        <v>0</v>
      </c>
      <c r="T918" s="11">
        <v>252.59</v>
      </c>
      <c r="U918" s="11">
        <f>SalesData[[#This Row],[Profit]]/SalesData[[#This Row],[Quantity]]</f>
        <v>50.518000000000001</v>
      </c>
      <c r="V918" s="5">
        <f>SalesData[[#This Row],[Profit]]/SalesData[[#This Row],[Sales]]</f>
        <v>0.26</v>
      </c>
      <c r="W918" s="17">
        <f>IF(SalesData[[#This Row],[Discount]]&gt;=0.2,1,0)</f>
        <v>0</v>
      </c>
      <c r="X918" s="1" t="s">
        <v>432</v>
      </c>
      <c r="Y918" s="1" t="str">
        <f>TEXT(SalesData[[#This Row],[Order Date]],"yyyy")</f>
        <v>2016</v>
      </c>
      <c r="Z918" s="1" t="s">
        <v>197</v>
      </c>
    </row>
    <row r="919" spans="1:26" x14ac:dyDescent="0.3">
      <c r="A919">
        <v>4419</v>
      </c>
      <c r="B919" s="1" t="s">
        <v>2813</v>
      </c>
      <c r="C919" s="2">
        <v>41993</v>
      </c>
      <c r="D919" s="2">
        <v>42000</v>
      </c>
      <c r="E919" s="1" t="s">
        <v>41</v>
      </c>
      <c r="F919" s="1" t="s">
        <v>2635</v>
      </c>
      <c r="G919" s="1" t="s">
        <v>2636</v>
      </c>
      <c r="H919" s="1" t="s">
        <v>26</v>
      </c>
      <c r="I919" s="1" t="s">
        <v>27</v>
      </c>
      <c r="J919" s="1" t="s">
        <v>2814</v>
      </c>
      <c r="K919" s="1" t="s">
        <v>233</v>
      </c>
      <c r="L919" s="1" t="s">
        <v>69</v>
      </c>
      <c r="M919" s="1" t="s">
        <v>220</v>
      </c>
      <c r="N919" s="1" t="s">
        <v>32</v>
      </c>
      <c r="O919" s="1" t="s">
        <v>58</v>
      </c>
      <c r="P919" s="1" t="s">
        <v>221</v>
      </c>
      <c r="Q919">
        <v>190.84800000000001</v>
      </c>
      <c r="R919">
        <v>3</v>
      </c>
      <c r="S919" s="5">
        <v>0.2</v>
      </c>
      <c r="T919" s="11">
        <v>-21.470400000000001</v>
      </c>
      <c r="U919" s="11">
        <f>SalesData[[#This Row],[Profit]]/SalesData[[#This Row],[Quantity]]</f>
        <v>-7.1568000000000005</v>
      </c>
      <c r="V919" s="5">
        <f>SalesData[[#This Row],[Profit]]/SalesData[[#This Row],[Sales]]</f>
        <v>-0.1125</v>
      </c>
      <c r="W919" s="17">
        <f>IF(SalesData[[#This Row],[Discount]]&gt;=0.2,1,0)</f>
        <v>1</v>
      </c>
      <c r="X919" s="1" t="s">
        <v>49</v>
      </c>
      <c r="Y919" s="1" t="str">
        <f>TEXT(SalesData[[#This Row],[Order Date]],"yyyy")</f>
        <v>2014</v>
      </c>
      <c r="Z919" s="1" t="s">
        <v>98</v>
      </c>
    </row>
    <row r="920" spans="1:26" x14ac:dyDescent="0.3">
      <c r="A920">
        <v>4424</v>
      </c>
      <c r="B920" s="1" t="s">
        <v>2815</v>
      </c>
      <c r="C920" s="2">
        <v>42873</v>
      </c>
      <c r="D920" s="2">
        <v>42874</v>
      </c>
      <c r="E920" s="1" t="s">
        <v>89</v>
      </c>
      <c r="F920" s="1" t="s">
        <v>1169</v>
      </c>
      <c r="G920" s="1" t="s">
        <v>1170</v>
      </c>
      <c r="H920" s="1" t="s">
        <v>92</v>
      </c>
      <c r="I920" s="1" t="s">
        <v>27</v>
      </c>
      <c r="J920" s="1" t="s">
        <v>2816</v>
      </c>
      <c r="K920" s="1" t="s">
        <v>669</v>
      </c>
      <c r="L920" s="1" t="s">
        <v>30</v>
      </c>
      <c r="M920" s="1" t="s">
        <v>2817</v>
      </c>
      <c r="N920" s="1" t="s">
        <v>32</v>
      </c>
      <c r="O920" s="1" t="s">
        <v>33</v>
      </c>
      <c r="P920" s="1" t="s">
        <v>2818</v>
      </c>
      <c r="Q920">
        <v>302.94</v>
      </c>
      <c r="R920">
        <v>3</v>
      </c>
      <c r="S920" s="5">
        <v>0</v>
      </c>
      <c r="T920" s="11">
        <v>75.734999999999999</v>
      </c>
      <c r="U920" s="11">
        <f>SalesData[[#This Row],[Profit]]/SalesData[[#This Row],[Quantity]]</f>
        <v>25.245000000000001</v>
      </c>
      <c r="V920" s="5">
        <f>SalesData[[#This Row],[Profit]]/SalesData[[#This Row],[Sales]]</f>
        <v>0.25</v>
      </c>
      <c r="W920" s="17">
        <f>IF(SalesData[[#This Row],[Discount]]&gt;=0.2,1,0)</f>
        <v>0</v>
      </c>
      <c r="X920" s="1" t="s">
        <v>125</v>
      </c>
      <c r="Y920" s="1" t="str">
        <f>TEXT(SalesData[[#This Row],[Order Date]],"yyyy")</f>
        <v>2017</v>
      </c>
      <c r="Z920" s="1" t="s">
        <v>163</v>
      </c>
    </row>
    <row r="921" spans="1:26" x14ac:dyDescent="0.3">
      <c r="A921">
        <v>4429</v>
      </c>
      <c r="B921" s="1" t="s">
        <v>2819</v>
      </c>
      <c r="C921" s="2">
        <v>42815</v>
      </c>
      <c r="D921" s="2">
        <v>42821</v>
      </c>
      <c r="E921" s="1" t="s">
        <v>41</v>
      </c>
      <c r="F921" s="1" t="s">
        <v>2228</v>
      </c>
      <c r="G921" s="1" t="s">
        <v>2229</v>
      </c>
      <c r="H921" s="1" t="s">
        <v>26</v>
      </c>
      <c r="I921" s="1" t="s">
        <v>27</v>
      </c>
      <c r="J921" s="1" t="s">
        <v>2023</v>
      </c>
      <c r="K921" s="1" t="s">
        <v>1524</v>
      </c>
      <c r="L921" s="1" t="s">
        <v>95</v>
      </c>
      <c r="M921" s="1" t="s">
        <v>2336</v>
      </c>
      <c r="N921" s="1" t="s">
        <v>32</v>
      </c>
      <c r="O921" s="1" t="s">
        <v>38</v>
      </c>
      <c r="P921" s="1" t="s">
        <v>2337</v>
      </c>
      <c r="Q921">
        <v>1805.88</v>
      </c>
      <c r="R921">
        <v>6</v>
      </c>
      <c r="S921" s="5">
        <v>0</v>
      </c>
      <c r="T921" s="11">
        <v>523.70519999999999</v>
      </c>
      <c r="U921" s="11">
        <f>SalesData[[#This Row],[Profit]]/SalesData[[#This Row],[Quantity]]</f>
        <v>87.284199999999998</v>
      </c>
      <c r="V921" s="5">
        <f>SalesData[[#This Row],[Profit]]/SalesData[[#This Row],[Sales]]</f>
        <v>0.28999999999999998</v>
      </c>
      <c r="W921" s="17">
        <f>IF(SalesData[[#This Row],[Discount]]&gt;=0.2,1,0)</f>
        <v>0</v>
      </c>
      <c r="X921" s="1" t="s">
        <v>131</v>
      </c>
      <c r="Y921" s="1" t="str">
        <f>TEXT(SalesData[[#This Row],[Order Date]],"yyyy")</f>
        <v>2017</v>
      </c>
      <c r="Z921" s="1" t="s">
        <v>197</v>
      </c>
    </row>
    <row r="922" spans="1:26" x14ac:dyDescent="0.3">
      <c r="A922">
        <v>4433</v>
      </c>
      <c r="B922" s="1" t="s">
        <v>2820</v>
      </c>
      <c r="C922" s="2">
        <v>42677</v>
      </c>
      <c r="D922" s="2">
        <v>42682</v>
      </c>
      <c r="E922" s="1" t="s">
        <v>23</v>
      </c>
      <c r="F922" s="1" t="s">
        <v>1067</v>
      </c>
      <c r="G922" s="1" t="s">
        <v>1068</v>
      </c>
      <c r="H922" s="1" t="s">
        <v>26</v>
      </c>
      <c r="I922" s="1" t="s">
        <v>27</v>
      </c>
      <c r="J922" s="1" t="s">
        <v>28</v>
      </c>
      <c r="K922" s="1" t="s">
        <v>29</v>
      </c>
      <c r="L922" s="1" t="s">
        <v>30</v>
      </c>
      <c r="M922" s="1" t="s">
        <v>961</v>
      </c>
      <c r="N922" s="1" t="s">
        <v>32</v>
      </c>
      <c r="O922" s="1" t="s">
        <v>58</v>
      </c>
      <c r="P922" s="1" t="s">
        <v>962</v>
      </c>
      <c r="Q922">
        <v>24.1</v>
      </c>
      <c r="R922">
        <v>5</v>
      </c>
      <c r="S922" s="5">
        <v>0</v>
      </c>
      <c r="T922" s="11">
        <v>9.1579999999999995</v>
      </c>
      <c r="U922" s="11">
        <f>SalesData[[#This Row],[Profit]]/SalesData[[#This Row],[Quantity]]</f>
        <v>1.8315999999999999</v>
      </c>
      <c r="V922" s="5">
        <f>SalesData[[#This Row],[Profit]]/SalesData[[#This Row],[Sales]]</f>
        <v>0.37999999999999995</v>
      </c>
      <c r="W922" s="17">
        <f>IF(SalesData[[#This Row],[Discount]]&gt;=0.2,1,0)</f>
        <v>0</v>
      </c>
      <c r="X922" s="1" t="s">
        <v>60</v>
      </c>
      <c r="Y922" s="1" t="str">
        <f>TEXT(SalesData[[#This Row],[Order Date]],"yyyy")</f>
        <v>2016</v>
      </c>
      <c r="Z922" s="1" t="s">
        <v>36</v>
      </c>
    </row>
    <row r="923" spans="1:26" x14ac:dyDescent="0.3">
      <c r="A923">
        <v>4435</v>
      </c>
      <c r="B923" s="1" t="s">
        <v>2820</v>
      </c>
      <c r="C923" s="2">
        <v>42677</v>
      </c>
      <c r="D923" s="2">
        <v>42682</v>
      </c>
      <c r="E923" s="1" t="s">
        <v>23</v>
      </c>
      <c r="F923" s="1" t="s">
        <v>1067</v>
      </c>
      <c r="G923" s="1" t="s">
        <v>1068</v>
      </c>
      <c r="H923" s="1" t="s">
        <v>26</v>
      </c>
      <c r="I923" s="1" t="s">
        <v>27</v>
      </c>
      <c r="J923" s="1" t="s">
        <v>28</v>
      </c>
      <c r="K923" s="1" t="s">
        <v>29</v>
      </c>
      <c r="L923" s="1" t="s">
        <v>30</v>
      </c>
      <c r="M923" s="1" t="s">
        <v>2821</v>
      </c>
      <c r="N923" s="1" t="s">
        <v>32</v>
      </c>
      <c r="O923" s="1" t="s">
        <v>47</v>
      </c>
      <c r="P923" s="1" t="s">
        <v>2822</v>
      </c>
      <c r="Q923">
        <v>842.94</v>
      </c>
      <c r="R923">
        <v>3</v>
      </c>
      <c r="S923" s="5">
        <v>0</v>
      </c>
      <c r="T923" s="11">
        <v>160.15860000000001</v>
      </c>
      <c r="U923" s="11">
        <f>SalesData[[#This Row],[Profit]]/SalesData[[#This Row],[Quantity]]</f>
        <v>53.386200000000002</v>
      </c>
      <c r="V923" s="5">
        <f>SalesData[[#This Row],[Profit]]/SalesData[[#This Row],[Sales]]</f>
        <v>0.19</v>
      </c>
      <c r="W923" s="17">
        <f>IF(SalesData[[#This Row],[Discount]]&gt;=0.2,1,0)</f>
        <v>0</v>
      </c>
      <c r="X923" s="1" t="s">
        <v>60</v>
      </c>
      <c r="Y923" s="1" t="str">
        <f>TEXT(SalesData[[#This Row],[Order Date]],"yyyy")</f>
        <v>2016</v>
      </c>
      <c r="Z923" s="1" t="s">
        <v>36</v>
      </c>
    </row>
    <row r="924" spans="1:26" x14ac:dyDescent="0.3">
      <c r="A924">
        <v>4449</v>
      </c>
      <c r="B924" s="1" t="s">
        <v>2823</v>
      </c>
      <c r="C924" s="2">
        <v>42174</v>
      </c>
      <c r="D924" s="2">
        <v>42178</v>
      </c>
      <c r="E924" s="1" t="s">
        <v>41</v>
      </c>
      <c r="F924" s="1" t="s">
        <v>328</v>
      </c>
      <c r="G924" s="1" t="s">
        <v>329</v>
      </c>
      <c r="H924" s="1" t="s">
        <v>26</v>
      </c>
      <c r="I924" s="1" t="s">
        <v>27</v>
      </c>
      <c r="J924" s="1" t="s">
        <v>54</v>
      </c>
      <c r="K924" s="1" t="s">
        <v>55</v>
      </c>
      <c r="L924" s="1" t="s">
        <v>56</v>
      </c>
      <c r="M924" s="1" t="s">
        <v>679</v>
      </c>
      <c r="N924" s="1" t="s">
        <v>32</v>
      </c>
      <c r="O924" s="1" t="s">
        <v>58</v>
      </c>
      <c r="P924" s="1" t="s">
        <v>680</v>
      </c>
      <c r="Q924">
        <v>12.56</v>
      </c>
      <c r="R924">
        <v>2</v>
      </c>
      <c r="S924" s="5">
        <v>0</v>
      </c>
      <c r="T924" s="11">
        <v>4.0191999999999997</v>
      </c>
      <c r="U924" s="11">
        <f>SalesData[[#This Row],[Profit]]/SalesData[[#This Row],[Quantity]]</f>
        <v>2.0095999999999998</v>
      </c>
      <c r="V924" s="5">
        <f>SalesData[[#This Row],[Profit]]/SalesData[[#This Row],[Sales]]</f>
        <v>0.31999999999999995</v>
      </c>
      <c r="W924" s="17">
        <f>IF(SalesData[[#This Row],[Discount]]&gt;=0.2,1,0)</f>
        <v>0</v>
      </c>
      <c r="X924" s="1" t="s">
        <v>85</v>
      </c>
      <c r="Y924" s="1" t="str">
        <f>TEXT(SalesData[[#This Row],[Order Date]],"yyyy")</f>
        <v>2015</v>
      </c>
      <c r="Z924" s="1" t="s">
        <v>61</v>
      </c>
    </row>
    <row r="925" spans="1:26" x14ac:dyDescent="0.3">
      <c r="A925">
        <v>4452</v>
      </c>
      <c r="B925" s="1" t="s">
        <v>2824</v>
      </c>
      <c r="C925" s="2">
        <v>42555</v>
      </c>
      <c r="D925" s="2">
        <v>42557</v>
      </c>
      <c r="E925" s="1" t="s">
        <v>89</v>
      </c>
      <c r="F925" s="1" t="s">
        <v>2695</v>
      </c>
      <c r="G925" s="1" t="s">
        <v>2696</v>
      </c>
      <c r="H925" s="1" t="s">
        <v>26</v>
      </c>
      <c r="I925" s="1" t="s">
        <v>27</v>
      </c>
      <c r="J925" s="1" t="s">
        <v>330</v>
      </c>
      <c r="K925" s="1" t="s">
        <v>55</v>
      </c>
      <c r="L925" s="1" t="s">
        <v>56</v>
      </c>
      <c r="M925" s="1" t="s">
        <v>663</v>
      </c>
      <c r="N925" s="1" t="s">
        <v>32</v>
      </c>
      <c r="O925" s="1" t="s">
        <v>58</v>
      </c>
      <c r="P925" s="1" t="s">
        <v>664</v>
      </c>
      <c r="Q925">
        <v>25.4</v>
      </c>
      <c r="R925">
        <v>5</v>
      </c>
      <c r="S925" s="5">
        <v>0</v>
      </c>
      <c r="T925" s="11">
        <v>8.6359999999999992</v>
      </c>
      <c r="U925" s="11">
        <f>SalesData[[#This Row],[Profit]]/SalesData[[#This Row],[Quantity]]</f>
        <v>1.7271999999999998</v>
      </c>
      <c r="V925" s="5">
        <f>SalesData[[#This Row],[Profit]]/SalesData[[#This Row],[Sales]]</f>
        <v>0.33999999999999997</v>
      </c>
      <c r="W925" s="17">
        <f>IF(SalesData[[#This Row],[Discount]]&gt;=0.2,1,0)</f>
        <v>0</v>
      </c>
      <c r="X925" s="1" t="s">
        <v>72</v>
      </c>
      <c r="Y925" s="1" t="str">
        <f>TEXT(SalesData[[#This Row],[Order Date]],"yyyy")</f>
        <v>2016</v>
      </c>
      <c r="Z925" s="1" t="s">
        <v>73</v>
      </c>
    </row>
    <row r="926" spans="1:26" x14ac:dyDescent="0.3">
      <c r="A926">
        <v>4454</v>
      </c>
      <c r="B926" s="1" t="s">
        <v>2824</v>
      </c>
      <c r="C926" s="2">
        <v>42555</v>
      </c>
      <c r="D926" s="2">
        <v>42557</v>
      </c>
      <c r="E926" s="1" t="s">
        <v>89</v>
      </c>
      <c r="F926" s="1" t="s">
        <v>2695</v>
      </c>
      <c r="G926" s="1" t="s">
        <v>2696</v>
      </c>
      <c r="H926" s="1" t="s">
        <v>26</v>
      </c>
      <c r="I926" s="1" t="s">
        <v>27</v>
      </c>
      <c r="J926" s="1" t="s">
        <v>330</v>
      </c>
      <c r="K926" s="1" t="s">
        <v>55</v>
      </c>
      <c r="L926" s="1" t="s">
        <v>56</v>
      </c>
      <c r="M926" s="1" t="s">
        <v>1001</v>
      </c>
      <c r="N926" s="1" t="s">
        <v>32</v>
      </c>
      <c r="O926" s="1" t="s">
        <v>33</v>
      </c>
      <c r="P926" s="1" t="s">
        <v>1002</v>
      </c>
      <c r="Q926">
        <v>1279.165</v>
      </c>
      <c r="R926">
        <v>5</v>
      </c>
      <c r="S926" s="5">
        <v>0.15</v>
      </c>
      <c r="T926" s="11">
        <v>225.73500000000001</v>
      </c>
      <c r="U926" s="11">
        <f>SalesData[[#This Row],[Profit]]/SalesData[[#This Row],[Quantity]]</f>
        <v>45.147000000000006</v>
      </c>
      <c r="V926" s="5">
        <f>SalesData[[#This Row],[Profit]]/SalesData[[#This Row],[Sales]]</f>
        <v>0.17647058823529413</v>
      </c>
      <c r="W926" s="17">
        <f>IF(SalesData[[#This Row],[Discount]]&gt;=0.2,1,0)</f>
        <v>0</v>
      </c>
      <c r="X926" s="1" t="s">
        <v>72</v>
      </c>
      <c r="Y926" s="1" t="str">
        <f>TEXT(SalesData[[#This Row],[Order Date]],"yyyy")</f>
        <v>2016</v>
      </c>
      <c r="Z926" s="1" t="s">
        <v>73</v>
      </c>
    </row>
    <row r="927" spans="1:26" x14ac:dyDescent="0.3">
      <c r="A927">
        <v>4456</v>
      </c>
      <c r="B927" s="1" t="s">
        <v>2825</v>
      </c>
      <c r="C927" s="2">
        <v>42250</v>
      </c>
      <c r="D927" s="2">
        <v>42255</v>
      </c>
      <c r="E927" s="1" t="s">
        <v>41</v>
      </c>
      <c r="F927" s="1" t="s">
        <v>2826</v>
      </c>
      <c r="G927" s="1" t="s">
        <v>2827</v>
      </c>
      <c r="H927" s="1" t="s">
        <v>102</v>
      </c>
      <c r="I927" s="1" t="s">
        <v>27</v>
      </c>
      <c r="J927" s="1" t="s">
        <v>330</v>
      </c>
      <c r="K927" s="1" t="s">
        <v>55</v>
      </c>
      <c r="L927" s="1" t="s">
        <v>56</v>
      </c>
      <c r="M927" s="1" t="s">
        <v>497</v>
      </c>
      <c r="N927" s="1" t="s">
        <v>32</v>
      </c>
      <c r="O927" s="1" t="s">
        <v>38</v>
      </c>
      <c r="P927" s="1" t="s">
        <v>498</v>
      </c>
      <c r="Q927">
        <v>129.56800000000001</v>
      </c>
      <c r="R927">
        <v>2</v>
      </c>
      <c r="S927" s="5">
        <v>0.2</v>
      </c>
      <c r="T927" s="11">
        <v>-12.956799999999999</v>
      </c>
      <c r="U927" s="11">
        <f>SalesData[[#This Row],[Profit]]/SalesData[[#This Row],[Quantity]]</f>
        <v>-6.4783999999999997</v>
      </c>
      <c r="V927" s="5">
        <f>SalesData[[#This Row],[Profit]]/SalesData[[#This Row],[Sales]]</f>
        <v>-9.9999999999999992E-2</v>
      </c>
      <c r="W927" s="17">
        <f>IF(SalesData[[#This Row],[Discount]]&gt;=0.2,1,0)</f>
        <v>1</v>
      </c>
      <c r="X927" s="1" t="s">
        <v>60</v>
      </c>
      <c r="Y927" s="1" t="str">
        <f>TEXT(SalesData[[#This Row],[Order Date]],"yyyy")</f>
        <v>2015</v>
      </c>
      <c r="Z927" s="1" t="s">
        <v>79</v>
      </c>
    </row>
    <row r="928" spans="1:26" x14ac:dyDescent="0.3">
      <c r="A928">
        <v>4460</v>
      </c>
      <c r="B928" s="1" t="s">
        <v>2828</v>
      </c>
      <c r="C928" s="2">
        <v>43006</v>
      </c>
      <c r="D928" s="2">
        <v>43009</v>
      </c>
      <c r="E928" s="1" t="s">
        <v>89</v>
      </c>
      <c r="F928" s="1" t="s">
        <v>767</v>
      </c>
      <c r="G928" s="1" t="s">
        <v>768</v>
      </c>
      <c r="H928" s="1" t="s">
        <v>102</v>
      </c>
      <c r="I928" s="1" t="s">
        <v>27</v>
      </c>
      <c r="J928" s="1" t="s">
        <v>181</v>
      </c>
      <c r="K928" s="1" t="s">
        <v>182</v>
      </c>
      <c r="L928" s="1" t="s">
        <v>56</v>
      </c>
      <c r="M928" s="1" t="s">
        <v>642</v>
      </c>
      <c r="N928" s="1" t="s">
        <v>32</v>
      </c>
      <c r="O928" s="1" t="s">
        <v>58</v>
      </c>
      <c r="P928" s="1" t="s">
        <v>643</v>
      </c>
      <c r="Q928">
        <v>32.776000000000003</v>
      </c>
      <c r="R928">
        <v>1</v>
      </c>
      <c r="S928" s="5">
        <v>0.2</v>
      </c>
      <c r="T928" s="11">
        <v>3.2776000000000001</v>
      </c>
      <c r="U928" s="11">
        <f>SalesData[[#This Row],[Profit]]/SalesData[[#This Row],[Quantity]]</f>
        <v>3.2776000000000001</v>
      </c>
      <c r="V928" s="5">
        <f>SalesData[[#This Row],[Profit]]/SalesData[[#This Row],[Sales]]</f>
        <v>9.9999999999999992E-2</v>
      </c>
      <c r="W928" s="17">
        <f>IF(SalesData[[#This Row],[Discount]]&gt;=0.2,1,0)</f>
        <v>1</v>
      </c>
      <c r="X928" s="1" t="s">
        <v>35</v>
      </c>
      <c r="Y928" s="1" t="str">
        <f>TEXT(SalesData[[#This Row],[Order Date]],"yyyy")</f>
        <v>2017</v>
      </c>
      <c r="Z928" s="1" t="s">
        <v>79</v>
      </c>
    </row>
    <row r="929" spans="1:26" x14ac:dyDescent="0.3">
      <c r="A929">
        <v>4469</v>
      </c>
      <c r="B929" s="1" t="s">
        <v>2829</v>
      </c>
      <c r="C929" s="2">
        <v>43063</v>
      </c>
      <c r="D929" s="2">
        <v>43070</v>
      </c>
      <c r="E929" s="1" t="s">
        <v>41</v>
      </c>
      <c r="F929" s="1" t="s">
        <v>1676</v>
      </c>
      <c r="G929" s="1" t="s">
        <v>1677</v>
      </c>
      <c r="H929" s="1" t="s">
        <v>26</v>
      </c>
      <c r="I929" s="1" t="s">
        <v>27</v>
      </c>
      <c r="J929" s="1" t="s">
        <v>175</v>
      </c>
      <c r="K929" s="1" t="s">
        <v>122</v>
      </c>
      <c r="L929" s="1" t="s">
        <v>69</v>
      </c>
      <c r="M929" s="1" t="s">
        <v>1871</v>
      </c>
      <c r="N929" s="1" t="s">
        <v>32</v>
      </c>
      <c r="O929" s="1" t="s">
        <v>33</v>
      </c>
      <c r="P929" s="1" t="s">
        <v>1872</v>
      </c>
      <c r="Q929">
        <v>321.56799999999998</v>
      </c>
      <c r="R929">
        <v>2</v>
      </c>
      <c r="S929" s="5">
        <v>0.2</v>
      </c>
      <c r="T929" s="11">
        <v>-16.078399999999998</v>
      </c>
      <c r="U929" s="11">
        <f>SalesData[[#This Row],[Profit]]/SalesData[[#This Row],[Quantity]]</f>
        <v>-8.0391999999999992</v>
      </c>
      <c r="V929" s="5">
        <f>SalesData[[#This Row],[Profit]]/SalesData[[#This Row],[Sales]]</f>
        <v>-4.9999999999999996E-2</v>
      </c>
      <c r="W929" s="17">
        <f>IF(SalesData[[#This Row],[Discount]]&gt;=0.2,1,0)</f>
        <v>1</v>
      </c>
      <c r="X929" s="1" t="s">
        <v>49</v>
      </c>
      <c r="Y929" s="1" t="str">
        <f>TEXT(SalesData[[#This Row],[Order Date]],"yyyy")</f>
        <v>2017</v>
      </c>
      <c r="Z929" s="1" t="s">
        <v>36</v>
      </c>
    </row>
    <row r="930" spans="1:26" x14ac:dyDescent="0.3">
      <c r="A930">
        <v>4471</v>
      </c>
      <c r="B930" s="1" t="s">
        <v>2830</v>
      </c>
      <c r="C930" s="2">
        <v>42863</v>
      </c>
      <c r="D930" s="2">
        <v>42867</v>
      </c>
      <c r="E930" s="1" t="s">
        <v>41</v>
      </c>
      <c r="F930" s="1" t="s">
        <v>399</v>
      </c>
      <c r="G930" s="1" t="s">
        <v>400</v>
      </c>
      <c r="H930" s="1" t="s">
        <v>92</v>
      </c>
      <c r="I930" s="1" t="s">
        <v>27</v>
      </c>
      <c r="J930" s="1" t="s">
        <v>67</v>
      </c>
      <c r="K930" s="1" t="s">
        <v>68</v>
      </c>
      <c r="L930" s="1" t="s">
        <v>69</v>
      </c>
      <c r="M930" s="1" t="s">
        <v>2430</v>
      </c>
      <c r="N930" s="1" t="s">
        <v>32</v>
      </c>
      <c r="O930" s="1" t="s">
        <v>38</v>
      </c>
      <c r="P930" s="1" t="s">
        <v>2431</v>
      </c>
      <c r="Q930">
        <v>128.05799999999999</v>
      </c>
      <c r="R930">
        <v>3</v>
      </c>
      <c r="S930" s="5">
        <v>0.3</v>
      </c>
      <c r="T930" s="11">
        <v>-23.7822</v>
      </c>
      <c r="U930" s="11">
        <f>SalesData[[#This Row],[Profit]]/SalesData[[#This Row],[Quantity]]</f>
        <v>-7.9273999999999996</v>
      </c>
      <c r="V930" s="5">
        <f>SalesData[[#This Row],[Profit]]/SalesData[[#This Row],[Sales]]</f>
        <v>-0.18571428571428572</v>
      </c>
      <c r="W930" s="17">
        <f>IF(SalesData[[#This Row],[Discount]]&gt;=0.2,1,0)</f>
        <v>1</v>
      </c>
      <c r="X930" s="1" t="s">
        <v>85</v>
      </c>
      <c r="Y930" s="1" t="str">
        <f>TEXT(SalesData[[#This Row],[Order Date]],"yyyy")</f>
        <v>2017</v>
      </c>
      <c r="Z930" s="1" t="s">
        <v>163</v>
      </c>
    </row>
    <row r="931" spans="1:26" x14ac:dyDescent="0.3">
      <c r="A931">
        <v>4472</v>
      </c>
      <c r="B931" s="1" t="s">
        <v>2831</v>
      </c>
      <c r="C931" s="2">
        <v>43007</v>
      </c>
      <c r="D931" s="2">
        <v>43007</v>
      </c>
      <c r="E931" s="1" t="s">
        <v>427</v>
      </c>
      <c r="F931" s="1" t="s">
        <v>230</v>
      </c>
      <c r="G931" s="1" t="s">
        <v>231</v>
      </c>
      <c r="H931" s="1" t="s">
        <v>102</v>
      </c>
      <c r="I931" s="1" t="s">
        <v>27</v>
      </c>
      <c r="J931" s="1" t="s">
        <v>2832</v>
      </c>
      <c r="K931" s="1" t="s">
        <v>233</v>
      </c>
      <c r="L931" s="1" t="s">
        <v>69</v>
      </c>
      <c r="M931" s="1" t="s">
        <v>1619</v>
      </c>
      <c r="N931" s="1" t="s">
        <v>32</v>
      </c>
      <c r="O931" s="1" t="s">
        <v>38</v>
      </c>
      <c r="P931" s="1" t="s">
        <v>1620</v>
      </c>
      <c r="Q931">
        <v>63.686</v>
      </c>
      <c r="R931">
        <v>1</v>
      </c>
      <c r="S931" s="5">
        <v>0.3</v>
      </c>
      <c r="T931" s="11">
        <v>-15.4666</v>
      </c>
      <c r="U931" s="11">
        <f>SalesData[[#This Row],[Profit]]/SalesData[[#This Row],[Quantity]]</f>
        <v>-15.4666</v>
      </c>
      <c r="V931" s="5">
        <f>SalesData[[#This Row],[Profit]]/SalesData[[#This Row],[Sales]]</f>
        <v>-0.24285714285714285</v>
      </c>
      <c r="W931" s="17">
        <f>IF(SalesData[[#This Row],[Discount]]&gt;=0.2,1,0)</f>
        <v>1</v>
      </c>
      <c r="X931" s="1" t="s">
        <v>432</v>
      </c>
      <c r="Y931" s="1" t="str">
        <f>TEXT(SalesData[[#This Row],[Order Date]],"yyyy")</f>
        <v>2017</v>
      </c>
      <c r="Z931" s="1" t="s">
        <v>79</v>
      </c>
    </row>
    <row r="932" spans="1:26" x14ac:dyDescent="0.3">
      <c r="A932">
        <v>4474</v>
      </c>
      <c r="B932" s="1" t="s">
        <v>2831</v>
      </c>
      <c r="C932" s="2">
        <v>43007</v>
      </c>
      <c r="D932" s="2">
        <v>43007</v>
      </c>
      <c r="E932" s="1" t="s">
        <v>427</v>
      </c>
      <c r="F932" s="1" t="s">
        <v>230</v>
      </c>
      <c r="G932" s="1" t="s">
        <v>231</v>
      </c>
      <c r="H932" s="1" t="s">
        <v>102</v>
      </c>
      <c r="I932" s="1" t="s">
        <v>27</v>
      </c>
      <c r="J932" s="1" t="s">
        <v>2832</v>
      </c>
      <c r="K932" s="1" t="s">
        <v>233</v>
      </c>
      <c r="L932" s="1" t="s">
        <v>69</v>
      </c>
      <c r="M932" s="1" t="s">
        <v>2833</v>
      </c>
      <c r="N932" s="1" t="s">
        <v>32</v>
      </c>
      <c r="O932" s="1" t="s">
        <v>47</v>
      </c>
      <c r="P932" s="1" t="s">
        <v>2834</v>
      </c>
      <c r="Q932">
        <v>344.22</v>
      </c>
      <c r="R932">
        <v>2</v>
      </c>
      <c r="S932" s="5">
        <v>0.4</v>
      </c>
      <c r="T932" s="11">
        <v>-189.321</v>
      </c>
      <c r="U932" s="11">
        <f>SalesData[[#This Row],[Profit]]/SalesData[[#This Row],[Quantity]]</f>
        <v>-94.660499999999999</v>
      </c>
      <c r="V932" s="5">
        <f>SalesData[[#This Row],[Profit]]/SalesData[[#This Row],[Sales]]</f>
        <v>-0.54999999999999993</v>
      </c>
      <c r="W932" s="17">
        <f>IF(SalesData[[#This Row],[Discount]]&gt;=0.2,1,0)</f>
        <v>1</v>
      </c>
      <c r="X932" s="1" t="s">
        <v>432</v>
      </c>
      <c r="Y932" s="1" t="str">
        <f>TEXT(SalesData[[#This Row],[Order Date]],"yyyy")</f>
        <v>2017</v>
      </c>
      <c r="Z932" s="1" t="s">
        <v>79</v>
      </c>
    </row>
    <row r="933" spans="1:26" x14ac:dyDescent="0.3">
      <c r="A933">
        <v>4476</v>
      </c>
      <c r="B933" s="1" t="s">
        <v>2831</v>
      </c>
      <c r="C933" s="2">
        <v>43007</v>
      </c>
      <c r="D933" s="2">
        <v>43007</v>
      </c>
      <c r="E933" s="1" t="s">
        <v>427</v>
      </c>
      <c r="F933" s="1" t="s">
        <v>230</v>
      </c>
      <c r="G933" s="1" t="s">
        <v>231</v>
      </c>
      <c r="H933" s="1" t="s">
        <v>102</v>
      </c>
      <c r="I933" s="1" t="s">
        <v>27</v>
      </c>
      <c r="J933" s="1" t="s">
        <v>2832</v>
      </c>
      <c r="K933" s="1" t="s">
        <v>233</v>
      </c>
      <c r="L933" s="1" t="s">
        <v>69</v>
      </c>
      <c r="M933" s="1" t="s">
        <v>2328</v>
      </c>
      <c r="N933" s="1" t="s">
        <v>32</v>
      </c>
      <c r="O933" s="1" t="s">
        <v>58</v>
      </c>
      <c r="P933" s="1" t="s">
        <v>2329</v>
      </c>
      <c r="Q933">
        <v>21.248000000000001</v>
      </c>
      <c r="R933">
        <v>4</v>
      </c>
      <c r="S933" s="5">
        <v>0.2</v>
      </c>
      <c r="T933" s="11">
        <v>7.4367999999999999</v>
      </c>
      <c r="U933" s="11">
        <f>SalesData[[#This Row],[Profit]]/SalesData[[#This Row],[Quantity]]</f>
        <v>1.8592</v>
      </c>
      <c r="V933" s="5">
        <f>SalesData[[#This Row],[Profit]]/SalesData[[#This Row],[Sales]]</f>
        <v>0.35</v>
      </c>
      <c r="W933" s="17">
        <f>IF(SalesData[[#This Row],[Discount]]&gt;=0.2,1,0)</f>
        <v>1</v>
      </c>
      <c r="X933" s="1" t="s">
        <v>432</v>
      </c>
      <c r="Y933" s="1" t="str">
        <f>TEXT(SalesData[[#This Row],[Order Date]],"yyyy")</f>
        <v>2017</v>
      </c>
      <c r="Z933" s="1" t="s">
        <v>79</v>
      </c>
    </row>
    <row r="934" spans="1:26" x14ac:dyDescent="0.3">
      <c r="A934">
        <v>4479</v>
      </c>
      <c r="B934" s="1" t="s">
        <v>2835</v>
      </c>
      <c r="C934" s="2">
        <v>43030</v>
      </c>
      <c r="D934" s="2">
        <v>43030</v>
      </c>
      <c r="E934" s="1" t="s">
        <v>427</v>
      </c>
      <c r="F934" s="1" t="s">
        <v>1025</v>
      </c>
      <c r="G934" s="1" t="s">
        <v>1026</v>
      </c>
      <c r="H934" s="1" t="s">
        <v>26</v>
      </c>
      <c r="I934" s="1" t="s">
        <v>27</v>
      </c>
      <c r="J934" s="1" t="s">
        <v>2836</v>
      </c>
      <c r="K934" s="1" t="s">
        <v>1524</v>
      </c>
      <c r="L934" s="1" t="s">
        <v>95</v>
      </c>
      <c r="M934" s="1" t="s">
        <v>292</v>
      </c>
      <c r="N934" s="1" t="s">
        <v>32</v>
      </c>
      <c r="O934" s="1" t="s">
        <v>47</v>
      </c>
      <c r="P934" s="1" t="s">
        <v>293</v>
      </c>
      <c r="Q934">
        <v>248.98</v>
      </c>
      <c r="R934">
        <v>2</v>
      </c>
      <c r="S934" s="5">
        <v>0</v>
      </c>
      <c r="T934" s="11">
        <v>54.775599999999997</v>
      </c>
      <c r="U934" s="11">
        <f>SalesData[[#This Row],[Profit]]/SalesData[[#This Row],[Quantity]]</f>
        <v>27.387799999999999</v>
      </c>
      <c r="V934" s="5">
        <f>SalesData[[#This Row],[Profit]]/SalesData[[#This Row],[Sales]]</f>
        <v>0.22</v>
      </c>
      <c r="W934" s="17">
        <f>IF(SalesData[[#This Row],[Discount]]&gt;=0.2,1,0)</f>
        <v>0</v>
      </c>
      <c r="X934" s="1" t="s">
        <v>432</v>
      </c>
      <c r="Y934" s="1" t="str">
        <f>TEXT(SalesData[[#This Row],[Order Date]],"yyyy")</f>
        <v>2017</v>
      </c>
      <c r="Z934" s="1" t="s">
        <v>50</v>
      </c>
    </row>
    <row r="935" spans="1:26" x14ac:dyDescent="0.3">
      <c r="A935">
        <v>4491</v>
      </c>
      <c r="B935" s="1" t="s">
        <v>2837</v>
      </c>
      <c r="C935" s="2">
        <v>42961</v>
      </c>
      <c r="D935" s="2">
        <v>42968</v>
      </c>
      <c r="E935" s="1" t="s">
        <v>41</v>
      </c>
      <c r="F935" s="1" t="s">
        <v>2656</v>
      </c>
      <c r="G935" s="1" t="s">
        <v>2657</v>
      </c>
      <c r="H935" s="1" t="s">
        <v>26</v>
      </c>
      <c r="I935" s="1" t="s">
        <v>27</v>
      </c>
      <c r="J935" s="1" t="s">
        <v>54</v>
      </c>
      <c r="K935" s="1" t="s">
        <v>55</v>
      </c>
      <c r="L935" s="1" t="s">
        <v>56</v>
      </c>
      <c r="M935" s="1" t="s">
        <v>786</v>
      </c>
      <c r="N935" s="1" t="s">
        <v>32</v>
      </c>
      <c r="O935" s="1" t="s">
        <v>47</v>
      </c>
      <c r="P935" s="1" t="s">
        <v>787</v>
      </c>
      <c r="Q935">
        <v>418.29599999999999</v>
      </c>
      <c r="R935">
        <v>3</v>
      </c>
      <c r="S935" s="5">
        <v>0.2</v>
      </c>
      <c r="T935" s="11">
        <v>5.2286999999999999</v>
      </c>
      <c r="U935" s="11">
        <f>SalesData[[#This Row],[Profit]]/SalesData[[#This Row],[Quantity]]</f>
        <v>1.7428999999999999</v>
      </c>
      <c r="V935" s="5">
        <f>SalesData[[#This Row],[Profit]]/SalesData[[#This Row],[Sales]]</f>
        <v>1.2500000000000001E-2</v>
      </c>
      <c r="W935" s="17">
        <f>IF(SalesData[[#This Row],[Discount]]&gt;=0.2,1,0)</f>
        <v>1</v>
      </c>
      <c r="X935" s="1" t="s">
        <v>49</v>
      </c>
      <c r="Y935" s="1" t="str">
        <f>TEXT(SalesData[[#This Row],[Order Date]],"yyyy")</f>
        <v>2017</v>
      </c>
      <c r="Z935" s="1" t="s">
        <v>255</v>
      </c>
    </row>
    <row r="936" spans="1:26" x14ac:dyDescent="0.3">
      <c r="A936">
        <v>4493</v>
      </c>
      <c r="B936" s="1" t="s">
        <v>2838</v>
      </c>
      <c r="C936" s="2">
        <v>41974</v>
      </c>
      <c r="D936" s="2">
        <v>41976</v>
      </c>
      <c r="E936" s="1" t="s">
        <v>23</v>
      </c>
      <c r="F936" s="1" t="s">
        <v>2839</v>
      </c>
      <c r="G936" s="1" t="s">
        <v>2840</v>
      </c>
      <c r="H936" s="1" t="s">
        <v>26</v>
      </c>
      <c r="I936" s="1" t="s">
        <v>27</v>
      </c>
      <c r="J936" s="1" t="s">
        <v>349</v>
      </c>
      <c r="K936" s="1" t="s">
        <v>233</v>
      </c>
      <c r="L936" s="1" t="s">
        <v>69</v>
      </c>
      <c r="M936" s="1" t="s">
        <v>663</v>
      </c>
      <c r="N936" s="1" t="s">
        <v>32</v>
      </c>
      <c r="O936" s="1" t="s">
        <v>58</v>
      </c>
      <c r="P936" s="1" t="s">
        <v>664</v>
      </c>
      <c r="Q936">
        <v>8.1280000000000001</v>
      </c>
      <c r="R936">
        <v>2</v>
      </c>
      <c r="S936" s="5">
        <v>0.2</v>
      </c>
      <c r="T936" s="11">
        <v>1.4224000000000001</v>
      </c>
      <c r="U936" s="11">
        <f>SalesData[[#This Row],[Profit]]/SalesData[[#This Row],[Quantity]]</f>
        <v>0.71120000000000005</v>
      </c>
      <c r="V936" s="5">
        <f>SalesData[[#This Row],[Profit]]/SalesData[[#This Row],[Sales]]</f>
        <v>0.17500000000000002</v>
      </c>
      <c r="W936" s="17">
        <f>IF(SalesData[[#This Row],[Discount]]&gt;=0.2,1,0)</f>
        <v>1</v>
      </c>
      <c r="X936" s="1" t="s">
        <v>72</v>
      </c>
      <c r="Y936" s="1" t="str">
        <f>TEXT(SalesData[[#This Row],[Order Date]],"yyyy")</f>
        <v>2014</v>
      </c>
      <c r="Z936" s="1" t="s">
        <v>98</v>
      </c>
    </row>
    <row r="937" spans="1:26" x14ac:dyDescent="0.3">
      <c r="A937">
        <v>4495</v>
      </c>
      <c r="B937" s="1" t="s">
        <v>2838</v>
      </c>
      <c r="C937" s="2">
        <v>41974</v>
      </c>
      <c r="D937" s="2">
        <v>41976</v>
      </c>
      <c r="E937" s="1" t="s">
        <v>23</v>
      </c>
      <c r="F937" s="1" t="s">
        <v>2839</v>
      </c>
      <c r="G937" s="1" t="s">
        <v>2840</v>
      </c>
      <c r="H937" s="1" t="s">
        <v>26</v>
      </c>
      <c r="I937" s="1" t="s">
        <v>27</v>
      </c>
      <c r="J937" s="1" t="s">
        <v>349</v>
      </c>
      <c r="K937" s="1" t="s">
        <v>233</v>
      </c>
      <c r="L937" s="1" t="s">
        <v>69</v>
      </c>
      <c r="M937" s="1" t="s">
        <v>481</v>
      </c>
      <c r="N937" s="1" t="s">
        <v>32</v>
      </c>
      <c r="O937" s="1" t="s">
        <v>38</v>
      </c>
      <c r="P937" s="1" t="s">
        <v>482</v>
      </c>
      <c r="Q937">
        <v>909.72</v>
      </c>
      <c r="R937">
        <v>6</v>
      </c>
      <c r="S937" s="5">
        <v>0.3</v>
      </c>
      <c r="T937" s="11">
        <v>-51.984000000000002</v>
      </c>
      <c r="U937" s="11">
        <f>SalesData[[#This Row],[Profit]]/SalesData[[#This Row],[Quantity]]</f>
        <v>-8.6639999999999997</v>
      </c>
      <c r="V937" s="5">
        <f>SalesData[[#This Row],[Profit]]/SalesData[[#This Row],[Sales]]</f>
        <v>-5.7142857142857141E-2</v>
      </c>
      <c r="W937" s="17">
        <f>IF(SalesData[[#This Row],[Discount]]&gt;=0.2,1,0)</f>
        <v>1</v>
      </c>
      <c r="X937" s="1" t="s">
        <v>72</v>
      </c>
      <c r="Y937" s="1" t="str">
        <f>TEXT(SalesData[[#This Row],[Order Date]],"yyyy")</f>
        <v>2014</v>
      </c>
      <c r="Z937" s="1" t="s">
        <v>98</v>
      </c>
    </row>
    <row r="938" spans="1:26" x14ac:dyDescent="0.3">
      <c r="A938">
        <v>4496</v>
      </c>
      <c r="B938" s="1" t="s">
        <v>2841</v>
      </c>
      <c r="C938" s="2">
        <v>42904</v>
      </c>
      <c r="D938" s="2">
        <v>42909</v>
      </c>
      <c r="E938" s="1" t="s">
        <v>41</v>
      </c>
      <c r="F938" s="1" t="s">
        <v>2842</v>
      </c>
      <c r="G938" s="1" t="s">
        <v>2843</v>
      </c>
      <c r="H938" s="1" t="s">
        <v>26</v>
      </c>
      <c r="I938" s="1" t="s">
        <v>27</v>
      </c>
      <c r="J938" s="1" t="s">
        <v>54</v>
      </c>
      <c r="K938" s="1" t="s">
        <v>55</v>
      </c>
      <c r="L938" s="1" t="s">
        <v>56</v>
      </c>
      <c r="M938" s="1" t="s">
        <v>712</v>
      </c>
      <c r="N938" s="1" t="s">
        <v>32</v>
      </c>
      <c r="O938" s="1" t="s">
        <v>33</v>
      </c>
      <c r="P938" s="1" t="s">
        <v>713</v>
      </c>
      <c r="Q938">
        <v>917.92349999999999</v>
      </c>
      <c r="R938">
        <v>9</v>
      </c>
      <c r="S938" s="5">
        <v>0.15</v>
      </c>
      <c r="T938" s="11">
        <v>75.593699999999998</v>
      </c>
      <c r="U938" s="11">
        <f>SalesData[[#This Row],[Profit]]/SalesData[[#This Row],[Quantity]]</f>
        <v>8.3993000000000002</v>
      </c>
      <c r="V938" s="5">
        <f>SalesData[[#This Row],[Profit]]/SalesData[[#This Row],[Sales]]</f>
        <v>8.2352941176470587E-2</v>
      </c>
      <c r="W938" s="17">
        <f>IF(SalesData[[#This Row],[Discount]]&gt;=0.2,1,0)</f>
        <v>0</v>
      </c>
      <c r="X938" s="1" t="s">
        <v>60</v>
      </c>
      <c r="Y938" s="1" t="str">
        <f>TEXT(SalesData[[#This Row],[Order Date]],"yyyy")</f>
        <v>2017</v>
      </c>
      <c r="Z938" s="1" t="s">
        <v>61</v>
      </c>
    </row>
    <row r="939" spans="1:26" x14ac:dyDescent="0.3">
      <c r="A939">
        <v>4509</v>
      </c>
      <c r="B939" s="1" t="s">
        <v>2844</v>
      </c>
      <c r="C939" s="2">
        <v>41997</v>
      </c>
      <c r="D939" s="2">
        <v>42002</v>
      </c>
      <c r="E939" s="1" t="s">
        <v>41</v>
      </c>
      <c r="F939" s="1" t="s">
        <v>1739</v>
      </c>
      <c r="G939" s="1" t="s">
        <v>1740</v>
      </c>
      <c r="H939" s="1" t="s">
        <v>102</v>
      </c>
      <c r="I939" s="1" t="s">
        <v>27</v>
      </c>
      <c r="J939" s="1" t="s">
        <v>54</v>
      </c>
      <c r="K939" s="1" t="s">
        <v>55</v>
      </c>
      <c r="L939" s="1" t="s">
        <v>56</v>
      </c>
      <c r="M939" s="1" t="s">
        <v>1182</v>
      </c>
      <c r="N939" s="1" t="s">
        <v>32</v>
      </c>
      <c r="O939" s="1" t="s">
        <v>58</v>
      </c>
      <c r="P939" s="1" t="s">
        <v>1183</v>
      </c>
      <c r="Q939">
        <v>23.99</v>
      </c>
      <c r="R939">
        <v>1</v>
      </c>
      <c r="S939" s="5">
        <v>0</v>
      </c>
      <c r="T939" s="11">
        <v>5.5176999999999996</v>
      </c>
      <c r="U939" s="11">
        <f>SalesData[[#This Row],[Profit]]/SalesData[[#This Row],[Quantity]]</f>
        <v>5.5176999999999996</v>
      </c>
      <c r="V939" s="5">
        <f>SalesData[[#This Row],[Profit]]/SalesData[[#This Row],[Sales]]</f>
        <v>0.23</v>
      </c>
      <c r="W939" s="17">
        <f>IF(SalesData[[#This Row],[Discount]]&gt;=0.2,1,0)</f>
        <v>0</v>
      </c>
      <c r="X939" s="1" t="s">
        <v>60</v>
      </c>
      <c r="Y939" s="1" t="str">
        <f>TEXT(SalesData[[#This Row],[Order Date]],"yyyy")</f>
        <v>2014</v>
      </c>
      <c r="Z939" s="1" t="s">
        <v>98</v>
      </c>
    </row>
    <row r="940" spans="1:26" x14ac:dyDescent="0.3">
      <c r="A940">
        <v>4510</v>
      </c>
      <c r="B940" s="1" t="s">
        <v>2845</v>
      </c>
      <c r="C940" s="2">
        <v>42878</v>
      </c>
      <c r="D940" s="2">
        <v>42884</v>
      </c>
      <c r="E940" s="1" t="s">
        <v>41</v>
      </c>
      <c r="F940" s="1" t="s">
        <v>2846</v>
      </c>
      <c r="G940" s="1" t="s">
        <v>2847</v>
      </c>
      <c r="H940" s="1" t="s">
        <v>26</v>
      </c>
      <c r="I940" s="1" t="s">
        <v>27</v>
      </c>
      <c r="J940" s="1" t="s">
        <v>54</v>
      </c>
      <c r="K940" s="1" t="s">
        <v>55</v>
      </c>
      <c r="L940" s="1" t="s">
        <v>56</v>
      </c>
      <c r="M940" s="1" t="s">
        <v>909</v>
      </c>
      <c r="N940" s="1" t="s">
        <v>32</v>
      </c>
      <c r="O940" s="1" t="s">
        <v>47</v>
      </c>
      <c r="P940" s="1" t="s">
        <v>910</v>
      </c>
      <c r="Q940">
        <v>171.28800000000001</v>
      </c>
      <c r="R940">
        <v>3</v>
      </c>
      <c r="S940" s="5">
        <v>0.2</v>
      </c>
      <c r="T940" s="11">
        <v>-6.4233000000000002</v>
      </c>
      <c r="U940" s="11">
        <f>SalesData[[#This Row],[Profit]]/SalesData[[#This Row],[Quantity]]</f>
        <v>-2.1411000000000002</v>
      </c>
      <c r="V940" s="5">
        <f>SalesData[[#This Row],[Profit]]/SalesData[[#This Row],[Sales]]</f>
        <v>-3.7499999999999999E-2</v>
      </c>
      <c r="W940" s="17">
        <f>IF(SalesData[[#This Row],[Discount]]&gt;=0.2,1,0)</f>
        <v>1</v>
      </c>
      <c r="X940" s="1" t="s">
        <v>131</v>
      </c>
      <c r="Y940" s="1" t="str">
        <f>TEXT(SalesData[[#This Row],[Order Date]],"yyyy")</f>
        <v>2017</v>
      </c>
      <c r="Z940" s="1" t="s">
        <v>163</v>
      </c>
    </row>
    <row r="941" spans="1:26" x14ac:dyDescent="0.3">
      <c r="A941">
        <v>4511</v>
      </c>
      <c r="B941" s="1" t="s">
        <v>2848</v>
      </c>
      <c r="C941" s="2">
        <v>42684</v>
      </c>
      <c r="D941" s="2">
        <v>42688</v>
      </c>
      <c r="E941" s="1" t="s">
        <v>41</v>
      </c>
      <c r="F941" s="1" t="s">
        <v>977</v>
      </c>
      <c r="G941" s="1" t="s">
        <v>978</v>
      </c>
      <c r="H941" s="1" t="s">
        <v>92</v>
      </c>
      <c r="I941" s="1" t="s">
        <v>27</v>
      </c>
      <c r="J941" s="1" t="s">
        <v>880</v>
      </c>
      <c r="K941" s="1" t="s">
        <v>567</v>
      </c>
      <c r="L941" s="1" t="s">
        <v>95</v>
      </c>
      <c r="M941" s="1" t="s">
        <v>2650</v>
      </c>
      <c r="N941" s="1" t="s">
        <v>32</v>
      </c>
      <c r="O941" s="1" t="s">
        <v>58</v>
      </c>
      <c r="P941" s="1" t="s">
        <v>2651</v>
      </c>
      <c r="Q941">
        <v>37.299999999999997</v>
      </c>
      <c r="R941">
        <v>2</v>
      </c>
      <c r="S941" s="5">
        <v>0</v>
      </c>
      <c r="T941" s="11">
        <v>17.158000000000001</v>
      </c>
      <c r="U941" s="11">
        <f>SalesData[[#This Row],[Profit]]/SalesData[[#This Row],[Quantity]]</f>
        <v>8.5790000000000006</v>
      </c>
      <c r="V941" s="5">
        <f>SalesData[[#This Row],[Profit]]/SalesData[[#This Row],[Sales]]</f>
        <v>0.46000000000000008</v>
      </c>
      <c r="W941" s="17">
        <f>IF(SalesData[[#This Row],[Discount]]&gt;=0.2,1,0)</f>
        <v>0</v>
      </c>
      <c r="X941" s="1" t="s">
        <v>85</v>
      </c>
      <c r="Y941" s="1" t="str">
        <f>TEXT(SalesData[[#This Row],[Order Date]],"yyyy")</f>
        <v>2016</v>
      </c>
      <c r="Z941" s="1" t="s">
        <v>36</v>
      </c>
    </row>
    <row r="942" spans="1:26" x14ac:dyDescent="0.3">
      <c r="A942">
        <v>4515</v>
      </c>
      <c r="B942" s="1" t="s">
        <v>2849</v>
      </c>
      <c r="C942" s="2">
        <v>42670</v>
      </c>
      <c r="D942" s="2">
        <v>42675</v>
      </c>
      <c r="E942" s="1" t="s">
        <v>23</v>
      </c>
      <c r="F942" s="1" t="s">
        <v>2850</v>
      </c>
      <c r="G942" s="1" t="s">
        <v>2851</v>
      </c>
      <c r="H942" s="1" t="s">
        <v>26</v>
      </c>
      <c r="I942" s="1" t="s">
        <v>27</v>
      </c>
      <c r="J942" s="1" t="s">
        <v>2852</v>
      </c>
      <c r="K942" s="1" t="s">
        <v>718</v>
      </c>
      <c r="L942" s="1" t="s">
        <v>30</v>
      </c>
      <c r="M942" s="1" t="s">
        <v>1308</v>
      </c>
      <c r="N942" s="1" t="s">
        <v>32</v>
      </c>
      <c r="O942" s="1" t="s">
        <v>38</v>
      </c>
      <c r="P942" s="1" t="s">
        <v>1309</v>
      </c>
      <c r="Q942">
        <v>290.98</v>
      </c>
      <c r="R942">
        <v>1</v>
      </c>
      <c r="S942" s="5">
        <v>0</v>
      </c>
      <c r="T942" s="11">
        <v>75.654799999999994</v>
      </c>
      <c r="U942" s="11">
        <f>SalesData[[#This Row],[Profit]]/SalesData[[#This Row],[Quantity]]</f>
        <v>75.654799999999994</v>
      </c>
      <c r="V942" s="5">
        <f>SalesData[[#This Row],[Profit]]/SalesData[[#This Row],[Sales]]</f>
        <v>0.25999999999999995</v>
      </c>
      <c r="W942" s="17">
        <f>IF(SalesData[[#This Row],[Discount]]&gt;=0.2,1,0)</f>
        <v>0</v>
      </c>
      <c r="X942" s="1" t="s">
        <v>60</v>
      </c>
      <c r="Y942" s="1" t="str">
        <f>TEXT(SalesData[[#This Row],[Order Date]],"yyyy")</f>
        <v>2016</v>
      </c>
      <c r="Z942" s="1" t="s">
        <v>50</v>
      </c>
    </row>
    <row r="943" spans="1:26" x14ac:dyDescent="0.3">
      <c r="A943">
        <v>4522</v>
      </c>
      <c r="B943" s="1" t="s">
        <v>2853</v>
      </c>
      <c r="C943" s="2">
        <v>41690</v>
      </c>
      <c r="D943" s="2">
        <v>41696</v>
      </c>
      <c r="E943" s="1" t="s">
        <v>41</v>
      </c>
      <c r="F943" s="1" t="s">
        <v>1299</v>
      </c>
      <c r="G943" s="1" t="s">
        <v>1300</v>
      </c>
      <c r="H943" s="1" t="s">
        <v>92</v>
      </c>
      <c r="I943" s="1" t="s">
        <v>27</v>
      </c>
      <c r="J943" s="1" t="s">
        <v>637</v>
      </c>
      <c r="K943" s="1" t="s">
        <v>112</v>
      </c>
      <c r="L943" s="1" t="s">
        <v>95</v>
      </c>
      <c r="M943" s="1" t="s">
        <v>663</v>
      </c>
      <c r="N943" s="1" t="s">
        <v>32</v>
      </c>
      <c r="O943" s="1" t="s">
        <v>58</v>
      </c>
      <c r="P943" s="1" t="s">
        <v>664</v>
      </c>
      <c r="Q943">
        <v>20.32</v>
      </c>
      <c r="R943">
        <v>4</v>
      </c>
      <c r="S943" s="5">
        <v>0</v>
      </c>
      <c r="T943" s="11">
        <v>6.9088000000000003</v>
      </c>
      <c r="U943" s="11">
        <f>SalesData[[#This Row],[Profit]]/SalesData[[#This Row],[Quantity]]</f>
        <v>1.7272000000000001</v>
      </c>
      <c r="V943" s="5">
        <f>SalesData[[#This Row],[Profit]]/SalesData[[#This Row],[Sales]]</f>
        <v>0.34</v>
      </c>
      <c r="W943" s="17">
        <f>IF(SalesData[[#This Row],[Discount]]&gt;=0.2,1,0)</f>
        <v>0</v>
      </c>
      <c r="X943" s="1" t="s">
        <v>131</v>
      </c>
      <c r="Y943" s="1" t="str">
        <f>TEXT(SalesData[[#This Row],[Order Date]],"yyyy")</f>
        <v>2014</v>
      </c>
      <c r="Z943" s="1" t="s">
        <v>299</v>
      </c>
    </row>
    <row r="944" spans="1:26" x14ac:dyDescent="0.3">
      <c r="A944">
        <v>4525</v>
      </c>
      <c r="B944" s="1" t="s">
        <v>2854</v>
      </c>
      <c r="C944" s="2">
        <v>41945</v>
      </c>
      <c r="D944" s="2">
        <v>41949</v>
      </c>
      <c r="E944" s="1" t="s">
        <v>41</v>
      </c>
      <c r="F944" s="1" t="s">
        <v>2855</v>
      </c>
      <c r="G944" s="1" t="s">
        <v>2856</v>
      </c>
      <c r="H944" s="1" t="s">
        <v>26</v>
      </c>
      <c r="I944" s="1" t="s">
        <v>27</v>
      </c>
      <c r="J944" s="1" t="s">
        <v>175</v>
      </c>
      <c r="K944" s="1" t="s">
        <v>122</v>
      </c>
      <c r="L944" s="1" t="s">
        <v>69</v>
      </c>
      <c r="M944" s="1" t="s">
        <v>1206</v>
      </c>
      <c r="N944" s="1" t="s">
        <v>32</v>
      </c>
      <c r="O944" s="1" t="s">
        <v>58</v>
      </c>
      <c r="P944" s="1" t="s">
        <v>1207</v>
      </c>
      <c r="Q944">
        <v>89.34</v>
      </c>
      <c r="R944">
        <v>6</v>
      </c>
      <c r="S944" s="5">
        <v>0</v>
      </c>
      <c r="T944" s="11">
        <v>24.1218</v>
      </c>
      <c r="U944" s="11">
        <f>SalesData[[#This Row],[Profit]]/SalesData[[#This Row],[Quantity]]</f>
        <v>4.0202999999999998</v>
      </c>
      <c r="V944" s="5">
        <f>SalesData[[#This Row],[Profit]]/SalesData[[#This Row],[Sales]]</f>
        <v>0.27</v>
      </c>
      <c r="W944" s="17">
        <f>IF(SalesData[[#This Row],[Discount]]&gt;=0.2,1,0)</f>
        <v>0</v>
      </c>
      <c r="X944" s="1" t="s">
        <v>85</v>
      </c>
      <c r="Y944" s="1" t="str">
        <f>TEXT(SalesData[[#This Row],[Order Date]],"yyyy")</f>
        <v>2014</v>
      </c>
      <c r="Z944" s="1" t="s">
        <v>36</v>
      </c>
    </row>
    <row r="945" spans="1:26" x14ac:dyDescent="0.3">
      <c r="A945">
        <v>4528</v>
      </c>
      <c r="B945" s="1" t="s">
        <v>2857</v>
      </c>
      <c r="C945" s="2">
        <v>42933</v>
      </c>
      <c r="D945" s="2">
        <v>42939</v>
      </c>
      <c r="E945" s="1" t="s">
        <v>41</v>
      </c>
      <c r="F945" s="1" t="s">
        <v>1874</v>
      </c>
      <c r="G945" s="1" t="s">
        <v>1875</v>
      </c>
      <c r="H945" s="1" t="s">
        <v>102</v>
      </c>
      <c r="I945" s="1" t="s">
        <v>27</v>
      </c>
      <c r="J945" s="1" t="s">
        <v>2858</v>
      </c>
      <c r="K945" s="1" t="s">
        <v>122</v>
      </c>
      <c r="L945" s="1" t="s">
        <v>69</v>
      </c>
      <c r="M945" s="1" t="s">
        <v>86</v>
      </c>
      <c r="N945" s="1" t="s">
        <v>32</v>
      </c>
      <c r="O945" s="1" t="s">
        <v>58</v>
      </c>
      <c r="P945" s="1" t="s">
        <v>1863</v>
      </c>
      <c r="Q945">
        <v>39.08</v>
      </c>
      <c r="R945">
        <v>4</v>
      </c>
      <c r="S945" s="5">
        <v>0</v>
      </c>
      <c r="T945" s="11">
        <v>14.4596</v>
      </c>
      <c r="U945" s="11">
        <f>SalesData[[#This Row],[Profit]]/SalesData[[#This Row],[Quantity]]</f>
        <v>3.6149</v>
      </c>
      <c r="V945" s="5">
        <f>SalesData[[#This Row],[Profit]]/SalesData[[#This Row],[Sales]]</f>
        <v>0.37</v>
      </c>
      <c r="W945" s="17">
        <f>IF(SalesData[[#This Row],[Discount]]&gt;=0.2,1,0)</f>
        <v>0</v>
      </c>
      <c r="X945" s="1" t="s">
        <v>131</v>
      </c>
      <c r="Y945" s="1" t="str">
        <f>TEXT(SalesData[[#This Row],[Order Date]],"yyyy")</f>
        <v>2017</v>
      </c>
      <c r="Z945" s="1" t="s">
        <v>73</v>
      </c>
    </row>
    <row r="946" spans="1:26" x14ac:dyDescent="0.3">
      <c r="A946">
        <v>4531</v>
      </c>
      <c r="B946" s="1" t="s">
        <v>2859</v>
      </c>
      <c r="C946" s="2">
        <v>42688</v>
      </c>
      <c r="D946" s="2">
        <v>42691</v>
      </c>
      <c r="E946" s="1" t="s">
        <v>89</v>
      </c>
      <c r="F946" s="1" t="s">
        <v>1302</v>
      </c>
      <c r="G946" s="1" t="s">
        <v>1303</v>
      </c>
      <c r="H946" s="1" t="s">
        <v>26</v>
      </c>
      <c r="I946" s="1" t="s">
        <v>27</v>
      </c>
      <c r="J946" s="1" t="s">
        <v>175</v>
      </c>
      <c r="K946" s="1" t="s">
        <v>122</v>
      </c>
      <c r="L946" s="1" t="s">
        <v>69</v>
      </c>
      <c r="M946" s="1" t="s">
        <v>807</v>
      </c>
      <c r="N946" s="1" t="s">
        <v>32</v>
      </c>
      <c r="O946" s="1" t="s">
        <v>38</v>
      </c>
      <c r="P946" s="1" t="s">
        <v>808</v>
      </c>
      <c r="Q946">
        <v>408.00599999999997</v>
      </c>
      <c r="R946">
        <v>2</v>
      </c>
      <c r="S946" s="5">
        <v>0.1</v>
      </c>
      <c r="T946" s="11">
        <v>72.534400000000005</v>
      </c>
      <c r="U946" s="11">
        <f>SalesData[[#This Row],[Profit]]/SalesData[[#This Row],[Quantity]]</f>
        <v>36.267200000000003</v>
      </c>
      <c r="V946" s="5">
        <f>SalesData[[#This Row],[Profit]]/SalesData[[#This Row],[Sales]]</f>
        <v>0.17777777777777781</v>
      </c>
      <c r="W946" s="17">
        <f>IF(SalesData[[#This Row],[Discount]]&gt;=0.2,1,0)</f>
        <v>0</v>
      </c>
      <c r="X946" s="1" t="s">
        <v>35</v>
      </c>
      <c r="Y946" s="1" t="str">
        <f>TEXT(SalesData[[#This Row],[Order Date]],"yyyy")</f>
        <v>2016</v>
      </c>
      <c r="Z946" s="1" t="s">
        <v>36</v>
      </c>
    </row>
    <row r="947" spans="1:26" x14ac:dyDescent="0.3">
      <c r="A947">
        <v>4533</v>
      </c>
      <c r="B947" s="1" t="s">
        <v>2860</v>
      </c>
      <c r="C947" s="2">
        <v>41922</v>
      </c>
      <c r="D947" s="2">
        <v>41922</v>
      </c>
      <c r="E947" s="1" t="s">
        <v>427</v>
      </c>
      <c r="F947" s="1" t="s">
        <v>519</v>
      </c>
      <c r="G947" s="1" t="s">
        <v>520</v>
      </c>
      <c r="H947" s="1" t="s">
        <v>102</v>
      </c>
      <c r="I947" s="1" t="s">
        <v>27</v>
      </c>
      <c r="J947" s="1" t="s">
        <v>2861</v>
      </c>
      <c r="K947" s="1" t="s">
        <v>55</v>
      </c>
      <c r="L947" s="1" t="s">
        <v>56</v>
      </c>
      <c r="M947" s="1" t="s">
        <v>70</v>
      </c>
      <c r="N947" s="1" t="s">
        <v>32</v>
      </c>
      <c r="O947" s="1" t="s">
        <v>38</v>
      </c>
      <c r="P947" s="1" t="s">
        <v>71</v>
      </c>
      <c r="Q947">
        <v>122.352</v>
      </c>
      <c r="R947">
        <v>3</v>
      </c>
      <c r="S947" s="5">
        <v>0.2</v>
      </c>
      <c r="T947" s="11">
        <v>13.7646</v>
      </c>
      <c r="U947" s="11">
        <f>SalesData[[#This Row],[Profit]]/SalesData[[#This Row],[Quantity]]</f>
        <v>4.5881999999999996</v>
      </c>
      <c r="V947" s="5">
        <f>SalesData[[#This Row],[Profit]]/SalesData[[#This Row],[Sales]]</f>
        <v>0.11249999999999999</v>
      </c>
      <c r="W947" s="17">
        <f>IF(SalesData[[#This Row],[Discount]]&gt;=0.2,1,0)</f>
        <v>1</v>
      </c>
      <c r="X947" s="1" t="s">
        <v>432</v>
      </c>
      <c r="Y947" s="1" t="str">
        <f>TEXT(SalesData[[#This Row],[Order Date]],"yyyy")</f>
        <v>2014</v>
      </c>
      <c r="Z947" s="1" t="s">
        <v>50</v>
      </c>
    </row>
    <row r="948" spans="1:26" x14ac:dyDescent="0.3">
      <c r="A948">
        <v>4536</v>
      </c>
      <c r="B948" s="1" t="s">
        <v>2862</v>
      </c>
      <c r="C948" s="2">
        <v>42924</v>
      </c>
      <c r="D948" s="2">
        <v>42928</v>
      </c>
      <c r="E948" s="1" t="s">
        <v>41</v>
      </c>
      <c r="F948" s="1" t="s">
        <v>2863</v>
      </c>
      <c r="G948" s="1" t="s">
        <v>2864</v>
      </c>
      <c r="H948" s="1" t="s">
        <v>102</v>
      </c>
      <c r="I948" s="1" t="s">
        <v>27</v>
      </c>
      <c r="J948" s="1" t="s">
        <v>193</v>
      </c>
      <c r="K948" s="1" t="s">
        <v>194</v>
      </c>
      <c r="L948" s="1" t="s">
        <v>56</v>
      </c>
      <c r="M948" s="1" t="s">
        <v>1660</v>
      </c>
      <c r="N948" s="1" t="s">
        <v>32</v>
      </c>
      <c r="O948" s="1" t="s">
        <v>58</v>
      </c>
      <c r="P948" s="1" t="s">
        <v>1661</v>
      </c>
      <c r="Q948">
        <v>15.84</v>
      </c>
      <c r="R948">
        <v>3</v>
      </c>
      <c r="S948" s="5">
        <v>0</v>
      </c>
      <c r="T948" s="11">
        <v>4.9104000000000001</v>
      </c>
      <c r="U948" s="11">
        <f>SalesData[[#This Row],[Profit]]/SalesData[[#This Row],[Quantity]]</f>
        <v>1.6368</v>
      </c>
      <c r="V948" s="5">
        <f>SalesData[[#This Row],[Profit]]/SalesData[[#This Row],[Sales]]</f>
        <v>0.31</v>
      </c>
      <c r="W948" s="17">
        <f>IF(SalesData[[#This Row],[Discount]]&gt;=0.2,1,0)</f>
        <v>0</v>
      </c>
      <c r="X948" s="1" t="s">
        <v>85</v>
      </c>
      <c r="Y948" s="1" t="str">
        <f>TEXT(SalesData[[#This Row],[Order Date]],"yyyy")</f>
        <v>2017</v>
      </c>
      <c r="Z948" s="1" t="s">
        <v>73</v>
      </c>
    </row>
    <row r="949" spans="1:26" x14ac:dyDescent="0.3">
      <c r="A949">
        <v>4541</v>
      </c>
      <c r="B949" s="1" t="s">
        <v>2865</v>
      </c>
      <c r="C949" s="2">
        <v>42062</v>
      </c>
      <c r="D949" s="2">
        <v>42065</v>
      </c>
      <c r="E949" s="1" t="s">
        <v>41</v>
      </c>
      <c r="F949" s="1" t="s">
        <v>2866</v>
      </c>
      <c r="G949" s="1" t="s">
        <v>2867</v>
      </c>
      <c r="H949" s="1" t="s">
        <v>92</v>
      </c>
      <c r="I949" s="1" t="s">
        <v>27</v>
      </c>
      <c r="J949" s="1" t="s">
        <v>1646</v>
      </c>
      <c r="K949" s="1" t="s">
        <v>1647</v>
      </c>
      <c r="L949" s="1" t="s">
        <v>69</v>
      </c>
      <c r="M949" s="1" t="s">
        <v>2408</v>
      </c>
      <c r="N949" s="1" t="s">
        <v>32</v>
      </c>
      <c r="O949" s="1" t="s">
        <v>47</v>
      </c>
      <c r="P949" s="1" t="s">
        <v>2409</v>
      </c>
      <c r="Q949">
        <v>493.92</v>
      </c>
      <c r="R949">
        <v>7</v>
      </c>
      <c r="S949" s="5">
        <v>0.3</v>
      </c>
      <c r="T949" s="11">
        <v>-28.224</v>
      </c>
      <c r="U949" s="11">
        <f>SalesData[[#This Row],[Profit]]/SalesData[[#This Row],[Quantity]]</f>
        <v>-4.032</v>
      </c>
      <c r="V949" s="5">
        <f>SalesData[[#This Row],[Profit]]/SalesData[[#This Row],[Sales]]</f>
        <v>-5.7142857142857141E-2</v>
      </c>
      <c r="W949" s="17">
        <f>IF(SalesData[[#This Row],[Discount]]&gt;=0.2,1,0)</f>
        <v>1</v>
      </c>
      <c r="X949" s="1" t="s">
        <v>35</v>
      </c>
      <c r="Y949" s="1" t="str">
        <f>TEXT(SalesData[[#This Row],[Order Date]],"yyyy")</f>
        <v>2015</v>
      </c>
      <c r="Z949" s="1" t="s">
        <v>299</v>
      </c>
    </row>
    <row r="950" spans="1:26" x14ac:dyDescent="0.3">
      <c r="A950">
        <v>4544</v>
      </c>
      <c r="B950" s="1" t="s">
        <v>2868</v>
      </c>
      <c r="C950" s="2">
        <v>42197</v>
      </c>
      <c r="D950" s="2">
        <v>42202</v>
      </c>
      <c r="E950" s="1" t="s">
        <v>23</v>
      </c>
      <c r="F950" s="1" t="s">
        <v>2869</v>
      </c>
      <c r="G950" s="1" t="s">
        <v>2870</v>
      </c>
      <c r="H950" s="1" t="s">
        <v>26</v>
      </c>
      <c r="I950" s="1" t="s">
        <v>27</v>
      </c>
      <c r="J950" s="1" t="s">
        <v>135</v>
      </c>
      <c r="K950" s="1" t="s">
        <v>136</v>
      </c>
      <c r="L950" s="1" t="s">
        <v>95</v>
      </c>
      <c r="M950" s="1" t="s">
        <v>300</v>
      </c>
      <c r="N950" s="1" t="s">
        <v>32</v>
      </c>
      <c r="O950" s="1" t="s">
        <v>38</v>
      </c>
      <c r="P950" s="1" t="s">
        <v>301</v>
      </c>
      <c r="Q950">
        <v>383.60700000000003</v>
      </c>
      <c r="R950">
        <v>9</v>
      </c>
      <c r="S950" s="5">
        <v>0.3</v>
      </c>
      <c r="T950" s="11">
        <v>-5.4801000000000002</v>
      </c>
      <c r="U950" s="11">
        <f>SalesData[[#This Row],[Profit]]/SalesData[[#This Row],[Quantity]]</f>
        <v>-0.6089</v>
      </c>
      <c r="V950" s="5">
        <f>SalesData[[#This Row],[Profit]]/SalesData[[#This Row],[Sales]]</f>
        <v>-1.4285714285714285E-2</v>
      </c>
      <c r="W950" s="17">
        <f>IF(SalesData[[#This Row],[Discount]]&gt;=0.2,1,0)</f>
        <v>1</v>
      </c>
      <c r="X950" s="1" t="s">
        <v>60</v>
      </c>
      <c r="Y950" s="1" t="str">
        <f>TEXT(SalesData[[#This Row],[Order Date]],"yyyy")</f>
        <v>2015</v>
      </c>
      <c r="Z950" s="1" t="s">
        <v>73</v>
      </c>
    </row>
    <row r="951" spans="1:26" x14ac:dyDescent="0.3">
      <c r="A951">
        <v>4549</v>
      </c>
      <c r="B951" s="1" t="s">
        <v>2868</v>
      </c>
      <c r="C951" s="2">
        <v>42197</v>
      </c>
      <c r="D951" s="2">
        <v>42202</v>
      </c>
      <c r="E951" s="1" t="s">
        <v>23</v>
      </c>
      <c r="F951" s="1" t="s">
        <v>2869</v>
      </c>
      <c r="G951" s="1" t="s">
        <v>2870</v>
      </c>
      <c r="H951" s="1" t="s">
        <v>26</v>
      </c>
      <c r="I951" s="1" t="s">
        <v>27</v>
      </c>
      <c r="J951" s="1" t="s">
        <v>135</v>
      </c>
      <c r="K951" s="1" t="s">
        <v>136</v>
      </c>
      <c r="L951" s="1" t="s">
        <v>95</v>
      </c>
      <c r="M951" s="1" t="s">
        <v>365</v>
      </c>
      <c r="N951" s="1" t="s">
        <v>32</v>
      </c>
      <c r="O951" s="1" t="s">
        <v>58</v>
      </c>
      <c r="P951" s="1" t="s">
        <v>366</v>
      </c>
      <c r="Q951">
        <v>7.76</v>
      </c>
      <c r="R951">
        <v>1</v>
      </c>
      <c r="S951" s="5">
        <v>0.6</v>
      </c>
      <c r="T951" s="11">
        <v>-2.1339999999999999</v>
      </c>
      <c r="U951" s="11">
        <f>SalesData[[#This Row],[Profit]]/SalesData[[#This Row],[Quantity]]</f>
        <v>-2.1339999999999999</v>
      </c>
      <c r="V951" s="5">
        <f>SalesData[[#This Row],[Profit]]/SalesData[[#This Row],[Sales]]</f>
        <v>-0.27499999999999997</v>
      </c>
      <c r="W951" s="17">
        <f>IF(SalesData[[#This Row],[Discount]]&gt;=0.2,1,0)</f>
        <v>1</v>
      </c>
      <c r="X951" s="1" t="s">
        <v>60</v>
      </c>
      <c r="Y951" s="1" t="str">
        <f>TEXT(SalesData[[#This Row],[Order Date]],"yyyy")</f>
        <v>2015</v>
      </c>
      <c r="Z951" s="1" t="s">
        <v>73</v>
      </c>
    </row>
    <row r="952" spans="1:26" x14ac:dyDescent="0.3">
      <c r="A952">
        <v>4552</v>
      </c>
      <c r="B952" s="1" t="s">
        <v>2871</v>
      </c>
      <c r="C952" s="2">
        <v>41833</v>
      </c>
      <c r="D952" s="2">
        <v>41837</v>
      </c>
      <c r="E952" s="1" t="s">
        <v>41</v>
      </c>
      <c r="F952" s="1" t="s">
        <v>2872</v>
      </c>
      <c r="G952" s="1" t="s">
        <v>2873</v>
      </c>
      <c r="H952" s="1" t="s">
        <v>92</v>
      </c>
      <c r="I952" s="1" t="s">
        <v>27</v>
      </c>
      <c r="J952" s="1" t="s">
        <v>54</v>
      </c>
      <c r="K952" s="1" t="s">
        <v>55</v>
      </c>
      <c r="L952" s="1" t="s">
        <v>56</v>
      </c>
      <c r="M952" s="1" t="s">
        <v>1629</v>
      </c>
      <c r="N952" s="1" t="s">
        <v>32</v>
      </c>
      <c r="O952" s="1" t="s">
        <v>47</v>
      </c>
      <c r="P952" s="1" t="s">
        <v>1630</v>
      </c>
      <c r="Q952">
        <v>351.21600000000001</v>
      </c>
      <c r="R952">
        <v>3</v>
      </c>
      <c r="S952" s="5">
        <v>0.2</v>
      </c>
      <c r="T952" s="11">
        <v>4.3902000000000001</v>
      </c>
      <c r="U952" s="11">
        <f>SalesData[[#This Row],[Profit]]/SalesData[[#This Row],[Quantity]]</f>
        <v>1.4634</v>
      </c>
      <c r="V952" s="5">
        <f>SalesData[[#This Row],[Profit]]/SalesData[[#This Row],[Sales]]</f>
        <v>1.2500000000000001E-2</v>
      </c>
      <c r="W952" s="17">
        <f>IF(SalesData[[#This Row],[Discount]]&gt;=0.2,1,0)</f>
        <v>1</v>
      </c>
      <c r="X952" s="1" t="s">
        <v>85</v>
      </c>
      <c r="Y952" s="1" t="str">
        <f>TEXT(SalesData[[#This Row],[Order Date]],"yyyy")</f>
        <v>2014</v>
      </c>
      <c r="Z952" s="1" t="s">
        <v>73</v>
      </c>
    </row>
    <row r="953" spans="1:26" x14ac:dyDescent="0.3">
      <c r="A953">
        <v>4553</v>
      </c>
      <c r="B953" s="1" t="s">
        <v>2874</v>
      </c>
      <c r="C953" s="2">
        <v>42000</v>
      </c>
      <c r="D953" s="2">
        <v>42006</v>
      </c>
      <c r="E953" s="1" t="s">
        <v>41</v>
      </c>
      <c r="F953" s="1" t="s">
        <v>2875</v>
      </c>
      <c r="G953" s="1" t="s">
        <v>2876</v>
      </c>
      <c r="H953" s="1" t="s">
        <v>26</v>
      </c>
      <c r="I953" s="1" t="s">
        <v>27</v>
      </c>
      <c r="J953" s="1" t="s">
        <v>330</v>
      </c>
      <c r="K953" s="1" t="s">
        <v>55</v>
      </c>
      <c r="L953" s="1" t="s">
        <v>56</v>
      </c>
      <c r="M953" s="1" t="s">
        <v>468</v>
      </c>
      <c r="N953" s="1" t="s">
        <v>32</v>
      </c>
      <c r="O953" s="1" t="s">
        <v>38</v>
      </c>
      <c r="P953" s="1" t="s">
        <v>469</v>
      </c>
      <c r="Q953">
        <v>230.28</v>
      </c>
      <c r="R953">
        <v>3</v>
      </c>
      <c r="S953" s="5">
        <v>0.2</v>
      </c>
      <c r="T953" s="11">
        <v>23.027999999999999</v>
      </c>
      <c r="U953" s="11">
        <f>SalesData[[#This Row],[Profit]]/SalesData[[#This Row],[Quantity]]</f>
        <v>7.6759999999999993</v>
      </c>
      <c r="V953" s="5">
        <f>SalesData[[#This Row],[Profit]]/SalesData[[#This Row],[Sales]]</f>
        <v>9.9999999999999992E-2</v>
      </c>
      <c r="W953" s="17">
        <f>IF(SalesData[[#This Row],[Discount]]&gt;=0.2,1,0)</f>
        <v>1</v>
      </c>
      <c r="X953" s="1" t="s">
        <v>131</v>
      </c>
      <c r="Y953" s="1" t="str">
        <f>TEXT(SalesData[[#This Row],[Order Date]],"yyyy")</f>
        <v>2014</v>
      </c>
      <c r="Z953" s="1" t="s">
        <v>98</v>
      </c>
    </row>
    <row r="954" spans="1:26" x14ac:dyDescent="0.3">
      <c r="A954">
        <v>4560</v>
      </c>
      <c r="B954" s="1" t="s">
        <v>2877</v>
      </c>
      <c r="C954" s="2">
        <v>41764</v>
      </c>
      <c r="D954" s="2">
        <v>41767</v>
      </c>
      <c r="E954" s="1" t="s">
        <v>89</v>
      </c>
      <c r="F954" s="1" t="s">
        <v>75</v>
      </c>
      <c r="G954" s="1" t="s">
        <v>76</v>
      </c>
      <c r="H954" s="1" t="s">
        <v>26</v>
      </c>
      <c r="I954" s="1" t="s">
        <v>27</v>
      </c>
      <c r="J954" s="1" t="s">
        <v>247</v>
      </c>
      <c r="K954" s="1" t="s">
        <v>94</v>
      </c>
      <c r="L954" s="1" t="s">
        <v>95</v>
      </c>
      <c r="M954" s="1" t="s">
        <v>137</v>
      </c>
      <c r="N954" s="1" t="s">
        <v>32</v>
      </c>
      <c r="O954" s="1" t="s">
        <v>38</v>
      </c>
      <c r="P954" s="1" t="s">
        <v>138</v>
      </c>
      <c r="Q954">
        <v>127.869</v>
      </c>
      <c r="R954">
        <v>3</v>
      </c>
      <c r="S954" s="5">
        <v>0.3</v>
      </c>
      <c r="T954" s="11">
        <v>-9.1334999999999997</v>
      </c>
      <c r="U954" s="11">
        <f>SalesData[[#This Row],[Profit]]/SalesData[[#This Row],[Quantity]]</f>
        <v>-3.0444999999999998</v>
      </c>
      <c r="V954" s="5">
        <f>SalesData[[#This Row],[Profit]]/SalesData[[#This Row],[Sales]]</f>
        <v>-7.1428571428571425E-2</v>
      </c>
      <c r="W954" s="17">
        <f>IF(SalesData[[#This Row],[Discount]]&gt;=0.2,1,0)</f>
        <v>1</v>
      </c>
      <c r="X954" s="1" t="s">
        <v>35</v>
      </c>
      <c r="Y954" s="1" t="str">
        <f>TEXT(SalesData[[#This Row],[Order Date]],"yyyy")</f>
        <v>2014</v>
      </c>
      <c r="Z954" s="1" t="s">
        <v>163</v>
      </c>
    </row>
    <row r="955" spans="1:26" x14ac:dyDescent="0.3">
      <c r="A955">
        <v>4563</v>
      </c>
      <c r="B955" s="1" t="s">
        <v>2878</v>
      </c>
      <c r="C955" s="2">
        <v>42342</v>
      </c>
      <c r="D955" s="2">
        <v>42347</v>
      </c>
      <c r="E955" s="1" t="s">
        <v>23</v>
      </c>
      <c r="F955" s="1" t="s">
        <v>1868</v>
      </c>
      <c r="G955" s="1" t="s">
        <v>1869</v>
      </c>
      <c r="H955" s="1" t="s">
        <v>92</v>
      </c>
      <c r="I955" s="1" t="s">
        <v>27</v>
      </c>
      <c r="J955" s="1" t="s">
        <v>54</v>
      </c>
      <c r="K955" s="1" t="s">
        <v>55</v>
      </c>
      <c r="L955" s="1" t="s">
        <v>56</v>
      </c>
      <c r="M955" s="1" t="s">
        <v>2879</v>
      </c>
      <c r="N955" s="1" t="s">
        <v>32</v>
      </c>
      <c r="O955" s="1" t="s">
        <v>58</v>
      </c>
      <c r="P955" s="1" t="s">
        <v>2880</v>
      </c>
      <c r="Q955">
        <v>36.4</v>
      </c>
      <c r="R955">
        <v>5</v>
      </c>
      <c r="S955" s="5">
        <v>0</v>
      </c>
      <c r="T955" s="11">
        <v>13.832000000000001</v>
      </c>
      <c r="U955" s="11">
        <f>SalesData[[#This Row],[Profit]]/SalesData[[#This Row],[Quantity]]</f>
        <v>2.7664</v>
      </c>
      <c r="V955" s="5">
        <f>SalesData[[#This Row],[Profit]]/SalesData[[#This Row],[Sales]]</f>
        <v>0.38000000000000006</v>
      </c>
      <c r="W955" s="17">
        <f>IF(SalesData[[#This Row],[Discount]]&gt;=0.2,1,0)</f>
        <v>0</v>
      </c>
      <c r="X955" s="1" t="s">
        <v>60</v>
      </c>
      <c r="Y955" s="1" t="str">
        <f>TEXT(SalesData[[#This Row],[Order Date]],"yyyy")</f>
        <v>2015</v>
      </c>
      <c r="Z955" s="1" t="s">
        <v>98</v>
      </c>
    </row>
    <row r="956" spans="1:26" x14ac:dyDescent="0.3">
      <c r="A956">
        <v>4564</v>
      </c>
      <c r="B956" s="1" t="s">
        <v>2881</v>
      </c>
      <c r="C956" s="2">
        <v>43004</v>
      </c>
      <c r="D956" s="2">
        <v>43008</v>
      </c>
      <c r="E956" s="1" t="s">
        <v>41</v>
      </c>
      <c r="F956" s="1" t="s">
        <v>1784</v>
      </c>
      <c r="G956" s="1" t="s">
        <v>1785</v>
      </c>
      <c r="H956" s="1" t="s">
        <v>102</v>
      </c>
      <c r="I956" s="1" t="s">
        <v>27</v>
      </c>
      <c r="J956" s="1" t="s">
        <v>2710</v>
      </c>
      <c r="K956" s="1" t="s">
        <v>45</v>
      </c>
      <c r="L956" s="1" t="s">
        <v>30</v>
      </c>
      <c r="M956" s="1" t="s">
        <v>2580</v>
      </c>
      <c r="N956" s="1" t="s">
        <v>32</v>
      </c>
      <c r="O956" s="1" t="s">
        <v>38</v>
      </c>
      <c r="P956" s="1" t="s">
        <v>2581</v>
      </c>
      <c r="Q956">
        <v>419.13600000000002</v>
      </c>
      <c r="R956">
        <v>4</v>
      </c>
      <c r="S956" s="5">
        <v>0.2</v>
      </c>
      <c r="T956" s="11">
        <v>-57.6312</v>
      </c>
      <c r="U956" s="11">
        <f>SalesData[[#This Row],[Profit]]/SalesData[[#This Row],[Quantity]]</f>
        <v>-14.4078</v>
      </c>
      <c r="V956" s="5">
        <f>SalesData[[#This Row],[Profit]]/SalesData[[#This Row],[Sales]]</f>
        <v>-0.13749999999999998</v>
      </c>
      <c r="W956" s="17">
        <f>IF(SalesData[[#This Row],[Discount]]&gt;=0.2,1,0)</f>
        <v>1</v>
      </c>
      <c r="X956" s="1" t="s">
        <v>85</v>
      </c>
      <c r="Y956" s="1" t="str">
        <f>TEXT(SalesData[[#This Row],[Order Date]],"yyyy")</f>
        <v>2017</v>
      </c>
      <c r="Z956" s="1" t="s">
        <v>79</v>
      </c>
    </row>
    <row r="957" spans="1:26" x14ac:dyDescent="0.3">
      <c r="A957">
        <v>4570</v>
      </c>
      <c r="B957" s="1" t="s">
        <v>2882</v>
      </c>
      <c r="C957" s="2">
        <v>41748</v>
      </c>
      <c r="D957" s="2">
        <v>41750</v>
      </c>
      <c r="E957" s="1" t="s">
        <v>23</v>
      </c>
      <c r="F957" s="1" t="s">
        <v>1017</v>
      </c>
      <c r="G957" s="1" t="s">
        <v>1018</v>
      </c>
      <c r="H957" s="1" t="s">
        <v>102</v>
      </c>
      <c r="I957" s="1" t="s">
        <v>27</v>
      </c>
      <c r="J957" s="1" t="s">
        <v>1493</v>
      </c>
      <c r="K957" s="1" t="s">
        <v>55</v>
      </c>
      <c r="L957" s="1" t="s">
        <v>56</v>
      </c>
      <c r="M957" s="1" t="s">
        <v>310</v>
      </c>
      <c r="N957" s="1" t="s">
        <v>32</v>
      </c>
      <c r="O957" s="1" t="s">
        <v>58</v>
      </c>
      <c r="P957" s="1" t="s">
        <v>2588</v>
      </c>
      <c r="Q957">
        <v>76.14</v>
      </c>
      <c r="R957">
        <v>3</v>
      </c>
      <c r="S957" s="5">
        <v>0</v>
      </c>
      <c r="T957" s="11">
        <v>26.649000000000001</v>
      </c>
      <c r="U957" s="11">
        <f>SalesData[[#This Row],[Profit]]/SalesData[[#This Row],[Quantity]]</f>
        <v>8.8830000000000009</v>
      </c>
      <c r="V957" s="5">
        <f>SalesData[[#This Row],[Profit]]/SalesData[[#This Row],[Sales]]</f>
        <v>0.35000000000000003</v>
      </c>
      <c r="W957" s="17">
        <f>IF(SalesData[[#This Row],[Discount]]&gt;=0.2,1,0)</f>
        <v>0</v>
      </c>
      <c r="X957" s="1" t="s">
        <v>72</v>
      </c>
      <c r="Y957" s="1" t="str">
        <f>TEXT(SalesData[[#This Row],[Order Date]],"yyyy")</f>
        <v>2014</v>
      </c>
      <c r="Z957" s="1" t="s">
        <v>115</v>
      </c>
    </row>
    <row r="958" spans="1:26" x14ac:dyDescent="0.3">
      <c r="A958">
        <v>4575</v>
      </c>
      <c r="B958" s="1" t="s">
        <v>2883</v>
      </c>
      <c r="C958" s="2">
        <v>42716</v>
      </c>
      <c r="D958" s="2">
        <v>42722</v>
      </c>
      <c r="E958" s="1" t="s">
        <v>41</v>
      </c>
      <c r="F958" s="1" t="s">
        <v>2884</v>
      </c>
      <c r="G958" s="1" t="s">
        <v>2885</v>
      </c>
      <c r="H958" s="1" t="s">
        <v>102</v>
      </c>
      <c r="I958" s="1" t="s">
        <v>27</v>
      </c>
      <c r="J958" s="1" t="s">
        <v>479</v>
      </c>
      <c r="K958" s="1" t="s">
        <v>291</v>
      </c>
      <c r="L958" s="1" t="s">
        <v>95</v>
      </c>
      <c r="M958" s="1" t="s">
        <v>1149</v>
      </c>
      <c r="N958" s="1" t="s">
        <v>32</v>
      </c>
      <c r="O958" s="1" t="s">
        <v>58</v>
      </c>
      <c r="P958" s="1" t="s">
        <v>1150</v>
      </c>
      <c r="Q958">
        <v>33.479999999999997</v>
      </c>
      <c r="R958">
        <v>4</v>
      </c>
      <c r="S958" s="5">
        <v>0</v>
      </c>
      <c r="T958" s="11">
        <v>8.7048000000000005</v>
      </c>
      <c r="U958" s="11">
        <f>SalesData[[#This Row],[Profit]]/SalesData[[#This Row],[Quantity]]</f>
        <v>2.1762000000000001</v>
      </c>
      <c r="V958" s="5">
        <f>SalesData[[#This Row],[Profit]]/SalesData[[#This Row],[Sales]]</f>
        <v>0.26000000000000006</v>
      </c>
      <c r="W958" s="17">
        <f>IF(SalesData[[#This Row],[Discount]]&gt;=0.2,1,0)</f>
        <v>0</v>
      </c>
      <c r="X958" s="1" t="s">
        <v>131</v>
      </c>
      <c r="Y958" s="1" t="str">
        <f>TEXT(SalesData[[#This Row],[Order Date]],"yyyy")</f>
        <v>2016</v>
      </c>
      <c r="Z958" s="1" t="s">
        <v>98</v>
      </c>
    </row>
    <row r="959" spans="1:26" x14ac:dyDescent="0.3">
      <c r="A959">
        <v>4582</v>
      </c>
      <c r="B959" s="1" t="s">
        <v>2886</v>
      </c>
      <c r="C959" s="2">
        <v>42632</v>
      </c>
      <c r="D959" s="2">
        <v>42635</v>
      </c>
      <c r="E959" s="1" t="s">
        <v>89</v>
      </c>
      <c r="F959" s="1" t="s">
        <v>1952</v>
      </c>
      <c r="G959" s="1" t="s">
        <v>1953</v>
      </c>
      <c r="H959" s="1" t="s">
        <v>102</v>
      </c>
      <c r="I959" s="1" t="s">
        <v>27</v>
      </c>
      <c r="J959" s="1" t="s">
        <v>67</v>
      </c>
      <c r="K959" s="1" t="s">
        <v>68</v>
      </c>
      <c r="L959" s="1" t="s">
        <v>69</v>
      </c>
      <c r="M959" s="1" t="s">
        <v>2887</v>
      </c>
      <c r="N959" s="1" t="s">
        <v>32</v>
      </c>
      <c r="O959" s="1" t="s">
        <v>58</v>
      </c>
      <c r="P959" s="1" t="s">
        <v>2888</v>
      </c>
      <c r="Q959">
        <v>25.632000000000001</v>
      </c>
      <c r="R959">
        <v>3</v>
      </c>
      <c r="S959" s="5">
        <v>0.2</v>
      </c>
      <c r="T959" s="11">
        <v>3.8448000000000002</v>
      </c>
      <c r="U959" s="11">
        <f>SalesData[[#This Row],[Profit]]/SalesData[[#This Row],[Quantity]]</f>
        <v>1.2816000000000001</v>
      </c>
      <c r="V959" s="5">
        <f>SalesData[[#This Row],[Profit]]/SalesData[[#This Row],[Sales]]</f>
        <v>0.15</v>
      </c>
      <c r="W959" s="17">
        <f>IF(SalesData[[#This Row],[Discount]]&gt;=0.2,1,0)</f>
        <v>1</v>
      </c>
      <c r="X959" s="1" t="s">
        <v>35</v>
      </c>
      <c r="Y959" s="1" t="str">
        <f>TEXT(SalesData[[#This Row],[Order Date]],"yyyy")</f>
        <v>2016</v>
      </c>
      <c r="Z959" s="1" t="s">
        <v>79</v>
      </c>
    </row>
    <row r="960" spans="1:26" x14ac:dyDescent="0.3">
      <c r="A960">
        <v>4589</v>
      </c>
      <c r="B960" s="1" t="s">
        <v>2889</v>
      </c>
      <c r="C960" s="2">
        <v>43041</v>
      </c>
      <c r="D960" s="2">
        <v>43043</v>
      </c>
      <c r="E960" s="1" t="s">
        <v>23</v>
      </c>
      <c r="F960" s="1" t="s">
        <v>2040</v>
      </c>
      <c r="G960" s="1" t="s">
        <v>2041</v>
      </c>
      <c r="H960" s="1" t="s">
        <v>102</v>
      </c>
      <c r="I960" s="1" t="s">
        <v>27</v>
      </c>
      <c r="J960" s="1" t="s">
        <v>2890</v>
      </c>
      <c r="K960" s="1" t="s">
        <v>55</v>
      </c>
      <c r="L960" s="1" t="s">
        <v>56</v>
      </c>
      <c r="M960" s="1" t="s">
        <v>2891</v>
      </c>
      <c r="N960" s="1" t="s">
        <v>32</v>
      </c>
      <c r="O960" s="1" t="s">
        <v>58</v>
      </c>
      <c r="P960" s="1" t="s">
        <v>2892</v>
      </c>
      <c r="Q960">
        <v>25.02</v>
      </c>
      <c r="R960">
        <v>3</v>
      </c>
      <c r="S960" s="5">
        <v>0</v>
      </c>
      <c r="T960" s="11">
        <v>10.5084</v>
      </c>
      <c r="U960" s="11">
        <f>SalesData[[#This Row],[Profit]]/SalesData[[#This Row],[Quantity]]</f>
        <v>3.5028000000000001</v>
      </c>
      <c r="V960" s="5">
        <f>SalesData[[#This Row],[Profit]]/SalesData[[#This Row],[Sales]]</f>
        <v>0.42</v>
      </c>
      <c r="W960" s="17">
        <f>IF(SalesData[[#This Row],[Discount]]&gt;=0.2,1,0)</f>
        <v>0</v>
      </c>
      <c r="X960" s="1" t="s">
        <v>72</v>
      </c>
      <c r="Y960" s="1" t="str">
        <f>TEXT(SalesData[[#This Row],[Order Date]],"yyyy")</f>
        <v>2017</v>
      </c>
      <c r="Z960" s="1" t="s">
        <v>36</v>
      </c>
    </row>
    <row r="961" spans="1:26" x14ac:dyDescent="0.3">
      <c r="A961">
        <v>4593</v>
      </c>
      <c r="B961" s="1" t="s">
        <v>2893</v>
      </c>
      <c r="C961" s="2">
        <v>42730</v>
      </c>
      <c r="D961" s="2">
        <v>42735</v>
      </c>
      <c r="E961" s="1" t="s">
        <v>41</v>
      </c>
      <c r="F961" s="1" t="s">
        <v>2894</v>
      </c>
      <c r="G961" s="1" t="s">
        <v>2895</v>
      </c>
      <c r="H961" s="1" t="s">
        <v>92</v>
      </c>
      <c r="I961" s="1" t="s">
        <v>27</v>
      </c>
      <c r="J961" s="1" t="s">
        <v>54</v>
      </c>
      <c r="K961" s="1" t="s">
        <v>55</v>
      </c>
      <c r="L961" s="1" t="s">
        <v>56</v>
      </c>
      <c r="M961" s="1" t="s">
        <v>2430</v>
      </c>
      <c r="N961" s="1" t="s">
        <v>32</v>
      </c>
      <c r="O961" s="1" t="s">
        <v>38</v>
      </c>
      <c r="P961" s="1" t="s">
        <v>2431</v>
      </c>
      <c r="Q961">
        <v>146.352</v>
      </c>
      <c r="R961">
        <v>3</v>
      </c>
      <c r="S961" s="5">
        <v>0.2</v>
      </c>
      <c r="T961" s="11">
        <v>-5.4882</v>
      </c>
      <c r="U961" s="11">
        <f>SalesData[[#This Row],[Profit]]/SalesData[[#This Row],[Quantity]]</f>
        <v>-1.8293999999999999</v>
      </c>
      <c r="V961" s="5">
        <f>SalesData[[#This Row],[Profit]]/SalesData[[#This Row],[Sales]]</f>
        <v>-3.7499999999999999E-2</v>
      </c>
      <c r="W961" s="17">
        <f>IF(SalesData[[#This Row],[Discount]]&gt;=0.2,1,0)</f>
        <v>1</v>
      </c>
      <c r="X961" s="1" t="s">
        <v>60</v>
      </c>
      <c r="Y961" s="1" t="str">
        <f>TEXT(SalesData[[#This Row],[Order Date]],"yyyy")</f>
        <v>2016</v>
      </c>
      <c r="Z961" s="1" t="s">
        <v>98</v>
      </c>
    </row>
    <row r="962" spans="1:26" x14ac:dyDescent="0.3">
      <c r="A962">
        <v>4595</v>
      </c>
      <c r="B962" s="1" t="s">
        <v>2893</v>
      </c>
      <c r="C962" s="2">
        <v>42730</v>
      </c>
      <c r="D962" s="2">
        <v>42735</v>
      </c>
      <c r="E962" s="1" t="s">
        <v>41</v>
      </c>
      <c r="F962" s="1" t="s">
        <v>2894</v>
      </c>
      <c r="G962" s="1" t="s">
        <v>2895</v>
      </c>
      <c r="H962" s="1" t="s">
        <v>92</v>
      </c>
      <c r="I962" s="1" t="s">
        <v>27</v>
      </c>
      <c r="J962" s="1" t="s">
        <v>54</v>
      </c>
      <c r="K962" s="1" t="s">
        <v>55</v>
      </c>
      <c r="L962" s="1" t="s">
        <v>56</v>
      </c>
      <c r="M962" s="1" t="s">
        <v>308</v>
      </c>
      <c r="N962" s="1" t="s">
        <v>32</v>
      </c>
      <c r="O962" s="1" t="s">
        <v>47</v>
      </c>
      <c r="P962" s="1" t="s">
        <v>309</v>
      </c>
      <c r="Q962">
        <v>902.71199999999999</v>
      </c>
      <c r="R962">
        <v>3</v>
      </c>
      <c r="S962" s="5">
        <v>0.2</v>
      </c>
      <c r="T962" s="11">
        <v>33.851700000000001</v>
      </c>
      <c r="U962" s="11">
        <f>SalesData[[#This Row],[Profit]]/SalesData[[#This Row],[Quantity]]</f>
        <v>11.283900000000001</v>
      </c>
      <c r="V962" s="5">
        <f>SalesData[[#This Row],[Profit]]/SalesData[[#This Row],[Sales]]</f>
        <v>3.7499999999999999E-2</v>
      </c>
      <c r="W962" s="17">
        <f>IF(SalesData[[#This Row],[Discount]]&gt;=0.2,1,0)</f>
        <v>1</v>
      </c>
      <c r="X962" s="1" t="s">
        <v>60</v>
      </c>
      <c r="Y962" s="1" t="str">
        <f>TEXT(SalesData[[#This Row],[Order Date]],"yyyy")</f>
        <v>2016</v>
      </c>
      <c r="Z962" s="1" t="s">
        <v>98</v>
      </c>
    </row>
    <row r="963" spans="1:26" x14ac:dyDescent="0.3">
      <c r="A963">
        <v>4600</v>
      </c>
      <c r="B963" s="1" t="s">
        <v>2896</v>
      </c>
      <c r="C963" s="2">
        <v>42201</v>
      </c>
      <c r="D963" s="2">
        <v>42205</v>
      </c>
      <c r="E963" s="1" t="s">
        <v>41</v>
      </c>
      <c r="F963" s="1" t="s">
        <v>2897</v>
      </c>
      <c r="G963" s="1" t="s">
        <v>2898</v>
      </c>
      <c r="H963" s="1" t="s">
        <v>102</v>
      </c>
      <c r="I963" s="1" t="s">
        <v>27</v>
      </c>
      <c r="J963" s="1" t="s">
        <v>2756</v>
      </c>
      <c r="K963" s="1" t="s">
        <v>1091</v>
      </c>
      <c r="L963" s="1" t="s">
        <v>69</v>
      </c>
      <c r="M963" s="1" t="s">
        <v>658</v>
      </c>
      <c r="N963" s="1" t="s">
        <v>32</v>
      </c>
      <c r="O963" s="1" t="s">
        <v>38</v>
      </c>
      <c r="P963" s="1" t="s">
        <v>659</v>
      </c>
      <c r="Q963">
        <v>150.97999999999999</v>
      </c>
      <c r="R963">
        <v>1</v>
      </c>
      <c r="S963" s="5">
        <v>0</v>
      </c>
      <c r="T963" s="11">
        <v>43.784199999999998</v>
      </c>
      <c r="U963" s="11">
        <f>SalesData[[#This Row],[Profit]]/SalesData[[#This Row],[Quantity]]</f>
        <v>43.784199999999998</v>
      </c>
      <c r="V963" s="5">
        <f>SalesData[[#This Row],[Profit]]/SalesData[[#This Row],[Sales]]</f>
        <v>0.29000000000000004</v>
      </c>
      <c r="W963" s="17">
        <f>IF(SalesData[[#This Row],[Discount]]&gt;=0.2,1,0)</f>
        <v>0</v>
      </c>
      <c r="X963" s="1" t="s">
        <v>85</v>
      </c>
      <c r="Y963" s="1" t="str">
        <f>TEXT(SalesData[[#This Row],[Order Date]],"yyyy")</f>
        <v>2015</v>
      </c>
      <c r="Z963" s="1" t="s">
        <v>73</v>
      </c>
    </row>
    <row r="964" spans="1:26" x14ac:dyDescent="0.3">
      <c r="A964">
        <v>4611</v>
      </c>
      <c r="B964" s="1" t="s">
        <v>2899</v>
      </c>
      <c r="C964" s="2">
        <v>43048</v>
      </c>
      <c r="D964" s="2">
        <v>43053</v>
      </c>
      <c r="E964" s="1" t="s">
        <v>41</v>
      </c>
      <c r="F964" s="1" t="s">
        <v>140</v>
      </c>
      <c r="G964" s="1" t="s">
        <v>141</v>
      </c>
      <c r="H964" s="1" t="s">
        <v>26</v>
      </c>
      <c r="I964" s="1" t="s">
        <v>27</v>
      </c>
      <c r="J964" s="1" t="s">
        <v>763</v>
      </c>
      <c r="K964" s="1" t="s">
        <v>55</v>
      </c>
      <c r="L964" s="1" t="s">
        <v>56</v>
      </c>
      <c r="M964" s="1" t="s">
        <v>424</v>
      </c>
      <c r="N964" s="1" t="s">
        <v>32</v>
      </c>
      <c r="O964" s="1" t="s">
        <v>58</v>
      </c>
      <c r="P964" s="1" t="s">
        <v>425</v>
      </c>
      <c r="Q964">
        <v>47.12</v>
      </c>
      <c r="R964">
        <v>8</v>
      </c>
      <c r="S964" s="5">
        <v>0</v>
      </c>
      <c r="T964" s="11">
        <v>20.732800000000001</v>
      </c>
      <c r="U964" s="11">
        <f>SalesData[[#This Row],[Profit]]/SalesData[[#This Row],[Quantity]]</f>
        <v>2.5916000000000001</v>
      </c>
      <c r="V964" s="5">
        <f>SalesData[[#This Row],[Profit]]/SalesData[[#This Row],[Sales]]</f>
        <v>0.44000000000000006</v>
      </c>
      <c r="W964" s="17">
        <f>IF(SalesData[[#This Row],[Discount]]&gt;=0.2,1,0)</f>
        <v>0</v>
      </c>
      <c r="X964" s="1" t="s">
        <v>60</v>
      </c>
      <c r="Y964" s="1" t="str">
        <f>TEXT(SalesData[[#This Row],[Order Date]],"yyyy")</f>
        <v>2017</v>
      </c>
      <c r="Z964" s="1" t="s">
        <v>36</v>
      </c>
    </row>
    <row r="965" spans="1:26" x14ac:dyDescent="0.3">
      <c r="A965">
        <v>4619</v>
      </c>
      <c r="B965" s="1" t="s">
        <v>2900</v>
      </c>
      <c r="C965" s="2">
        <v>42268</v>
      </c>
      <c r="D965" s="2">
        <v>42273</v>
      </c>
      <c r="E965" s="1" t="s">
        <v>41</v>
      </c>
      <c r="F965" s="1" t="s">
        <v>2389</v>
      </c>
      <c r="G965" s="1" t="s">
        <v>2390</v>
      </c>
      <c r="H965" s="1" t="s">
        <v>102</v>
      </c>
      <c r="I965" s="1" t="s">
        <v>27</v>
      </c>
      <c r="J965" s="1" t="s">
        <v>1359</v>
      </c>
      <c r="K965" s="1" t="s">
        <v>436</v>
      </c>
      <c r="L965" s="1" t="s">
        <v>69</v>
      </c>
      <c r="M965" s="1" t="s">
        <v>422</v>
      </c>
      <c r="N965" s="1" t="s">
        <v>32</v>
      </c>
      <c r="O965" s="1" t="s">
        <v>38</v>
      </c>
      <c r="P965" s="1" t="s">
        <v>423</v>
      </c>
      <c r="Q965">
        <v>542.94000000000005</v>
      </c>
      <c r="R965">
        <v>3</v>
      </c>
      <c r="S965" s="5">
        <v>0</v>
      </c>
      <c r="T965" s="11">
        <v>141.1644</v>
      </c>
      <c r="U965" s="11">
        <f>SalesData[[#This Row],[Profit]]/SalesData[[#This Row],[Quantity]]</f>
        <v>47.0548</v>
      </c>
      <c r="V965" s="5">
        <f>SalesData[[#This Row],[Profit]]/SalesData[[#This Row],[Sales]]</f>
        <v>0.25999999999999995</v>
      </c>
      <c r="W965" s="17">
        <f>IF(SalesData[[#This Row],[Discount]]&gt;=0.2,1,0)</f>
        <v>0</v>
      </c>
      <c r="X965" s="1" t="s">
        <v>60</v>
      </c>
      <c r="Y965" s="1" t="str">
        <f>TEXT(SalesData[[#This Row],[Order Date]],"yyyy")</f>
        <v>2015</v>
      </c>
      <c r="Z965" s="1" t="s">
        <v>79</v>
      </c>
    </row>
    <row r="966" spans="1:26" x14ac:dyDescent="0.3">
      <c r="A966">
        <v>4626</v>
      </c>
      <c r="B966" s="1" t="s">
        <v>2901</v>
      </c>
      <c r="C966" s="2">
        <v>42987</v>
      </c>
      <c r="D966" s="2">
        <v>42992</v>
      </c>
      <c r="E966" s="1" t="s">
        <v>41</v>
      </c>
      <c r="F966" s="1" t="s">
        <v>42</v>
      </c>
      <c r="G966" s="1" t="s">
        <v>43</v>
      </c>
      <c r="H966" s="1" t="s">
        <v>26</v>
      </c>
      <c r="I966" s="1" t="s">
        <v>27</v>
      </c>
      <c r="J966" s="1" t="s">
        <v>159</v>
      </c>
      <c r="K966" s="1" t="s">
        <v>143</v>
      </c>
      <c r="L966" s="1" t="s">
        <v>30</v>
      </c>
      <c r="M966" s="1" t="s">
        <v>424</v>
      </c>
      <c r="N966" s="1" t="s">
        <v>32</v>
      </c>
      <c r="O966" s="1" t="s">
        <v>58</v>
      </c>
      <c r="P966" s="1" t="s">
        <v>425</v>
      </c>
      <c r="Q966">
        <v>14.135999999999999</v>
      </c>
      <c r="R966">
        <v>3</v>
      </c>
      <c r="S966" s="5">
        <v>0.2</v>
      </c>
      <c r="T966" s="11">
        <v>4.2408000000000001</v>
      </c>
      <c r="U966" s="11">
        <f>SalesData[[#This Row],[Profit]]/SalesData[[#This Row],[Quantity]]</f>
        <v>1.4136</v>
      </c>
      <c r="V966" s="5">
        <f>SalesData[[#This Row],[Profit]]/SalesData[[#This Row],[Sales]]</f>
        <v>0.30000000000000004</v>
      </c>
      <c r="W966" s="17">
        <f>IF(SalesData[[#This Row],[Discount]]&gt;=0.2,1,0)</f>
        <v>1</v>
      </c>
      <c r="X966" s="1" t="s">
        <v>60</v>
      </c>
      <c r="Y966" s="1" t="str">
        <f>TEXT(SalesData[[#This Row],[Order Date]],"yyyy")</f>
        <v>2017</v>
      </c>
      <c r="Z966" s="1" t="s">
        <v>79</v>
      </c>
    </row>
    <row r="967" spans="1:26" x14ac:dyDescent="0.3">
      <c r="A967">
        <v>4631</v>
      </c>
      <c r="B967" s="1" t="s">
        <v>2902</v>
      </c>
      <c r="C967" s="2">
        <v>42292</v>
      </c>
      <c r="D967" s="2">
        <v>42292</v>
      </c>
      <c r="E967" s="1" t="s">
        <v>427</v>
      </c>
      <c r="F967" s="1" t="s">
        <v>869</v>
      </c>
      <c r="G967" s="1" t="s">
        <v>870</v>
      </c>
      <c r="H967" s="1" t="s">
        <v>26</v>
      </c>
      <c r="I967" s="1" t="s">
        <v>27</v>
      </c>
      <c r="J967" s="1" t="s">
        <v>2223</v>
      </c>
      <c r="K967" s="1" t="s">
        <v>291</v>
      </c>
      <c r="L967" s="1" t="s">
        <v>95</v>
      </c>
      <c r="M967" s="1" t="s">
        <v>2903</v>
      </c>
      <c r="N967" s="1" t="s">
        <v>32</v>
      </c>
      <c r="O967" s="1" t="s">
        <v>58</v>
      </c>
      <c r="P967" s="1" t="s">
        <v>2904</v>
      </c>
      <c r="Q967">
        <v>17.14</v>
      </c>
      <c r="R967">
        <v>2</v>
      </c>
      <c r="S967" s="5">
        <v>0</v>
      </c>
      <c r="T967" s="11">
        <v>6.1703999999999999</v>
      </c>
      <c r="U967" s="11">
        <f>SalesData[[#This Row],[Profit]]/SalesData[[#This Row],[Quantity]]</f>
        <v>3.0851999999999999</v>
      </c>
      <c r="V967" s="5">
        <f>SalesData[[#This Row],[Profit]]/SalesData[[#This Row],[Sales]]</f>
        <v>0.36</v>
      </c>
      <c r="W967" s="17">
        <f>IF(SalesData[[#This Row],[Discount]]&gt;=0.2,1,0)</f>
        <v>0</v>
      </c>
      <c r="X967" s="1" t="s">
        <v>432</v>
      </c>
      <c r="Y967" s="1" t="str">
        <f>TEXT(SalesData[[#This Row],[Order Date]],"yyyy")</f>
        <v>2015</v>
      </c>
      <c r="Z967" s="1" t="s">
        <v>50</v>
      </c>
    </row>
    <row r="968" spans="1:26" x14ac:dyDescent="0.3">
      <c r="A968">
        <v>4633</v>
      </c>
      <c r="B968" s="1" t="s">
        <v>2905</v>
      </c>
      <c r="C968" s="2">
        <v>42950</v>
      </c>
      <c r="D968" s="2">
        <v>42955</v>
      </c>
      <c r="E968" s="1" t="s">
        <v>23</v>
      </c>
      <c r="F968" s="1" t="s">
        <v>635</v>
      </c>
      <c r="G968" s="1" t="s">
        <v>636</v>
      </c>
      <c r="H968" s="1" t="s">
        <v>26</v>
      </c>
      <c r="I968" s="1" t="s">
        <v>27</v>
      </c>
      <c r="J968" s="1" t="s">
        <v>330</v>
      </c>
      <c r="K968" s="1" t="s">
        <v>55</v>
      </c>
      <c r="L968" s="1" t="s">
        <v>56</v>
      </c>
      <c r="M968" s="1" t="s">
        <v>598</v>
      </c>
      <c r="N968" s="1" t="s">
        <v>32</v>
      </c>
      <c r="O968" s="1" t="s">
        <v>58</v>
      </c>
      <c r="P968" s="1" t="s">
        <v>599</v>
      </c>
      <c r="Q968">
        <v>123.96</v>
      </c>
      <c r="R968">
        <v>3</v>
      </c>
      <c r="S968" s="5">
        <v>0</v>
      </c>
      <c r="T968" s="11">
        <v>11.1564</v>
      </c>
      <c r="U968" s="11">
        <f>SalesData[[#This Row],[Profit]]/SalesData[[#This Row],[Quantity]]</f>
        <v>3.7187999999999999</v>
      </c>
      <c r="V968" s="5">
        <f>SalesData[[#This Row],[Profit]]/SalesData[[#This Row],[Sales]]</f>
        <v>0.09</v>
      </c>
      <c r="W968" s="17">
        <f>IF(SalesData[[#This Row],[Discount]]&gt;=0.2,1,0)</f>
        <v>0</v>
      </c>
      <c r="X968" s="1" t="s">
        <v>60</v>
      </c>
      <c r="Y968" s="1" t="str">
        <f>TEXT(SalesData[[#This Row],[Order Date]],"yyyy")</f>
        <v>2017</v>
      </c>
      <c r="Z968" s="1" t="s">
        <v>255</v>
      </c>
    </row>
    <row r="969" spans="1:26" x14ac:dyDescent="0.3">
      <c r="A969">
        <v>4634</v>
      </c>
      <c r="B969" s="1" t="s">
        <v>2906</v>
      </c>
      <c r="C969" s="2">
        <v>42237</v>
      </c>
      <c r="D969" s="2">
        <v>42242</v>
      </c>
      <c r="E969" s="1" t="s">
        <v>41</v>
      </c>
      <c r="F969" s="1" t="s">
        <v>288</v>
      </c>
      <c r="G969" s="1" t="s">
        <v>289</v>
      </c>
      <c r="H969" s="1" t="s">
        <v>92</v>
      </c>
      <c r="I969" s="1" t="s">
        <v>27</v>
      </c>
      <c r="J969" s="1" t="s">
        <v>330</v>
      </c>
      <c r="K969" s="1" t="s">
        <v>55</v>
      </c>
      <c r="L969" s="1" t="s">
        <v>56</v>
      </c>
      <c r="M969" s="1" t="s">
        <v>2907</v>
      </c>
      <c r="N969" s="1" t="s">
        <v>32</v>
      </c>
      <c r="O969" s="1" t="s">
        <v>33</v>
      </c>
      <c r="P969" s="1" t="s">
        <v>2908</v>
      </c>
      <c r="Q969">
        <v>586.39800000000002</v>
      </c>
      <c r="R969">
        <v>6</v>
      </c>
      <c r="S969" s="5">
        <v>0.15</v>
      </c>
      <c r="T969" s="11">
        <v>34.494</v>
      </c>
      <c r="U969" s="11">
        <f>SalesData[[#This Row],[Profit]]/SalesData[[#This Row],[Quantity]]</f>
        <v>5.7489999999999997</v>
      </c>
      <c r="V969" s="5">
        <f>SalesData[[#This Row],[Profit]]/SalesData[[#This Row],[Sales]]</f>
        <v>5.8823529411764705E-2</v>
      </c>
      <c r="W969" s="17">
        <f>IF(SalesData[[#This Row],[Discount]]&gt;=0.2,1,0)</f>
        <v>0</v>
      </c>
      <c r="X969" s="1" t="s">
        <v>60</v>
      </c>
      <c r="Y969" s="1" t="str">
        <f>TEXT(SalesData[[#This Row],[Order Date]],"yyyy")</f>
        <v>2015</v>
      </c>
      <c r="Z969" s="1" t="s">
        <v>255</v>
      </c>
    </row>
    <row r="970" spans="1:26" x14ac:dyDescent="0.3">
      <c r="A970">
        <v>4643</v>
      </c>
      <c r="B970" s="1" t="s">
        <v>2909</v>
      </c>
      <c r="C970" s="2">
        <v>43030</v>
      </c>
      <c r="D970" s="2">
        <v>43032</v>
      </c>
      <c r="E970" s="1" t="s">
        <v>23</v>
      </c>
      <c r="F970" s="1" t="s">
        <v>2910</v>
      </c>
      <c r="G970" s="1" t="s">
        <v>2911</v>
      </c>
      <c r="H970" s="1" t="s">
        <v>26</v>
      </c>
      <c r="I970" s="1" t="s">
        <v>27</v>
      </c>
      <c r="J970" s="1" t="s">
        <v>2345</v>
      </c>
      <c r="K970" s="1" t="s">
        <v>182</v>
      </c>
      <c r="L970" s="1" t="s">
        <v>56</v>
      </c>
      <c r="M970" s="1" t="s">
        <v>2912</v>
      </c>
      <c r="N970" s="1" t="s">
        <v>32</v>
      </c>
      <c r="O970" s="1" t="s">
        <v>38</v>
      </c>
      <c r="P970" s="1" t="s">
        <v>2913</v>
      </c>
      <c r="Q970">
        <v>579.13599999999997</v>
      </c>
      <c r="R970">
        <v>4</v>
      </c>
      <c r="S970" s="5">
        <v>0.2</v>
      </c>
      <c r="T970" s="11">
        <v>-28.956800000000001</v>
      </c>
      <c r="U970" s="11">
        <f>SalesData[[#This Row],[Profit]]/SalesData[[#This Row],[Quantity]]</f>
        <v>-7.2392000000000003</v>
      </c>
      <c r="V970" s="5">
        <f>SalesData[[#This Row],[Profit]]/SalesData[[#This Row],[Sales]]</f>
        <v>-0.05</v>
      </c>
      <c r="W970" s="17">
        <f>IF(SalesData[[#This Row],[Discount]]&gt;=0.2,1,0)</f>
        <v>1</v>
      </c>
      <c r="X970" s="1" t="s">
        <v>72</v>
      </c>
      <c r="Y970" s="1" t="str">
        <f>TEXT(SalesData[[#This Row],[Order Date]],"yyyy")</f>
        <v>2017</v>
      </c>
      <c r="Z970" s="1" t="s">
        <v>50</v>
      </c>
    </row>
    <row r="971" spans="1:26" x14ac:dyDescent="0.3">
      <c r="A971">
        <v>4646</v>
      </c>
      <c r="B971" s="1" t="s">
        <v>2914</v>
      </c>
      <c r="C971" s="2">
        <v>42594</v>
      </c>
      <c r="D971" s="2">
        <v>42598</v>
      </c>
      <c r="E971" s="1" t="s">
        <v>41</v>
      </c>
      <c r="F971" s="1" t="s">
        <v>1822</v>
      </c>
      <c r="G971" s="1" t="s">
        <v>1823</v>
      </c>
      <c r="H971" s="1" t="s">
        <v>102</v>
      </c>
      <c r="I971" s="1" t="s">
        <v>27</v>
      </c>
      <c r="J971" s="1" t="s">
        <v>175</v>
      </c>
      <c r="K971" s="1" t="s">
        <v>122</v>
      </c>
      <c r="L971" s="1" t="s">
        <v>69</v>
      </c>
      <c r="M971" s="1" t="s">
        <v>512</v>
      </c>
      <c r="N971" s="1" t="s">
        <v>32</v>
      </c>
      <c r="O971" s="1" t="s">
        <v>38</v>
      </c>
      <c r="P971" s="1" t="s">
        <v>513</v>
      </c>
      <c r="Q971">
        <v>145.76400000000001</v>
      </c>
      <c r="R971">
        <v>2</v>
      </c>
      <c r="S971" s="5">
        <v>0.1</v>
      </c>
      <c r="T971" s="11">
        <v>-8.0980000000000008</v>
      </c>
      <c r="U971" s="11">
        <f>SalesData[[#This Row],[Profit]]/SalesData[[#This Row],[Quantity]]</f>
        <v>-4.0490000000000004</v>
      </c>
      <c r="V971" s="5">
        <f>SalesData[[#This Row],[Profit]]/SalesData[[#This Row],[Sales]]</f>
        <v>-5.5555555555555559E-2</v>
      </c>
      <c r="W971" s="17">
        <f>IF(SalesData[[#This Row],[Discount]]&gt;=0.2,1,0)</f>
        <v>0</v>
      </c>
      <c r="X971" s="1" t="s">
        <v>85</v>
      </c>
      <c r="Y971" s="1" t="str">
        <f>TEXT(SalesData[[#This Row],[Order Date]],"yyyy")</f>
        <v>2016</v>
      </c>
      <c r="Z971" s="1" t="s">
        <v>255</v>
      </c>
    </row>
    <row r="972" spans="1:26" x14ac:dyDescent="0.3">
      <c r="A972">
        <v>4648</v>
      </c>
      <c r="B972" s="1" t="s">
        <v>2915</v>
      </c>
      <c r="C972" s="2">
        <v>42486</v>
      </c>
      <c r="D972" s="2">
        <v>42491</v>
      </c>
      <c r="E972" s="1" t="s">
        <v>41</v>
      </c>
      <c r="F972" s="1" t="s">
        <v>2916</v>
      </c>
      <c r="G972" s="1" t="s">
        <v>2917</v>
      </c>
      <c r="H972" s="1" t="s">
        <v>102</v>
      </c>
      <c r="I972" s="1" t="s">
        <v>27</v>
      </c>
      <c r="J972" s="1" t="s">
        <v>175</v>
      </c>
      <c r="K972" s="1" t="s">
        <v>122</v>
      </c>
      <c r="L972" s="1" t="s">
        <v>69</v>
      </c>
      <c r="M972" s="1" t="s">
        <v>2551</v>
      </c>
      <c r="N972" s="1" t="s">
        <v>32</v>
      </c>
      <c r="O972" s="1" t="s">
        <v>38</v>
      </c>
      <c r="P972" s="1" t="s">
        <v>2552</v>
      </c>
      <c r="Q972">
        <v>434.64600000000002</v>
      </c>
      <c r="R972">
        <v>3</v>
      </c>
      <c r="S972" s="5">
        <v>0.1</v>
      </c>
      <c r="T972" s="11">
        <v>62.782200000000003</v>
      </c>
      <c r="U972" s="11">
        <f>SalesData[[#This Row],[Profit]]/SalesData[[#This Row],[Quantity]]</f>
        <v>20.927400000000002</v>
      </c>
      <c r="V972" s="5">
        <f>SalesData[[#This Row],[Profit]]/SalesData[[#This Row],[Sales]]</f>
        <v>0.14444444444444446</v>
      </c>
      <c r="W972" s="17">
        <f>IF(SalesData[[#This Row],[Discount]]&gt;=0.2,1,0)</f>
        <v>0</v>
      </c>
      <c r="X972" s="1" t="s">
        <v>60</v>
      </c>
      <c r="Y972" s="1" t="str">
        <f>TEXT(SalesData[[#This Row],[Order Date]],"yyyy")</f>
        <v>2016</v>
      </c>
      <c r="Z972" s="1" t="s">
        <v>115</v>
      </c>
    </row>
    <row r="973" spans="1:26" x14ac:dyDescent="0.3">
      <c r="A973">
        <v>4662</v>
      </c>
      <c r="B973" s="1" t="s">
        <v>2918</v>
      </c>
      <c r="C973" s="2">
        <v>42127</v>
      </c>
      <c r="D973" s="2">
        <v>42131</v>
      </c>
      <c r="E973" s="1" t="s">
        <v>41</v>
      </c>
      <c r="F973" s="1" t="s">
        <v>2919</v>
      </c>
      <c r="G973" s="1" t="s">
        <v>2920</v>
      </c>
      <c r="H973" s="1" t="s">
        <v>26</v>
      </c>
      <c r="I973" s="1" t="s">
        <v>27</v>
      </c>
      <c r="J973" s="1" t="s">
        <v>67</v>
      </c>
      <c r="K973" s="1" t="s">
        <v>68</v>
      </c>
      <c r="L973" s="1" t="s">
        <v>69</v>
      </c>
      <c r="M973" s="1" t="s">
        <v>331</v>
      </c>
      <c r="N973" s="1" t="s">
        <v>32</v>
      </c>
      <c r="O973" s="1" t="s">
        <v>38</v>
      </c>
      <c r="P973" s="1" t="s">
        <v>332</v>
      </c>
      <c r="Q973">
        <v>844.11599999999999</v>
      </c>
      <c r="R973">
        <v>6</v>
      </c>
      <c r="S973" s="5">
        <v>0.3</v>
      </c>
      <c r="T973" s="11">
        <v>-36.176400000000001</v>
      </c>
      <c r="U973" s="11">
        <f>SalesData[[#This Row],[Profit]]/SalesData[[#This Row],[Quantity]]</f>
        <v>-6.0293999999999999</v>
      </c>
      <c r="V973" s="5">
        <f>SalesData[[#This Row],[Profit]]/SalesData[[#This Row],[Sales]]</f>
        <v>-4.2857142857142858E-2</v>
      </c>
      <c r="W973" s="17">
        <f>IF(SalesData[[#This Row],[Discount]]&gt;=0.2,1,0)</f>
        <v>1</v>
      </c>
      <c r="X973" s="1" t="s">
        <v>85</v>
      </c>
      <c r="Y973" s="1" t="str">
        <f>TEXT(SalesData[[#This Row],[Order Date]],"yyyy")</f>
        <v>2015</v>
      </c>
      <c r="Z973" s="1" t="s">
        <v>163</v>
      </c>
    </row>
    <row r="974" spans="1:26" x14ac:dyDescent="0.3">
      <c r="A974">
        <v>4667</v>
      </c>
      <c r="B974" s="1" t="s">
        <v>2921</v>
      </c>
      <c r="C974" s="2">
        <v>42379</v>
      </c>
      <c r="D974" s="2">
        <v>42386</v>
      </c>
      <c r="E974" s="1" t="s">
        <v>41</v>
      </c>
      <c r="F974" s="1" t="s">
        <v>2558</v>
      </c>
      <c r="G974" s="1" t="s">
        <v>2559</v>
      </c>
      <c r="H974" s="1" t="s">
        <v>92</v>
      </c>
      <c r="I974" s="1" t="s">
        <v>27</v>
      </c>
      <c r="J974" s="1" t="s">
        <v>193</v>
      </c>
      <c r="K974" s="1" t="s">
        <v>194</v>
      </c>
      <c r="L974" s="1" t="s">
        <v>56</v>
      </c>
      <c r="M974" s="1" t="s">
        <v>1123</v>
      </c>
      <c r="N974" s="1" t="s">
        <v>32</v>
      </c>
      <c r="O974" s="1" t="s">
        <v>58</v>
      </c>
      <c r="P974" s="1" t="s">
        <v>1124</v>
      </c>
      <c r="Q974">
        <v>79.92</v>
      </c>
      <c r="R974">
        <v>4</v>
      </c>
      <c r="S974" s="5">
        <v>0</v>
      </c>
      <c r="T974" s="11">
        <v>34.365600000000001</v>
      </c>
      <c r="U974" s="11">
        <f>SalesData[[#This Row],[Profit]]/SalesData[[#This Row],[Quantity]]</f>
        <v>8.5914000000000001</v>
      </c>
      <c r="V974" s="5">
        <f>SalesData[[#This Row],[Profit]]/SalesData[[#This Row],[Sales]]</f>
        <v>0.43</v>
      </c>
      <c r="W974" s="17">
        <f>IF(SalesData[[#This Row],[Discount]]&gt;=0.2,1,0)</f>
        <v>0</v>
      </c>
      <c r="X974" s="1" t="s">
        <v>49</v>
      </c>
      <c r="Y974" s="1" t="str">
        <f>TEXT(SalesData[[#This Row],[Order Date]],"yyyy")</f>
        <v>2016</v>
      </c>
      <c r="Z974" s="1" t="s">
        <v>171</v>
      </c>
    </row>
    <row r="975" spans="1:26" x14ac:dyDescent="0.3">
      <c r="A975">
        <v>4670</v>
      </c>
      <c r="B975" s="1" t="s">
        <v>2922</v>
      </c>
      <c r="C975" s="2">
        <v>42861</v>
      </c>
      <c r="D975" s="2">
        <v>42866</v>
      </c>
      <c r="E975" s="1" t="s">
        <v>41</v>
      </c>
      <c r="F975" s="1" t="s">
        <v>2923</v>
      </c>
      <c r="G975" s="1" t="s">
        <v>2924</v>
      </c>
      <c r="H975" s="1" t="s">
        <v>92</v>
      </c>
      <c r="I975" s="1" t="s">
        <v>27</v>
      </c>
      <c r="J975" s="1" t="s">
        <v>597</v>
      </c>
      <c r="K975" s="1" t="s">
        <v>94</v>
      </c>
      <c r="L975" s="1" t="s">
        <v>95</v>
      </c>
      <c r="M975" s="1" t="s">
        <v>536</v>
      </c>
      <c r="N975" s="1" t="s">
        <v>32</v>
      </c>
      <c r="O975" s="1" t="s">
        <v>33</v>
      </c>
      <c r="P975" s="1" t="s">
        <v>537</v>
      </c>
      <c r="Q975">
        <v>623.46479999999997</v>
      </c>
      <c r="R975">
        <v>7</v>
      </c>
      <c r="S975" s="5">
        <v>0.32</v>
      </c>
      <c r="T975" s="11">
        <v>-119.1918</v>
      </c>
      <c r="U975" s="11">
        <f>SalesData[[#This Row],[Profit]]/SalesData[[#This Row],[Quantity]]</f>
        <v>-17.0274</v>
      </c>
      <c r="V975" s="5">
        <f>SalesData[[#This Row],[Profit]]/SalesData[[#This Row],[Sales]]</f>
        <v>-0.19117647058823531</v>
      </c>
      <c r="W975" s="17">
        <f>IF(SalesData[[#This Row],[Discount]]&gt;=0.2,1,0)</f>
        <v>1</v>
      </c>
      <c r="X975" s="1" t="s">
        <v>60</v>
      </c>
      <c r="Y975" s="1" t="str">
        <f>TEXT(SalesData[[#This Row],[Order Date]],"yyyy")</f>
        <v>2017</v>
      </c>
      <c r="Z975" s="1" t="s">
        <v>163</v>
      </c>
    </row>
    <row r="976" spans="1:26" x14ac:dyDescent="0.3">
      <c r="A976">
        <v>4675</v>
      </c>
      <c r="B976" s="1" t="s">
        <v>2925</v>
      </c>
      <c r="C976" s="2">
        <v>42582</v>
      </c>
      <c r="D976" s="2">
        <v>42588</v>
      </c>
      <c r="E976" s="1" t="s">
        <v>41</v>
      </c>
      <c r="F976" s="1" t="s">
        <v>313</v>
      </c>
      <c r="G976" s="1" t="s">
        <v>314</v>
      </c>
      <c r="H976" s="1" t="s">
        <v>26</v>
      </c>
      <c r="I976" s="1" t="s">
        <v>27</v>
      </c>
      <c r="J976" s="1" t="s">
        <v>290</v>
      </c>
      <c r="K976" s="1" t="s">
        <v>291</v>
      </c>
      <c r="L976" s="1" t="s">
        <v>95</v>
      </c>
      <c r="M976" s="1" t="s">
        <v>360</v>
      </c>
      <c r="N976" s="1" t="s">
        <v>32</v>
      </c>
      <c r="O976" s="1" t="s">
        <v>58</v>
      </c>
      <c r="P976" s="1" t="s">
        <v>361</v>
      </c>
      <c r="Q976">
        <v>272.94</v>
      </c>
      <c r="R976">
        <v>3</v>
      </c>
      <c r="S976" s="5">
        <v>0</v>
      </c>
      <c r="T976" s="11">
        <v>30.023399999999999</v>
      </c>
      <c r="U976" s="11">
        <f>SalesData[[#This Row],[Profit]]/SalesData[[#This Row],[Quantity]]</f>
        <v>10.0078</v>
      </c>
      <c r="V976" s="5">
        <f>SalesData[[#This Row],[Profit]]/SalesData[[#This Row],[Sales]]</f>
        <v>0.11</v>
      </c>
      <c r="W976" s="17">
        <f>IF(SalesData[[#This Row],[Discount]]&gt;=0.2,1,0)</f>
        <v>0</v>
      </c>
      <c r="X976" s="1" t="s">
        <v>131</v>
      </c>
      <c r="Y976" s="1" t="str">
        <f>TEXT(SalesData[[#This Row],[Order Date]],"yyyy")</f>
        <v>2016</v>
      </c>
      <c r="Z976" s="1" t="s">
        <v>73</v>
      </c>
    </row>
    <row r="977" spans="1:26" x14ac:dyDescent="0.3">
      <c r="A977">
        <v>4676</v>
      </c>
      <c r="B977" s="1" t="s">
        <v>2926</v>
      </c>
      <c r="C977" s="2">
        <v>42821</v>
      </c>
      <c r="D977" s="2">
        <v>42823</v>
      </c>
      <c r="E977" s="1" t="s">
        <v>23</v>
      </c>
      <c r="F977" s="1" t="s">
        <v>2927</v>
      </c>
      <c r="G977" s="1" t="s">
        <v>2928</v>
      </c>
      <c r="H977" s="1" t="s">
        <v>26</v>
      </c>
      <c r="I977" s="1" t="s">
        <v>27</v>
      </c>
      <c r="J977" s="1" t="s">
        <v>67</v>
      </c>
      <c r="K977" s="1" t="s">
        <v>68</v>
      </c>
      <c r="L977" s="1" t="s">
        <v>69</v>
      </c>
      <c r="M977" s="1" t="s">
        <v>2128</v>
      </c>
      <c r="N977" s="1" t="s">
        <v>32</v>
      </c>
      <c r="O977" s="1" t="s">
        <v>58</v>
      </c>
      <c r="P977" s="1" t="s">
        <v>2129</v>
      </c>
      <c r="Q977">
        <v>15.007999999999999</v>
      </c>
      <c r="R977">
        <v>2</v>
      </c>
      <c r="S977" s="5">
        <v>0.2</v>
      </c>
      <c r="T977" s="11">
        <v>1.5007999999999999</v>
      </c>
      <c r="U977" s="11">
        <f>SalesData[[#This Row],[Profit]]/SalesData[[#This Row],[Quantity]]</f>
        <v>0.75039999999999996</v>
      </c>
      <c r="V977" s="5">
        <f>SalesData[[#This Row],[Profit]]/SalesData[[#This Row],[Sales]]</f>
        <v>0.1</v>
      </c>
      <c r="W977" s="17">
        <f>IF(SalesData[[#This Row],[Discount]]&gt;=0.2,1,0)</f>
        <v>1</v>
      </c>
      <c r="X977" s="1" t="s">
        <v>72</v>
      </c>
      <c r="Y977" s="1" t="str">
        <f>TEXT(SalesData[[#This Row],[Order Date]],"yyyy")</f>
        <v>2017</v>
      </c>
      <c r="Z977" s="1" t="s">
        <v>197</v>
      </c>
    </row>
    <row r="978" spans="1:26" x14ac:dyDescent="0.3">
      <c r="A978">
        <v>4684</v>
      </c>
      <c r="B978" s="1" t="s">
        <v>2929</v>
      </c>
      <c r="C978" s="2">
        <v>42611</v>
      </c>
      <c r="D978" s="2">
        <v>42616</v>
      </c>
      <c r="E978" s="1" t="s">
        <v>41</v>
      </c>
      <c r="F978" s="1" t="s">
        <v>1082</v>
      </c>
      <c r="G978" s="1" t="s">
        <v>1083</v>
      </c>
      <c r="H978" s="1" t="s">
        <v>92</v>
      </c>
      <c r="I978" s="1" t="s">
        <v>27</v>
      </c>
      <c r="J978" s="1" t="s">
        <v>67</v>
      </c>
      <c r="K978" s="1" t="s">
        <v>68</v>
      </c>
      <c r="L978" s="1" t="s">
        <v>69</v>
      </c>
      <c r="M978" s="1" t="s">
        <v>2408</v>
      </c>
      <c r="N978" s="1" t="s">
        <v>32</v>
      </c>
      <c r="O978" s="1" t="s">
        <v>47</v>
      </c>
      <c r="P978" s="1" t="s">
        <v>2409</v>
      </c>
      <c r="Q978">
        <v>241.92</v>
      </c>
      <c r="R978">
        <v>4</v>
      </c>
      <c r="S978" s="5">
        <v>0.4</v>
      </c>
      <c r="T978" s="11">
        <v>-56.448</v>
      </c>
      <c r="U978" s="11">
        <f>SalesData[[#This Row],[Profit]]/SalesData[[#This Row],[Quantity]]</f>
        <v>-14.112</v>
      </c>
      <c r="V978" s="5">
        <f>SalesData[[#This Row],[Profit]]/SalesData[[#This Row],[Sales]]</f>
        <v>-0.23333333333333334</v>
      </c>
      <c r="W978" s="17">
        <f>IF(SalesData[[#This Row],[Discount]]&gt;=0.2,1,0)</f>
        <v>1</v>
      </c>
      <c r="X978" s="1" t="s">
        <v>60</v>
      </c>
      <c r="Y978" s="1" t="str">
        <f>TEXT(SalesData[[#This Row],[Order Date]],"yyyy")</f>
        <v>2016</v>
      </c>
      <c r="Z978" s="1" t="s">
        <v>255</v>
      </c>
    </row>
    <row r="979" spans="1:26" x14ac:dyDescent="0.3">
      <c r="A979">
        <v>4685</v>
      </c>
      <c r="B979" s="1" t="s">
        <v>2929</v>
      </c>
      <c r="C979" s="2">
        <v>42611</v>
      </c>
      <c r="D979" s="2">
        <v>42616</v>
      </c>
      <c r="E979" s="1" t="s">
        <v>41</v>
      </c>
      <c r="F979" s="1" t="s">
        <v>1082</v>
      </c>
      <c r="G979" s="1" t="s">
        <v>1083</v>
      </c>
      <c r="H979" s="1" t="s">
        <v>92</v>
      </c>
      <c r="I979" s="1" t="s">
        <v>27</v>
      </c>
      <c r="J979" s="1" t="s">
        <v>67</v>
      </c>
      <c r="K979" s="1" t="s">
        <v>68</v>
      </c>
      <c r="L979" s="1" t="s">
        <v>69</v>
      </c>
      <c r="M979" s="1" t="s">
        <v>2735</v>
      </c>
      <c r="N979" s="1" t="s">
        <v>32</v>
      </c>
      <c r="O979" s="1" t="s">
        <v>33</v>
      </c>
      <c r="P979" s="1" t="s">
        <v>2736</v>
      </c>
      <c r="Q979">
        <v>163.88</v>
      </c>
      <c r="R979">
        <v>4</v>
      </c>
      <c r="S979" s="5">
        <v>0.5</v>
      </c>
      <c r="T979" s="11">
        <v>-81.94</v>
      </c>
      <c r="U979" s="11">
        <f>SalesData[[#This Row],[Profit]]/SalesData[[#This Row],[Quantity]]</f>
        <v>-20.484999999999999</v>
      </c>
      <c r="V979" s="5">
        <f>SalesData[[#This Row],[Profit]]/SalesData[[#This Row],[Sales]]</f>
        <v>-0.5</v>
      </c>
      <c r="W979" s="17">
        <f>IF(SalesData[[#This Row],[Discount]]&gt;=0.2,1,0)</f>
        <v>1</v>
      </c>
      <c r="X979" s="1" t="s">
        <v>60</v>
      </c>
      <c r="Y979" s="1" t="str">
        <f>TEXT(SalesData[[#This Row],[Order Date]],"yyyy")</f>
        <v>2016</v>
      </c>
      <c r="Z979" s="1" t="s">
        <v>255</v>
      </c>
    </row>
    <row r="980" spans="1:26" x14ac:dyDescent="0.3">
      <c r="A980">
        <v>4690</v>
      </c>
      <c r="B980" s="1" t="s">
        <v>2930</v>
      </c>
      <c r="C980" s="2">
        <v>41993</v>
      </c>
      <c r="D980" s="2">
        <v>41995</v>
      </c>
      <c r="E980" s="1" t="s">
        <v>89</v>
      </c>
      <c r="F980" s="1" t="s">
        <v>1650</v>
      </c>
      <c r="G980" s="1" t="s">
        <v>1651</v>
      </c>
      <c r="H980" s="1" t="s">
        <v>26</v>
      </c>
      <c r="I980" s="1" t="s">
        <v>27</v>
      </c>
      <c r="J980" s="1" t="s">
        <v>1224</v>
      </c>
      <c r="K980" s="1" t="s">
        <v>522</v>
      </c>
      <c r="L980" s="1" t="s">
        <v>56</v>
      </c>
      <c r="M980" s="1" t="s">
        <v>2057</v>
      </c>
      <c r="N980" s="1" t="s">
        <v>32</v>
      </c>
      <c r="O980" s="1" t="s">
        <v>58</v>
      </c>
      <c r="P980" s="1" t="s">
        <v>2058</v>
      </c>
      <c r="Q980">
        <v>51.968000000000004</v>
      </c>
      <c r="R980">
        <v>2</v>
      </c>
      <c r="S980" s="5">
        <v>0.2</v>
      </c>
      <c r="T980" s="11">
        <v>10.393599999999999</v>
      </c>
      <c r="U980" s="11">
        <f>SalesData[[#This Row],[Profit]]/SalesData[[#This Row],[Quantity]]</f>
        <v>5.1967999999999996</v>
      </c>
      <c r="V980" s="5">
        <f>SalesData[[#This Row],[Profit]]/SalesData[[#This Row],[Sales]]</f>
        <v>0.19999999999999998</v>
      </c>
      <c r="W980" s="17">
        <f>IF(SalesData[[#This Row],[Discount]]&gt;=0.2,1,0)</f>
        <v>1</v>
      </c>
      <c r="X980" s="1" t="s">
        <v>72</v>
      </c>
      <c r="Y980" s="1" t="str">
        <f>TEXT(SalesData[[#This Row],[Order Date]],"yyyy")</f>
        <v>2014</v>
      </c>
      <c r="Z980" s="1" t="s">
        <v>98</v>
      </c>
    </row>
    <row r="981" spans="1:26" x14ac:dyDescent="0.3">
      <c r="A981">
        <v>4692</v>
      </c>
      <c r="B981" s="1" t="s">
        <v>2930</v>
      </c>
      <c r="C981" s="2">
        <v>41993</v>
      </c>
      <c r="D981" s="2">
        <v>41995</v>
      </c>
      <c r="E981" s="1" t="s">
        <v>89</v>
      </c>
      <c r="F981" s="1" t="s">
        <v>1650</v>
      </c>
      <c r="G981" s="1" t="s">
        <v>1651</v>
      </c>
      <c r="H981" s="1" t="s">
        <v>26</v>
      </c>
      <c r="I981" s="1" t="s">
        <v>27</v>
      </c>
      <c r="J981" s="1" t="s">
        <v>1224</v>
      </c>
      <c r="K981" s="1" t="s">
        <v>522</v>
      </c>
      <c r="L981" s="1" t="s">
        <v>56</v>
      </c>
      <c r="M981" s="1" t="s">
        <v>297</v>
      </c>
      <c r="N981" s="1" t="s">
        <v>32</v>
      </c>
      <c r="O981" s="1" t="s">
        <v>38</v>
      </c>
      <c r="P981" s="1" t="s">
        <v>298</v>
      </c>
      <c r="Q981">
        <v>242.352</v>
      </c>
      <c r="R981">
        <v>3</v>
      </c>
      <c r="S981" s="5">
        <v>0.2</v>
      </c>
      <c r="T981" s="11">
        <v>-42.4116</v>
      </c>
      <c r="U981" s="11">
        <f>SalesData[[#This Row],[Profit]]/SalesData[[#This Row],[Quantity]]</f>
        <v>-14.1372</v>
      </c>
      <c r="V981" s="5">
        <f>SalesData[[#This Row],[Profit]]/SalesData[[#This Row],[Sales]]</f>
        <v>-0.17499999999999999</v>
      </c>
      <c r="W981" s="17">
        <f>IF(SalesData[[#This Row],[Discount]]&gt;=0.2,1,0)</f>
        <v>1</v>
      </c>
      <c r="X981" s="1" t="s">
        <v>72</v>
      </c>
      <c r="Y981" s="1" t="str">
        <f>TEXT(SalesData[[#This Row],[Order Date]],"yyyy")</f>
        <v>2014</v>
      </c>
      <c r="Z981" s="1" t="s">
        <v>98</v>
      </c>
    </row>
    <row r="982" spans="1:26" x14ac:dyDescent="0.3">
      <c r="A982">
        <v>4696</v>
      </c>
      <c r="B982" s="1" t="s">
        <v>2931</v>
      </c>
      <c r="C982" s="2">
        <v>42355</v>
      </c>
      <c r="D982" s="2">
        <v>42355</v>
      </c>
      <c r="E982" s="1" t="s">
        <v>427</v>
      </c>
      <c r="F982" s="1" t="s">
        <v>2810</v>
      </c>
      <c r="G982" s="1" t="s">
        <v>2811</v>
      </c>
      <c r="H982" s="1" t="s">
        <v>26</v>
      </c>
      <c r="I982" s="1" t="s">
        <v>27</v>
      </c>
      <c r="J982" s="1" t="s">
        <v>290</v>
      </c>
      <c r="K982" s="1" t="s">
        <v>291</v>
      </c>
      <c r="L982" s="1" t="s">
        <v>95</v>
      </c>
      <c r="M982" s="1" t="s">
        <v>1188</v>
      </c>
      <c r="N982" s="1" t="s">
        <v>32</v>
      </c>
      <c r="O982" s="1" t="s">
        <v>38</v>
      </c>
      <c r="P982" s="1" t="s">
        <v>1189</v>
      </c>
      <c r="Q982">
        <v>302.94</v>
      </c>
      <c r="R982">
        <v>3</v>
      </c>
      <c r="S982" s="5">
        <v>0</v>
      </c>
      <c r="T982" s="11">
        <v>48.470399999999998</v>
      </c>
      <c r="U982" s="11">
        <f>SalesData[[#This Row],[Profit]]/SalesData[[#This Row],[Quantity]]</f>
        <v>16.1568</v>
      </c>
      <c r="V982" s="5">
        <f>SalesData[[#This Row],[Profit]]/SalesData[[#This Row],[Sales]]</f>
        <v>0.16</v>
      </c>
      <c r="W982" s="17">
        <f>IF(SalesData[[#This Row],[Discount]]&gt;=0.2,1,0)</f>
        <v>0</v>
      </c>
      <c r="X982" s="1" t="s">
        <v>432</v>
      </c>
      <c r="Y982" s="1" t="str">
        <f>TEXT(SalesData[[#This Row],[Order Date]],"yyyy")</f>
        <v>2015</v>
      </c>
      <c r="Z982" s="1" t="s">
        <v>98</v>
      </c>
    </row>
    <row r="983" spans="1:26" x14ac:dyDescent="0.3">
      <c r="A983">
        <v>4697</v>
      </c>
      <c r="B983" s="1" t="s">
        <v>2931</v>
      </c>
      <c r="C983" s="2">
        <v>42355</v>
      </c>
      <c r="D983" s="2">
        <v>42355</v>
      </c>
      <c r="E983" s="1" t="s">
        <v>427</v>
      </c>
      <c r="F983" s="1" t="s">
        <v>2810</v>
      </c>
      <c r="G983" s="1" t="s">
        <v>2811</v>
      </c>
      <c r="H983" s="1" t="s">
        <v>26</v>
      </c>
      <c r="I983" s="1" t="s">
        <v>27</v>
      </c>
      <c r="J983" s="1" t="s">
        <v>290</v>
      </c>
      <c r="K983" s="1" t="s">
        <v>291</v>
      </c>
      <c r="L983" s="1" t="s">
        <v>95</v>
      </c>
      <c r="M983" s="1" t="s">
        <v>2196</v>
      </c>
      <c r="N983" s="1" t="s">
        <v>32</v>
      </c>
      <c r="O983" s="1" t="s">
        <v>38</v>
      </c>
      <c r="P983" s="1" t="s">
        <v>2197</v>
      </c>
      <c r="Q983">
        <v>142.36000000000001</v>
      </c>
      <c r="R983">
        <v>2</v>
      </c>
      <c r="S983" s="5">
        <v>0</v>
      </c>
      <c r="T983" s="11">
        <v>38.437199999999997</v>
      </c>
      <c r="U983" s="11">
        <f>SalesData[[#This Row],[Profit]]/SalesData[[#This Row],[Quantity]]</f>
        <v>19.218599999999999</v>
      </c>
      <c r="V983" s="5">
        <f>SalesData[[#This Row],[Profit]]/SalesData[[#This Row],[Sales]]</f>
        <v>0.26999999999999996</v>
      </c>
      <c r="W983" s="17">
        <f>IF(SalesData[[#This Row],[Discount]]&gt;=0.2,1,0)</f>
        <v>0</v>
      </c>
      <c r="X983" s="1" t="s">
        <v>432</v>
      </c>
      <c r="Y983" s="1" t="str">
        <f>TEXT(SalesData[[#This Row],[Order Date]],"yyyy")</f>
        <v>2015</v>
      </c>
      <c r="Z983" s="1" t="s">
        <v>98</v>
      </c>
    </row>
    <row r="984" spans="1:26" x14ac:dyDescent="0.3">
      <c r="A984">
        <v>4698</v>
      </c>
      <c r="B984" s="1" t="s">
        <v>2931</v>
      </c>
      <c r="C984" s="2">
        <v>42355</v>
      </c>
      <c r="D984" s="2">
        <v>42355</v>
      </c>
      <c r="E984" s="1" t="s">
        <v>427</v>
      </c>
      <c r="F984" s="1" t="s">
        <v>2810</v>
      </c>
      <c r="G984" s="1" t="s">
        <v>2811</v>
      </c>
      <c r="H984" s="1" t="s">
        <v>26</v>
      </c>
      <c r="I984" s="1" t="s">
        <v>27</v>
      </c>
      <c r="J984" s="1" t="s">
        <v>290</v>
      </c>
      <c r="K984" s="1" t="s">
        <v>291</v>
      </c>
      <c r="L984" s="1" t="s">
        <v>95</v>
      </c>
      <c r="M984" s="1" t="s">
        <v>253</v>
      </c>
      <c r="N984" s="1" t="s">
        <v>32</v>
      </c>
      <c r="O984" s="1" t="s">
        <v>38</v>
      </c>
      <c r="P984" s="1" t="s">
        <v>254</v>
      </c>
      <c r="Q984">
        <v>546.66</v>
      </c>
      <c r="R984">
        <v>9</v>
      </c>
      <c r="S984" s="5">
        <v>0</v>
      </c>
      <c r="T984" s="11">
        <v>136.66499999999999</v>
      </c>
      <c r="U984" s="11">
        <f>SalesData[[#This Row],[Profit]]/SalesData[[#This Row],[Quantity]]</f>
        <v>15.184999999999999</v>
      </c>
      <c r="V984" s="5">
        <f>SalesData[[#This Row],[Profit]]/SalesData[[#This Row],[Sales]]</f>
        <v>0.25</v>
      </c>
      <c r="W984" s="17">
        <f>IF(SalesData[[#This Row],[Discount]]&gt;=0.2,1,0)</f>
        <v>0</v>
      </c>
      <c r="X984" s="1" t="s">
        <v>432</v>
      </c>
      <c r="Y984" s="1" t="str">
        <f>TEXT(SalesData[[#This Row],[Order Date]],"yyyy")</f>
        <v>2015</v>
      </c>
      <c r="Z984" s="1" t="s">
        <v>98</v>
      </c>
    </row>
    <row r="985" spans="1:26" x14ac:dyDescent="0.3">
      <c r="A985">
        <v>4699</v>
      </c>
      <c r="B985" s="1" t="s">
        <v>2931</v>
      </c>
      <c r="C985" s="2">
        <v>42355</v>
      </c>
      <c r="D985" s="2">
        <v>42355</v>
      </c>
      <c r="E985" s="1" t="s">
        <v>427</v>
      </c>
      <c r="F985" s="1" t="s">
        <v>2810</v>
      </c>
      <c r="G985" s="1" t="s">
        <v>2811</v>
      </c>
      <c r="H985" s="1" t="s">
        <v>26</v>
      </c>
      <c r="I985" s="1" t="s">
        <v>27</v>
      </c>
      <c r="J985" s="1" t="s">
        <v>290</v>
      </c>
      <c r="K985" s="1" t="s">
        <v>291</v>
      </c>
      <c r="L985" s="1" t="s">
        <v>95</v>
      </c>
      <c r="M985" s="1" t="s">
        <v>2171</v>
      </c>
      <c r="N985" s="1" t="s">
        <v>32</v>
      </c>
      <c r="O985" s="1" t="s">
        <v>58</v>
      </c>
      <c r="P985" s="1" t="s">
        <v>2172</v>
      </c>
      <c r="Q985">
        <v>212.13</v>
      </c>
      <c r="R985">
        <v>3</v>
      </c>
      <c r="S985" s="5">
        <v>0</v>
      </c>
      <c r="T985" s="11">
        <v>14.8491</v>
      </c>
      <c r="U985" s="11">
        <f>SalesData[[#This Row],[Profit]]/SalesData[[#This Row],[Quantity]]</f>
        <v>4.9497</v>
      </c>
      <c r="V985" s="5">
        <f>SalesData[[#This Row],[Profit]]/SalesData[[#This Row],[Sales]]</f>
        <v>7.0000000000000007E-2</v>
      </c>
      <c r="W985" s="17">
        <f>IF(SalesData[[#This Row],[Discount]]&gt;=0.2,1,0)</f>
        <v>0</v>
      </c>
      <c r="X985" s="1" t="s">
        <v>432</v>
      </c>
      <c r="Y985" s="1" t="str">
        <f>TEXT(SalesData[[#This Row],[Order Date]],"yyyy")</f>
        <v>2015</v>
      </c>
      <c r="Z985" s="1" t="s">
        <v>98</v>
      </c>
    </row>
    <row r="986" spans="1:26" x14ac:dyDescent="0.3">
      <c r="A986">
        <v>4703</v>
      </c>
      <c r="B986" s="1" t="s">
        <v>2932</v>
      </c>
      <c r="C986" s="2">
        <v>42866</v>
      </c>
      <c r="D986" s="2">
        <v>42872</v>
      </c>
      <c r="E986" s="1" t="s">
        <v>41</v>
      </c>
      <c r="F986" s="1" t="s">
        <v>1239</v>
      </c>
      <c r="G986" s="1" t="s">
        <v>1240</v>
      </c>
      <c r="H986" s="1" t="s">
        <v>102</v>
      </c>
      <c r="I986" s="1" t="s">
        <v>27</v>
      </c>
      <c r="J986" s="1" t="s">
        <v>2332</v>
      </c>
      <c r="K986" s="1" t="s">
        <v>94</v>
      </c>
      <c r="L986" s="1" t="s">
        <v>95</v>
      </c>
      <c r="M986" s="1" t="s">
        <v>402</v>
      </c>
      <c r="N986" s="1" t="s">
        <v>32</v>
      </c>
      <c r="O986" s="1" t="s">
        <v>58</v>
      </c>
      <c r="P986" s="1" t="s">
        <v>403</v>
      </c>
      <c r="Q986">
        <v>7.9960000000000004</v>
      </c>
      <c r="R986">
        <v>1</v>
      </c>
      <c r="S986" s="5">
        <v>0.6</v>
      </c>
      <c r="T986" s="11">
        <v>-6.9965000000000002</v>
      </c>
      <c r="U986" s="11">
        <f>SalesData[[#This Row],[Profit]]/SalesData[[#This Row],[Quantity]]</f>
        <v>-6.9965000000000002</v>
      </c>
      <c r="V986" s="5">
        <f>SalesData[[#This Row],[Profit]]/SalesData[[#This Row],[Sales]]</f>
        <v>-0.875</v>
      </c>
      <c r="W986" s="17">
        <f>IF(SalesData[[#This Row],[Discount]]&gt;=0.2,1,0)</f>
        <v>1</v>
      </c>
      <c r="X986" s="1" t="s">
        <v>131</v>
      </c>
      <c r="Y986" s="1" t="str">
        <f>TEXT(SalesData[[#This Row],[Order Date]],"yyyy")</f>
        <v>2017</v>
      </c>
      <c r="Z986" s="1" t="s">
        <v>163</v>
      </c>
    </row>
    <row r="987" spans="1:26" x14ac:dyDescent="0.3">
      <c r="A987">
        <v>4707</v>
      </c>
      <c r="B987" s="1" t="s">
        <v>2933</v>
      </c>
      <c r="C987" s="2">
        <v>42507</v>
      </c>
      <c r="D987" s="2">
        <v>42508</v>
      </c>
      <c r="E987" s="1" t="s">
        <v>89</v>
      </c>
      <c r="F987" s="1" t="s">
        <v>1474</v>
      </c>
      <c r="G987" s="1" t="s">
        <v>1475</v>
      </c>
      <c r="H987" s="1" t="s">
        <v>26</v>
      </c>
      <c r="I987" s="1" t="s">
        <v>27</v>
      </c>
      <c r="J987" s="1" t="s">
        <v>2934</v>
      </c>
      <c r="K987" s="1" t="s">
        <v>431</v>
      </c>
      <c r="L987" s="1" t="s">
        <v>69</v>
      </c>
      <c r="M987" s="1" t="s">
        <v>992</v>
      </c>
      <c r="N987" s="1" t="s">
        <v>32</v>
      </c>
      <c r="O987" s="1" t="s">
        <v>58</v>
      </c>
      <c r="P987" s="1" t="s">
        <v>993</v>
      </c>
      <c r="Q987">
        <v>173.24</v>
      </c>
      <c r="R987">
        <v>4</v>
      </c>
      <c r="S987" s="5">
        <v>0</v>
      </c>
      <c r="T987" s="11">
        <v>17.324000000000002</v>
      </c>
      <c r="U987" s="11">
        <f>SalesData[[#This Row],[Profit]]/SalesData[[#This Row],[Quantity]]</f>
        <v>4.3310000000000004</v>
      </c>
      <c r="V987" s="5">
        <f>SalesData[[#This Row],[Profit]]/SalesData[[#This Row],[Sales]]</f>
        <v>0.1</v>
      </c>
      <c r="W987" s="17">
        <f>IF(SalesData[[#This Row],[Discount]]&gt;=0.2,1,0)</f>
        <v>0</v>
      </c>
      <c r="X987" s="1" t="s">
        <v>125</v>
      </c>
      <c r="Y987" s="1" t="str">
        <f>TEXT(SalesData[[#This Row],[Order Date]],"yyyy")</f>
        <v>2016</v>
      </c>
      <c r="Z987" s="1" t="s">
        <v>163</v>
      </c>
    </row>
    <row r="988" spans="1:26" x14ac:dyDescent="0.3">
      <c r="A988">
        <v>4714</v>
      </c>
      <c r="B988" s="1" t="s">
        <v>2935</v>
      </c>
      <c r="C988" s="2">
        <v>41989</v>
      </c>
      <c r="D988" s="2">
        <v>41994</v>
      </c>
      <c r="E988" s="1" t="s">
        <v>41</v>
      </c>
      <c r="F988" s="1" t="s">
        <v>2566</v>
      </c>
      <c r="G988" s="1" t="s">
        <v>2567</v>
      </c>
      <c r="H988" s="1" t="s">
        <v>26</v>
      </c>
      <c r="I988" s="1" t="s">
        <v>27</v>
      </c>
      <c r="J988" s="1" t="s">
        <v>1870</v>
      </c>
      <c r="K988" s="1" t="s">
        <v>94</v>
      </c>
      <c r="L988" s="1" t="s">
        <v>95</v>
      </c>
      <c r="M988" s="1" t="s">
        <v>2171</v>
      </c>
      <c r="N988" s="1" t="s">
        <v>32</v>
      </c>
      <c r="O988" s="1" t="s">
        <v>58</v>
      </c>
      <c r="P988" s="1" t="s">
        <v>2172</v>
      </c>
      <c r="Q988">
        <v>56.567999999999998</v>
      </c>
      <c r="R988">
        <v>2</v>
      </c>
      <c r="S988" s="5">
        <v>0.6</v>
      </c>
      <c r="T988" s="11">
        <v>-74.952600000000004</v>
      </c>
      <c r="U988" s="11">
        <f>SalesData[[#This Row],[Profit]]/SalesData[[#This Row],[Quantity]]</f>
        <v>-37.476300000000002</v>
      </c>
      <c r="V988" s="5">
        <f>SalesData[[#This Row],[Profit]]/SalesData[[#This Row],[Sales]]</f>
        <v>-1.3250000000000002</v>
      </c>
      <c r="W988" s="17">
        <f>IF(SalesData[[#This Row],[Discount]]&gt;=0.2,1,0)</f>
        <v>1</v>
      </c>
      <c r="X988" s="1" t="s">
        <v>60</v>
      </c>
      <c r="Y988" s="1" t="str">
        <f>TEXT(SalesData[[#This Row],[Order Date]],"yyyy")</f>
        <v>2014</v>
      </c>
      <c r="Z988" s="1" t="s">
        <v>98</v>
      </c>
    </row>
    <row r="989" spans="1:26" x14ac:dyDescent="0.3">
      <c r="A989">
        <v>4717</v>
      </c>
      <c r="B989" s="1" t="s">
        <v>2936</v>
      </c>
      <c r="C989" s="2">
        <v>43072</v>
      </c>
      <c r="D989" s="2">
        <v>43076</v>
      </c>
      <c r="E989" s="1" t="s">
        <v>23</v>
      </c>
      <c r="F989" s="1" t="s">
        <v>1316</v>
      </c>
      <c r="G989" s="1" t="s">
        <v>1317</v>
      </c>
      <c r="H989" s="1" t="s">
        <v>102</v>
      </c>
      <c r="I989" s="1" t="s">
        <v>27</v>
      </c>
      <c r="J989" s="1" t="s">
        <v>193</v>
      </c>
      <c r="K989" s="1" t="s">
        <v>194</v>
      </c>
      <c r="L989" s="1" t="s">
        <v>56</v>
      </c>
      <c r="M989" s="1" t="s">
        <v>1249</v>
      </c>
      <c r="N989" s="1" t="s">
        <v>32</v>
      </c>
      <c r="O989" s="1" t="s">
        <v>47</v>
      </c>
      <c r="P989" s="1" t="s">
        <v>1250</v>
      </c>
      <c r="Q989">
        <v>521.96</v>
      </c>
      <c r="R989">
        <v>2</v>
      </c>
      <c r="S989" s="5">
        <v>0</v>
      </c>
      <c r="T989" s="11">
        <v>88.733199999999997</v>
      </c>
      <c r="U989" s="11">
        <f>SalesData[[#This Row],[Profit]]/SalesData[[#This Row],[Quantity]]</f>
        <v>44.366599999999998</v>
      </c>
      <c r="V989" s="5">
        <f>SalesData[[#This Row],[Profit]]/SalesData[[#This Row],[Sales]]</f>
        <v>0.16999999999999998</v>
      </c>
      <c r="W989" s="17">
        <f>IF(SalesData[[#This Row],[Discount]]&gt;=0.2,1,0)</f>
        <v>0</v>
      </c>
      <c r="X989" s="1" t="s">
        <v>85</v>
      </c>
      <c r="Y989" s="1" t="str">
        <f>TEXT(SalesData[[#This Row],[Order Date]],"yyyy")</f>
        <v>2017</v>
      </c>
      <c r="Z989" s="1" t="s">
        <v>98</v>
      </c>
    </row>
    <row r="990" spans="1:26" x14ac:dyDescent="0.3">
      <c r="A990">
        <v>4722</v>
      </c>
      <c r="B990" s="1" t="s">
        <v>2937</v>
      </c>
      <c r="C990" s="2">
        <v>41797</v>
      </c>
      <c r="D990" s="2">
        <v>41801</v>
      </c>
      <c r="E990" s="1" t="s">
        <v>23</v>
      </c>
      <c r="F990" s="1" t="s">
        <v>2938</v>
      </c>
      <c r="G990" s="1" t="s">
        <v>2939</v>
      </c>
      <c r="H990" s="1" t="s">
        <v>26</v>
      </c>
      <c r="I990" s="1" t="s">
        <v>27</v>
      </c>
      <c r="J990" s="1" t="s">
        <v>181</v>
      </c>
      <c r="K990" s="1" t="s">
        <v>136</v>
      </c>
      <c r="L990" s="1" t="s">
        <v>95</v>
      </c>
      <c r="M990" s="1" t="s">
        <v>456</v>
      </c>
      <c r="N990" s="1" t="s">
        <v>32</v>
      </c>
      <c r="O990" s="1" t="s">
        <v>47</v>
      </c>
      <c r="P990" s="1" t="s">
        <v>457</v>
      </c>
      <c r="Q990">
        <v>268.935</v>
      </c>
      <c r="R990">
        <v>3</v>
      </c>
      <c r="S990" s="5">
        <v>0.5</v>
      </c>
      <c r="T990" s="11">
        <v>-209.76929999999999</v>
      </c>
      <c r="U990" s="11">
        <f>SalesData[[#This Row],[Profit]]/SalesData[[#This Row],[Quantity]]</f>
        <v>-69.923099999999991</v>
      </c>
      <c r="V990" s="5">
        <f>SalesData[[#This Row],[Profit]]/SalesData[[#This Row],[Sales]]</f>
        <v>-0.77999999999999992</v>
      </c>
      <c r="W990" s="17">
        <f>IF(SalesData[[#This Row],[Discount]]&gt;=0.2,1,0)</f>
        <v>1</v>
      </c>
      <c r="X990" s="1" t="s">
        <v>85</v>
      </c>
      <c r="Y990" s="1" t="str">
        <f>TEXT(SalesData[[#This Row],[Order Date]],"yyyy")</f>
        <v>2014</v>
      </c>
      <c r="Z990" s="1" t="s">
        <v>61</v>
      </c>
    </row>
    <row r="991" spans="1:26" x14ac:dyDescent="0.3">
      <c r="A991">
        <v>4728</v>
      </c>
      <c r="B991" s="1" t="s">
        <v>2940</v>
      </c>
      <c r="C991" s="2">
        <v>41968</v>
      </c>
      <c r="D991" s="2">
        <v>41972</v>
      </c>
      <c r="E991" s="1" t="s">
        <v>23</v>
      </c>
      <c r="F991" s="1" t="s">
        <v>1353</v>
      </c>
      <c r="G991" s="1" t="s">
        <v>1354</v>
      </c>
      <c r="H991" s="1" t="s">
        <v>102</v>
      </c>
      <c r="I991" s="1" t="s">
        <v>27</v>
      </c>
      <c r="J991" s="1" t="s">
        <v>175</v>
      </c>
      <c r="K991" s="1" t="s">
        <v>122</v>
      </c>
      <c r="L991" s="1" t="s">
        <v>69</v>
      </c>
      <c r="M991" s="1" t="s">
        <v>1478</v>
      </c>
      <c r="N991" s="1" t="s">
        <v>32</v>
      </c>
      <c r="O991" s="1" t="s">
        <v>33</v>
      </c>
      <c r="P991" s="1" t="s">
        <v>1479</v>
      </c>
      <c r="Q991">
        <v>275.952</v>
      </c>
      <c r="R991">
        <v>3</v>
      </c>
      <c r="S991" s="5">
        <v>0.2</v>
      </c>
      <c r="T991" s="11">
        <v>-37.943399999999997</v>
      </c>
      <c r="U991" s="11">
        <f>SalesData[[#This Row],[Profit]]/SalesData[[#This Row],[Quantity]]</f>
        <v>-12.647799999999998</v>
      </c>
      <c r="V991" s="5">
        <f>SalesData[[#This Row],[Profit]]/SalesData[[#This Row],[Sales]]</f>
        <v>-0.13749999999999998</v>
      </c>
      <c r="W991" s="17">
        <f>IF(SalesData[[#This Row],[Discount]]&gt;=0.2,1,0)</f>
        <v>1</v>
      </c>
      <c r="X991" s="1" t="s">
        <v>85</v>
      </c>
      <c r="Y991" s="1" t="str">
        <f>TEXT(SalesData[[#This Row],[Order Date]],"yyyy")</f>
        <v>2014</v>
      </c>
      <c r="Z991" s="1" t="s">
        <v>36</v>
      </c>
    </row>
    <row r="992" spans="1:26" x14ac:dyDescent="0.3">
      <c r="A992">
        <v>4734</v>
      </c>
      <c r="B992" s="1" t="s">
        <v>2941</v>
      </c>
      <c r="C992" s="2">
        <v>42092</v>
      </c>
      <c r="D992" s="2">
        <v>42094</v>
      </c>
      <c r="E992" s="1" t="s">
        <v>23</v>
      </c>
      <c r="F992" s="1" t="s">
        <v>2942</v>
      </c>
      <c r="G992" s="1" t="s">
        <v>2943</v>
      </c>
      <c r="H992" s="1" t="s">
        <v>26</v>
      </c>
      <c r="I992" s="1" t="s">
        <v>27</v>
      </c>
      <c r="J992" s="1" t="s">
        <v>641</v>
      </c>
      <c r="K992" s="1" t="s">
        <v>55</v>
      </c>
      <c r="L992" s="1" t="s">
        <v>56</v>
      </c>
      <c r="M992" s="1" t="s">
        <v>2328</v>
      </c>
      <c r="N992" s="1" t="s">
        <v>32</v>
      </c>
      <c r="O992" s="1" t="s">
        <v>58</v>
      </c>
      <c r="P992" s="1" t="s">
        <v>2329</v>
      </c>
      <c r="Q992">
        <v>19.920000000000002</v>
      </c>
      <c r="R992">
        <v>3</v>
      </c>
      <c r="S992" s="5">
        <v>0</v>
      </c>
      <c r="T992" s="11">
        <v>9.5616000000000003</v>
      </c>
      <c r="U992" s="11">
        <f>SalesData[[#This Row],[Profit]]/SalesData[[#This Row],[Quantity]]</f>
        <v>3.1872000000000003</v>
      </c>
      <c r="V992" s="5">
        <f>SalesData[[#This Row],[Profit]]/SalesData[[#This Row],[Sales]]</f>
        <v>0.48</v>
      </c>
      <c r="W992" s="17">
        <f>IF(SalesData[[#This Row],[Discount]]&gt;=0.2,1,0)</f>
        <v>0</v>
      </c>
      <c r="X992" s="1" t="s">
        <v>72</v>
      </c>
      <c r="Y992" s="1" t="str">
        <f>TEXT(SalesData[[#This Row],[Order Date]],"yyyy")</f>
        <v>2015</v>
      </c>
      <c r="Z992" s="1" t="s">
        <v>197</v>
      </c>
    </row>
    <row r="993" spans="1:26" x14ac:dyDescent="0.3">
      <c r="A993">
        <v>4735</v>
      </c>
      <c r="B993" s="1" t="s">
        <v>2944</v>
      </c>
      <c r="C993" s="2">
        <v>42467</v>
      </c>
      <c r="D993" s="2">
        <v>42472</v>
      </c>
      <c r="E993" s="1" t="s">
        <v>41</v>
      </c>
      <c r="F993" s="1" t="s">
        <v>722</v>
      </c>
      <c r="G993" s="1" t="s">
        <v>723</v>
      </c>
      <c r="H993" s="1" t="s">
        <v>92</v>
      </c>
      <c r="I993" s="1" t="s">
        <v>27</v>
      </c>
      <c r="J993" s="1" t="s">
        <v>175</v>
      </c>
      <c r="K993" s="1" t="s">
        <v>122</v>
      </c>
      <c r="L993" s="1" t="s">
        <v>69</v>
      </c>
      <c r="M993" s="1" t="s">
        <v>37</v>
      </c>
      <c r="N993" s="1" t="s">
        <v>32</v>
      </c>
      <c r="O993" s="1" t="s">
        <v>38</v>
      </c>
      <c r="P993" s="1" t="s">
        <v>39</v>
      </c>
      <c r="Q993">
        <v>658.74599999999998</v>
      </c>
      <c r="R993">
        <v>3</v>
      </c>
      <c r="S993" s="5">
        <v>0.1</v>
      </c>
      <c r="T993" s="11">
        <v>146.38800000000001</v>
      </c>
      <c r="U993" s="11">
        <f>SalesData[[#This Row],[Profit]]/SalesData[[#This Row],[Quantity]]</f>
        <v>48.795999999999999</v>
      </c>
      <c r="V993" s="5">
        <f>SalesData[[#This Row],[Profit]]/SalesData[[#This Row],[Sales]]</f>
        <v>0.22222222222222224</v>
      </c>
      <c r="W993" s="17">
        <f>IF(SalesData[[#This Row],[Discount]]&gt;=0.2,1,0)</f>
        <v>0</v>
      </c>
      <c r="X993" s="1" t="s">
        <v>60</v>
      </c>
      <c r="Y993" s="1" t="str">
        <f>TEXT(SalesData[[#This Row],[Order Date]],"yyyy")</f>
        <v>2016</v>
      </c>
      <c r="Z993" s="1" t="s">
        <v>115</v>
      </c>
    </row>
    <row r="994" spans="1:26" x14ac:dyDescent="0.3">
      <c r="A994">
        <v>4740</v>
      </c>
      <c r="B994" s="1" t="s">
        <v>2945</v>
      </c>
      <c r="C994" s="2">
        <v>42053</v>
      </c>
      <c r="D994" s="2">
        <v>42059</v>
      </c>
      <c r="E994" s="1" t="s">
        <v>41</v>
      </c>
      <c r="F994" s="1" t="s">
        <v>2946</v>
      </c>
      <c r="G994" s="1" t="s">
        <v>2947</v>
      </c>
      <c r="H994" s="1" t="s">
        <v>26</v>
      </c>
      <c r="I994" s="1" t="s">
        <v>27</v>
      </c>
      <c r="J994" s="1" t="s">
        <v>732</v>
      </c>
      <c r="K994" s="1" t="s">
        <v>55</v>
      </c>
      <c r="L994" s="1" t="s">
        <v>56</v>
      </c>
      <c r="M994" s="1" t="s">
        <v>1251</v>
      </c>
      <c r="N994" s="1" t="s">
        <v>32</v>
      </c>
      <c r="O994" s="1" t="s">
        <v>47</v>
      </c>
      <c r="P994" s="1" t="s">
        <v>1252</v>
      </c>
      <c r="Q994">
        <v>35.543999999999997</v>
      </c>
      <c r="R994">
        <v>1</v>
      </c>
      <c r="S994" s="5">
        <v>0.2</v>
      </c>
      <c r="T994" s="11">
        <v>-0.88859999999999995</v>
      </c>
      <c r="U994" s="11">
        <f>SalesData[[#This Row],[Profit]]/SalesData[[#This Row],[Quantity]]</f>
        <v>-0.88859999999999995</v>
      </c>
      <c r="V994" s="5">
        <f>SalesData[[#This Row],[Profit]]/SalesData[[#This Row],[Sales]]</f>
        <v>-2.5000000000000001E-2</v>
      </c>
      <c r="W994" s="17">
        <f>IF(SalesData[[#This Row],[Discount]]&gt;=0.2,1,0)</f>
        <v>1</v>
      </c>
      <c r="X994" s="1" t="s">
        <v>131</v>
      </c>
      <c r="Y994" s="1" t="str">
        <f>TEXT(SalesData[[#This Row],[Order Date]],"yyyy")</f>
        <v>2015</v>
      </c>
      <c r="Z994" s="1" t="s">
        <v>299</v>
      </c>
    </row>
    <row r="995" spans="1:26" x14ac:dyDescent="0.3">
      <c r="A995">
        <v>4749</v>
      </c>
      <c r="B995" s="1" t="s">
        <v>2948</v>
      </c>
      <c r="C995" s="2">
        <v>42432</v>
      </c>
      <c r="D995" s="2">
        <v>42432</v>
      </c>
      <c r="E995" s="1" t="s">
        <v>427</v>
      </c>
      <c r="F995" s="1" t="s">
        <v>1728</v>
      </c>
      <c r="G995" s="1" t="s">
        <v>1729</v>
      </c>
      <c r="H995" s="1" t="s">
        <v>92</v>
      </c>
      <c r="I995" s="1" t="s">
        <v>27</v>
      </c>
      <c r="J995" s="1" t="s">
        <v>330</v>
      </c>
      <c r="K995" s="1" t="s">
        <v>55</v>
      </c>
      <c r="L995" s="1" t="s">
        <v>56</v>
      </c>
      <c r="M995" s="1" t="s">
        <v>2411</v>
      </c>
      <c r="N995" s="1" t="s">
        <v>32</v>
      </c>
      <c r="O995" s="1" t="s">
        <v>58</v>
      </c>
      <c r="P995" s="1" t="s">
        <v>2412</v>
      </c>
      <c r="Q995">
        <v>35.28</v>
      </c>
      <c r="R995">
        <v>3</v>
      </c>
      <c r="S995" s="5">
        <v>0</v>
      </c>
      <c r="T995" s="11">
        <v>11.995200000000001</v>
      </c>
      <c r="U995" s="11">
        <f>SalesData[[#This Row],[Profit]]/SalesData[[#This Row],[Quantity]]</f>
        <v>3.9984000000000002</v>
      </c>
      <c r="V995" s="5">
        <f>SalesData[[#This Row],[Profit]]/SalesData[[#This Row],[Sales]]</f>
        <v>0.34</v>
      </c>
      <c r="W995" s="17">
        <f>IF(SalesData[[#This Row],[Discount]]&gt;=0.2,1,0)</f>
        <v>0</v>
      </c>
      <c r="X995" s="1" t="s">
        <v>432</v>
      </c>
      <c r="Y995" s="1" t="str">
        <f>TEXT(SalesData[[#This Row],[Order Date]],"yyyy")</f>
        <v>2016</v>
      </c>
      <c r="Z995" s="1" t="s">
        <v>197</v>
      </c>
    </row>
    <row r="996" spans="1:26" x14ac:dyDescent="0.3">
      <c r="A996">
        <v>4753</v>
      </c>
      <c r="B996" s="1" t="s">
        <v>2949</v>
      </c>
      <c r="C996" s="2">
        <v>43059</v>
      </c>
      <c r="D996" s="2">
        <v>43063</v>
      </c>
      <c r="E996" s="1" t="s">
        <v>41</v>
      </c>
      <c r="F996" s="1" t="s">
        <v>2950</v>
      </c>
      <c r="G996" s="1" t="s">
        <v>2951</v>
      </c>
      <c r="H996" s="1" t="s">
        <v>26</v>
      </c>
      <c r="I996" s="1" t="s">
        <v>27</v>
      </c>
      <c r="J996" s="1" t="s">
        <v>479</v>
      </c>
      <c r="K996" s="1" t="s">
        <v>143</v>
      </c>
      <c r="L996" s="1" t="s">
        <v>30</v>
      </c>
      <c r="M996" s="1" t="s">
        <v>670</v>
      </c>
      <c r="N996" s="1" t="s">
        <v>32</v>
      </c>
      <c r="O996" s="1" t="s">
        <v>38</v>
      </c>
      <c r="P996" s="1" t="s">
        <v>671</v>
      </c>
      <c r="Q996">
        <v>209.56800000000001</v>
      </c>
      <c r="R996">
        <v>2</v>
      </c>
      <c r="S996" s="5">
        <v>0.2</v>
      </c>
      <c r="T996" s="11">
        <v>-23.5764</v>
      </c>
      <c r="U996" s="11">
        <f>SalesData[[#This Row],[Profit]]/SalesData[[#This Row],[Quantity]]</f>
        <v>-11.7882</v>
      </c>
      <c r="V996" s="5">
        <f>SalesData[[#This Row],[Profit]]/SalesData[[#This Row],[Sales]]</f>
        <v>-0.11249999999999999</v>
      </c>
      <c r="W996" s="17">
        <f>IF(SalesData[[#This Row],[Discount]]&gt;=0.2,1,0)</f>
        <v>1</v>
      </c>
      <c r="X996" s="1" t="s">
        <v>85</v>
      </c>
      <c r="Y996" s="1" t="str">
        <f>TEXT(SalesData[[#This Row],[Order Date]],"yyyy")</f>
        <v>2017</v>
      </c>
      <c r="Z996" s="1" t="s">
        <v>36</v>
      </c>
    </row>
    <row r="997" spans="1:26" x14ac:dyDescent="0.3">
      <c r="A997">
        <v>4773</v>
      </c>
      <c r="B997" s="1" t="s">
        <v>2952</v>
      </c>
      <c r="C997" s="2">
        <v>43062</v>
      </c>
      <c r="D997" s="2">
        <v>43066</v>
      </c>
      <c r="E997" s="1" t="s">
        <v>41</v>
      </c>
      <c r="F997" s="1" t="s">
        <v>2953</v>
      </c>
      <c r="G997" s="1" t="s">
        <v>2954</v>
      </c>
      <c r="H997" s="1" t="s">
        <v>26</v>
      </c>
      <c r="I997" s="1" t="s">
        <v>27</v>
      </c>
      <c r="J997" s="1" t="s">
        <v>135</v>
      </c>
      <c r="K997" s="1" t="s">
        <v>136</v>
      </c>
      <c r="L997" s="1" t="s">
        <v>95</v>
      </c>
      <c r="M997" s="1" t="s">
        <v>1964</v>
      </c>
      <c r="N997" s="1" t="s">
        <v>32</v>
      </c>
      <c r="O997" s="1" t="s">
        <v>58</v>
      </c>
      <c r="P997" s="1" t="s">
        <v>1965</v>
      </c>
      <c r="Q997">
        <v>6.4640000000000004</v>
      </c>
      <c r="R997">
        <v>1</v>
      </c>
      <c r="S997" s="5">
        <v>0.6</v>
      </c>
      <c r="T997" s="11">
        <v>-4.04</v>
      </c>
      <c r="U997" s="11">
        <f>SalesData[[#This Row],[Profit]]/SalesData[[#This Row],[Quantity]]</f>
        <v>-4.04</v>
      </c>
      <c r="V997" s="5">
        <f>SalesData[[#This Row],[Profit]]/SalesData[[#This Row],[Sales]]</f>
        <v>-0.625</v>
      </c>
      <c r="W997" s="17">
        <f>IF(SalesData[[#This Row],[Discount]]&gt;=0.2,1,0)</f>
        <v>1</v>
      </c>
      <c r="X997" s="1" t="s">
        <v>85</v>
      </c>
      <c r="Y997" s="1" t="str">
        <f>TEXT(SalesData[[#This Row],[Order Date]],"yyyy")</f>
        <v>2017</v>
      </c>
      <c r="Z997" s="1" t="s">
        <v>36</v>
      </c>
    </row>
    <row r="998" spans="1:26" x14ac:dyDescent="0.3">
      <c r="A998">
        <v>4780</v>
      </c>
      <c r="B998" s="1" t="s">
        <v>2955</v>
      </c>
      <c r="C998" s="2">
        <v>41828</v>
      </c>
      <c r="D998" s="2">
        <v>41830</v>
      </c>
      <c r="E998" s="1" t="s">
        <v>89</v>
      </c>
      <c r="F998" s="1" t="s">
        <v>2109</v>
      </c>
      <c r="G998" s="1" t="s">
        <v>2110</v>
      </c>
      <c r="H998" s="1" t="s">
        <v>26</v>
      </c>
      <c r="I998" s="1" t="s">
        <v>27</v>
      </c>
      <c r="J998" s="1" t="s">
        <v>2956</v>
      </c>
      <c r="K998" s="1" t="s">
        <v>122</v>
      </c>
      <c r="L998" s="1" t="s">
        <v>69</v>
      </c>
      <c r="M998" s="1" t="s">
        <v>592</v>
      </c>
      <c r="N998" s="1" t="s">
        <v>32</v>
      </c>
      <c r="O998" s="1" t="s">
        <v>38</v>
      </c>
      <c r="P998" s="1" t="s">
        <v>593</v>
      </c>
      <c r="Q998">
        <v>63.881999999999998</v>
      </c>
      <c r="R998">
        <v>1</v>
      </c>
      <c r="S998" s="5">
        <v>0.1</v>
      </c>
      <c r="T998" s="11">
        <v>10.647</v>
      </c>
      <c r="U998" s="11">
        <f>SalesData[[#This Row],[Profit]]/SalesData[[#This Row],[Quantity]]</f>
        <v>10.647</v>
      </c>
      <c r="V998" s="5">
        <f>SalesData[[#This Row],[Profit]]/SalesData[[#This Row],[Sales]]</f>
        <v>0.16666666666666669</v>
      </c>
      <c r="W998" s="17">
        <f>IF(SalesData[[#This Row],[Discount]]&gt;=0.2,1,0)</f>
        <v>0</v>
      </c>
      <c r="X998" s="1" t="s">
        <v>72</v>
      </c>
      <c r="Y998" s="1" t="str">
        <f>TEXT(SalesData[[#This Row],[Order Date]],"yyyy")</f>
        <v>2014</v>
      </c>
      <c r="Z998" s="1" t="s">
        <v>73</v>
      </c>
    </row>
    <row r="999" spans="1:26" x14ac:dyDescent="0.3">
      <c r="A999">
        <v>4781</v>
      </c>
      <c r="B999" s="1" t="s">
        <v>2957</v>
      </c>
      <c r="C999" s="2">
        <v>41950</v>
      </c>
      <c r="D999" s="2">
        <v>41955</v>
      </c>
      <c r="E999" s="1" t="s">
        <v>41</v>
      </c>
      <c r="F999" s="1" t="s">
        <v>199</v>
      </c>
      <c r="G999" s="1" t="s">
        <v>200</v>
      </c>
      <c r="H999" s="1" t="s">
        <v>26</v>
      </c>
      <c r="I999" s="1" t="s">
        <v>27</v>
      </c>
      <c r="J999" s="1" t="s">
        <v>103</v>
      </c>
      <c r="K999" s="1" t="s">
        <v>94</v>
      </c>
      <c r="L999" s="1" t="s">
        <v>95</v>
      </c>
      <c r="M999" s="1" t="s">
        <v>2079</v>
      </c>
      <c r="N999" s="1" t="s">
        <v>32</v>
      </c>
      <c r="O999" s="1" t="s">
        <v>38</v>
      </c>
      <c r="P999" s="1" t="s">
        <v>2080</v>
      </c>
      <c r="Q999">
        <v>683.14400000000001</v>
      </c>
      <c r="R999">
        <v>4</v>
      </c>
      <c r="S999" s="5">
        <v>0.3</v>
      </c>
      <c r="T999" s="11">
        <v>0</v>
      </c>
      <c r="U999" s="11">
        <f>SalesData[[#This Row],[Profit]]/SalesData[[#This Row],[Quantity]]</f>
        <v>0</v>
      </c>
      <c r="V999" s="5">
        <f>SalesData[[#This Row],[Profit]]/SalesData[[#This Row],[Sales]]</f>
        <v>0</v>
      </c>
      <c r="W999" s="17">
        <f>IF(SalesData[[#This Row],[Discount]]&gt;=0.2,1,0)</f>
        <v>1</v>
      </c>
      <c r="X999" s="1" t="s">
        <v>60</v>
      </c>
      <c r="Y999" s="1" t="str">
        <f>TEXT(SalesData[[#This Row],[Order Date]],"yyyy")</f>
        <v>2014</v>
      </c>
      <c r="Z999" s="1" t="s">
        <v>36</v>
      </c>
    </row>
    <row r="1000" spans="1:26" x14ac:dyDescent="0.3">
      <c r="A1000">
        <v>4786</v>
      </c>
      <c r="B1000" s="1" t="s">
        <v>2958</v>
      </c>
      <c r="C1000" s="2">
        <v>42349</v>
      </c>
      <c r="D1000" s="2">
        <v>42354</v>
      </c>
      <c r="E1000" s="1" t="s">
        <v>41</v>
      </c>
      <c r="F1000" s="1" t="s">
        <v>1276</v>
      </c>
      <c r="G1000" s="1" t="s">
        <v>1277</v>
      </c>
      <c r="H1000" s="1" t="s">
        <v>26</v>
      </c>
      <c r="I1000" s="1" t="s">
        <v>27</v>
      </c>
      <c r="J1000" s="1" t="s">
        <v>355</v>
      </c>
      <c r="K1000" s="1" t="s">
        <v>182</v>
      </c>
      <c r="L1000" s="1" t="s">
        <v>56</v>
      </c>
      <c r="M1000" s="1" t="s">
        <v>1955</v>
      </c>
      <c r="N1000" s="1" t="s">
        <v>32</v>
      </c>
      <c r="O1000" s="1" t="s">
        <v>33</v>
      </c>
      <c r="P1000" s="1" t="s">
        <v>1956</v>
      </c>
      <c r="Q1000">
        <v>69.575999999999993</v>
      </c>
      <c r="R1000">
        <v>4</v>
      </c>
      <c r="S1000" s="5">
        <v>0.7</v>
      </c>
      <c r="T1000" s="11">
        <v>-143.79040000000001</v>
      </c>
      <c r="U1000" s="11">
        <f>SalesData[[#This Row],[Profit]]/SalesData[[#This Row],[Quantity]]</f>
        <v>-35.947600000000001</v>
      </c>
      <c r="V1000" s="5">
        <f>SalesData[[#This Row],[Profit]]/SalesData[[#This Row],[Sales]]</f>
        <v>-2.0666666666666669</v>
      </c>
      <c r="W1000" s="17">
        <f>IF(SalesData[[#This Row],[Discount]]&gt;=0.2,1,0)</f>
        <v>1</v>
      </c>
      <c r="X1000" s="1" t="s">
        <v>60</v>
      </c>
      <c r="Y1000" s="1" t="str">
        <f>TEXT(SalesData[[#This Row],[Order Date]],"yyyy")</f>
        <v>2015</v>
      </c>
      <c r="Z1000" s="1" t="s">
        <v>98</v>
      </c>
    </row>
    <row r="1001" spans="1:26" x14ac:dyDescent="0.3">
      <c r="A1001">
        <v>4789</v>
      </c>
      <c r="B1001" s="1" t="s">
        <v>2958</v>
      </c>
      <c r="C1001" s="2">
        <v>42349</v>
      </c>
      <c r="D1001" s="2">
        <v>42354</v>
      </c>
      <c r="E1001" s="1" t="s">
        <v>41</v>
      </c>
      <c r="F1001" s="1" t="s">
        <v>1276</v>
      </c>
      <c r="G1001" s="1" t="s">
        <v>1277</v>
      </c>
      <c r="H1001" s="1" t="s">
        <v>26</v>
      </c>
      <c r="I1001" s="1" t="s">
        <v>27</v>
      </c>
      <c r="J1001" s="1" t="s">
        <v>355</v>
      </c>
      <c r="K1001" s="1" t="s">
        <v>182</v>
      </c>
      <c r="L1001" s="1" t="s">
        <v>56</v>
      </c>
      <c r="M1001" s="1" t="s">
        <v>1350</v>
      </c>
      <c r="N1001" s="1" t="s">
        <v>32</v>
      </c>
      <c r="O1001" s="1" t="s">
        <v>58</v>
      </c>
      <c r="P1001" s="1" t="s">
        <v>1351</v>
      </c>
      <c r="Q1001">
        <v>52.415999999999997</v>
      </c>
      <c r="R1001">
        <v>9</v>
      </c>
      <c r="S1001" s="5">
        <v>0.2</v>
      </c>
      <c r="T1001" s="11">
        <v>15.069599999999999</v>
      </c>
      <c r="U1001" s="11">
        <f>SalesData[[#This Row],[Profit]]/SalesData[[#This Row],[Quantity]]</f>
        <v>1.6743999999999999</v>
      </c>
      <c r="V1001" s="5">
        <f>SalesData[[#This Row],[Profit]]/SalesData[[#This Row],[Sales]]</f>
        <v>0.28750000000000003</v>
      </c>
      <c r="W1001" s="17">
        <f>IF(SalesData[[#This Row],[Discount]]&gt;=0.2,1,0)</f>
        <v>1</v>
      </c>
      <c r="X1001" s="1" t="s">
        <v>60</v>
      </c>
      <c r="Y1001" s="1" t="str">
        <f>TEXT(SalesData[[#This Row],[Order Date]],"yyyy")</f>
        <v>2015</v>
      </c>
      <c r="Z1001" s="1" t="s">
        <v>98</v>
      </c>
    </row>
    <row r="1002" spans="1:26" x14ac:dyDescent="0.3">
      <c r="A1002">
        <v>4790</v>
      </c>
      <c r="B1002" s="1" t="s">
        <v>2958</v>
      </c>
      <c r="C1002" s="2">
        <v>42349</v>
      </c>
      <c r="D1002" s="2">
        <v>42354</v>
      </c>
      <c r="E1002" s="1" t="s">
        <v>41</v>
      </c>
      <c r="F1002" s="1" t="s">
        <v>1276</v>
      </c>
      <c r="G1002" s="1" t="s">
        <v>1277</v>
      </c>
      <c r="H1002" s="1" t="s">
        <v>26</v>
      </c>
      <c r="I1002" s="1" t="s">
        <v>27</v>
      </c>
      <c r="J1002" s="1" t="s">
        <v>355</v>
      </c>
      <c r="K1002" s="1" t="s">
        <v>182</v>
      </c>
      <c r="L1002" s="1" t="s">
        <v>56</v>
      </c>
      <c r="M1002" s="1" t="s">
        <v>1292</v>
      </c>
      <c r="N1002" s="1" t="s">
        <v>32</v>
      </c>
      <c r="O1002" s="1" t="s">
        <v>58</v>
      </c>
      <c r="P1002" s="1" t="s">
        <v>1293</v>
      </c>
      <c r="Q1002">
        <v>54.92</v>
      </c>
      <c r="R1002">
        <v>5</v>
      </c>
      <c r="S1002" s="5">
        <v>0.2</v>
      </c>
      <c r="T1002" s="11">
        <v>10.984</v>
      </c>
      <c r="U1002" s="11">
        <f>SalesData[[#This Row],[Profit]]/SalesData[[#This Row],[Quantity]]</f>
        <v>2.1968000000000001</v>
      </c>
      <c r="V1002" s="5">
        <f>SalesData[[#This Row],[Profit]]/SalesData[[#This Row],[Sales]]</f>
        <v>0.19999999999999998</v>
      </c>
      <c r="W1002" s="17">
        <f>IF(SalesData[[#This Row],[Discount]]&gt;=0.2,1,0)</f>
        <v>1</v>
      </c>
      <c r="X1002" s="1" t="s">
        <v>60</v>
      </c>
      <c r="Y1002" s="1" t="str">
        <f>TEXT(SalesData[[#This Row],[Order Date]],"yyyy")</f>
        <v>2015</v>
      </c>
      <c r="Z1002" s="1" t="s">
        <v>98</v>
      </c>
    </row>
    <row r="1003" spans="1:26" x14ac:dyDescent="0.3">
      <c r="A1003">
        <v>4791</v>
      </c>
      <c r="B1003" s="1" t="s">
        <v>2958</v>
      </c>
      <c r="C1003" s="2">
        <v>42349</v>
      </c>
      <c r="D1003" s="2">
        <v>42354</v>
      </c>
      <c r="E1003" s="1" t="s">
        <v>41</v>
      </c>
      <c r="F1003" s="1" t="s">
        <v>1276</v>
      </c>
      <c r="G1003" s="1" t="s">
        <v>1277</v>
      </c>
      <c r="H1003" s="1" t="s">
        <v>26</v>
      </c>
      <c r="I1003" s="1" t="s">
        <v>27</v>
      </c>
      <c r="J1003" s="1" t="s">
        <v>355</v>
      </c>
      <c r="K1003" s="1" t="s">
        <v>182</v>
      </c>
      <c r="L1003" s="1" t="s">
        <v>56</v>
      </c>
      <c r="M1003" s="1" t="s">
        <v>1902</v>
      </c>
      <c r="N1003" s="1" t="s">
        <v>32</v>
      </c>
      <c r="O1003" s="1" t="s">
        <v>47</v>
      </c>
      <c r="P1003" s="1" t="s">
        <v>1903</v>
      </c>
      <c r="Q1003">
        <v>364.95</v>
      </c>
      <c r="R1003">
        <v>5</v>
      </c>
      <c r="S1003" s="5">
        <v>0.5</v>
      </c>
      <c r="T1003" s="11">
        <v>-248.166</v>
      </c>
      <c r="U1003" s="11">
        <f>SalesData[[#This Row],[Profit]]/SalesData[[#This Row],[Quantity]]</f>
        <v>-49.633200000000002</v>
      </c>
      <c r="V1003" s="5">
        <f>SalesData[[#This Row],[Profit]]/SalesData[[#This Row],[Sales]]</f>
        <v>-0.68</v>
      </c>
      <c r="W1003" s="17">
        <f>IF(SalesData[[#This Row],[Discount]]&gt;=0.2,1,0)</f>
        <v>1</v>
      </c>
      <c r="X1003" s="1" t="s">
        <v>60</v>
      </c>
      <c r="Y1003" s="1" t="str">
        <f>TEXT(SalesData[[#This Row],[Order Date]],"yyyy")</f>
        <v>2015</v>
      </c>
      <c r="Z1003" s="1" t="s">
        <v>98</v>
      </c>
    </row>
    <row r="1004" spans="1:26" x14ac:dyDescent="0.3">
      <c r="A1004">
        <v>4795</v>
      </c>
      <c r="B1004" s="1" t="s">
        <v>2959</v>
      </c>
      <c r="C1004" s="2">
        <v>42079</v>
      </c>
      <c r="D1004" s="2">
        <v>42086</v>
      </c>
      <c r="E1004" s="1" t="s">
        <v>41</v>
      </c>
      <c r="F1004" s="1" t="s">
        <v>2960</v>
      </c>
      <c r="G1004" s="1" t="s">
        <v>2961</v>
      </c>
      <c r="H1004" s="1" t="s">
        <v>92</v>
      </c>
      <c r="I1004" s="1" t="s">
        <v>27</v>
      </c>
      <c r="J1004" s="1" t="s">
        <v>54</v>
      </c>
      <c r="K1004" s="1" t="s">
        <v>55</v>
      </c>
      <c r="L1004" s="1" t="s">
        <v>56</v>
      </c>
      <c r="M1004" s="1" t="s">
        <v>2692</v>
      </c>
      <c r="N1004" s="1" t="s">
        <v>32</v>
      </c>
      <c r="O1004" s="1" t="s">
        <v>58</v>
      </c>
      <c r="P1004" s="1" t="s">
        <v>2693</v>
      </c>
      <c r="Q1004">
        <v>43.13</v>
      </c>
      <c r="R1004">
        <v>1</v>
      </c>
      <c r="S1004" s="5">
        <v>0</v>
      </c>
      <c r="T1004" s="11">
        <v>18.114599999999999</v>
      </c>
      <c r="U1004" s="11">
        <f>SalesData[[#This Row],[Profit]]/SalesData[[#This Row],[Quantity]]</f>
        <v>18.114599999999999</v>
      </c>
      <c r="V1004" s="5">
        <f>SalesData[[#This Row],[Profit]]/SalesData[[#This Row],[Sales]]</f>
        <v>0.42</v>
      </c>
      <c r="W1004" s="17">
        <f>IF(SalesData[[#This Row],[Discount]]&gt;=0.2,1,0)</f>
        <v>0</v>
      </c>
      <c r="X1004" s="1" t="s">
        <v>49</v>
      </c>
      <c r="Y1004" s="1" t="str">
        <f>TEXT(SalesData[[#This Row],[Order Date]],"yyyy")</f>
        <v>2015</v>
      </c>
      <c r="Z1004" s="1" t="s">
        <v>197</v>
      </c>
    </row>
    <row r="1005" spans="1:26" x14ac:dyDescent="0.3">
      <c r="A1005">
        <v>4799</v>
      </c>
      <c r="B1005" s="1" t="s">
        <v>2962</v>
      </c>
      <c r="C1005" s="2">
        <v>42504</v>
      </c>
      <c r="D1005" s="2">
        <v>42509</v>
      </c>
      <c r="E1005" s="1" t="s">
        <v>41</v>
      </c>
      <c r="F1005" s="1" t="s">
        <v>428</v>
      </c>
      <c r="G1005" s="1" t="s">
        <v>429</v>
      </c>
      <c r="H1005" s="1" t="s">
        <v>92</v>
      </c>
      <c r="I1005" s="1" t="s">
        <v>27</v>
      </c>
      <c r="J1005" s="1" t="s">
        <v>608</v>
      </c>
      <c r="K1005" s="1" t="s">
        <v>45</v>
      </c>
      <c r="L1005" s="1" t="s">
        <v>30</v>
      </c>
      <c r="M1005" s="1" t="s">
        <v>2616</v>
      </c>
      <c r="N1005" s="1" t="s">
        <v>32</v>
      </c>
      <c r="O1005" s="1" t="s">
        <v>58</v>
      </c>
      <c r="P1005" s="1" t="s">
        <v>2617</v>
      </c>
      <c r="Q1005">
        <v>30.192</v>
      </c>
      <c r="R1005">
        <v>3</v>
      </c>
      <c r="S1005" s="5">
        <v>0.2</v>
      </c>
      <c r="T1005" s="11">
        <v>8.3027999999999995</v>
      </c>
      <c r="U1005" s="11">
        <f>SalesData[[#This Row],[Profit]]/SalesData[[#This Row],[Quantity]]</f>
        <v>2.7675999999999998</v>
      </c>
      <c r="V1005" s="5">
        <f>SalesData[[#This Row],[Profit]]/SalesData[[#This Row],[Sales]]</f>
        <v>0.27499999999999997</v>
      </c>
      <c r="W1005" s="17">
        <f>IF(SalesData[[#This Row],[Discount]]&gt;=0.2,1,0)</f>
        <v>1</v>
      </c>
      <c r="X1005" s="1" t="s">
        <v>60</v>
      </c>
      <c r="Y1005" s="1" t="str">
        <f>TEXT(SalesData[[#This Row],[Order Date]],"yyyy")</f>
        <v>2016</v>
      </c>
      <c r="Z1005" s="1" t="s">
        <v>163</v>
      </c>
    </row>
    <row r="1006" spans="1:26" x14ac:dyDescent="0.3">
      <c r="A1006">
        <v>4805</v>
      </c>
      <c r="B1006" s="1" t="s">
        <v>2963</v>
      </c>
      <c r="C1006" s="2">
        <v>42929</v>
      </c>
      <c r="D1006" s="2">
        <v>42933</v>
      </c>
      <c r="E1006" s="1" t="s">
        <v>23</v>
      </c>
      <c r="F1006" s="1" t="s">
        <v>2635</v>
      </c>
      <c r="G1006" s="1" t="s">
        <v>2636</v>
      </c>
      <c r="H1006" s="1" t="s">
        <v>26</v>
      </c>
      <c r="I1006" s="1" t="s">
        <v>27</v>
      </c>
      <c r="J1006" s="1" t="s">
        <v>67</v>
      </c>
      <c r="K1006" s="1" t="s">
        <v>68</v>
      </c>
      <c r="L1006" s="1" t="s">
        <v>69</v>
      </c>
      <c r="M1006" s="1" t="s">
        <v>1836</v>
      </c>
      <c r="N1006" s="1" t="s">
        <v>32</v>
      </c>
      <c r="O1006" s="1" t="s">
        <v>58</v>
      </c>
      <c r="P1006" s="1" t="s">
        <v>1837</v>
      </c>
      <c r="Q1006">
        <v>91.007999999999996</v>
      </c>
      <c r="R1006">
        <v>9</v>
      </c>
      <c r="S1006" s="5">
        <v>0.2</v>
      </c>
      <c r="T1006" s="11">
        <v>19.339200000000002</v>
      </c>
      <c r="U1006" s="11">
        <f>SalesData[[#This Row],[Profit]]/SalesData[[#This Row],[Quantity]]</f>
        <v>2.1488</v>
      </c>
      <c r="V1006" s="5">
        <f>SalesData[[#This Row],[Profit]]/SalesData[[#This Row],[Sales]]</f>
        <v>0.21250000000000002</v>
      </c>
      <c r="W1006" s="17">
        <f>IF(SalesData[[#This Row],[Discount]]&gt;=0.2,1,0)</f>
        <v>1</v>
      </c>
      <c r="X1006" s="1" t="s">
        <v>85</v>
      </c>
      <c r="Y1006" s="1" t="str">
        <f>TEXT(SalesData[[#This Row],[Order Date]],"yyyy")</f>
        <v>2017</v>
      </c>
      <c r="Z1006" s="1" t="s">
        <v>73</v>
      </c>
    </row>
    <row r="1007" spans="1:26" x14ac:dyDescent="0.3">
      <c r="A1007">
        <v>4812</v>
      </c>
      <c r="B1007" s="1" t="s">
        <v>2964</v>
      </c>
      <c r="C1007" s="2">
        <v>42688</v>
      </c>
      <c r="D1007" s="2">
        <v>42693</v>
      </c>
      <c r="E1007" s="1" t="s">
        <v>23</v>
      </c>
      <c r="F1007" s="1" t="s">
        <v>2965</v>
      </c>
      <c r="G1007" s="1" t="s">
        <v>2966</v>
      </c>
      <c r="H1007" s="1" t="s">
        <v>26</v>
      </c>
      <c r="I1007" s="1" t="s">
        <v>27</v>
      </c>
      <c r="J1007" s="1" t="s">
        <v>67</v>
      </c>
      <c r="K1007" s="1" t="s">
        <v>68</v>
      </c>
      <c r="L1007" s="1" t="s">
        <v>69</v>
      </c>
      <c r="M1007" s="1" t="s">
        <v>422</v>
      </c>
      <c r="N1007" s="1" t="s">
        <v>32</v>
      </c>
      <c r="O1007" s="1" t="s">
        <v>38</v>
      </c>
      <c r="P1007" s="1" t="s">
        <v>423</v>
      </c>
      <c r="Q1007">
        <v>380.05799999999999</v>
      </c>
      <c r="R1007">
        <v>3</v>
      </c>
      <c r="S1007" s="5">
        <v>0.3</v>
      </c>
      <c r="T1007" s="11">
        <v>-21.717600000000001</v>
      </c>
      <c r="U1007" s="11">
        <f>SalesData[[#This Row],[Profit]]/SalesData[[#This Row],[Quantity]]</f>
        <v>-7.2392000000000003</v>
      </c>
      <c r="V1007" s="5">
        <f>SalesData[[#This Row],[Profit]]/SalesData[[#This Row],[Sales]]</f>
        <v>-5.7142857142857148E-2</v>
      </c>
      <c r="W1007" s="17">
        <f>IF(SalesData[[#This Row],[Discount]]&gt;=0.2,1,0)</f>
        <v>1</v>
      </c>
      <c r="X1007" s="1" t="s">
        <v>60</v>
      </c>
      <c r="Y1007" s="1" t="str">
        <f>TEXT(SalesData[[#This Row],[Order Date]],"yyyy")</f>
        <v>2016</v>
      </c>
      <c r="Z1007" s="1" t="s">
        <v>36</v>
      </c>
    </row>
    <row r="1008" spans="1:26" x14ac:dyDescent="0.3">
      <c r="A1008">
        <v>4814</v>
      </c>
      <c r="B1008" s="1" t="s">
        <v>2964</v>
      </c>
      <c r="C1008" s="2">
        <v>42688</v>
      </c>
      <c r="D1008" s="2">
        <v>42693</v>
      </c>
      <c r="E1008" s="1" t="s">
        <v>23</v>
      </c>
      <c r="F1008" s="1" t="s">
        <v>2965</v>
      </c>
      <c r="G1008" s="1" t="s">
        <v>2966</v>
      </c>
      <c r="H1008" s="1" t="s">
        <v>26</v>
      </c>
      <c r="I1008" s="1" t="s">
        <v>27</v>
      </c>
      <c r="J1008" s="1" t="s">
        <v>67</v>
      </c>
      <c r="K1008" s="1" t="s">
        <v>68</v>
      </c>
      <c r="L1008" s="1" t="s">
        <v>69</v>
      </c>
      <c r="M1008" s="1" t="s">
        <v>2967</v>
      </c>
      <c r="N1008" s="1" t="s">
        <v>32</v>
      </c>
      <c r="O1008" s="1" t="s">
        <v>58</v>
      </c>
      <c r="P1008" s="1" t="s">
        <v>2968</v>
      </c>
      <c r="Q1008">
        <v>48.576000000000001</v>
      </c>
      <c r="R1008">
        <v>3</v>
      </c>
      <c r="S1008" s="5">
        <v>0.2</v>
      </c>
      <c r="T1008" s="11">
        <v>9.7151999999999994</v>
      </c>
      <c r="U1008" s="11">
        <f>SalesData[[#This Row],[Profit]]/SalesData[[#This Row],[Quantity]]</f>
        <v>3.2383999999999999</v>
      </c>
      <c r="V1008" s="5">
        <f>SalesData[[#This Row],[Profit]]/SalesData[[#This Row],[Sales]]</f>
        <v>0.19999999999999998</v>
      </c>
      <c r="W1008" s="17">
        <f>IF(SalesData[[#This Row],[Discount]]&gt;=0.2,1,0)</f>
        <v>1</v>
      </c>
      <c r="X1008" s="1" t="s">
        <v>60</v>
      </c>
      <c r="Y1008" s="1" t="str">
        <f>TEXT(SalesData[[#This Row],[Order Date]],"yyyy")</f>
        <v>2016</v>
      </c>
      <c r="Z1008" s="1" t="s">
        <v>36</v>
      </c>
    </row>
    <row r="1009" spans="1:26" x14ac:dyDescent="0.3">
      <c r="A1009">
        <v>4825</v>
      </c>
      <c r="B1009" s="1" t="s">
        <v>2969</v>
      </c>
      <c r="C1009" s="2">
        <v>42695</v>
      </c>
      <c r="D1009" s="2">
        <v>42700</v>
      </c>
      <c r="E1009" s="1" t="s">
        <v>41</v>
      </c>
      <c r="F1009" s="1" t="s">
        <v>1361</v>
      </c>
      <c r="G1009" s="1" t="s">
        <v>1362</v>
      </c>
      <c r="H1009" s="1" t="s">
        <v>26</v>
      </c>
      <c r="I1009" s="1" t="s">
        <v>27</v>
      </c>
      <c r="J1009" s="1" t="s">
        <v>349</v>
      </c>
      <c r="K1009" s="1" t="s">
        <v>233</v>
      </c>
      <c r="L1009" s="1" t="s">
        <v>69</v>
      </c>
      <c r="M1009" s="1" t="s">
        <v>253</v>
      </c>
      <c r="N1009" s="1" t="s">
        <v>32</v>
      </c>
      <c r="O1009" s="1" t="s">
        <v>38</v>
      </c>
      <c r="P1009" s="1" t="s">
        <v>254</v>
      </c>
      <c r="Q1009">
        <v>127.554</v>
      </c>
      <c r="R1009">
        <v>3</v>
      </c>
      <c r="S1009" s="5">
        <v>0.3</v>
      </c>
      <c r="T1009" s="11">
        <v>-9.1110000000000007</v>
      </c>
      <c r="U1009" s="11">
        <f>SalesData[[#This Row],[Profit]]/SalesData[[#This Row],[Quantity]]</f>
        <v>-3.0370000000000004</v>
      </c>
      <c r="V1009" s="5">
        <f>SalesData[[#This Row],[Profit]]/SalesData[[#This Row],[Sales]]</f>
        <v>-7.1428571428571438E-2</v>
      </c>
      <c r="W1009" s="17">
        <f>IF(SalesData[[#This Row],[Discount]]&gt;=0.2,1,0)</f>
        <v>1</v>
      </c>
      <c r="X1009" s="1" t="s">
        <v>60</v>
      </c>
      <c r="Y1009" s="1" t="str">
        <f>TEXT(SalesData[[#This Row],[Order Date]],"yyyy")</f>
        <v>2016</v>
      </c>
      <c r="Z1009" s="1" t="s">
        <v>36</v>
      </c>
    </row>
    <row r="1010" spans="1:26" x14ac:dyDescent="0.3">
      <c r="A1010">
        <v>4826</v>
      </c>
      <c r="B1010" s="1" t="s">
        <v>2969</v>
      </c>
      <c r="C1010" s="2">
        <v>42695</v>
      </c>
      <c r="D1010" s="2">
        <v>42700</v>
      </c>
      <c r="E1010" s="1" t="s">
        <v>41</v>
      </c>
      <c r="F1010" s="1" t="s">
        <v>1361</v>
      </c>
      <c r="G1010" s="1" t="s">
        <v>1362</v>
      </c>
      <c r="H1010" s="1" t="s">
        <v>26</v>
      </c>
      <c r="I1010" s="1" t="s">
        <v>27</v>
      </c>
      <c r="J1010" s="1" t="s">
        <v>349</v>
      </c>
      <c r="K1010" s="1" t="s">
        <v>233</v>
      </c>
      <c r="L1010" s="1" t="s">
        <v>69</v>
      </c>
      <c r="M1010" s="1" t="s">
        <v>2057</v>
      </c>
      <c r="N1010" s="1" t="s">
        <v>32</v>
      </c>
      <c r="O1010" s="1" t="s">
        <v>58</v>
      </c>
      <c r="P1010" s="1" t="s">
        <v>2058</v>
      </c>
      <c r="Q1010">
        <v>77.951999999999998</v>
      </c>
      <c r="R1010">
        <v>3</v>
      </c>
      <c r="S1010" s="5">
        <v>0.2</v>
      </c>
      <c r="T1010" s="11">
        <v>15.590400000000001</v>
      </c>
      <c r="U1010" s="11">
        <f>SalesData[[#This Row],[Profit]]/SalesData[[#This Row],[Quantity]]</f>
        <v>5.1968000000000005</v>
      </c>
      <c r="V1010" s="5">
        <f>SalesData[[#This Row],[Profit]]/SalesData[[#This Row],[Sales]]</f>
        <v>0.2</v>
      </c>
      <c r="W1010" s="17">
        <f>IF(SalesData[[#This Row],[Discount]]&gt;=0.2,1,0)</f>
        <v>1</v>
      </c>
      <c r="X1010" s="1" t="s">
        <v>60</v>
      </c>
      <c r="Y1010" s="1" t="str">
        <f>TEXT(SalesData[[#This Row],[Order Date]],"yyyy")</f>
        <v>2016</v>
      </c>
      <c r="Z1010" s="1" t="s">
        <v>36</v>
      </c>
    </row>
    <row r="1011" spans="1:26" x14ac:dyDescent="0.3">
      <c r="A1011">
        <v>4841</v>
      </c>
      <c r="B1011" s="1" t="s">
        <v>2970</v>
      </c>
      <c r="C1011" s="2">
        <v>43059</v>
      </c>
      <c r="D1011" s="2">
        <v>43064</v>
      </c>
      <c r="E1011" s="1" t="s">
        <v>41</v>
      </c>
      <c r="F1011" s="1" t="s">
        <v>903</v>
      </c>
      <c r="G1011" s="1" t="s">
        <v>904</v>
      </c>
      <c r="H1011" s="1" t="s">
        <v>102</v>
      </c>
      <c r="I1011" s="1" t="s">
        <v>27</v>
      </c>
      <c r="J1011" s="1" t="s">
        <v>28</v>
      </c>
      <c r="K1011" s="1" t="s">
        <v>29</v>
      </c>
      <c r="L1011" s="1" t="s">
        <v>30</v>
      </c>
      <c r="M1011" s="1" t="s">
        <v>176</v>
      </c>
      <c r="N1011" s="1" t="s">
        <v>32</v>
      </c>
      <c r="O1011" s="1" t="s">
        <v>58</v>
      </c>
      <c r="P1011" s="1" t="s">
        <v>177</v>
      </c>
      <c r="Q1011">
        <v>27.58</v>
      </c>
      <c r="R1011">
        <v>2</v>
      </c>
      <c r="S1011" s="5">
        <v>0</v>
      </c>
      <c r="T1011" s="11">
        <v>11.583600000000001</v>
      </c>
      <c r="U1011" s="11">
        <f>SalesData[[#This Row],[Profit]]/SalesData[[#This Row],[Quantity]]</f>
        <v>5.7918000000000003</v>
      </c>
      <c r="V1011" s="5">
        <f>SalesData[[#This Row],[Profit]]/SalesData[[#This Row],[Sales]]</f>
        <v>0.42000000000000004</v>
      </c>
      <c r="W1011" s="17">
        <f>IF(SalesData[[#This Row],[Discount]]&gt;=0.2,1,0)</f>
        <v>0</v>
      </c>
      <c r="X1011" s="1" t="s">
        <v>60</v>
      </c>
      <c r="Y1011" s="1" t="str">
        <f>TEXT(SalesData[[#This Row],[Order Date]],"yyyy")</f>
        <v>2017</v>
      </c>
      <c r="Z1011" s="1" t="s">
        <v>36</v>
      </c>
    </row>
    <row r="1012" spans="1:26" x14ac:dyDescent="0.3">
      <c r="A1012">
        <v>4851</v>
      </c>
      <c r="B1012" s="1" t="s">
        <v>2971</v>
      </c>
      <c r="C1012" s="2">
        <v>41890</v>
      </c>
      <c r="D1012" s="2">
        <v>41896</v>
      </c>
      <c r="E1012" s="1" t="s">
        <v>41</v>
      </c>
      <c r="F1012" s="1" t="s">
        <v>1405</v>
      </c>
      <c r="G1012" s="1" t="s">
        <v>1406</v>
      </c>
      <c r="H1012" s="1" t="s">
        <v>26</v>
      </c>
      <c r="I1012" s="1" t="s">
        <v>27</v>
      </c>
      <c r="J1012" s="1" t="s">
        <v>2972</v>
      </c>
      <c r="K1012" s="1" t="s">
        <v>194</v>
      </c>
      <c r="L1012" s="1" t="s">
        <v>56</v>
      </c>
      <c r="M1012" s="1" t="s">
        <v>37</v>
      </c>
      <c r="N1012" s="1" t="s">
        <v>32</v>
      </c>
      <c r="O1012" s="1" t="s">
        <v>38</v>
      </c>
      <c r="P1012" s="1" t="s">
        <v>39</v>
      </c>
      <c r="Q1012">
        <v>975.92</v>
      </c>
      <c r="R1012">
        <v>5</v>
      </c>
      <c r="S1012" s="5">
        <v>0.2</v>
      </c>
      <c r="T1012" s="11">
        <v>121.99</v>
      </c>
      <c r="U1012" s="11">
        <f>SalesData[[#This Row],[Profit]]/SalesData[[#This Row],[Quantity]]</f>
        <v>24.398</v>
      </c>
      <c r="V1012" s="5">
        <f>SalesData[[#This Row],[Profit]]/SalesData[[#This Row],[Sales]]</f>
        <v>0.125</v>
      </c>
      <c r="W1012" s="17">
        <f>IF(SalesData[[#This Row],[Discount]]&gt;=0.2,1,0)</f>
        <v>1</v>
      </c>
      <c r="X1012" s="1" t="s">
        <v>131</v>
      </c>
      <c r="Y1012" s="1" t="str">
        <f>TEXT(SalesData[[#This Row],[Order Date]],"yyyy")</f>
        <v>2014</v>
      </c>
      <c r="Z1012" s="1" t="s">
        <v>79</v>
      </c>
    </row>
    <row r="1013" spans="1:26" x14ac:dyDescent="0.3">
      <c r="A1013">
        <v>4854</v>
      </c>
      <c r="B1013" s="1" t="s">
        <v>2973</v>
      </c>
      <c r="C1013" s="2">
        <v>41985</v>
      </c>
      <c r="D1013" s="2">
        <v>41988</v>
      </c>
      <c r="E1013" s="1" t="s">
        <v>23</v>
      </c>
      <c r="F1013" s="1" t="s">
        <v>328</v>
      </c>
      <c r="G1013" s="1" t="s">
        <v>329</v>
      </c>
      <c r="H1013" s="1" t="s">
        <v>26</v>
      </c>
      <c r="I1013" s="1" t="s">
        <v>27</v>
      </c>
      <c r="J1013" s="1" t="s">
        <v>1472</v>
      </c>
      <c r="K1013" s="1" t="s">
        <v>55</v>
      </c>
      <c r="L1013" s="1" t="s">
        <v>56</v>
      </c>
      <c r="M1013" s="1" t="s">
        <v>1313</v>
      </c>
      <c r="N1013" s="1" t="s">
        <v>32</v>
      </c>
      <c r="O1013" s="1" t="s">
        <v>58</v>
      </c>
      <c r="P1013" s="1" t="s">
        <v>1314</v>
      </c>
      <c r="Q1013">
        <v>12.54</v>
      </c>
      <c r="R1013">
        <v>3</v>
      </c>
      <c r="S1013" s="5">
        <v>0</v>
      </c>
      <c r="T1013" s="11">
        <v>4.5144000000000002</v>
      </c>
      <c r="U1013" s="11">
        <f>SalesData[[#This Row],[Profit]]/SalesData[[#This Row],[Quantity]]</f>
        <v>1.5048000000000001</v>
      </c>
      <c r="V1013" s="5">
        <f>SalesData[[#This Row],[Profit]]/SalesData[[#This Row],[Sales]]</f>
        <v>0.36000000000000004</v>
      </c>
      <c r="W1013" s="17">
        <f>IF(SalesData[[#This Row],[Discount]]&gt;=0.2,1,0)</f>
        <v>0</v>
      </c>
      <c r="X1013" s="1" t="s">
        <v>35</v>
      </c>
      <c r="Y1013" s="1" t="str">
        <f>TEXT(SalesData[[#This Row],[Order Date]],"yyyy")</f>
        <v>2014</v>
      </c>
      <c r="Z1013" s="1" t="s">
        <v>98</v>
      </c>
    </row>
    <row r="1014" spans="1:26" x14ac:dyDescent="0.3">
      <c r="A1014">
        <v>4856</v>
      </c>
      <c r="B1014" s="1" t="s">
        <v>2973</v>
      </c>
      <c r="C1014" s="2">
        <v>41985</v>
      </c>
      <c r="D1014" s="2">
        <v>41988</v>
      </c>
      <c r="E1014" s="1" t="s">
        <v>23</v>
      </c>
      <c r="F1014" s="1" t="s">
        <v>328</v>
      </c>
      <c r="G1014" s="1" t="s">
        <v>329</v>
      </c>
      <c r="H1014" s="1" t="s">
        <v>26</v>
      </c>
      <c r="I1014" s="1" t="s">
        <v>27</v>
      </c>
      <c r="J1014" s="1" t="s">
        <v>1472</v>
      </c>
      <c r="K1014" s="1" t="s">
        <v>55</v>
      </c>
      <c r="L1014" s="1" t="s">
        <v>56</v>
      </c>
      <c r="M1014" s="1" t="s">
        <v>113</v>
      </c>
      <c r="N1014" s="1" t="s">
        <v>32</v>
      </c>
      <c r="O1014" s="1" t="s">
        <v>58</v>
      </c>
      <c r="P1014" s="1" t="s">
        <v>114</v>
      </c>
      <c r="Q1014">
        <v>9.24</v>
      </c>
      <c r="R1014">
        <v>3</v>
      </c>
      <c r="S1014" s="5">
        <v>0</v>
      </c>
      <c r="T1014" s="11">
        <v>4.4352</v>
      </c>
      <c r="U1014" s="11">
        <f>SalesData[[#This Row],[Profit]]/SalesData[[#This Row],[Quantity]]</f>
        <v>1.4783999999999999</v>
      </c>
      <c r="V1014" s="5">
        <f>SalesData[[#This Row],[Profit]]/SalesData[[#This Row],[Sales]]</f>
        <v>0.48</v>
      </c>
      <c r="W1014" s="17">
        <f>IF(SalesData[[#This Row],[Discount]]&gt;=0.2,1,0)</f>
        <v>0</v>
      </c>
      <c r="X1014" s="1" t="s">
        <v>35</v>
      </c>
      <c r="Y1014" s="1" t="str">
        <f>TEXT(SalesData[[#This Row],[Order Date]],"yyyy")</f>
        <v>2014</v>
      </c>
      <c r="Z1014" s="1" t="s">
        <v>98</v>
      </c>
    </row>
    <row r="1015" spans="1:26" x14ac:dyDescent="0.3">
      <c r="A1015">
        <v>4858</v>
      </c>
      <c r="B1015" s="1" t="s">
        <v>2974</v>
      </c>
      <c r="C1015" s="2">
        <v>42017</v>
      </c>
      <c r="D1015" s="2">
        <v>42021</v>
      </c>
      <c r="E1015" s="1" t="s">
        <v>41</v>
      </c>
      <c r="F1015" s="1" t="s">
        <v>466</v>
      </c>
      <c r="G1015" s="1" t="s">
        <v>467</v>
      </c>
      <c r="H1015" s="1" t="s">
        <v>26</v>
      </c>
      <c r="I1015" s="1" t="s">
        <v>27</v>
      </c>
      <c r="J1015" s="1" t="s">
        <v>54</v>
      </c>
      <c r="K1015" s="1" t="s">
        <v>55</v>
      </c>
      <c r="L1015" s="1" t="s">
        <v>56</v>
      </c>
      <c r="M1015" s="1" t="s">
        <v>365</v>
      </c>
      <c r="N1015" s="1" t="s">
        <v>32</v>
      </c>
      <c r="O1015" s="1" t="s">
        <v>58</v>
      </c>
      <c r="P1015" s="1" t="s">
        <v>366</v>
      </c>
      <c r="Q1015">
        <v>77.599999999999994</v>
      </c>
      <c r="R1015">
        <v>4</v>
      </c>
      <c r="S1015" s="5">
        <v>0</v>
      </c>
      <c r="T1015" s="11">
        <v>38.024000000000001</v>
      </c>
      <c r="U1015" s="11">
        <f>SalesData[[#This Row],[Profit]]/SalesData[[#This Row],[Quantity]]</f>
        <v>9.5060000000000002</v>
      </c>
      <c r="V1015" s="5">
        <f>SalesData[[#This Row],[Profit]]/SalesData[[#This Row],[Sales]]</f>
        <v>0.49000000000000005</v>
      </c>
      <c r="W1015" s="17">
        <f>IF(SalesData[[#This Row],[Discount]]&gt;=0.2,1,0)</f>
        <v>0</v>
      </c>
      <c r="X1015" s="1" t="s">
        <v>85</v>
      </c>
      <c r="Y1015" s="1" t="str">
        <f>TEXT(SalesData[[#This Row],[Order Date]],"yyyy")</f>
        <v>2015</v>
      </c>
      <c r="Z1015" s="1" t="s">
        <v>171</v>
      </c>
    </row>
    <row r="1016" spans="1:26" x14ac:dyDescent="0.3">
      <c r="A1016">
        <v>4859</v>
      </c>
      <c r="B1016" s="1" t="s">
        <v>2974</v>
      </c>
      <c r="C1016" s="2">
        <v>42017</v>
      </c>
      <c r="D1016" s="2">
        <v>42021</v>
      </c>
      <c r="E1016" s="1" t="s">
        <v>41</v>
      </c>
      <c r="F1016" s="1" t="s">
        <v>466</v>
      </c>
      <c r="G1016" s="1" t="s">
        <v>467</v>
      </c>
      <c r="H1016" s="1" t="s">
        <v>26</v>
      </c>
      <c r="I1016" s="1" t="s">
        <v>27</v>
      </c>
      <c r="J1016" s="1" t="s">
        <v>54</v>
      </c>
      <c r="K1016" s="1" t="s">
        <v>55</v>
      </c>
      <c r="L1016" s="1" t="s">
        <v>56</v>
      </c>
      <c r="M1016" s="1" t="s">
        <v>2975</v>
      </c>
      <c r="N1016" s="1" t="s">
        <v>32</v>
      </c>
      <c r="O1016" s="1" t="s">
        <v>58</v>
      </c>
      <c r="P1016" s="1" t="s">
        <v>2976</v>
      </c>
      <c r="Q1016">
        <v>464.85</v>
      </c>
      <c r="R1016">
        <v>9</v>
      </c>
      <c r="S1016" s="5">
        <v>0</v>
      </c>
      <c r="T1016" s="11">
        <v>92.97</v>
      </c>
      <c r="U1016" s="11">
        <f>SalesData[[#This Row],[Profit]]/SalesData[[#This Row],[Quantity]]</f>
        <v>10.33</v>
      </c>
      <c r="V1016" s="5">
        <f>SalesData[[#This Row],[Profit]]/SalesData[[#This Row],[Sales]]</f>
        <v>0.19999999999999998</v>
      </c>
      <c r="W1016" s="17">
        <f>IF(SalesData[[#This Row],[Discount]]&gt;=0.2,1,0)</f>
        <v>0</v>
      </c>
      <c r="X1016" s="1" t="s">
        <v>85</v>
      </c>
      <c r="Y1016" s="1" t="str">
        <f>TEXT(SalesData[[#This Row],[Order Date]],"yyyy")</f>
        <v>2015</v>
      </c>
      <c r="Z1016" s="1" t="s">
        <v>171</v>
      </c>
    </row>
    <row r="1017" spans="1:26" x14ac:dyDescent="0.3">
      <c r="A1017">
        <v>4866</v>
      </c>
      <c r="B1017" s="1" t="s">
        <v>2977</v>
      </c>
      <c r="C1017" s="2">
        <v>43052</v>
      </c>
      <c r="D1017" s="2">
        <v>43057</v>
      </c>
      <c r="E1017" s="1" t="s">
        <v>41</v>
      </c>
      <c r="F1017" s="1" t="s">
        <v>2350</v>
      </c>
      <c r="G1017" s="1" t="s">
        <v>2351</v>
      </c>
      <c r="H1017" s="1" t="s">
        <v>26</v>
      </c>
      <c r="I1017" s="1" t="s">
        <v>27</v>
      </c>
      <c r="J1017" s="1" t="s">
        <v>193</v>
      </c>
      <c r="K1017" s="1" t="s">
        <v>194</v>
      </c>
      <c r="L1017" s="1" t="s">
        <v>56</v>
      </c>
      <c r="M1017" s="1" t="s">
        <v>561</v>
      </c>
      <c r="N1017" s="1" t="s">
        <v>32</v>
      </c>
      <c r="O1017" s="1" t="s">
        <v>38</v>
      </c>
      <c r="P1017" s="1" t="s">
        <v>562</v>
      </c>
      <c r="Q1017">
        <v>2404.7040000000002</v>
      </c>
      <c r="R1017">
        <v>6</v>
      </c>
      <c r="S1017" s="5">
        <v>0.2</v>
      </c>
      <c r="T1017" s="11">
        <v>150.29400000000001</v>
      </c>
      <c r="U1017" s="11">
        <f>SalesData[[#This Row],[Profit]]/SalesData[[#This Row],[Quantity]]</f>
        <v>25.049000000000003</v>
      </c>
      <c r="V1017" s="5">
        <f>SalesData[[#This Row],[Profit]]/SalesData[[#This Row],[Sales]]</f>
        <v>6.25E-2</v>
      </c>
      <c r="W1017" s="17">
        <f>IF(SalesData[[#This Row],[Discount]]&gt;=0.2,1,0)</f>
        <v>1</v>
      </c>
      <c r="X1017" s="1" t="s">
        <v>60</v>
      </c>
      <c r="Y1017" s="1" t="str">
        <f>TEXT(SalesData[[#This Row],[Order Date]],"yyyy")</f>
        <v>2017</v>
      </c>
      <c r="Z1017" s="1" t="s">
        <v>36</v>
      </c>
    </row>
    <row r="1018" spans="1:26" x14ac:dyDescent="0.3">
      <c r="A1018">
        <v>4881</v>
      </c>
      <c r="B1018" s="1" t="s">
        <v>2978</v>
      </c>
      <c r="C1018" s="2">
        <v>43041</v>
      </c>
      <c r="D1018" s="2">
        <v>43044</v>
      </c>
      <c r="E1018" s="1" t="s">
        <v>23</v>
      </c>
      <c r="F1018" s="1" t="s">
        <v>2979</v>
      </c>
      <c r="G1018" s="1" t="s">
        <v>2980</v>
      </c>
      <c r="H1018" s="1" t="s">
        <v>92</v>
      </c>
      <c r="I1018" s="1" t="s">
        <v>27</v>
      </c>
      <c r="J1018" s="1" t="s">
        <v>28</v>
      </c>
      <c r="K1018" s="1" t="s">
        <v>29</v>
      </c>
      <c r="L1018" s="1" t="s">
        <v>30</v>
      </c>
      <c r="M1018" s="1" t="s">
        <v>37</v>
      </c>
      <c r="N1018" s="1" t="s">
        <v>32</v>
      </c>
      <c r="O1018" s="1" t="s">
        <v>38</v>
      </c>
      <c r="P1018" s="1" t="s">
        <v>39</v>
      </c>
      <c r="Q1018">
        <v>975.92</v>
      </c>
      <c r="R1018">
        <v>4</v>
      </c>
      <c r="S1018" s="5">
        <v>0</v>
      </c>
      <c r="T1018" s="11">
        <v>292.77600000000001</v>
      </c>
      <c r="U1018" s="11">
        <f>SalesData[[#This Row],[Profit]]/SalesData[[#This Row],[Quantity]]</f>
        <v>73.194000000000003</v>
      </c>
      <c r="V1018" s="5">
        <f>SalesData[[#This Row],[Profit]]/SalesData[[#This Row],[Sales]]</f>
        <v>0.30000000000000004</v>
      </c>
      <c r="W1018" s="17">
        <f>IF(SalesData[[#This Row],[Discount]]&gt;=0.2,1,0)</f>
        <v>0</v>
      </c>
      <c r="X1018" s="1" t="s">
        <v>35</v>
      </c>
      <c r="Y1018" s="1" t="str">
        <f>TEXT(SalesData[[#This Row],[Order Date]],"yyyy")</f>
        <v>2017</v>
      </c>
      <c r="Z1018" s="1" t="s">
        <v>36</v>
      </c>
    </row>
    <row r="1019" spans="1:26" x14ac:dyDescent="0.3">
      <c r="A1019">
        <v>4887</v>
      </c>
      <c r="B1019" s="1" t="s">
        <v>2981</v>
      </c>
      <c r="C1019" s="2">
        <v>42702</v>
      </c>
      <c r="D1019" s="2">
        <v>42705</v>
      </c>
      <c r="E1019" s="1" t="s">
        <v>23</v>
      </c>
      <c r="F1019" s="1" t="s">
        <v>1714</v>
      </c>
      <c r="G1019" s="1" t="s">
        <v>1715</v>
      </c>
      <c r="H1019" s="1" t="s">
        <v>92</v>
      </c>
      <c r="I1019" s="1" t="s">
        <v>27</v>
      </c>
      <c r="J1019" s="1" t="s">
        <v>2982</v>
      </c>
      <c r="K1019" s="1" t="s">
        <v>669</v>
      </c>
      <c r="L1019" s="1" t="s">
        <v>30</v>
      </c>
      <c r="M1019" s="1" t="s">
        <v>300</v>
      </c>
      <c r="N1019" s="1" t="s">
        <v>32</v>
      </c>
      <c r="O1019" s="1" t="s">
        <v>38</v>
      </c>
      <c r="P1019" s="1" t="s">
        <v>301</v>
      </c>
      <c r="Q1019">
        <v>182.67</v>
      </c>
      <c r="R1019">
        <v>3</v>
      </c>
      <c r="S1019" s="5">
        <v>0</v>
      </c>
      <c r="T1019" s="11">
        <v>52.974299999999999</v>
      </c>
      <c r="U1019" s="11">
        <f>SalesData[[#This Row],[Profit]]/SalesData[[#This Row],[Quantity]]</f>
        <v>17.658100000000001</v>
      </c>
      <c r="V1019" s="5">
        <f>SalesData[[#This Row],[Profit]]/SalesData[[#This Row],[Sales]]</f>
        <v>0.29000000000000004</v>
      </c>
      <c r="W1019" s="17">
        <f>IF(SalesData[[#This Row],[Discount]]&gt;=0.2,1,0)</f>
        <v>0</v>
      </c>
      <c r="X1019" s="1" t="s">
        <v>35</v>
      </c>
      <c r="Y1019" s="1" t="str">
        <f>TEXT(SalesData[[#This Row],[Order Date]],"yyyy")</f>
        <v>2016</v>
      </c>
      <c r="Z1019" s="1" t="s">
        <v>36</v>
      </c>
    </row>
    <row r="1020" spans="1:26" x14ac:dyDescent="0.3">
      <c r="A1020">
        <v>4898</v>
      </c>
      <c r="B1020" s="1" t="s">
        <v>2983</v>
      </c>
      <c r="C1020" s="2">
        <v>41927</v>
      </c>
      <c r="D1020" s="2">
        <v>41929</v>
      </c>
      <c r="E1020" s="1" t="s">
        <v>89</v>
      </c>
      <c r="F1020" s="1" t="s">
        <v>2984</v>
      </c>
      <c r="G1020" s="1" t="s">
        <v>2985</v>
      </c>
      <c r="H1020" s="1" t="s">
        <v>26</v>
      </c>
      <c r="I1020" s="1" t="s">
        <v>27</v>
      </c>
      <c r="J1020" s="1" t="s">
        <v>2986</v>
      </c>
      <c r="K1020" s="1" t="s">
        <v>233</v>
      </c>
      <c r="L1020" s="1" t="s">
        <v>69</v>
      </c>
      <c r="M1020" s="1" t="s">
        <v>2046</v>
      </c>
      <c r="N1020" s="1" t="s">
        <v>32</v>
      </c>
      <c r="O1020" s="1" t="s">
        <v>38</v>
      </c>
      <c r="P1020" s="1" t="s">
        <v>2047</v>
      </c>
      <c r="Q1020">
        <v>183.37200000000001</v>
      </c>
      <c r="R1020">
        <v>2</v>
      </c>
      <c r="S1020" s="5">
        <v>0.3</v>
      </c>
      <c r="T1020" s="11">
        <v>-7.8587999999999996</v>
      </c>
      <c r="U1020" s="11">
        <f>SalesData[[#This Row],[Profit]]/SalesData[[#This Row],[Quantity]]</f>
        <v>-3.9293999999999998</v>
      </c>
      <c r="V1020" s="5">
        <f>SalesData[[#This Row],[Profit]]/SalesData[[#This Row],[Sales]]</f>
        <v>-4.2857142857142851E-2</v>
      </c>
      <c r="W1020" s="17">
        <f>IF(SalesData[[#This Row],[Discount]]&gt;=0.2,1,0)</f>
        <v>1</v>
      </c>
      <c r="X1020" s="1" t="s">
        <v>72</v>
      </c>
      <c r="Y1020" s="1" t="str">
        <f>TEXT(SalesData[[#This Row],[Order Date]],"yyyy")</f>
        <v>2014</v>
      </c>
      <c r="Z1020" s="1" t="s">
        <v>50</v>
      </c>
    </row>
    <row r="1021" spans="1:26" x14ac:dyDescent="0.3">
      <c r="A1021">
        <v>4905</v>
      </c>
      <c r="B1021" s="1" t="s">
        <v>2987</v>
      </c>
      <c r="C1021" s="2">
        <v>41974</v>
      </c>
      <c r="D1021" s="2">
        <v>41976</v>
      </c>
      <c r="E1021" s="1" t="s">
        <v>23</v>
      </c>
      <c r="F1021" s="1" t="s">
        <v>571</v>
      </c>
      <c r="G1021" s="1" t="s">
        <v>572</v>
      </c>
      <c r="H1021" s="1" t="s">
        <v>92</v>
      </c>
      <c r="I1021" s="1" t="s">
        <v>27</v>
      </c>
      <c r="J1021" s="1" t="s">
        <v>103</v>
      </c>
      <c r="K1021" s="1" t="s">
        <v>94</v>
      </c>
      <c r="L1021" s="1" t="s">
        <v>95</v>
      </c>
      <c r="M1021" s="1" t="s">
        <v>797</v>
      </c>
      <c r="N1021" s="1" t="s">
        <v>32</v>
      </c>
      <c r="O1021" s="1" t="s">
        <v>38</v>
      </c>
      <c r="P1021" s="1" t="s">
        <v>798</v>
      </c>
      <c r="Q1021">
        <v>674.05799999999999</v>
      </c>
      <c r="R1021">
        <v>3</v>
      </c>
      <c r="S1021" s="5">
        <v>0.3</v>
      </c>
      <c r="T1021" s="11">
        <v>-19.258800000000001</v>
      </c>
      <c r="U1021" s="11">
        <f>SalesData[[#This Row],[Profit]]/SalesData[[#This Row],[Quantity]]</f>
        <v>-6.4196</v>
      </c>
      <c r="V1021" s="5">
        <f>SalesData[[#This Row],[Profit]]/SalesData[[#This Row],[Sales]]</f>
        <v>-2.8571428571428574E-2</v>
      </c>
      <c r="W1021" s="17">
        <f>IF(SalesData[[#This Row],[Discount]]&gt;=0.2,1,0)</f>
        <v>1</v>
      </c>
      <c r="X1021" s="1" t="s">
        <v>72</v>
      </c>
      <c r="Y1021" s="1" t="str">
        <f>TEXT(SalesData[[#This Row],[Order Date]],"yyyy")</f>
        <v>2014</v>
      </c>
      <c r="Z1021" s="1" t="s">
        <v>98</v>
      </c>
    </row>
    <row r="1022" spans="1:26" x14ac:dyDescent="0.3">
      <c r="A1022">
        <v>4918</v>
      </c>
      <c r="B1022" s="1" t="s">
        <v>2988</v>
      </c>
      <c r="C1022" s="2">
        <v>43017</v>
      </c>
      <c r="D1022" s="2">
        <v>43019</v>
      </c>
      <c r="E1022" s="1" t="s">
        <v>23</v>
      </c>
      <c r="F1022" s="1" t="s">
        <v>1302</v>
      </c>
      <c r="G1022" s="1" t="s">
        <v>1303</v>
      </c>
      <c r="H1022" s="1" t="s">
        <v>26</v>
      </c>
      <c r="I1022" s="1" t="s">
        <v>27</v>
      </c>
      <c r="J1022" s="1" t="s">
        <v>2989</v>
      </c>
      <c r="K1022" s="1" t="s">
        <v>94</v>
      </c>
      <c r="L1022" s="1" t="s">
        <v>95</v>
      </c>
      <c r="M1022" s="1" t="s">
        <v>2990</v>
      </c>
      <c r="N1022" s="1" t="s">
        <v>32</v>
      </c>
      <c r="O1022" s="1" t="s">
        <v>38</v>
      </c>
      <c r="P1022" s="1" t="s">
        <v>2991</v>
      </c>
      <c r="Q1022">
        <v>254.05799999999999</v>
      </c>
      <c r="R1022">
        <v>3</v>
      </c>
      <c r="S1022" s="5">
        <v>0.3</v>
      </c>
      <c r="T1022" s="11">
        <v>-32.6646</v>
      </c>
      <c r="U1022" s="11">
        <f>SalesData[[#This Row],[Profit]]/SalesData[[#This Row],[Quantity]]</f>
        <v>-10.888199999999999</v>
      </c>
      <c r="V1022" s="5">
        <f>SalesData[[#This Row],[Profit]]/SalesData[[#This Row],[Sales]]</f>
        <v>-0.12857142857142859</v>
      </c>
      <c r="W1022" s="17">
        <f>IF(SalesData[[#This Row],[Discount]]&gt;=0.2,1,0)</f>
        <v>1</v>
      </c>
      <c r="X1022" s="1" t="s">
        <v>72</v>
      </c>
      <c r="Y1022" s="1" t="str">
        <f>TEXT(SalesData[[#This Row],[Order Date]],"yyyy")</f>
        <v>2017</v>
      </c>
      <c r="Z1022" s="1" t="s">
        <v>50</v>
      </c>
    </row>
    <row r="1023" spans="1:26" x14ac:dyDescent="0.3">
      <c r="A1023">
        <v>4919</v>
      </c>
      <c r="B1023" s="1" t="s">
        <v>2992</v>
      </c>
      <c r="C1023" s="2">
        <v>42371</v>
      </c>
      <c r="D1023" s="2">
        <v>42376</v>
      </c>
      <c r="E1023" s="1" t="s">
        <v>41</v>
      </c>
      <c r="F1023" s="1" t="s">
        <v>1830</v>
      </c>
      <c r="G1023" s="1" t="s">
        <v>1831</v>
      </c>
      <c r="H1023" s="1" t="s">
        <v>92</v>
      </c>
      <c r="I1023" s="1" t="s">
        <v>27</v>
      </c>
      <c r="J1023" s="1" t="s">
        <v>2993</v>
      </c>
      <c r="K1023" s="1" t="s">
        <v>1091</v>
      </c>
      <c r="L1023" s="1" t="s">
        <v>69</v>
      </c>
      <c r="M1023" s="1" t="s">
        <v>350</v>
      </c>
      <c r="N1023" s="1" t="s">
        <v>32</v>
      </c>
      <c r="O1023" s="1" t="s">
        <v>33</v>
      </c>
      <c r="P1023" s="1" t="s">
        <v>351</v>
      </c>
      <c r="Q1023">
        <v>173.94</v>
      </c>
      <c r="R1023">
        <v>3</v>
      </c>
      <c r="S1023" s="5">
        <v>0</v>
      </c>
      <c r="T1023" s="11">
        <v>38.266800000000003</v>
      </c>
      <c r="U1023" s="11">
        <f>SalesData[[#This Row],[Profit]]/SalesData[[#This Row],[Quantity]]</f>
        <v>12.755600000000001</v>
      </c>
      <c r="V1023" s="5">
        <f>SalesData[[#This Row],[Profit]]/SalesData[[#This Row],[Sales]]</f>
        <v>0.22000000000000003</v>
      </c>
      <c r="W1023" s="17">
        <f>IF(SalesData[[#This Row],[Discount]]&gt;=0.2,1,0)</f>
        <v>0</v>
      </c>
      <c r="X1023" s="1" t="s">
        <v>60</v>
      </c>
      <c r="Y1023" s="1" t="str">
        <f>TEXT(SalesData[[#This Row],[Order Date]],"yyyy")</f>
        <v>2016</v>
      </c>
      <c r="Z1023" s="1" t="s">
        <v>171</v>
      </c>
    </row>
    <row r="1024" spans="1:26" x14ac:dyDescent="0.3">
      <c r="A1024">
        <v>4927</v>
      </c>
      <c r="B1024" s="1" t="s">
        <v>2994</v>
      </c>
      <c r="C1024" s="2">
        <v>43027</v>
      </c>
      <c r="D1024" s="2">
        <v>43031</v>
      </c>
      <c r="E1024" s="1" t="s">
        <v>41</v>
      </c>
      <c r="F1024" s="1" t="s">
        <v>999</v>
      </c>
      <c r="G1024" s="1" t="s">
        <v>1000</v>
      </c>
      <c r="H1024" s="1" t="s">
        <v>26</v>
      </c>
      <c r="I1024" s="1" t="s">
        <v>27</v>
      </c>
      <c r="J1024" s="1" t="s">
        <v>135</v>
      </c>
      <c r="K1024" s="1" t="s">
        <v>136</v>
      </c>
      <c r="L1024" s="1" t="s">
        <v>95</v>
      </c>
      <c r="M1024" s="1" t="s">
        <v>1236</v>
      </c>
      <c r="N1024" s="1" t="s">
        <v>32</v>
      </c>
      <c r="O1024" s="1" t="s">
        <v>47</v>
      </c>
      <c r="P1024" s="1" t="s">
        <v>1237</v>
      </c>
      <c r="Q1024">
        <v>91.275000000000006</v>
      </c>
      <c r="R1024">
        <v>1</v>
      </c>
      <c r="S1024" s="5">
        <v>0.5</v>
      </c>
      <c r="T1024" s="11">
        <v>-67.543499999999995</v>
      </c>
      <c r="U1024" s="11">
        <f>SalesData[[#This Row],[Profit]]/SalesData[[#This Row],[Quantity]]</f>
        <v>-67.543499999999995</v>
      </c>
      <c r="V1024" s="5">
        <f>SalesData[[#This Row],[Profit]]/SalesData[[#This Row],[Sales]]</f>
        <v>-0.73999999999999988</v>
      </c>
      <c r="W1024" s="17">
        <f>IF(SalesData[[#This Row],[Discount]]&gt;=0.2,1,0)</f>
        <v>1</v>
      </c>
      <c r="X1024" s="1" t="s">
        <v>85</v>
      </c>
      <c r="Y1024" s="1" t="str">
        <f>TEXT(SalesData[[#This Row],[Order Date]],"yyyy")</f>
        <v>2017</v>
      </c>
      <c r="Z1024" s="1" t="s">
        <v>50</v>
      </c>
    </row>
    <row r="1025" spans="1:26" x14ac:dyDescent="0.3">
      <c r="A1025">
        <v>4929</v>
      </c>
      <c r="B1025" s="1" t="s">
        <v>2995</v>
      </c>
      <c r="C1025" s="2">
        <v>43070</v>
      </c>
      <c r="D1025" s="2">
        <v>43075</v>
      </c>
      <c r="E1025" s="1" t="s">
        <v>41</v>
      </c>
      <c r="F1025" s="1" t="s">
        <v>206</v>
      </c>
      <c r="G1025" s="1" t="s">
        <v>207</v>
      </c>
      <c r="H1025" s="1" t="s">
        <v>102</v>
      </c>
      <c r="I1025" s="1" t="s">
        <v>27</v>
      </c>
      <c r="J1025" s="1" t="s">
        <v>1582</v>
      </c>
      <c r="K1025" s="1" t="s">
        <v>431</v>
      </c>
      <c r="L1025" s="1" t="s">
        <v>69</v>
      </c>
      <c r="M1025" s="1" t="s">
        <v>1587</v>
      </c>
      <c r="N1025" s="1" t="s">
        <v>32</v>
      </c>
      <c r="O1025" s="1" t="s">
        <v>38</v>
      </c>
      <c r="P1025" s="1" t="s">
        <v>1588</v>
      </c>
      <c r="Q1025">
        <v>897.15</v>
      </c>
      <c r="R1025">
        <v>3</v>
      </c>
      <c r="S1025" s="5">
        <v>0</v>
      </c>
      <c r="T1025" s="11">
        <v>251.202</v>
      </c>
      <c r="U1025" s="11">
        <f>SalesData[[#This Row],[Profit]]/SalesData[[#This Row],[Quantity]]</f>
        <v>83.733999999999995</v>
      </c>
      <c r="V1025" s="5">
        <f>SalesData[[#This Row],[Profit]]/SalesData[[#This Row],[Sales]]</f>
        <v>0.28000000000000003</v>
      </c>
      <c r="W1025" s="17">
        <f>IF(SalesData[[#This Row],[Discount]]&gt;=0.2,1,0)</f>
        <v>0</v>
      </c>
      <c r="X1025" s="1" t="s">
        <v>60</v>
      </c>
      <c r="Y1025" s="1" t="str">
        <f>TEXT(SalesData[[#This Row],[Order Date]],"yyyy")</f>
        <v>2017</v>
      </c>
      <c r="Z1025" s="1" t="s">
        <v>98</v>
      </c>
    </row>
    <row r="1026" spans="1:26" x14ac:dyDescent="0.3">
      <c r="A1026">
        <v>4939</v>
      </c>
      <c r="B1026" s="1" t="s">
        <v>2996</v>
      </c>
      <c r="C1026" s="2">
        <v>41652</v>
      </c>
      <c r="D1026" s="2">
        <v>41657</v>
      </c>
      <c r="E1026" s="1" t="s">
        <v>41</v>
      </c>
      <c r="F1026" s="1" t="s">
        <v>1062</v>
      </c>
      <c r="G1026" s="1" t="s">
        <v>1063</v>
      </c>
      <c r="H1026" s="1" t="s">
        <v>26</v>
      </c>
      <c r="I1026" s="1" t="s">
        <v>27</v>
      </c>
      <c r="J1026" s="1" t="s">
        <v>330</v>
      </c>
      <c r="K1026" s="1" t="s">
        <v>55</v>
      </c>
      <c r="L1026" s="1" t="s">
        <v>56</v>
      </c>
      <c r="M1026" s="1" t="s">
        <v>1638</v>
      </c>
      <c r="N1026" s="1" t="s">
        <v>32</v>
      </c>
      <c r="O1026" s="1" t="s">
        <v>33</v>
      </c>
      <c r="P1026" s="1" t="s">
        <v>1639</v>
      </c>
      <c r="Q1026">
        <v>333.99900000000002</v>
      </c>
      <c r="R1026">
        <v>3</v>
      </c>
      <c r="S1026" s="5">
        <v>0.15</v>
      </c>
      <c r="T1026" s="11">
        <v>3.9293999999999998</v>
      </c>
      <c r="U1026" s="11">
        <f>SalesData[[#This Row],[Profit]]/SalesData[[#This Row],[Quantity]]</f>
        <v>1.3097999999999999</v>
      </c>
      <c r="V1026" s="5">
        <f>SalesData[[#This Row],[Profit]]/SalesData[[#This Row],[Sales]]</f>
        <v>1.1764705882352939E-2</v>
      </c>
      <c r="W1026" s="17">
        <f>IF(SalesData[[#This Row],[Discount]]&gt;=0.2,1,0)</f>
        <v>0</v>
      </c>
      <c r="X1026" s="1" t="s">
        <v>60</v>
      </c>
      <c r="Y1026" s="1" t="str">
        <f>TEXT(SalesData[[#This Row],[Order Date]],"yyyy")</f>
        <v>2014</v>
      </c>
      <c r="Z1026" s="1" t="s">
        <v>171</v>
      </c>
    </row>
    <row r="1027" spans="1:26" x14ac:dyDescent="0.3">
      <c r="A1027">
        <v>4941</v>
      </c>
      <c r="B1027" s="1" t="s">
        <v>2997</v>
      </c>
      <c r="C1027" s="2">
        <v>42041</v>
      </c>
      <c r="D1027" s="2">
        <v>42048</v>
      </c>
      <c r="E1027" s="1" t="s">
        <v>41</v>
      </c>
      <c r="F1027" s="1" t="s">
        <v>1752</v>
      </c>
      <c r="G1027" s="1" t="s">
        <v>1753</v>
      </c>
      <c r="H1027" s="1" t="s">
        <v>26</v>
      </c>
      <c r="I1027" s="1" t="s">
        <v>27</v>
      </c>
      <c r="J1027" s="1" t="s">
        <v>201</v>
      </c>
      <c r="K1027" s="1" t="s">
        <v>202</v>
      </c>
      <c r="L1027" s="1" t="s">
        <v>69</v>
      </c>
      <c r="M1027" s="1" t="s">
        <v>1143</v>
      </c>
      <c r="N1027" s="1" t="s">
        <v>32</v>
      </c>
      <c r="O1027" s="1" t="s">
        <v>38</v>
      </c>
      <c r="P1027" s="1" t="s">
        <v>1144</v>
      </c>
      <c r="Q1027">
        <v>1268.82</v>
      </c>
      <c r="R1027">
        <v>9</v>
      </c>
      <c r="S1027" s="5">
        <v>0</v>
      </c>
      <c r="T1027" s="11">
        <v>266.4522</v>
      </c>
      <c r="U1027" s="11">
        <f>SalesData[[#This Row],[Profit]]/SalesData[[#This Row],[Quantity]]</f>
        <v>29.605800000000002</v>
      </c>
      <c r="V1027" s="5">
        <f>SalesData[[#This Row],[Profit]]/SalesData[[#This Row],[Sales]]</f>
        <v>0.21000000000000002</v>
      </c>
      <c r="W1027" s="17">
        <f>IF(SalesData[[#This Row],[Discount]]&gt;=0.2,1,0)</f>
        <v>0</v>
      </c>
      <c r="X1027" s="1" t="s">
        <v>49</v>
      </c>
      <c r="Y1027" s="1" t="str">
        <f>TEXT(SalesData[[#This Row],[Order Date]],"yyyy")</f>
        <v>2015</v>
      </c>
      <c r="Z1027" s="1" t="s">
        <v>299</v>
      </c>
    </row>
    <row r="1028" spans="1:26" x14ac:dyDescent="0.3">
      <c r="A1028">
        <v>4942</v>
      </c>
      <c r="B1028" s="1" t="s">
        <v>2997</v>
      </c>
      <c r="C1028" s="2">
        <v>42041</v>
      </c>
      <c r="D1028" s="2">
        <v>42048</v>
      </c>
      <c r="E1028" s="1" t="s">
        <v>41</v>
      </c>
      <c r="F1028" s="1" t="s">
        <v>1752</v>
      </c>
      <c r="G1028" s="1" t="s">
        <v>1753</v>
      </c>
      <c r="H1028" s="1" t="s">
        <v>26</v>
      </c>
      <c r="I1028" s="1" t="s">
        <v>27</v>
      </c>
      <c r="J1028" s="1" t="s">
        <v>201</v>
      </c>
      <c r="K1028" s="1" t="s">
        <v>202</v>
      </c>
      <c r="L1028" s="1" t="s">
        <v>69</v>
      </c>
      <c r="M1028" s="1" t="s">
        <v>2422</v>
      </c>
      <c r="N1028" s="1" t="s">
        <v>32</v>
      </c>
      <c r="O1028" s="1" t="s">
        <v>33</v>
      </c>
      <c r="P1028" s="1" t="s">
        <v>2423</v>
      </c>
      <c r="Q1028">
        <v>283.92</v>
      </c>
      <c r="R1028">
        <v>4</v>
      </c>
      <c r="S1028" s="5">
        <v>0</v>
      </c>
      <c r="T1028" s="11">
        <v>82.336799999999997</v>
      </c>
      <c r="U1028" s="11">
        <f>SalesData[[#This Row],[Profit]]/SalesData[[#This Row],[Quantity]]</f>
        <v>20.584199999999999</v>
      </c>
      <c r="V1028" s="5">
        <f>SalesData[[#This Row],[Profit]]/SalesData[[#This Row],[Sales]]</f>
        <v>0.28999999999999998</v>
      </c>
      <c r="W1028" s="17">
        <f>IF(SalesData[[#This Row],[Discount]]&gt;=0.2,1,0)</f>
        <v>0</v>
      </c>
      <c r="X1028" s="1" t="s">
        <v>49</v>
      </c>
      <c r="Y1028" s="1" t="str">
        <f>TEXT(SalesData[[#This Row],[Order Date]],"yyyy")</f>
        <v>2015</v>
      </c>
      <c r="Z1028" s="1" t="s">
        <v>299</v>
      </c>
    </row>
    <row r="1029" spans="1:26" x14ac:dyDescent="0.3">
      <c r="A1029">
        <v>4950</v>
      </c>
      <c r="B1029" s="1" t="s">
        <v>2998</v>
      </c>
      <c r="C1029" s="2">
        <v>43066</v>
      </c>
      <c r="D1029" s="2">
        <v>43071</v>
      </c>
      <c r="E1029" s="1" t="s">
        <v>41</v>
      </c>
      <c r="F1029" s="1" t="s">
        <v>601</v>
      </c>
      <c r="G1029" s="1" t="s">
        <v>602</v>
      </c>
      <c r="H1029" s="1" t="s">
        <v>26</v>
      </c>
      <c r="I1029" s="1" t="s">
        <v>27</v>
      </c>
      <c r="J1029" s="1" t="s">
        <v>54</v>
      </c>
      <c r="K1029" s="1" t="s">
        <v>55</v>
      </c>
      <c r="L1029" s="1" t="s">
        <v>56</v>
      </c>
      <c r="M1029" s="1" t="s">
        <v>679</v>
      </c>
      <c r="N1029" s="1" t="s">
        <v>32</v>
      </c>
      <c r="O1029" s="1" t="s">
        <v>58</v>
      </c>
      <c r="P1029" s="1" t="s">
        <v>680</v>
      </c>
      <c r="Q1029">
        <v>18.84</v>
      </c>
      <c r="R1029">
        <v>3</v>
      </c>
      <c r="S1029" s="5">
        <v>0</v>
      </c>
      <c r="T1029" s="11">
        <v>6.0288000000000004</v>
      </c>
      <c r="U1029" s="11">
        <f>SalesData[[#This Row],[Profit]]/SalesData[[#This Row],[Quantity]]</f>
        <v>2.0096000000000003</v>
      </c>
      <c r="V1029" s="5">
        <f>SalesData[[#This Row],[Profit]]/SalesData[[#This Row],[Sales]]</f>
        <v>0.32</v>
      </c>
      <c r="W1029" s="17">
        <f>IF(SalesData[[#This Row],[Discount]]&gt;=0.2,1,0)</f>
        <v>0</v>
      </c>
      <c r="X1029" s="1" t="s">
        <v>60</v>
      </c>
      <c r="Y1029" s="1" t="str">
        <f>TEXT(SalesData[[#This Row],[Order Date]],"yyyy")</f>
        <v>2017</v>
      </c>
      <c r="Z1029" s="1" t="s">
        <v>36</v>
      </c>
    </row>
    <row r="1030" spans="1:26" x14ac:dyDescent="0.3">
      <c r="A1030">
        <v>4957</v>
      </c>
      <c r="B1030" s="1" t="s">
        <v>2999</v>
      </c>
      <c r="C1030" s="2">
        <v>41799</v>
      </c>
      <c r="D1030" s="2">
        <v>41803</v>
      </c>
      <c r="E1030" s="1" t="s">
        <v>23</v>
      </c>
      <c r="F1030" s="1" t="s">
        <v>388</v>
      </c>
      <c r="G1030" s="1" t="s">
        <v>389</v>
      </c>
      <c r="H1030" s="1" t="s">
        <v>92</v>
      </c>
      <c r="I1030" s="1" t="s">
        <v>27</v>
      </c>
      <c r="J1030" s="1" t="s">
        <v>1341</v>
      </c>
      <c r="K1030" s="1" t="s">
        <v>1342</v>
      </c>
      <c r="L1030" s="1" t="s">
        <v>56</v>
      </c>
      <c r="M1030" s="1" t="s">
        <v>2185</v>
      </c>
      <c r="N1030" s="1" t="s">
        <v>32</v>
      </c>
      <c r="O1030" s="1" t="s">
        <v>58</v>
      </c>
      <c r="P1030" s="1" t="s">
        <v>2186</v>
      </c>
      <c r="Q1030">
        <v>37.4</v>
      </c>
      <c r="R1030">
        <v>2</v>
      </c>
      <c r="S1030" s="5">
        <v>0</v>
      </c>
      <c r="T1030" s="11">
        <v>14.212</v>
      </c>
      <c r="U1030" s="11">
        <f>SalesData[[#This Row],[Profit]]/SalesData[[#This Row],[Quantity]]</f>
        <v>7.1059999999999999</v>
      </c>
      <c r="V1030" s="5">
        <f>SalesData[[#This Row],[Profit]]/SalesData[[#This Row],[Sales]]</f>
        <v>0.38</v>
      </c>
      <c r="W1030" s="17">
        <f>IF(SalesData[[#This Row],[Discount]]&gt;=0.2,1,0)</f>
        <v>0</v>
      </c>
      <c r="X1030" s="1" t="s">
        <v>85</v>
      </c>
      <c r="Y1030" s="1" t="str">
        <f>TEXT(SalesData[[#This Row],[Order Date]],"yyyy")</f>
        <v>2014</v>
      </c>
      <c r="Z1030" s="1" t="s">
        <v>61</v>
      </c>
    </row>
    <row r="1031" spans="1:26" x14ac:dyDescent="0.3">
      <c r="A1031">
        <v>4962</v>
      </c>
      <c r="B1031" s="1" t="s">
        <v>3000</v>
      </c>
      <c r="C1031" s="2">
        <v>41705</v>
      </c>
      <c r="D1031" s="2">
        <v>41706</v>
      </c>
      <c r="E1031" s="1" t="s">
        <v>89</v>
      </c>
      <c r="F1031" s="1" t="s">
        <v>3001</v>
      </c>
      <c r="G1031" s="1" t="s">
        <v>3002</v>
      </c>
      <c r="H1031" s="1" t="s">
        <v>26</v>
      </c>
      <c r="I1031" s="1" t="s">
        <v>27</v>
      </c>
      <c r="J1031" s="1" t="s">
        <v>193</v>
      </c>
      <c r="K1031" s="1" t="s">
        <v>194</v>
      </c>
      <c r="L1031" s="1" t="s">
        <v>56</v>
      </c>
      <c r="M1031" s="1" t="s">
        <v>300</v>
      </c>
      <c r="N1031" s="1" t="s">
        <v>32</v>
      </c>
      <c r="O1031" s="1" t="s">
        <v>38</v>
      </c>
      <c r="P1031" s="1" t="s">
        <v>301</v>
      </c>
      <c r="Q1031">
        <v>48.712000000000003</v>
      </c>
      <c r="R1031">
        <v>1</v>
      </c>
      <c r="S1031" s="5">
        <v>0.2</v>
      </c>
      <c r="T1031" s="11">
        <v>5.4801000000000002</v>
      </c>
      <c r="U1031" s="11">
        <f>SalesData[[#This Row],[Profit]]/SalesData[[#This Row],[Quantity]]</f>
        <v>5.4801000000000002</v>
      </c>
      <c r="V1031" s="5">
        <f>SalesData[[#This Row],[Profit]]/SalesData[[#This Row],[Sales]]</f>
        <v>0.1125</v>
      </c>
      <c r="W1031" s="17">
        <f>IF(SalesData[[#This Row],[Discount]]&gt;=0.2,1,0)</f>
        <v>1</v>
      </c>
      <c r="X1031" s="1" t="s">
        <v>125</v>
      </c>
      <c r="Y1031" s="1" t="str">
        <f>TEXT(SalesData[[#This Row],[Order Date]],"yyyy")</f>
        <v>2014</v>
      </c>
      <c r="Z1031" s="1" t="s">
        <v>197</v>
      </c>
    </row>
    <row r="1032" spans="1:26" x14ac:dyDescent="0.3">
      <c r="A1032">
        <v>4970</v>
      </c>
      <c r="B1032" s="1" t="s">
        <v>3003</v>
      </c>
      <c r="C1032" s="2">
        <v>42218</v>
      </c>
      <c r="D1032" s="2">
        <v>42221</v>
      </c>
      <c r="E1032" s="1" t="s">
        <v>23</v>
      </c>
      <c r="F1032" s="1" t="s">
        <v>1861</v>
      </c>
      <c r="G1032" s="1" t="s">
        <v>1862</v>
      </c>
      <c r="H1032" s="1" t="s">
        <v>102</v>
      </c>
      <c r="I1032" s="1" t="s">
        <v>27</v>
      </c>
      <c r="J1032" s="1" t="s">
        <v>1646</v>
      </c>
      <c r="K1032" s="1" t="s">
        <v>1647</v>
      </c>
      <c r="L1032" s="1" t="s">
        <v>69</v>
      </c>
      <c r="M1032" s="1" t="s">
        <v>1166</v>
      </c>
      <c r="N1032" s="1" t="s">
        <v>32</v>
      </c>
      <c r="O1032" s="1" t="s">
        <v>38</v>
      </c>
      <c r="P1032" s="1" t="s">
        <v>1167</v>
      </c>
      <c r="Q1032">
        <v>110.98</v>
      </c>
      <c r="R1032">
        <v>1</v>
      </c>
      <c r="S1032" s="5">
        <v>0</v>
      </c>
      <c r="T1032" s="11">
        <v>15.5372</v>
      </c>
      <c r="U1032" s="11">
        <f>SalesData[[#This Row],[Profit]]/SalesData[[#This Row],[Quantity]]</f>
        <v>15.5372</v>
      </c>
      <c r="V1032" s="5">
        <f>SalesData[[#This Row],[Profit]]/SalesData[[#This Row],[Sales]]</f>
        <v>0.13999999999999999</v>
      </c>
      <c r="W1032" s="17">
        <f>IF(SalesData[[#This Row],[Discount]]&gt;=0.2,1,0)</f>
        <v>0</v>
      </c>
      <c r="X1032" s="1" t="s">
        <v>35</v>
      </c>
      <c r="Y1032" s="1" t="str">
        <f>TEXT(SalesData[[#This Row],[Order Date]],"yyyy")</f>
        <v>2015</v>
      </c>
      <c r="Z1032" s="1" t="s">
        <v>255</v>
      </c>
    </row>
    <row r="1033" spans="1:26" x14ac:dyDescent="0.3">
      <c r="A1033">
        <v>4971</v>
      </c>
      <c r="B1033" s="1" t="s">
        <v>3004</v>
      </c>
      <c r="C1033" s="2">
        <v>42680</v>
      </c>
      <c r="D1033" s="2">
        <v>42683</v>
      </c>
      <c r="E1033" s="1" t="s">
        <v>89</v>
      </c>
      <c r="F1033" s="1" t="s">
        <v>353</v>
      </c>
      <c r="G1033" s="1" t="s">
        <v>354</v>
      </c>
      <c r="H1033" s="1" t="s">
        <v>92</v>
      </c>
      <c r="I1033" s="1" t="s">
        <v>27</v>
      </c>
      <c r="J1033" s="1" t="s">
        <v>608</v>
      </c>
      <c r="K1033" s="1" t="s">
        <v>45</v>
      </c>
      <c r="L1033" s="1" t="s">
        <v>30</v>
      </c>
      <c r="M1033" s="1" t="s">
        <v>144</v>
      </c>
      <c r="N1033" s="1" t="s">
        <v>32</v>
      </c>
      <c r="O1033" s="1" t="s">
        <v>38</v>
      </c>
      <c r="P1033" s="1" t="s">
        <v>145</v>
      </c>
      <c r="Q1033">
        <v>207.98400000000001</v>
      </c>
      <c r="R1033">
        <v>2</v>
      </c>
      <c r="S1033" s="5">
        <v>0.2</v>
      </c>
      <c r="T1033" s="11">
        <v>-28.597799999999999</v>
      </c>
      <c r="U1033" s="11">
        <f>SalesData[[#This Row],[Profit]]/SalesData[[#This Row],[Quantity]]</f>
        <v>-14.2989</v>
      </c>
      <c r="V1033" s="5">
        <f>SalesData[[#This Row],[Profit]]/SalesData[[#This Row],[Sales]]</f>
        <v>-0.13749999999999998</v>
      </c>
      <c r="W1033" s="17">
        <f>IF(SalesData[[#This Row],[Discount]]&gt;=0.2,1,0)</f>
        <v>1</v>
      </c>
      <c r="X1033" s="1" t="s">
        <v>35</v>
      </c>
      <c r="Y1033" s="1" t="str">
        <f>TEXT(SalesData[[#This Row],[Order Date]],"yyyy")</f>
        <v>2016</v>
      </c>
      <c r="Z1033" s="1" t="s">
        <v>36</v>
      </c>
    </row>
    <row r="1034" spans="1:26" x14ac:dyDescent="0.3">
      <c r="A1034">
        <v>4973</v>
      </c>
      <c r="B1034" s="1" t="s">
        <v>3004</v>
      </c>
      <c r="C1034" s="2">
        <v>42680</v>
      </c>
      <c r="D1034" s="2">
        <v>42683</v>
      </c>
      <c r="E1034" s="1" t="s">
        <v>89</v>
      </c>
      <c r="F1034" s="1" t="s">
        <v>353</v>
      </c>
      <c r="G1034" s="1" t="s">
        <v>354</v>
      </c>
      <c r="H1034" s="1" t="s">
        <v>92</v>
      </c>
      <c r="I1034" s="1" t="s">
        <v>27</v>
      </c>
      <c r="J1034" s="1" t="s">
        <v>608</v>
      </c>
      <c r="K1034" s="1" t="s">
        <v>45</v>
      </c>
      <c r="L1034" s="1" t="s">
        <v>30</v>
      </c>
      <c r="M1034" s="1" t="s">
        <v>832</v>
      </c>
      <c r="N1034" s="1" t="s">
        <v>32</v>
      </c>
      <c r="O1034" s="1" t="s">
        <v>58</v>
      </c>
      <c r="P1034" s="1" t="s">
        <v>833</v>
      </c>
      <c r="Q1034">
        <v>35.567999999999998</v>
      </c>
      <c r="R1034">
        <v>2</v>
      </c>
      <c r="S1034" s="5">
        <v>0.2</v>
      </c>
      <c r="T1034" s="11">
        <v>5.7797999999999998</v>
      </c>
      <c r="U1034" s="11">
        <f>SalesData[[#This Row],[Profit]]/SalesData[[#This Row],[Quantity]]</f>
        <v>2.8898999999999999</v>
      </c>
      <c r="V1034" s="5">
        <f>SalesData[[#This Row],[Profit]]/SalesData[[#This Row],[Sales]]</f>
        <v>0.16250000000000001</v>
      </c>
      <c r="W1034" s="17">
        <f>IF(SalesData[[#This Row],[Discount]]&gt;=0.2,1,0)</f>
        <v>1</v>
      </c>
      <c r="X1034" s="1" t="s">
        <v>35</v>
      </c>
      <c r="Y1034" s="1" t="str">
        <f>TEXT(SalesData[[#This Row],[Order Date]],"yyyy")</f>
        <v>2016</v>
      </c>
      <c r="Z1034" s="1" t="s">
        <v>36</v>
      </c>
    </row>
    <row r="1035" spans="1:26" x14ac:dyDescent="0.3">
      <c r="A1035">
        <v>4988</v>
      </c>
      <c r="B1035" s="1" t="s">
        <v>3005</v>
      </c>
      <c r="C1035" s="2">
        <v>42484</v>
      </c>
      <c r="D1035" s="2">
        <v>42488</v>
      </c>
      <c r="E1035" s="1" t="s">
        <v>41</v>
      </c>
      <c r="F1035" s="1" t="s">
        <v>3006</v>
      </c>
      <c r="G1035" s="1" t="s">
        <v>3007</v>
      </c>
      <c r="H1035" s="1" t="s">
        <v>102</v>
      </c>
      <c r="I1035" s="1" t="s">
        <v>27</v>
      </c>
      <c r="J1035" s="1" t="s">
        <v>355</v>
      </c>
      <c r="K1035" s="1" t="s">
        <v>182</v>
      </c>
      <c r="L1035" s="1" t="s">
        <v>56</v>
      </c>
      <c r="M1035" s="1" t="s">
        <v>248</v>
      </c>
      <c r="N1035" s="1" t="s">
        <v>32</v>
      </c>
      <c r="O1035" s="1" t="s">
        <v>38</v>
      </c>
      <c r="P1035" s="1" t="s">
        <v>249</v>
      </c>
      <c r="Q1035">
        <v>1325.76</v>
      </c>
      <c r="R1035">
        <v>6</v>
      </c>
      <c r="S1035" s="5">
        <v>0.2</v>
      </c>
      <c r="T1035" s="11">
        <v>149.148</v>
      </c>
      <c r="U1035" s="11">
        <f>SalesData[[#This Row],[Profit]]/SalesData[[#This Row],[Quantity]]</f>
        <v>24.858000000000001</v>
      </c>
      <c r="V1035" s="5">
        <f>SalesData[[#This Row],[Profit]]/SalesData[[#This Row],[Sales]]</f>
        <v>0.1125</v>
      </c>
      <c r="W1035" s="17">
        <f>IF(SalesData[[#This Row],[Discount]]&gt;=0.2,1,0)</f>
        <v>1</v>
      </c>
      <c r="X1035" s="1" t="s">
        <v>85</v>
      </c>
      <c r="Y1035" s="1" t="str">
        <f>TEXT(SalesData[[#This Row],[Order Date]],"yyyy")</f>
        <v>2016</v>
      </c>
      <c r="Z1035" s="1" t="s">
        <v>115</v>
      </c>
    </row>
    <row r="1036" spans="1:26" x14ac:dyDescent="0.3">
      <c r="A1036">
        <v>4995</v>
      </c>
      <c r="B1036" s="1" t="s">
        <v>3008</v>
      </c>
      <c r="C1036" s="2">
        <v>42356</v>
      </c>
      <c r="D1036" s="2">
        <v>42363</v>
      </c>
      <c r="E1036" s="1" t="s">
        <v>41</v>
      </c>
      <c r="F1036" s="1" t="s">
        <v>3009</v>
      </c>
      <c r="G1036" s="1" t="s">
        <v>3010</v>
      </c>
      <c r="H1036" s="1" t="s">
        <v>92</v>
      </c>
      <c r="I1036" s="1" t="s">
        <v>27</v>
      </c>
      <c r="J1036" s="1" t="s">
        <v>142</v>
      </c>
      <c r="K1036" s="1" t="s">
        <v>143</v>
      </c>
      <c r="L1036" s="1" t="s">
        <v>30</v>
      </c>
      <c r="M1036" s="1" t="s">
        <v>663</v>
      </c>
      <c r="N1036" s="1" t="s">
        <v>32</v>
      </c>
      <c r="O1036" s="1" t="s">
        <v>58</v>
      </c>
      <c r="P1036" s="1" t="s">
        <v>664</v>
      </c>
      <c r="Q1036">
        <v>20.32</v>
      </c>
      <c r="R1036">
        <v>5</v>
      </c>
      <c r="S1036" s="5">
        <v>0.2</v>
      </c>
      <c r="T1036" s="11">
        <v>3.556</v>
      </c>
      <c r="U1036" s="11">
        <f>SalesData[[#This Row],[Profit]]/SalesData[[#This Row],[Quantity]]</f>
        <v>0.71120000000000005</v>
      </c>
      <c r="V1036" s="5">
        <f>SalesData[[#This Row],[Profit]]/SalesData[[#This Row],[Sales]]</f>
        <v>0.17499999999999999</v>
      </c>
      <c r="W1036" s="17">
        <f>IF(SalesData[[#This Row],[Discount]]&gt;=0.2,1,0)</f>
        <v>1</v>
      </c>
      <c r="X1036" s="1" t="s">
        <v>49</v>
      </c>
      <c r="Y1036" s="1" t="str">
        <f>TEXT(SalesData[[#This Row],[Order Date]],"yyyy")</f>
        <v>2015</v>
      </c>
      <c r="Z1036" s="1" t="s">
        <v>98</v>
      </c>
    </row>
    <row r="1037" spans="1:26" x14ac:dyDescent="0.3">
      <c r="A1037">
        <v>5012</v>
      </c>
      <c r="B1037" s="1" t="s">
        <v>3011</v>
      </c>
      <c r="C1037" s="2">
        <v>42866</v>
      </c>
      <c r="D1037" s="2">
        <v>42868</v>
      </c>
      <c r="E1037" s="1" t="s">
        <v>89</v>
      </c>
      <c r="F1037" s="1" t="s">
        <v>1319</v>
      </c>
      <c r="G1037" s="1" t="s">
        <v>1320</v>
      </c>
      <c r="H1037" s="1" t="s">
        <v>92</v>
      </c>
      <c r="I1037" s="1" t="s">
        <v>27</v>
      </c>
      <c r="J1037" s="1" t="s">
        <v>521</v>
      </c>
      <c r="K1037" s="1" t="s">
        <v>522</v>
      </c>
      <c r="L1037" s="1" t="s">
        <v>56</v>
      </c>
      <c r="M1037" s="1" t="s">
        <v>1138</v>
      </c>
      <c r="N1037" s="1" t="s">
        <v>32</v>
      </c>
      <c r="O1037" s="1" t="s">
        <v>33</v>
      </c>
      <c r="P1037" s="1" t="s">
        <v>1139</v>
      </c>
      <c r="Q1037">
        <v>209.97900000000001</v>
      </c>
      <c r="R1037">
        <v>7</v>
      </c>
      <c r="S1037" s="5">
        <v>0.7</v>
      </c>
      <c r="T1037" s="11">
        <v>-356.96429999999998</v>
      </c>
      <c r="U1037" s="11">
        <f>SalesData[[#This Row],[Profit]]/SalesData[[#This Row],[Quantity]]</f>
        <v>-50.994899999999994</v>
      </c>
      <c r="V1037" s="5">
        <f>SalesData[[#This Row],[Profit]]/SalesData[[#This Row],[Sales]]</f>
        <v>-1.6999999999999997</v>
      </c>
      <c r="W1037" s="17">
        <f>IF(SalesData[[#This Row],[Discount]]&gt;=0.2,1,0)</f>
        <v>1</v>
      </c>
      <c r="X1037" s="1" t="s">
        <v>72</v>
      </c>
      <c r="Y1037" s="1" t="str">
        <f>TEXT(SalesData[[#This Row],[Order Date]],"yyyy")</f>
        <v>2017</v>
      </c>
      <c r="Z1037" s="1" t="s">
        <v>163</v>
      </c>
    </row>
    <row r="1038" spans="1:26" x14ac:dyDescent="0.3">
      <c r="A1038">
        <v>5016</v>
      </c>
      <c r="B1038" s="1" t="s">
        <v>3012</v>
      </c>
      <c r="C1038" s="2">
        <v>41967</v>
      </c>
      <c r="D1038" s="2">
        <v>41972</v>
      </c>
      <c r="E1038" s="1" t="s">
        <v>41</v>
      </c>
      <c r="F1038" s="1" t="s">
        <v>2377</v>
      </c>
      <c r="G1038" s="1" t="s">
        <v>2378</v>
      </c>
      <c r="H1038" s="1" t="s">
        <v>26</v>
      </c>
      <c r="I1038" s="1" t="s">
        <v>27</v>
      </c>
      <c r="J1038" s="1" t="s">
        <v>2533</v>
      </c>
      <c r="K1038" s="1" t="s">
        <v>233</v>
      </c>
      <c r="L1038" s="1" t="s">
        <v>69</v>
      </c>
      <c r="M1038" s="1" t="s">
        <v>273</v>
      </c>
      <c r="N1038" s="1" t="s">
        <v>32</v>
      </c>
      <c r="O1038" s="1" t="s">
        <v>58</v>
      </c>
      <c r="P1038" s="1" t="s">
        <v>274</v>
      </c>
      <c r="Q1038">
        <v>35.167999999999999</v>
      </c>
      <c r="R1038">
        <v>7</v>
      </c>
      <c r="S1038" s="5">
        <v>0.2</v>
      </c>
      <c r="T1038" s="11">
        <v>9.6712000000000007</v>
      </c>
      <c r="U1038" s="11">
        <f>SalesData[[#This Row],[Profit]]/SalesData[[#This Row],[Quantity]]</f>
        <v>1.3816000000000002</v>
      </c>
      <c r="V1038" s="5">
        <f>SalesData[[#This Row],[Profit]]/SalesData[[#This Row],[Sales]]</f>
        <v>0.27500000000000002</v>
      </c>
      <c r="W1038" s="17">
        <f>IF(SalesData[[#This Row],[Discount]]&gt;=0.2,1,0)</f>
        <v>1</v>
      </c>
      <c r="X1038" s="1" t="s">
        <v>60</v>
      </c>
      <c r="Y1038" s="1" t="str">
        <f>TEXT(SalesData[[#This Row],[Order Date]],"yyyy")</f>
        <v>2014</v>
      </c>
      <c r="Z1038" s="1" t="s">
        <v>36</v>
      </c>
    </row>
    <row r="1039" spans="1:26" x14ac:dyDescent="0.3">
      <c r="A1039">
        <v>5018</v>
      </c>
      <c r="B1039" s="1" t="s">
        <v>3013</v>
      </c>
      <c r="C1039" s="2">
        <v>41958</v>
      </c>
      <c r="D1039" s="2">
        <v>41961</v>
      </c>
      <c r="E1039" s="1" t="s">
        <v>89</v>
      </c>
      <c r="F1039" s="1" t="s">
        <v>3014</v>
      </c>
      <c r="G1039" s="1" t="s">
        <v>3015</v>
      </c>
      <c r="H1039" s="1" t="s">
        <v>26</v>
      </c>
      <c r="I1039" s="1" t="s">
        <v>27</v>
      </c>
      <c r="J1039" s="1" t="s">
        <v>54</v>
      </c>
      <c r="K1039" s="1" t="s">
        <v>55</v>
      </c>
      <c r="L1039" s="1" t="s">
        <v>56</v>
      </c>
      <c r="M1039" s="1" t="s">
        <v>321</v>
      </c>
      <c r="N1039" s="1" t="s">
        <v>32</v>
      </c>
      <c r="O1039" s="1" t="s">
        <v>58</v>
      </c>
      <c r="P1039" s="1" t="s">
        <v>322</v>
      </c>
      <c r="Q1039">
        <v>10.11</v>
      </c>
      <c r="R1039">
        <v>3</v>
      </c>
      <c r="S1039" s="5">
        <v>0</v>
      </c>
      <c r="T1039" s="11">
        <v>3.2351999999999999</v>
      </c>
      <c r="U1039" s="11">
        <f>SalesData[[#This Row],[Profit]]/SalesData[[#This Row],[Quantity]]</f>
        <v>1.0784</v>
      </c>
      <c r="V1039" s="5">
        <f>SalesData[[#This Row],[Profit]]/SalesData[[#This Row],[Sales]]</f>
        <v>0.32</v>
      </c>
      <c r="W1039" s="17">
        <f>IF(SalesData[[#This Row],[Discount]]&gt;=0.2,1,0)</f>
        <v>0</v>
      </c>
      <c r="X1039" s="1" t="s">
        <v>35</v>
      </c>
      <c r="Y1039" s="1" t="str">
        <f>TEXT(SalesData[[#This Row],[Order Date]],"yyyy")</f>
        <v>2014</v>
      </c>
      <c r="Z1039" s="1" t="s">
        <v>36</v>
      </c>
    </row>
    <row r="1040" spans="1:26" x14ac:dyDescent="0.3">
      <c r="A1040">
        <v>5024</v>
      </c>
      <c r="B1040" s="1" t="s">
        <v>3016</v>
      </c>
      <c r="C1040" s="2">
        <v>42722</v>
      </c>
      <c r="D1040" s="2">
        <v>42728</v>
      </c>
      <c r="E1040" s="1" t="s">
        <v>41</v>
      </c>
      <c r="F1040" s="1" t="s">
        <v>539</v>
      </c>
      <c r="G1040" s="1" t="s">
        <v>540</v>
      </c>
      <c r="H1040" s="1" t="s">
        <v>26</v>
      </c>
      <c r="I1040" s="1" t="s">
        <v>27</v>
      </c>
      <c r="J1040" s="1" t="s">
        <v>641</v>
      </c>
      <c r="K1040" s="1" t="s">
        <v>55</v>
      </c>
      <c r="L1040" s="1" t="s">
        <v>56</v>
      </c>
      <c r="M1040" s="1" t="s">
        <v>2661</v>
      </c>
      <c r="N1040" s="1" t="s">
        <v>32</v>
      </c>
      <c r="O1040" s="1" t="s">
        <v>58</v>
      </c>
      <c r="P1040" s="1" t="s">
        <v>2662</v>
      </c>
      <c r="Q1040">
        <v>39.92</v>
      </c>
      <c r="R1040">
        <v>4</v>
      </c>
      <c r="S1040" s="5">
        <v>0</v>
      </c>
      <c r="T1040" s="11">
        <v>11.1776</v>
      </c>
      <c r="U1040" s="11">
        <f>SalesData[[#This Row],[Profit]]/SalesData[[#This Row],[Quantity]]</f>
        <v>2.7944</v>
      </c>
      <c r="V1040" s="5">
        <f>SalesData[[#This Row],[Profit]]/SalesData[[#This Row],[Sales]]</f>
        <v>0.27999999999999997</v>
      </c>
      <c r="W1040" s="17">
        <f>IF(SalesData[[#This Row],[Discount]]&gt;=0.2,1,0)</f>
        <v>0</v>
      </c>
      <c r="X1040" s="1" t="s">
        <v>131</v>
      </c>
      <c r="Y1040" s="1" t="str">
        <f>TEXT(SalesData[[#This Row],[Order Date]],"yyyy")</f>
        <v>2016</v>
      </c>
      <c r="Z1040" s="1" t="s">
        <v>98</v>
      </c>
    </row>
    <row r="1041" spans="1:26" x14ac:dyDescent="0.3">
      <c r="A1041">
        <v>5028</v>
      </c>
      <c r="B1041" s="1" t="s">
        <v>3017</v>
      </c>
      <c r="C1041" s="2">
        <v>42945</v>
      </c>
      <c r="D1041" s="2">
        <v>42950</v>
      </c>
      <c r="E1041" s="1" t="s">
        <v>41</v>
      </c>
      <c r="F1041" s="1" t="s">
        <v>775</v>
      </c>
      <c r="G1041" s="1" t="s">
        <v>776</v>
      </c>
      <c r="H1041" s="1" t="s">
        <v>26</v>
      </c>
      <c r="I1041" s="1" t="s">
        <v>27</v>
      </c>
      <c r="J1041" s="1" t="s">
        <v>3018</v>
      </c>
      <c r="K1041" s="1" t="s">
        <v>1524</v>
      </c>
      <c r="L1041" s="1" t="s">
        <v>95</v>
      </c>
      <c r="M1041" s="1" t="s">
        <v>3019</v>
      </c>
      <c r="N1041" s="1" t="s">
        <v>32</v>
      </c>
      <c r="O1041" s="1" t="s">
        <v>38</v>
      </c>
      <c r="P1041" s="1" t="s">
        <v>3020</v>
      </c>
      <c r="Q1041">
        <v>302.67</v>
      </c>
      <c r="R1041">
        <v>3</v>
      </c>
      <c r="S1041" s="5">
        <v>0</v>
      </c>
      <c r="T1041" s="11">
        <v>72.640799999999999</v>
      </c>
      <c r="U1041" s="11">
        <f>SalesData[[#This Row],[Profit]]/SalesData[[#This Row],[Quantity]]</f>
        <v>24.2136</v>
      </c>
      <c r="V1041" s="5">
        <f>SalesData[[#This Row],[Profit]]/SalesData[[#This Row],[Sales]]</f>
        <v>0.24</v>
      </c>
      <c r="W1041" s="17">
        <f>IF(SalesData[[#This Row],[Discount]]&gt;=0.2,1,0)</f>
        <v>0</v>
      </c>
      <c r="X1041" s="1" t="s">
        <v>60</v>
      </c>
      <c r="Y1041" s="1" t="str">
        <f>TEXT(SalesData[[#This Row],[Order Date]],"yyyy")</f>
        <v>2017</v>
      </c>
      <c r="Z1041" s="1" t="s">
        <v>73</v>
      </c>
    </row>
    <row r="1042" spans="1:26" x14ac:dyDescent="0.3">
      <c r="A1042">
        <v>5033</v>
      </c>
      <c r="B1042" s="1" t="s">
        <v>3021</v>
      </c>
      <c r="C1042" s="2">
        <v>42730</v>
      </c>
      <c r="D1042" s="2">
        <v>42737</v>
      </c>
      <c r="E1042" s="1" t="s">
        <v>41</v>
      </c>
      <c r="F1042" s="1" t="s">
        <v>1937</v>
      </c>
      <c r="G1042" s="1" t="s">
        <v>1938</v>
      </c>
      <c r="H1042" s="1" t="s">
        <v>92</v>
      </c>
      <c r="I1042" s="1" t="s">
        <v>27</v>
      </c>
      <c r="J1042" s="1" t="s">
        <v>1297</v>
      </c>
      <c r="K1042" s="1" t="s">
        <v>364</v>
      </c>
      <c r="L1042" s="1" t="s">
        <v>69</v>
      </c>
      <c r="M1042" s="1" t="s">
        <v>123</v>
      </c>
      <c r="N1042" s="1" t="s">
        <v>32</v>
      </c>
      <c r="O1042" s="1" t="s">
        <v>38</v>
      </c>
      <c r="P1042" s="1" t="s">
        <v>124</v>
      </c>
      <c r="Q1042">
        <v>212.94</v>
      </c>
      <c r="R1042">
        <v>3</v>
      </c>
      <c r="S1042" s="5">
        <v>0</v>
      </c>
      <c r="T1042" s="11">
        <v>25.552800000000001</v>
      </c>
      <c r="U1042" s="11">
        <f>SalesData[[#This Row],[Profit]]/SalesData[[#This Row],[Quantity]]</f>
        <v>8.5175999999999998</v>
      </c>
      <c r="V1042" s="5">
        <f>SalesData[[#This Row],[Profit]]/SalesData[[#This Row],[Sales]]</f>
        <v>0.12000000000000001</v>
      </c>
      <c r="W1042" s="17">
        <f>IF(SalesData[[#This Row],[Discount]]&gt;=0.2,1,0)</f>
        <v>0</v>
      </c>
      <c r="X1042" s="1" t="s">
        <v>49</v>
      </c>
      <c r="Y1042" s="1" t="str">
        <f>TEXT(SalesData[[#This Row],[Order Date]],"yyyy")</f>
        <v>2016</v>
      </c>
      <c r="Z1042" s="1" t="s">
        <v>98</v>
      </c>
    </row>
    <row r="1043" spans="1:26" x14ac:dyDescent="0.3">
      <c r="A1043">
        <v>5035</v>
      </c>
      <c r="B1043" s="1" t="s">
        <v>3022</v>
      </c>
      <c r="C1043" s="2">
        <v>42225</v>
      </c>
      <c r="D1043" s="2">
        <v>42229</v>
      </c>
      <c r="E1043" s="1" t="s">
        <v>23</v>
      </c>
      <c r="F1043" s="1" t="s">
        <v>3023</v>
      </c>
      <c r="G1043" s="1" t="s">
        <v>3024</v>
      </c>
      <c r="H1043" s="1" t="s">
        <v>102</v>
      </c>
      <c r="I1043" s="1" t="s">
        <v>27</v>
      </c>
      <c r="J1043" s="1" t="s">
        <v>907</v>
      </c>
      <c r="K1043" s="1" t="s">
        <v>240</v>
      </c>
      <c r="L1043" s="1" t="s">
        <v>95</v>
      </c>
      <c r="M1043" s="1" t="s">
        <v>2806</v>
      </c>
      <c r="N1043" s="1" t="s">
        <v>32</v>
      </c>
      <c r="O1043" s="1" t="s">
        <v>33</v>
      </c>
      <c r="P1043" s="1" t="s">
        <v>2807</v>
      </c>
      <c r="Q1043">
        <v>687.4</v>
      </c>
      <c r="R1043">
        <v>5</v>
      </c>
      <c r="S1043" s="5">
        <v>0</v>
      </c>
      <c r="T1043" s="11">
        <v>48.118000000000002</v>
      </c>
      <c r="U1043" s="11">
        <f>SalesData[[#This Row],[Profit]]/SalesData[[#This Row],[Quantity]]</f>
        <v>9.6235999999999997</v>
      </c>
      <c r="V1043" s="5">
        <f>SalesData[[#This Row],[Profit]]/SalesData[[#This Row],[Sales]]</f>
        <v>7.0000000000000007E-2</v>
      </c>
      <c r="W1043" s="17">
        <f>IF(SalesData[[#This Row],[Discount]]&gt;=0.2,1,0)</f>
        <v>0</v>
      </c>
      <c r="X1043" s="1" t="s">
        <v>85</v>
      </c>
      <c r="Y1043" s="1" t="str">
        <f>TEXT(SalesData[[#This Row],[Order Date]],"yyyy")</f>
        <v>2015</v>
      </c>
      <c r="Z1043" s="1" t="s">
        <v>255</v>
      </c>
    </row>
    <row r="1044" spans="1:26" x14ac:dyDescent="0.3">
      <c r="A1044">
        <v>5036</v>
      </c>
      <c r="B1044" s="1" t="s">
        <v>3025</v>
      </c>
      <c r="C1044" s="2">
        <v>41735</v>
      </c>
      <c r="D1044" s="2">
        <v>41741</v>
      </c>
      <c r="E1044" s="1" t="s">
        <v>41</v>
      </c>
      <c r="F1044" s="1" t="s">
        <v>1840</v>
      </c>
      <c r="G1044" s="1" t="s">
        <v>1841</v>
      </c>
      <c r="H1044" s="1" t="s">
        <v>92</v>
      </c>
      <c r="I1044" s="1" t="s">
        <v>27</v>
      </c>
      <c r="J1044" s="1" t="s">
        <v>193</v>
      </c>
      <c r="K1044" s="1" t="s">
        <v>194</v>
      </c>
      <c r="L1044" s="1" t="s">
        <v>56</v>
      </c>
      <c r="M1044" s="1" t="s">
        <v>701</v>
      </c>
      <c r="N1044" s="1" t="s">
        <v>32</v>
      </c>
      <c r="O1044" s="1" t="s">
        <v>47</v>
      </c>
      <c r="P1044" s="1" t="s">
        <v>702</v>
      </c>
      <c r="Q1044">
        <v>653.54999999999995</v>
      </c>
      <c r="R1044">
        <v>3</v>
      </c>
      <c r="S1044" s="5">
        <v>0</v>
      </c>
      <c r="T1044" s="11">
        <v>111.1035</v>
      </c>
      <c r="U1044" s="11">
        <f>SalesData[[#This Row],[Profit]]/SalesData[[#This Row],[Quantity]]</f>
        <v>37.034500000000001</v>
      </c>
      <c r="V1044" s="5">
        <f>SalesData[[#This Row],[Profit]]/SalesData[[#This Row],[Sales]]</f>
        <v>0.17</v>
      </c>
      <c r="W1044" s="17">
        <f>IF(SalesData[[#This Row],[Discount]]&gt;=0.2,1,0)</f>
        <v>0</v>
      </c>
      <c r="X1044" s="1" t="s">
        <v>131</v>
      </c>
      <c r="Y1044" s="1" t="str">
        <f>TEXT(SalesData[[#This Row],[Order Date]],"yyyy")</f>
        <v>2014</v>
      </c>
      <c r="Z1044" s="1" t="s">
        <v>115</v>
      </c>
    </row>
    <row r="1045" spans="1:26" x14ac:dyDescent="0.3">
      <c r="A1045">
        <v>5039</v>
      </c>
      <c r="B1045" s="1" t="s">
        <v>3026</v>
      </c>
      <c r="C1045" s="2">
        <v>42196</v>
      </c>
      <c r="D1045" s="2">
        <v>42197</v>
      </c>
      <c r="E1045" s="1" t="s">
        <v>89</v>
      </c>
      <c r="F1045" s="1" t="s">
        <v>1319</v>
      </c>
      <c r="G1045" s="1" t="s">
        <v>1320</v>
      </c>
      <c r="H1045" s="1" t="s">
        <v>92</v>
      </c>
      <c r="I1045" s="1" t="s">
        <v>27</v>
      </c>
      <c r="J1045" s="1" t="s">
        <v>201</v>
      </c>
      <c r="K1045" s="1" t="s">
        <v>202</v>
      </c>
      <c r="L1045" s="1" t="s">
        <v>69</v>
      </c>
      <c r="M1045" s="1" t="s">
        <v>909</v>
      </c>
      <c r="N1045" s="1" t="s">
        <v>32</v>
      </c>
      <c r="O1045" s="1" t="s">
        <v>47</v>
      </c>
      <c r="P1045" s="1" t="s">
        <v>910</v>
      </c>
      <c r="Q1045">
        <v>199.83600000000001</v>
      </c>
      <c r="R1045">
        <v>4</v>
      </c>
      <c r="S1045" s="5">
        <v>0.3</v>
      </c>
      <c r="T1045" s="11">
        <v>-37.112400000000001</v>
      </c>
      <c r="U1045" s="11">
        <f>SalesData[[#This Row],[Profit]]/SalesData[[#This Row],[Quantity]]</f>
        <v>-9.2781000000000002</v>
      </c>
      <c r="V1045" s="5">
        <f>SalesData[[#This Row],[Profit]]/SalesData[[#This Row],[Sales]]</f>
        <v>-0.18571428571428572</v>
      </c>
      <c r="W1045" s="17">
        <f>IF(SalesData[[#This Row],[Discount]]&gt;=0.2,1,0)</f>
        <v>1</v>
      </c>
      <c r="X1045" s="1" t="s">
        <v>125</v>
      </c>
      <c r="Y1045" s="1" t="str">
        <f>TEXT(SalesData[[#This Row],[Order Date]],"yyyy")</f>
        <v>2015</v>
      </c>
      <c r="Z1045" s="1" t="s">
        <v>73</v>
      </c>
    </row>
    <row r="1046" spans="1:26" x14ac:dyDescent="0.3">
      <c r="A1046">
        <v>5044</v>
      </c>
      <c r="B1046" s="1" t="s">
        <v>3027</v>
      </c>
      <c r="C1046" s="2">
        <v>42684</v>
      </c>
      <c r="D1046" s="2">
        <v>42687</v>
      </c>
      <c r="E1046" s="1" t="s">
        <v>23</v>
      </c>
      <c r="F1046" s="1" t="s">
        <v>1336</v>
      </c>
      <c r="G1046" s="1" t="s">
        <v>1337</v>
      </c>
      <c r="H1046" s="1" t="s">
        <v>26</v>
      </c>
      <c r="I1046" s="1" t="s">
        <v>27</v>
      </c>
      <c r="J1046" s="1" t="s">
        <v>54</v>
      </c>
      <c r="K1046" s="1" t="s">
        <v>55</v>
      </c>
      <c r="L1046" s="1" t="s">
        <v>56</v>
      </c>
      <c r="M1046" s="1" t="s">
        <v>881</v>
      </c>
      <c r="N1046" s="1" t="s">
        <v>32</v>
      </c>
      <c r="O1046" s="1" t="s">
        <v>58</v>
      </c>
      <c r="P1046" s="1" t="s">
        <v>882</v>
      </c>
      <c r="Q1046">
        <v>467.46</v>
      </c>
      <c r="R1046">
        <v>9</v>
      </c>
      <c r="S1046" s="5">
        <v>0</v>
      </c>
      <c r="T1046" s="11">
        <v>191.65860000000001</v>
      </c>
      <c r="U1046" s="11">
        <f>SalesData[[#This Row],[Profit]]/SalesData[[#This Row],[Quantity]]</f>
        <v>21.295400000000001</v>
      </c>
      <c r="V1046" s="5">
        <f>SalesData[[#This Row],[Profit]]/SalesData[[#This Row],[Sales]]</f>
        <v>0.41000000000000003</v>
      </c>
      <c r="W1046" s="17">
        <f>IF(SalesData[[#This Row],[Discount]]&gt;=0.2,1,0)</f>
        <v>0</v>
      </c>
      <c r="X1046" s="1" t="s">
        <v>35</v>
      </c>
      <c r="Y1046" s="1" t="str">
        <f>TEXT(SalesData[[#This Row],[Order Date]],"yyyy")</f>
        <v>2016</v>
      </c>
      <c r="Z1046" s="1" t="s">
        <v>36</v>
      </c>
    </row>
    <row r="1047" spans="1:26" x14ac:dyDescent="0.3">
      <c r="A1047">
        <v>5056</v>
      </c>
      <c r="B1047" s="1" t="s">
        <v>3028</v>
      </c>
      <c r="C1047" s="2">
        <v>42007</v>
      </c>
      <c r="D1047" s="2">
        <v>42012</v>
      </c>
      <c r="E1047" s="1" t="s">
        <v>23</v>
      </c>
      <c r="F1047" s="1" t="s">
        <v>3029</v>
      </c>
      <c r="G1047" s="1" t="s">
        <v>3030</v>
      </c>
      <c r="H1047" s="1" t="s">
        <v>26</v>
      </c>
      <c r="I1047" s="1" t="s">
        <v>27</v>
      </c>
      <c r="J1047" s="1" t="s">
        <v>1741</v>
      </c>
      <c r="K1047" s="1" t="s">
        <v>94</v>
      </c>
      <c r="L1047" s="1" t="s">
        <v>95</v>
      </c>
      <c r="M1047" s="1" t="s">
        <v>738</v>
      </c>
      <c r="N1047" s="1" t="s">
        <v>32</v>
      </c>
      <c r="O1047" s="1" t="s">
        <v>33</v>
      </c>
      <c r="P1047" s="1" t="s">
        <v>739</v>
      </c>
      <c r="Q1047">
        <v>1352.3976</v>
      </c>
      <c r="R1047">
        <v>9</v>
      </c>
      <c r="S1047" s="5">
        <v>0.32</v>
      </c>
      <c r="T1047" s="11">
        <v>-437.54039999999998</v>
      </c>
      <c r="U1047" s="11">
        <f>SalesData[[#This Row],[Profit]]/SalesData[[#This Row],[Quantity]]</f>
        <v>-48.615600000000001</v>
      </c>
      <c r="V1047" s="5">
        <f>SalesData[[#This Row],[Profit]]/SalesData[[#This Row],[Sales]]</f>
        <v>-0.32352941176470584</v>
      </c>
      <c r="W1047" s="17">
        <f>IF(SalesData[[#This Row],[Discount]]&gt;=0.2,1,0)</f>
        <v>1</v>
      </c>
      <c r="X1047" s="1" t="s">
        <v>60</v>
      </c>
      <c r="Y1047" s="1" t="str">
        <f>TEXT(SalesData[[#This Row],[Order Date]],"yyyy")</f>
        <v>2015</v>
      </c>
      <c r="Z1047" s="1" t="s">
        <v>171</v>
      </c>
    </row>
    <row r="1048" spans="1:26" x14ac:dyDescent="0.3">
      <c r="A1048">
        <v>5064</v>
      </c>
      <c r="B1048" s="1" t="s">
        <v>3031</v>
      </c>
      <c r="C1048" s="2">
        <v>42132</v>
      </c>
      <c r="D1048" s="2">
        <v>42136</v>
      </c>
      <c r="E1048" s="1" t="s">
        <v>41</v>
      </c>
      <c r="F1048" s="1" t="s">
        <v>935</v>
      </c>
      <c r="G1048" s="1" t="s">
        <v>936</v>
      </c>
      <c r="H1048" s="1" t="s">
        <v>26</v>
      </c>
      <c r="I1048" s="1" t="s">
        <v>27</v>
      </c>
      <c r="J1048" s="1" t="s">
        <v>167</v>
      </c>
      <c r="K1048" s="1" t="s">
        <v>168</v>
      </c>
      <c r="L1048" s="1" t="s">
        <v>95</v>
      </c>
      <c r="M1048" s="1" t="s">
        <v>598</v>
      </c>
      <c r="N1048" s="1" t="s">
        <v>32</v>
      </c>
      <c r="O1048" s="1" t="s">
        <v>58</v>
      </c>
      <c r="P1048" s="1" t="s">
        <v>599</v>
      </c>
      <c r="Q1048">
        <v>123.96</v>
      </c>
      <c r="R1048">
        <v>3</v>
      </c>
      <c r="S1048" s="5">
        <v>0</v>
      </c>
      <c r="T1048" s="11">
        <v>11.1564</v>
      </c>
      <c r="U1048" s="11">
        <f>SalesData[[#This Row],[Profit]]/SalesData[[#This Row],[Quantity]]</f>
        <v>3.7187999999999999</v>
      </c>
      <c r="V1048" s="5">
        <f>SalesData[[#This Row],[Profit]]/SalesData[[#This Row],[Sales]]</f>
        <v>0.09</v>
      </c>
      <c r="W1048" s="17">
        <f>IF(SalesData[[#This Row],[Discount]]&gt;=0.2,1,0)</f>
        <v>0</v>
      </c>
      <c r="X1048" s="1" t="s">
        <v>85</v>
      </c>
      <c r="Y1048" s="1" t="str">
        <f>TEXT(SalesData[[#This Row],[Order Date]],"yyyy")</f>
        <v>2015</v>
      </c>
      <c r="Z1048" s="1" t="s">
        <v>163</v>
      </c>
    </row>
    <row r="1049" spans="1:26" x14ac:dyDescent="0.3">
      <c r="A1049">
        <v>5067</v>
      </c>
      <c r="B1049" s="1" t="s">
        <v>3032</v>
      </c>
      <c r="C1049" s="2">
        <v>43069</v>
      </c>
      <c r="D1049" s="2">
        <v>43076</v>
      </c>
      <c r="E1049" s="1" t="s">
        <v>41</v>
      </c>
      <c r="F1049" s="1" t="s">
        <v>2138</v>
      </c>
      <c r="G1049" s="1" t="s">
        <v>2139</v>
      </c>
      <c r="H1049" s="1" t="s">
        <v>26</v>
      </c>
      <c r="I1049" s="1" t="s">
        <v>27</v>
      </c>
      <c r="J1049" s="1" t="s">
        <v>3033</v>
      </c>
      <c r="K1049" s="1" t="s">
        <v>1038</v>
      </c>
      <c r="L1049" s="1" t="s">
        <v>30</v>
      </c>
      <c r="M1049" s="1" t="s">
        <v>523</v>
      </c>
      <c r="N1049" s="1" t="s">
        <v>32</v>
      </c>
      <c r="O1049" s="1" t="s">
        <v>47</v>
      </c>
      <c r="P1049" s="1" t="s">
        <v>524</v>
      </c>
      <c r="Q1049">
        <v>1781.682</v>
      </c>
      <c r="R1049">
        <v>7</v>
      </c>
      <c r="S1049" s="5">
        <v>0.4</v>
      </c>
      <c r="T1049" s="11">
        <v>-653.28340000000003</v>
      </c>
      <c r="U1049" s="11">
        <f>SalesData[[#This Row],[Profit]]/SalesData[[#This Row],[Quantity]]</f>
        <v>-93.3262</v>
      </c>
      <c r="V1049" s="5">
        <f>SalesData[[#This Row],[Profit]]/SalesData[[#This Row],[Sales]]</f>
        <v>-0.3666666666666667</v>
      </c>
      <c r="W1049" s="17">
        <f>IF(SalesData[[#This Row],[Discount]]&gt;=0.2,1,0)</f>
        <v>1</v>
      </c>
      <c r="X1049" s="1" t="s">
        <v>49</v>
      </c>
      <c r="Y1049" s="1" t="str">
        <f>TEXT(SalesData[[#This Row],[Order Date]],"yyyy")</f>
        <v>2017</v>
      </c>
      <c r="Z1049" s="1" t="s">
        <v>36</v>
      </c>
    </row>
    <row r="1050" spans="1:26" x14ac:dyDescent="0.3">
      <c r="A1050">
        <v>5072</v>
      </c>
      <c r="B1050" s="1" t="s">
        <v>3034</v>
      </c>
      <c r="C1050" s="2">
        <v>41859</v>
      </c>
      <c r="D1050" s="2">
        <v>41863</v>
      </c>
      <c r="E1050" s="1" t="s">
        <v>41</v>
      </c>
      <c r="F1050" s="1" t="s">
        <v>3035</v>
      </c>
      <c r="G1050" s="1" t="s">
        <v>3036</v>
      </c>
      <c r="H1050" s="1" t="s">
        <v>102</v>
      </c>
      <c r="I1050" s="1" t="s">
        <v>27</v>
      </c>
      <c r="J1050" s="1" t="s">
        <v>777</v>
      </c>
      <c r="K1050" s="1" t="s">
        <v>291</v>
      </c>
      <c r="L1050" s="1" t="s">
        <v>95</v>
      </c>
      <c r="M1050" s="1" t="s">
        <v>1453</v>
      </c>
      <c r="N1050" s="1" t="s">
        <v>32</v>
      </c>
      <c r="O1050" s="1" t="s">
        <v>58</v>
      </c>
      <c r="P1050" s="1" t="s">
        <v>1454</v>
      </c>
      <c r="Q1050">
        <v>53.88</v>
      </c>
      <c r="R1050">
        <v>6</v>
      </c>
      <c r="S1050" s="5">
        <v>0</v>
      </c>
      <c r="T1050" s="11">
        <v>22.6296</v>
      </c>
      <c r="U1050" s="11">
        <f>SalesData[[#This Row],[Profit]]/SalesData[[#This Row],[Quantity]]</f>
        <v>3.7715999999999998</v>
      </c>
      <c r="V1050" s="5">
        <f>SalesData[[#This Row],[Profit]]/SalesData[[#This Row],[Sales]]</f>
        <v>0.42</v>
      </c>
      <c r="W1050" s="17">
        <f>IF(SalesData[[#This Row],[Discount]]&gt;=0.2,1,0)</f>
        <v>0</v>
      </c>
      <c r="X1050" s="1" t="s">
        <v>85</v>
      </c>
      <c r="Y1050" s="1" t="str">
        <f>TEXT(SalesData[[#This Row],[Order Date]],"yyyy")</f>
        <v>2014</v>
      </c>
      <c r="Z1050" s="1" t="s">
        <v>255</v>
      </c>
    </row>
    <row r="1051" spans="1:26" x14ac:dyDescent="0.3">
      <c r="A1051">
        <v>5076</v>
      </c>
      <c r="B1051" s="1" t="s">
        <v>3037</v>
      </c>
      <c r="C1051" s="2">
        <v>41749</v>
      </c>
      <c r="D1051" s="2">
        <v>41751</v>
      </c>
      <c r="E1051" s="1" t="s">
        <v>23</v>
      </c>
      <c r="F1051" s="1" t="s">
        <v>741</v>
      </c>
      <c r="G1051" s="1" t="s">
        <v>742</v>
      </c>
      <c r="H1051" s="1" t="s">
        <v>26</v>
      </c>
      <c r="I1051" s="1" t="s">
        <v>27</v>
      </c>
      <c r="J1051" s="1" t="s">
        <v>103</v>
      </c>
      <c r="K1051" s="1" t="s">
        <v>94</v>
      </c>
      <c r="L1051" s="1" t="s">
        <v>95</v>
      </c>
      <c r="M1051" s="1" t="s">
        <v>306</v>
      </c>
      <c r="N1051" s="1" t="s">
        <v>32</v>
      </c>
      <c r="O1051" s="1" t="s">
        <v>47</v>
      </c>
      <c r="P1051" s="1" t="s">
        <v>307</v>
      </c>
      <c r="Q1051">
        <v>744.1</v>
      </c>
      <c r="R1051">
        <v>5</v>
      </c>
      <c r="S1051" s="5">
        <v>0.3</v>
      </c>
      <c r="T1051" s="11">
        <v>-95.67</v>
      </c>
      <c r="U1051" s="11">
        <f>SalesData[[#This Row],[Profit]]/SalesData[[#This Row],[Quantity]]</f>
        <v>-19.134</v>
      </c>
      <c r="V1051" s="5">
        <f>SalesData[[#This Row],[Profit]]/SalesData[[#This Row],[Sales]]</f>
        <v>-0.12857142857142856</v>
      </c>
      <c r="W1051" s="17">
        <f>IF(SalesData[[#This Row],[Discount]]&gt;=0.2,1,0)</f>
        <v>1</v>
      </c>
      <c r="X1051" s="1" t="s">
        <v>72</v>
      </c>
      <c r="Y1051" s="1" t="str">
        <f>TEXT(SalesData[[#This Row],[Order Date]],"yyyy")</f>
        <v>2014</v>
      </c>
      <c r="Z1051" s="1" t="s">
        <v>115</v>
      </c>
    </row>
    <row r="1052" spans="1:26" x14ac:dyDescent="0.3">
      <c r="A1052">
        <v>5078</v>
      </c>
      <c r="B1052" s="1" t="s">
        <v>3037</v>
      </c>
      <c r="C1052" s="2">
        <v>41749</v>
      </c>
      <c r="D1052" s="2">
        <v>41751</v>
      </c>
      <c r="E1052" s="1" t="s">
        <v>23</v>
      </c>
      <c r="F1052" s="1" t="s">
        <v>741</v>
      </c>
      <c r="G1052" s="1" t="s">
        <v>742</v>
      </c>
      <c r="H1052" s="1" t="s">
        <v>26</v>
      </c>
      <c r="I1052" s="1" t="s">
        <v>27</v>
      </c>
      <c r="J1052" s="1" t="s">
        <v>103</v>
      </c>
      <c r="K1052" s="1" t="s">
        <v>94</v>
      </c>
      <c r="L1052" s="1" t="s">
        <v>95</v>
      </c>
      <c r="M1052" s="1" t="s">
        <v>2833</v>
      </c>
      <c r="N1052" s="1" t="s">
        <v>32</v>
      </c>
      <c r="O1052" s="1" t="s">
        <v>47</v>
      </c>
      <c r="P1052" s="1" t="s">
        <v>2834</v>
      </c>
      <c r="Q1052">
        <v>401.59</v>
      </c>
      <c r="R1052">
        <v>2</v>
      </c>
      <c r="S1052" s="5">
        <v>0.3</v>
      </c>
      <c r="T1052" s="11">
        <v>-131.95099999999999</v>
      </c>
      <c r="U1052" s="11">
        <f>SalesData[[#This Row],[Profit]]/SalesData[[#This Row],[Quantity]]</f>
        <v>-65.975499999999997</v>
      </c>
      <c r="V1052" s="5">
        <f>SalesData[[#This Row],[Profit]]/SalesData[[#This Row],[Sales]]</f>
        <v>-0.32857142857142857</v>
      </c>
      <c r="W1052" s="17">
        <f>IF(SalesData[[#This Row],[Discount]]&gt;=0.2,1,0)</f>
        <v>1</v>
      </c>
      <c r="X1052" s="1" t="s">
        <v>72</v>
      </c>
      <c r="Y1052" s="1" t="str">
        <f>TEXT(SalesData[[#This Row],[Order Date]],"yyyy")</f>
        <v>2014</v>
      </c>
      <c r="Z1052" s="1" t="s">
        <v>115</v>
      </c>
    </row>
    <row r="1053" spans="1:26" x14ac:dyDescent="0.3">
      <c r="A1053">
        <v>5080</v>
      </c>
      <c r="B1053" s="1" t="s">
        <v>3038</v>
      </c>
      <c r="C1053" s="2">
        <v>43064</v>
      </c>
      <c r="D1053" s="2">
        <v>43068</v>
      </c>
      <c r="E1053" s="1" t="s">
        <v>41</v>
      </c>
      <c r="F1053" s="1" t="s">
        <v>3039</v>
      </c>
      <c r="G1053" s="1" t="s">
        <v>3040</v>
      </c>
      <c r="H1053" s="1" t="s">
        <v>26</v>
      </c>
      <c r="I1053" s="1" t="s">
        <v>27</v>
      </c>
      <c r="J1053" s="1" t="s">
        <v>330</v>
      </c>
      <c r="K1053" s="1" t="s">
        <v>55</v>
      </c>
      <c r="L1053" s="1" t="s">
        <v>56</v>
      </c>
      <c r="M1053" s="1" t="s">
        <v>1697</v>
      </c>
      <c r="N1053" s="1" t="s">
        <v>32</v>
      </c>
      <c r="O1053" s="1" t="s">
        <v>33</v>
      </c>
      <c r="P1053" s="1" t="s">
        <v>1916</v>
      </c>
      <c r="Q1053">
        <v>359.49900000000002</v>
      </c>
      <c r="R1053">
        <v>3</v>
      </c>
      <c r="S1053" s="5">
        <v>0.15</v>
      </c>
      <c r="T1053" s="11">
        <v>-29.605799999999999</v>
      </c>
      <c r="U1053" s="11">
        <f>SalesData[[#This Row],[Profit]]/SalesData[[#This Row],[Quantity]]</f>
        <v>-9.8685999999999989</v>
      </c>
      <c r="V1053" s="5">
        <f>SalesData[[#This Row],[Profit]]/SalesData[[#This Row],[Sales]]</f>
        <v>-8.2352941176470573E-2</v>
      </c>
      <c r="W1053" s="17">
        <f>IF(SalesData[[#This Row],[Discount]]&gt;=0.2,1,0)</f>
        <v>0</v>
      </c>
      <c r="X1053" s="1" t="s">
        <v>85</v>
      </c>
      <c r="Y1053" s="1" t="str">
        <f>TEXT(SalesData[[#This Row],[Order Date]],"yyyy")</f>
        <v>2017</v>
      </c>
      <c r="Z1053" s="1" t="s">
        <v>36</v>
      </c>
    </row>
    <row r="1054" spans="1:26" x14ac:dyDescent="0.3">
      <c r="A1054">
        <v>5095</v>
      </c>
      <c r="B1054" s="1" t="s">
        <v>3041</v>
      </c>
      <c r="C1054" s="2">
        <v>41979</v>
      </c>
      <c r="D1054" s="2">
        <v>41983</v>
      </c>
      <c r="E1054" s="1" t="s">
        <v>41</v>
      </c>
      <c r="F1054" s="1" t="s">
        <v>2151</v>
      </c>
      <c r="G1054" s="1" t="s">
        <v>2152</v>
      </c>
      <c r="H1054" s="1" t="s">
        <v>26</v>
      </c>
      <c r="I1054" s="1" t="s">
        <v>27</v>
      </c>
      <c r="J1054" s="1" t="s">
        <v>135</v>
      </c>
      <c r="K1054" s="1" t="s">
        <v>136</v>
      </c>
      <c r="L1054" s="1" t="s">
        <v>95</v>
      </c>
      <c r="M1054" s="1" t="s">
        <v>1064</v>
      </c>
      <c r="N1054" s="1" t="s">
        <v>32</v>
      </c>
      <c r="O1054" s="1" t="s">
        <v>47</v>
      </c>
      <c r="P1054" s="1" t="s">
        <v>1065</v>
      </c>
      <c r="Q1054">
        <v>214.95</v>
      </c>
      <c r="R1054">
        <v>5</v>
      </c>
      <c r="S1054" s="5">
        <v>0.5</v>
      </c>
      <c r="T1054" s="11">
        <v>-120.372</v>
      </c>
      <c r="U1054" s="11">
        <f>SalesData[[#This Row],[Profit]]/SalesData[[#This Row],[Quantity]]</f>
        <v>-24.074400000000001</v>
      </c>
      <c r="V1054" s="5">
        <f>SalesData[[#This Row],[Profit]]/SalesData[[#This Row],[Sales]]</f>
        <v>-0.56000000000000005</v>
      </c>
      <c r="W1054" s="17">
        <f>IF(SalesData[[#This Row],[Discount]]&gt;=0.2,1,0)</f>
        <v>1</v>
      </c>
      <c r="X1054" s="1" t="s">
        <v>85</v>
      </c>
      <c r="Y1054" s="1" t="str">
        <f>TEXT(SalesData[[#This Row],[Order Date]],"yyyy")</f>
        <v>2014</v>
      </c>
      <c r="Z1054" s="1" t="s">
        <v>98</v>
      </c>
    </row>
    <row r="1055" spans="1:26" x14ac:dyDescent="0.3">
      <c r="A1055">
        <v>5097</v>
      </c>
      <c r="B1055" s="1" t="s">
        <v>3041</v>
      </c>
      <c r="C1055" s="2">
        <v>41979</v>
      </c>
      <c r="D1055" s="2">
        <v>41983</v>
      </c>
      <c r="E1055" s="1" t="s">
        <v>41</v>
      </c>
      <c r="F1055" s="1" t="s">
        <v>2151</v>
      </c>
      <c r="G1055" s="1" t="s">
        <v>2152</v>
      </c>
      <c r="H1055" s="1" t="s">
        <v>26</v>
      </c>
      <c r="I1055" s="1" t="s">
        <v>27</v>
      </c>
      <c r="J1055" s="1" t="s">
        <v>135</v>
      </c>
      <c r="K1055" s="1" t="s">
        <v>136</v>
      </c>
      <c r="L1055" s="1" t="s">
        <v>95</v>
      </c>
      <c r="M1055" s="1" t="s">
        <v>1453</v>
      </c>
      <c r="N1055" s="1" t="s">
        <v>32</v>
      </c>
      <c r="O1055" s="1" t="s">
        <v>58</v>
      </c>
      <c r="P1055" s="1" t="s">
        <v>1454</v>
      </c>
      <c r="Q1055">
        <v>10.776</v>
      </c>
      <c r="R1055">
        <v>3</v>
      </c>
      <c r="S1055" s="5">
        <v>0.6</v>
      </c>
      <c r="T1055" s="11">
        <v>-4.8491999999999997</v>
      </c>
      <c r="U1055" s="11">
        <f>SalesData[[#This Row],[Profit]]/SalesData[[#This Row],[Quantity]]</f>
        <v>-1.6163999999999998</v>
      </c>
      <c r="V1055" s="5">
        <f>SalesData[[#This Row],[Profit]]/SalesData[[#This Row],[Sales]]</f>
        <v>-0.45</v>
      </c>
      <c r="W1055" s="17">
        <f>IF(SalesData[[#This Row],[Discount]]&gt;=0.2,1,0)</f>
        <v>1</v>
      </c>
      <c r="X1055" s="1" t="s">
        <v>85</v>
      </c>
      <c r="Y1055" s="1" t="str">
        <f>TEXT(SalesData[[#This Row],[Order Date]],"yyyy")</f>
        <v>2014</v>
      </c>
      <c r="Z1055" s="1" t="s">
        <v>98</v>
      </c>
    </row>
    <row r="1056" spans="1:26" x14ac:dyDescent="0.3">
      <c r="A1056">
        <v>5106</v>
      </c>
      <c r="B1056" s="1" t="s">
        <v>3042</v>
      </c>
      <c r="C1056" s="2">
        <v>41987</v>
      </c>
      <c r="D1056" s="2">
        <v>41993</v>
      </c>
      <c r="E1056" s="1" t="s">
        <v>41</v>
      </c>
      <c r="F1056" s="1" t="s">
        <v>810</v>
      </c>
      <c r="G1056" s="1" t="s">
        <v>811</v>
      </c>
      <c r="H1056" s="1" t="s">
        <v>26</v>
      </c>
      <c r="I1056" s="1" t="s">
        <v>27</v>
      </c>
      <c r="J1056" s="1" t="s">
        <v>3043</v>
      </c>
      <c r="K1056" s="1" t="s">
        <v>45</v>
      </c>
      <c r="L1056" s="1" t="s">
        <v>30</v>
      </c>
      <c r="M1056" s="1" t="s">
        <v>1894</v>
      </c>
      <c r="N1056" s="1" t="s">
        <v>32</v>
      </c>
      <c r="O1056" s="1" t="s">
        <v>38</v>
      </c>
      <c r="P1056" s="1" t="s">
        <v>1895</v>
      </c>
      <c r="Q1056">
        <v>186.304</v>
      </c>
      <c r="R1056">
        <v>4</v>
      </c>
      <c r="S1056" s="5">
        <v>0.2</v>
      </c>
      <c r="T1056" s="11">
        <v>13.972799999999999</v>
      </c>
      <c r="U1056" s="11">
        <f>SalesData[[#This Row],[Profit]]/SalesData[[#This Row],[Quantity]]</f>
        <v>3.4931999999999999</v>
      </c>
      <c r="V1056" s="5">
        <f>SalesData[[#This Row],[Profit]]/SalesData[[#This Row],[Sales]]</f>
        <v>7.4999999999999997E-2</v>
      </c>
      <c r="W1056" s="17">
        <f>IF(SalesData[[#This Row],[Discount]]&gt;=0.2,1,0)</f>
        <v>1</v>
      </c>
      <c r="X1056" s="1" t="s">
        <v>131</v>
      </c>
      <c r="Y1056" s="1" t="str">
        <f>TEXT(SalesData[[#This Row],[Order Date]],"yyyy")</f>
        <v>2014</v>
      </c>
      <c r="Z1056" s="1" t="s">
        <v>98</v>
      </c>
    </row>
    <row r="1057" spans="1:26" x14ac:dyDescent="0.3">
      <c r="A1057">
        <v>5113</v>
      </c>
      <c r="B1057" s="1" t="s">
        <v>3044</v>
      </c>
      <c r="C1057" s="2">
        <v>42321</v>
      </c>
      <c r="D1057" s="2">
        <v>42321</v>
      </c>
      <c r="E1057" s="1" t="s">
        <v>427</v>
      </c>
      <c r="F1057" s="1" t="s">
        <v>2910</v>
      </c>
      <c r="G1057" s="1" t="s">
        <v>2911</v>
      </c>
      <c r="H1057" s="1" t="s">
        <v>26</v>
      </c>
      <c r="I1057" s="1" t="s">
        <v>27</v>
      </c>
      <c r="J1057" s="1" t="s">
        <v>135</v>
      </c>
      <c r="K1057" s="1" t="s">
        <v>136</v>
      </c>
      <c r="L1057" s="1" t="s">
        <v>95</v>
      </c>
      <c r="M1057" s="1" t="s">
        <v>3045</v>
      </c>
      <c r="N1057" s="1" t="s">
        <v>32</v>
      </c>
      <c r="O1057" s="1" t="s">
        <v>58</v>
      </c>
      <c r="P1057" s="1" t="s">
        <v>3046</v>
      </c>
      <c r="Q1057">
        <v>17.495999999999999</v>
      </c>
      <c r="R1057">
        <v>9</v>
      </c>
      <c r="S1057" s="5">
        <v>0.6</v>
      </c>
      <c r="T1057" s="11">
        <v>-7.4358000000000004</v>
      </c>
      <c r="U1057" s="11">
        <f>SalesData[[#This Row],[Profit]]/SalesData[[#This Row],[Quantity]]</f>
        <v>-0.82620000000000005</v>
      </c>
      <c r="V1057" s="5">
        <f>SalesData[[#This Row],[Profit]]/SalesData[[#This Row],[Sales]]</f>
        <v>-0.42500000000000004</v>
      </c>
      <c r="W1057" s="17">
        <f>IF(SalesData[[#This Row],[Discount]]&gt;=0.2,1,0)</f>
        <v>1</v>
      </c>
      <c r="X1057" s="1" t="s">
        <v>432</v>
      </c>
      <c r="Y1057" s="1" t="str">
        <f>TEXT(SalesData[[#This Row],[Order Date]],"yyyy")</f>
        <v>2015</v>
      </c>
      <c r="Z1057" s="1" t="s">
        <v>36</v>
      </c>
    </row>
    <row r="1058" spans="1:26" x14ac:dyDescent="0.3">
      <c r="A1058">
        <v>5125</v>
      </c>
      <c r="B1058" s="1" t="s">
        <v>3047</v>
      </c>
      <c r="C1058" s="2">
        <v>41896</v>
      </c>
      <c r="D1058" s="2">
        <v>41896</v>
      </c>
      <c r="E1058" s="1" t="s">
        <v>427</v>
      </c>
      <c r="F1058" s="1" t="s">
        <v>2118</v>
      </c>
      <c r="G1058" s="1" t="s">
        <v>2119</v>
      </c>
      <c r="H1058" s="1" t="s">
        <v>26</v>
      </c>
      <c r="I1058" s="1" t="s">
        <v>27</v>
      </c>
      <c r="J1058" s="1" t="s">
        <v>175</v>
      </c>
      <c r="K1058" s="1" t="s">
        <v>122</v>
      </c>
      <c r="L1058" s="1" t="s">
        <v>69</v>
      </c>
      <c r="M1058" s="1" t="s">
        <v>1261</v>
      </c>
      <c r="N1058" s="1" t="s">
        <v>32</v>
      </c>
      <c r="O1058" s="1" t="s">
        <v>47</v>
      </c>
      <c r="P1058" s="1" t="s">
        <v>1065</v>
      </c>
      <c r="Q1058">
        <v>464.29199999999997</v>
      </c>
      <c r="R1058">
        <v>9</v>
      </c>
      <c r="S1058" s="5">
        <v>0.4</v>
      </c>
      <c r="T1058" s="11">
        <v>-108.3348</v>
      </c>
      <c r="U1058" s="11">
        <f>SalesData[[#This Row],[Profit]]/SalesData[[#This Row],[Quantity]]</f>
        <v>-12.0372</v>
      </c>
      <c r="V1058" s="5">
        <f>SalesData[[#This Row],[Profit]]/SalesData[[#This Row],[Sales]]</f>
        <v>-0.23333333333333334</v>
      </c>
      <c r="W1058" s="17">
        <f>IF(SalesData[[#This Row],[Discount]]&gt;=0.2,1,0)</f>
        <v>1</v>
      </c>
      <c r="X1058" s="1" t="s">
        <v>432</v>
      </c>
      <c r="Y1058" s="1" t="str">
        <f>TEXT(SalesData[[#This Row],[Order Date]],"yyyy")</f>
        <v>2014</v>
      </c>
      <c r="Z1058" s="1" t="s">
        <v>79</v>
      </c>
    </row>
    <row r="1059" spans="1:26" x14ac:dyDescent="0.3">
      <c r="A1059">
        <v>5132</v>
      </c>
      <c r="B1059" s="1" t="s">
        <v>3048</v>
      </c>
      <c r="C1059" s="2">
        <v>43098</v>
      </c>
      <c r="D1059" s="2">
        <v>43105</v>
      </c>
      <c r="E1059" s="1" t="s">
        <v>41</v>
      </c>
      <c r="F1059" s="1" t="s">
        <v>378</v>
      </c>
      <c r="G1059" s="1" t="s">
        <v>379</v>
      </c>
      <c r="H1059" s="1" t="s">
        <v>92</v>
      </c>
      <c r="I1059" s="1" t="s">
        <v>27</v>
      </c>
      <c r="J1059" s="1" t="s">
        <v>3049</v>
      </c>
      <c r="K1059" s="1" t="s">
        <v>55</v>
      </c>
      <c r="L1059" s="1" t="s">
        <v>56</v>
      </c>
      <c r="M1059" s="1" t="s">
        <v>1836</v>
      </c>
      <c r="N1059" s="1" t="s">
        <v>32</v>
      </c>
      <c r="O1059" s="1" t="s">
        <v>58</v>
      </c>
      <c r="P1059" s="1" t="s">
        <v>1837</v>
      </c>
      <c r="Q1059">
        <v>101.12</v>
      </c>
      <c r="R1059">
        <v>8</v>
      </c>
      <c r="S1059" s="5">
        <v>0</v>
      </c>
      <c r="T1059" s="11">
        <v>37.414400000000001</v>
      </c>
      <c r="U1059" s="11">
        <f>SalesData[[#This Row],[Profit]]/SalesData[[#This Row],[Quantity]]</f>
        <v>4.6768000000000001</v>
      </c>
      <c r="V1059" s="5">
        <f>SalesData[[#This Row],[Profit]]/SalesData[[#This Row],[Sales]]</f>
        <v>0.37</v>
      </c>
      <c r="W1059" s="17">
        <f>IF(SalesData[[#This Row],[Discount]]&gt;=0.2,1,0)</f>
        <v>0</v>
      </c>
      <c r="X1059" s="1" t="s">
        <v>49</v>
      </c>
      <c r="Y1059" s="1" t="str">
        <f>TEXT(SalesData[[#This Row],[Order Date]],"yyyy")</f>
        <v>2017</v>
      </c>
      <c r="Z1059" s="1" t="s">
        <v>98</v>
      </c>
    </row>
    <row r="1060" spans="1:26" x14ac:dyDescent="0.3">
      <c r="A1060">
        <v>5138</v>
      </c>
      <c r="B1060" s="1" t="s">
        <v>3050</v>
      </c>
      <c r="C1060" s="2">
        <v>42687</v>
      </c>
      <c r="D1060" s="2">
        <v>42691</v>
      </c>
      <c r="E1060" s="1" t="s">
        <v>41</v>
      </c>
      <c r="F1060" s="1" t="s">
        <v>3051</v>
      </c>
      <c r="G1060" s="1" t="s">
        <v>3052</v>
      </c>
      <c r="H1060" s="1" t="s">
        <v>92</v>
      </c>
      <c r="I1060" s="1" t="s">
        <v>27</v>
      </c>
      <c r="J1060" s="1" t="s">
        <v>3018</v>
      </c>
      <c r="K1060" s="1" t="s">
        <v>1524</v>
      </c>
      <c r="L1060" s="1" t="s">
        <v>95</v>
      </c>
      <c r="M1060" s="1" t="s">
        <v>696</v>
      </c>
      <c r="N1060" s="1" t="s">
        <v>32</v>
      </c>
      <c r="O1060" s="1" t="s">
        <v>58</v>
      </c>
      <c r="P1060" s="1" t="s">
        <v>697</v>
      </c>
      <c r="Q1060">
        <v>30.36</v>
      </c>
      <c r="R1060">
        <v>4</v>
      </c>
      <c r="S1060" s="5">
        <v>0</v>
      </c>
      <c r="T1060" s="11">
        <v>13.0548</v>
      </c>
      <c r="U1060" s="11">
        <f>SalesData[[#This Row],[Profit]]/SalesData[[#This Row],[Quantity]]</f>
        <v>3.2637</v>
      </c>
      <c r="V1060" s="5">
        <f>SalesData[[#This Row],[Profit]]/SalesData[[#This Row],[Sales]]</f>
        <v>0.43</v>
      </c>
      <c r="W1060" s="17">
        <f>IF(SalesData[[#This Row],[Discount]]&gt;=0.2,1,0)</f>
        <v>0</v>
      </c>
      <c r="X1060" s="1" t="s">
        <v>85</v>
      </c>
      <c r="Y1060" s="1" t="str">
        <f>TEXT(SalesData[[#This Row],[Order Date]],"yyyy")</f>
        <v>2016</v>
      </c>
      <c r="Z1060" s="1" t="s">
        <v>36</v>
      </c>
    </row>
    <row r="1061" spans="1:26" x14ac:dyDescent="0.3">
      <c r="A1061">
        <v>5142</v>
      </c>
      <c r="B1061" s="1" t="s">
        <v>3053</v>
      </c>
      <c r="C1061" s="2">
        <v>42461</v>
      </c>
      <c r="D1061" s="2">
        <v>42465</v>
      </c>
      <c r="E1061" s="1" t="s">
        <v>41</v>
      </c>
      <c r="F1061" s="1" t="s">
        <v>3054</v>
      </c>
      <c r="G1061" s="1" t="s">
        <v>3055</v>
      </c>
      <c r="H1061" s="1" t="s">
        <v>26</v>
      </c>
      <c r="I1061" s="1" t="s">
        <v>27</v>
      </c>
      <c r="J1061" s="1" t="s">
        <v>175</v>
      </c>
      <c r="K1061" s="1" t="s">
        <v>122</v>
      </c>
      <c r="L1061" s="1" t="s">
        <v>69</v>
      </c>
      <c r="M1061" s="1" t="s">
        <v>37</v>
      </c>
      <c r="N1061" s="1" t="s">
        <v>32</v>
      </c>
      <c r="O1061" s="1" t="s">
        <v>38</v>
      </c>
      <c r="P1061" s="1" t="s">
        <v>39</v>
      </c>
      <c r="Q1061">
        <v>1317.492</v>
      </c>
      <c r="R1061">
        <v>6</v>
      </c>
      <c r="S1061" s="5">
        <v>0.1</v>
      </c>
      <c r="T1061" s="11">
        <v>292.77600000000001</v>
      </c>
      <c r="U1061" s="11">
        <f>SalesData[[#This Row],[Profit]]/SalesData[[#This Row],[Quantity]]</f>
        <v>48.795999999999999</v>
      </c>
      <c r="V1061" s="5">
        <f>SalesData[[#This Row],[Profit]]/SalesData[[#This Row],[Sales]]</f>
        <v>0.22222222222222224</v>
      </c>
      <c r="W1061" s="17">
        <f>IF(SalesData[[#This Row],[Discount]]&gt;=0.2,1,0)</f>
        <v>0</v>
      </c>
      <c r="X1061" s="1" t="s">
        <v>85</v>
      </c>
      <c r="Y1061" s="1" t="str">
        <f>TEXT(SalesData[[#This Row],[Order Date]],"yyyy")</f>
        <v>2016</v>
      </c>
      <c r="Z1061" s="1" t="s">
        <v>115</v>
      </c>
    </row>
    <row r="1062" spans="1:26" x14ac:dyDescent="0.3">
      <c r="A1062">
        <v>5145</v>
      </c>
      <c r="B1062" s="1" t="s">
        <v>3056</v>
      </c>
      <c r="C1062" s="2">
        <v>42768</v>
      </c>
      <c r="D1062" s="2">
        <v>42773</v>
      </c>
      <c r="E1062" s="1" t="s">
        <v>41</v>
      </c>
      <c r="F1062" s="1" t="s">
        <v>2810</v>
      </c>
      <c r="G1062" s="1" t="s">
        <v>2811</v>
      </c>
      <c r="H1062" s="1" t="s">
        <v>26</v>
      </c>
      <c r="I1062" s="1" t="s">
        <v>27</v>
      </c>
      <c r="J1062" s="1" t="s">
        <v>54</v>
      </c>
      <c r="K1062" s="1" t="s">
        <v>55</v>
      </c>
      <c r="L1062" s="1" t="s">
        <v>56</v>
      </c>
      <c r="M1062" s="1" t="s">
        <v>609</v>
      </c>
      <c r="N1062" s="1" t="s">
        <v>32</v>
      </c>
      <c r="O1062" s="1" t="s">
        <v>58</v>
      </c>
      <c r="P1062" s="1" t="s">
        <v>610</v>
      </c>
      <c r="Q1062">
        <v>86.26</v>
      </c>
      <c r="R1062">
        <v>2</v>
      </c>
      <c r="S1062" s="5">
        <v>0</v>
      </c>
      <c r="T1062" s="11">
        <v>29.328399999999998</v>
      </c>
      <c r="U1062" s="11">
        <f>SalesData[[#This Row],[Profit]]/SalesData[[#This Row],[Quantity]]</f>
        <v>14.664199999999999</v>
      </c>
      <c r="V1062" s="5">
        <f>SalesData[[#This Row],[Profit]]/SalesData[[#This Row],[Sales]]</f>
        <v>0.33999999999999997</v>
      </c>
      <c r="W1062" s="17">
        <f>IF(SalesData[[#This Row],[Discount]]&gt;=0.2,1,0)</f>
        <v>0</v>
      </c>
      <c r="X1062" s="1" t="s">
        <v>60</v>
      </c>
      <c r="Y1062" s="1" t="str">
        <f>TEXT(SalesData[[#This Row],[Order Date]],"yyyy")</f>
        <v>2017</v>
      </c>
      <c r="Z1062" s="1" t="s">
        <v>299</v>
      </c>
    </row>
    <row r="1063" spans="1:26" x14ac:dyDescent="0.3">
      <c r="A1063">
        <v>5148</v>
      </c>
      <c r="B1063" s="1" t="s">
        <v>3057</v>
      </c>
      <c r="C1063" s="2">
        <v>43093</v>
      </c>
      <c r="D1063" s="2">
        <v>43100</v>
      </c>
      <c r="E1063" s="1" t="s">
        <v>41</v>
      </c>
      <c r="F1063" s="1" t="s">
        <v>3058</v>
      </c>
      <c r="G1063" s="1" t="s">
        <v>3059</v>
      </c>
      <c r="H1063" s="1" t="s">
        <v>102</v>
      </c>
      <c r="I1063" s="1" t="s">
        <v>27</v>
      </c>
      <c r="J1063" s="1" t="s">
        <v>3060</v>
      </c>
      <c r="K1063" s="1" t="s">
        <v>522</v>
      </c>
      <c r="L1063" s="1" t="s">
        <v>56</v>
      </c>
      <c r="M1063" s="1" t="s">
        <v>2515</v>
      </c>
      <c r="N1063" s="1" t="s">
        <v>32</v>
      </c>
      <c r="O1063" s="1" t="s">
        <v>58</v>
      </c>
      <c r="P1063" s="1" t="s">
        <v>2516</v>
      </c>
      <c r="Q1063">
        <v>8.5440000000000005</v>
      </c>
      <c r="R1063">
        <v>4</v>
      </c>
      <c r="S1063" s="5">
        <v>0.2</v>
      </c>
      <c r="T1063" s="11">
        <v>1.9224000000000001</v>
      </c>
      <c r="U1063" s="11">
        <f>SalesData[[#This Row],[Profit]]/SalesData[[#This Row],[Quantity]]</f>
        <v>0.48060000000000003</v>
      </c>
      <c r="V1063" s="5">
        <f>SalesData[[#This Row],[Profit]]/SalesData[[#This Row],[Sales]]</f>
        <v>0.22500000000000001</v>
      </c>
      <c r="W1063" s="17">
        <f>IF(SalesData[[#This Row],[Discount]]&gt;=0.2,1,0)</f>
        <v>1</v>
      </c>
      <c r="X1063" s="1" t="s">
        <v>49</v>
      </c>
      <c r="Y1063" s="1" t="str">
        <f>TEXT(SalesData[[#This Row],[Order Date]],"yyyy")</f>
        <v>2017</v>
      </c>
      <c r="Z1063" s="1" t="s">
        <v>98</v>
      </c>
    </row>
    <row r="1064" spans="1:26" x14ac:dyDescent="0.3">
      <c r="A1064">
        <v>5149</v>
      </c>
      <c r="B1064" s="1" t="s">
        <v>3057</v>
      </c>
      <c r="C1064" s="2">
        <v>43093</v>
      </c>
      <c r="D1064" s="2">
        <v>43100</v>
      </c>
      <c r="E1064" s="1" t="s">
        <v>41</v>
      </c>
      <c r="F1064" s="1" t="s">
        <v>3058</v>
      </c>
      <c r="G1064" s="1" t="s">
        <v>3059</v>
      </c>
      <c r="H1064" s="1" t="s">
        <v>102</v>
      </c>
      <c r="I1064" s="1" t="s">
        <v>27</v>
      </c>
      <c r="J1064" s="1" t="s">
        <v>3060</v>
      </c>
      <c r="K1064" s="1" t="s">
        <v>522</v>
      </c>
      <c r="L1064" s="1" t="s">
        <v>56</v>
      </c>
      <c r="M1064" s="1" t="s">
        <v>853</v>
      </c>
      <c r="N1064" s="1" t="s">
        <v>32</v>
      </c>
      <c r="O1064" s="1" t="s">
        <v>38</v>
      </c>
      <c r="P1064" s="1" t="s">
        <v>854</v>
      </c>
      <c r="Q1064">
        <v>842.37599999999998</v>
      </c>
      <c r="R1064">
        <v>3</v>
      </c>
      <c r="S1064" s="5">
        <v>0.2</v>
      </c>
      <c r="T1064" s="11">
        <v>105.297</v>
      </c>
      <c r="U1064" s="11">
        <f>SalesData[[#This Row],[Profit]]/SalesData[[#This Row],[Quantity]]</f>
        <v>35.098999999999997</v>
      </c>
      <c r="V1064" s="5">
        <f>SalesData[[#This Row],[Profit]]/SalesData[[#This Row],[Sales]]</f>
        <v>0.125</v>
      </c>
      <c r="W1064" s="17">
        <f>IF(SalesData[[#This Row],[Discount]]&gt;=0.2,1,0)</f>
        <v>1</v>
      </c>
      <c r="X1064" s="1" t="s">
        <v>49</v>
      </c>
      <c r="Y1064" s="1" t="str">
        <f>TEXT(SalesData[[#This Row],[Order Date]],"yyyy")</f>
        <v>2017</v>
      </c>
      <c r="Z1064" s="1" t="s">
        <v>98</v>
      </c>
    </row>
    <row r="1065" spans="1:26" x14ac:dyDescent="0.3">
      <c r="A1065">
        <v>5156</v>
      </c>
      <c r="B1065" s="1" t="s">
        <v>3061</v>
      </c>
      <c r="C1065" s="2">
        <v>42223</v>
      </c>
      <c r="D1065" s="2">
        <v>42224</v>
      </c>
      <c r="E1065" s="1" t="s">
        <v>89</v>
      </c>
      <c r="F1065" s="1" t="s">
        <v>3062</v>
      </c>
      <c r="G1065" s="1" t="s">
        <v>3063</v>
      </c>
      <c r="H1065" s="1" t="s">
        <v>26</v>
      </c>
      <c r="I1065" s="1" t="s">
        <v>27</v>
      </c>
      <c r="J1065" s="1" t="s">
        <v>3064</v>
      </c>
      <c r="K1065" s="1" t="s">
        <v>567</v>
      </c>
      <c r="L1065" s="1" t="s">
        <v>95</v>
      </c>
      <c r="M1065" s="1" t="s">
        <v>2198</v>
      </c>
      <c r="N1065" s="1" t="s">
        <v>32</v>
      </c>
      <c r="O1065" s="1" t="s">
        <v>58</v>
      </c>
      <c r="P1065" s="1" t="s">
        <v>2199</v>
      </c>
      <c r="Q1065">
        <v>212.94</v>
      </c>
      <c r="R1065">
        <v>3</v>
      </c>
      <c r="S1065" s="5">
        <v>0</v>
      </c>
      <c r="T1065" s="11">
        <v>34.070399999999999</v>
      </c>
      <c r="U1065" s="11">
        <f>SalesData[[#This Row],[Profit]]/SalesData[[#This Row],[Quantity]]</f>
        <v>11.3568</v>
      </c>
      <c r="V1065" s="5">
        <f>SalesData[[#This Row],[Profit]]/SalesData[[#This Row],[Sales]]</f>
        <v>0.16</v>
      </c>
      <c r="W1065" s="17">
        <f>IF(SalesData[[#This Row],[Discount]]&gt;=0.2,1,0)</f>
        <v>0</v>
      </c>
      <c r="X1065" s="1" t="s">
        <v>125</v>
      </c>
      <c r="Y1065" s="1" t="str">
        <f>TEXT(SalesData[[#This Row],[Order Date]],"yyyy")</f>
        <v>2015</v>
      </c>
      <c r="Z1065" s="1" t="s">
        <v>255</v>
      </c>
    </row>
    <row r="1066" spans="1:26" x14ac:dyDescent="0.3">
      <c r="A1066">
        <v>5158</v>
      </c>
      <c r="B1066" s="1" t="s">
        <v>3065</v>
      </c>
      <c r="C1066" s="2">
        <v>42916</v>
      </c>
      <c r="D1066" s="2">
        <v>42920</v>
      </c>
      <c r="E1066" s="1" t="s">
        <v>23</v>
      </c>
      <c r="F1066" s="1" t="s">
        <v>2601</v>
      </c>
      <c r="G1066" s="1" t="s">
        <v>2602</v>
      </c>
      <c r="H1066" s="1" t="s">
        <v>102</v>
      </c>
      <c r="I1066" s="1" t="s">
        <v>27</v>
      </c>
      <c r="J1066" s="1" t="s">
        <v>135</v>
      </c>
      <c r="K1066" s="1" t="s">
        <v>136</v>
      </c>
      <c r="L1066" s="1" t="s">
        <v>95</v>
      </c>
      <c r="M1066" s="1" t="s">
        <v>2732</v>
      </c>
      <c r="N1066" s="1" t="s">
        <v>32</v>
      </c>
      <c r="O1066" s="1" t="s">
        <v>38</v>
      </c>
      <c r="P1066" s="1" t="s">
        <v>2733</v>
      </c>
      <c r="Q1066">
        <v>569.05799999999999</v>
      </c>
      <c r="R1066">
        <v>3</v>
      </c>
      <c r="S1066" s="5">
        <v>0.3</v>
      </c>
      <c r="T1066" s="11">
        <v>-178.8468</v>
      </c>
      <c r="U1066" s="11">
        <f>SalesData[[#This Row],[Profit]]/SalesData[[#This Row],[Quantity]]</f>
        <v>-59.615600000000001</v>
      </c>
      <c r="V1066" s="5">
        <f>SalesData[[#This Row],[Profit]]/SalesData[[#This Row],[Sales]]</f>
        <v>-0.31428571428571428</v>
      </c>
      <c r="W1066" s="17">
        <f>IF(SalesData[[#This Row],[Discount]]&gt;=0.2,1,0)</f>
        <v>1</v>
      </c>
      <c r="X1066" s="1" t="s">
        <v>85</v>
      </c>
      <c r="Y1066" s="1" t="str">
        <f>TEXT(SalesData[[#This Row],[Order Date]],"yyyy")</f>
        <v>2017</v>
      </c>
      <c r="Z1066" s="1" t="s">
        <v>61</v>
      </c>
    </row>
    <row r="1067" spans="1:26" x14ac:dyDescent="0.3">
      <c r="A1067">
        <v>5159</v>
      </c>
      <c r="B1067" s="1" t="s">
        <v>3065</v>
      </c>
      <c r="C1067" s="2">
        <v>42916</v>
      </c>
      <c r="D1067" s="2">
        <v>42920</v>
      </c>
      <c r="E1067" s="1" t="s">
        <v>23</v>
      </c>
      <c r="F1067" s="1" t="s">
        <v>2601</v>
      </c>
      <c r="G1067" s="1" t="s">
        <v>2602</v>
      </c>
      <c r="H1067" s="1" t="s">
        <v>102</v>
      </c>
      <c r="I1067" s="1" t="s">
        <v>27</v>
      </c>
      <c r="J1067" s="1" t="s">
        <v>135</v>
      </c>
      <c r="K1067" s="1" t="s">
        <v>136</v>
      </c>
      <c r="L1067" s="1" t="s">
        <v>95</v>
      </c>
      <c r="M1067" s="1" t="s">
        <v>169</v>
      </c>
      <c r="N1067" s="1" t="s">
        <v>32</v>
      </c>
      <c r="O1067" s="1" t="s">
        <v>58</v>
      </c>
      <c r="P1067" s="1" t="s">
        <v>170</v>
      </c>
      <c r="Q1067">
        <v>14.224</v>
      </c>
      <c r="R1067">
        <v>2</v>
      </c>
      <c r="S1067" s="5">
        <v>0.6</v>
      </c>
      <c r="T1067" s="11">
        <v>-10.3124</v>
      </c>
      <c r="U1067" s="11">
        <f>SalesData[[#This Row],[Profit]]/SalesData[[#This Row],[Quantity]]</f>
        <v>-5.1562000000000001</v>
      </c>
      <c r="V1067" s="5">
        <f>SalesData[[#This Row],[Profit]]/SalesData[[#This Row],[Sales]]</f>
        <v>-0.72499999999999998</v>
      </c>
      <c r="W1067" s="17">
        <f>IF(SalesData[[#This Row],[Discount]]&gt;=0.2,1,0)</f>
        <v>1</v>
      </c>
      <c r="X1067" s="1" t="s">
        <v>85</v>
      </c>
      <c r="Y1067" s="1" t="str">
        <f>TEXT(SalesData[[#This Row],[Order Date]],"yyyy")</f>
        <v>2017</v>
      </c>
      <c r="Z1067" s="1" t="s">
        <v>61</v>
      </c>
    </row>
    <row r="1068" spans="1:26" x14ac:dyDescent="0.3">
      <c r="A1068">
        <v>5162</v>
      </c>
      <c r="B1068" s="1" t="s">
        <v>3066</v>
      </c>
      <c r="C1068" s="2">
        <v>41850</v>
      </c>
      <c r="D1068" s="2">
        <v>41856</v>
      </c>
      <c r="E1068" s="1" t="s">
        <v>41</v>
      </c>
      <c r="F1068" s="1" t="s">
        <v>3051</v>
      </c>
      <c r="G1068" s="1" t="s">
        <v>3052</v>
      </c>
      <c r="H1068" s="1" t="s">
        <v>92</v>
      </c>
      <c r="I1068" s="1" t="s">
        <v>27</v>
      </c>
      <c r="J1068" s="1" t="s">
        <v>193</v>
      </c>
      <c r="K1068" s="1" t="s">
        <v>194</v>
      </c>
      <c r="L1068" s="1" t="s">
        <v>56</v>
      </c>
      <c r="M1068" s="1" t="s">
        <v>2402</v>
      </c>
      <c r="N1068" s="1" t="s">
        <v>32</v>
      </c>
      <c r="O1068" s="1" t="s">
        <v>33</v>
      </c>
      <c r="P1068" s="1" t="s">
        <v>2403</v>
      </c>
      <c r="Q1068">
        <v>1367.84</v>
      </c>
      <c r="R1068">
        <v>8</v>
      </c>
      <c r="S1068" s="5">
        <v>0</v>
      </c>
      <c r="T1068" s="11">
        <v>259.88959999999997</v>
      </c>
      <c r="U1068" s="11">
        <f>SalesData[[#This Row],[Profit]]/SalesData[[#This Row],[Quantity]]</f>
        <v>32.486199999999997</v>
      </c>
      <c r="V1068" s="5">
        <f>SalesData[[#This Row],[Profit]]/SalesData[[#This Row],[Sales]]</f>
        <v>0.19</v>
      </c>
      <c r="W1068" s="17">
        <f>IF(SalesData[[#This Row],[Discount]]&gt;=0.2,1,0)</f>
        <v>0</v>
      </c>
      <c r="X1068" s="1" t="s">
        <v>131</v>
      </c>
      <c r="Y1068" s="1" t="str">
        <f>TEXT(SalesData[[#This Row],[Order Date]],"yyyy")</f>
        <v>2014</v>
      </c>
      <c r="Z1068" s="1" t="s">
        <v>73</v>
      </c>
    </row>
    <row r="1069" spans="1:26" x14ac:dyDescent="0.3">
      <c r="A1069">
        <v>5163</v>
      </c>
      <c r="B1069" s="1" t="s">
        <v>3067</v>
      </c>
      <c r="C1069" s="2">
        <v>42692</v>
      </c>
      <c r="D1069" s="2">
        <v>42697</v>
      </c>
      <c r="E1069" s="1" t="s">
        <v>23</v>
      </c>
      <c r="F1069" s="1" t="s">
        <v>3068</v>
      </c>
      <c r="G1069" s="1" t="s">
        <v>3069</v>
      </c>
      <c r="H1069" s="1" t="s">
        <v>26</v>
      </c>
      <c r="I1069" s="1" t="s">
        <v>27</v>
      </c>
      <c r="J1069" s="1" t="s">
        <v>3070</v>
      </c>
      <c r="K1069" s="1" t="s">
        <v>291</v>
      </c>
      <c r="L1069" s="1" t="s">
        <v>95</v>
      </c>
      <c r="M1069" s="1" t="s">
        <v>161</v>
      </c>
      <c r="N1069" s="1" t="s">
        <v>32</v>
      </c>
      <c r="O1069" s="1" t="s">
        <v>38</v>
      </c>
      <c r="P1069" s="1" t="s">
        <v>162</v>
      </c>
      <c r="Q1069">
        <v>301.95999999999998</v>
      </c>
      <c r="R1069">
        <v>2</v>
      </c>
      <c r="S1069" s="5">
        <v>0</v>
      </c>
      <c r="T1069" s="11">
        <v>33.215600000000002</v>
      </c>
      <c r="U1069" s="11">
        <f>SalesData[[#This Row],[Profit]]/SalesData[[#This Row],[Quantity]]</f>
        <v>16.607800000000001</v>
      </c>
      <c r="V1069" s="5">
        <f>SalesData[[#This Row],[Profit]]/SalesData[[#This Row],[Sales]]</f>
        <v>0.11000000000000001</v>
      </c>
      <c r="W1069" s="17">
        <f>IF(SalesData[[#This Row],[Discount]]&gt;=0.2,1,0)</f>
        <v>0</v>
      </c>
      <c r="X1069" s="1" t="s">
        <v>60</v>
      </c>
      <c r="Y1069" s="1" t="str">
        <f>TEXT(SalesData[[#This Row],[Order Date]],"yyyy")</f>
        <v>2016</v>
      </c>
      <c r="Z1069" s="1" t="s">
        <v>36</v>
      </c>
    </row>
    <row r="1070" spans="1:26" x14ac:dyDescent="0.3">
      <c r="A1070">
        <v>5164</v>
      </c>
      <c r="B1070" s="1" t="s">
        <v>3071</v>
      </c>
      <c r="C1070" s="2">
        <v>42191</v>
      </c>
      <c r="D1070" s="2">
        <v>42196</v>
      </c>
      <c r="E1070" s="1" t="s">
        <v>41</v>
      </c>
      <c r="F1070" s="1" t="s">
        <v>2361</v>
      </c>
      <c r="G1070" s="1" t="s">
        <v>2362</v>
      </c>
      <c r="H1070" s="1" t="s">
        <v>26</v>
      </c>
      <c r="I1070" s="1" t="s">
        <v>27</v>
      </c>
      <c r="J1070" s="1" t="s">
        <v>1187</v>
      </c>
      <c r="K1070" s="1" t="s">
        <v>55</v>
      </c>
      <c r="L1070" s="1" t="s">
        <v>56</v>
      </c>
      <c r="M1070" s="1" t="s">
        <v>123</v>
      </c>
      <c r="N1070" s="1" t="s">
        <v>32</v>
      </c>
      <c r="O1070" s="1" t="s">
        <v>38</v>
      </c>
      <c r="P1070" s="1" t="s">
        <v>124</v>
      </c>
      <c r="Q1070">
        <v>170.352</v>
      </c>
      <c r="R1070">
        <v>3</v>
      </c>
      <c r="S1070" s="5">
        <v>0.2</v>
      </c>
      <c r="T1070" s="11">
        <v>-17.0352</v>
      </c>
      <c r="U1070" s="11">
        <f>SalesData[[#This Row],[Profit]]/SalesData[[#This Row],[Quantity]]</f>
        <v>-5.6783999999999999</v>
      </c>
      <c r="V1070" s="5">
        <f>SalesData[[#This Row],[Profit]]/SalesData[[#This Row],[Sales]]</f>
        <v>-9.9999999999999992E-2</v>
      </c>
      <c r="W1070" s="17">
        <f>IF(SalesData[[#This Row],[Discount]]&gt;=0.2,1,0)</f>
        <v>1</v>
      </c>
      <c r="X1070" s="1" t="s">
        <v>60</v>
      </c>
      <c r="Y1070" s="1" t="str">
        <f>TEXT(SalesData[[#This Row],[Order Date]],"yyyy")</f>
        <v>2015</v>
      </c>
      <c r="Z1070" s="1" t="s">
        <v>73</v>
      </c>
    </row>
    <row r="1071" spans="1:26" x14ac:dyDescent="0.3">
      <c r="A1071">
        <v>5168</v>
      </c>
      <c r="B1071" s="1" t="s">
        <v>3072</v>
      </c>
      <c r="C1071" s="2">
        <v>41953</v>
      </c>
      <c r="D1071" s="2">
        <v>41959</v>
      </c>
      <c r="E1071" s="1" t="s">
        <v>41</v>
      </c>
      <c r="F1071" s="1" t="s">
        <v>2478</v>
      </c>
      <c r="G1071" s="1" t="s">
        <v>2479</v>
      </c>
      <c r="H1071" s="1" t="s">
        <v>26</v>
      </c>
      <c r="I1071" s="1" t="s">
        <v>27</v>
      </c>
      <c r="J1071" s="1" t="s">
        <v>3073</v>
      </c>
      <c r="K1071" s="1" t="s">
        <v>291</v>
      </c>
      <c r="L1071" s="1" t="s">
        <v>95</v>
      </c>
      <c r="M1071" s="1" t="s">
        <v>627</v>
      </c>
      <c r="N1071" s="1" t="s">
        <v>32</v>
      </c>
      <c r="O1071" s="1" t="s">
        <v>38</v>
      </c>
      <c r="P1071" s="1" t="s">
        <v>628</v>
      </c>
      <c r="Q1071">
        <v>563.94000000000005</v>
      </c>
      <c r="R1071">
        <v>3</v>
      </c>
      <c r="S1071" s="5">
        <v>0</v>
      </c>
      <c r="T1071" s="11">
        <v>112.788</v>
      </c>
      <c r="U1071" s="11">
        <f>SalesData[[#This Row],[Profit]]/SalesData[[#This Row],[Quantity]]</f>
        <v>37.595999999999997</v>
      </c>
      <c r="V1071" s="5">
        <f>SalesData[[#This Row],[Profit]]/SalesData[[#This Row],[Sales]]</f>
        <v>0.19999999999999998</v>
      </c>
      <c r="W1071" s="17">
        <f>IF(SalesData[[#This Row],[Discount]]&gt;=0.2,1,0)</f>
        <v>0</v>
      </c>
      <c r="X1071" s="1" t="s">
        <v>131</v>
      </c>
      <c r="Y1071" s="1" t="str">
        <f>TEXT(SalesData[[#This Row],[Order Date]],"yyyy")</f>
        <v>2014</v>
      </c>
      <c r="Z1071" s="1" t="s">
        <v>36</v>
      </c>
    </row>
    <row r="1072" spans="1:26" x14ac:dyDescent="0.3">
      <c r="A1072">
        <v>5171</v>
      </c>
      <c r="B1072" s="1" t="s">
        <v>3074</v>
      </c>
      <c r="C1072" s="2">
        <v>42517</v>
      </c>
      <c r="D1072" s="2">
        <v>42519</v>
      </c>
      <c r="E1072" s="1" t="s">
        <v>23</v>
      </c>
      <c r="F1072" s="1" t="s">
        <v>986</v>
      </c>
      <c r="G1072" s="1" t="s">
        <v>987</v>
      </c>
      <c r="H1072" s="1" t="s">
        <v>92</v>
      </c>
      <c r="I1072" s="1" t="s">
        <v>27</v>
      </c>
      <c r="J1072" s="1" t="s">
        <v>290</v>
      </c>
      <c r="K1072" s="1" t="s">
        <v>291</v>
      </c>
      <c r="L1072" s="1" t="s">
        <v>95</v>
      </c>
      <c r="M1072" s="1" t="s">
        <v>603</v>
      </c>
      <c r="N1072" s="1" t="s">
        <v>32</v>
      </c>
      <c r="O1072" s="1" t="s">
        <v>38</v>
      </c>
      <c r="P1072" s="1" t="s">
        <v>604</v>
      </c>
      <c r="Q1072">
        <v>3504.9</v>
      </c>
      <c r="R1072">
        <v>5</v>
      </c>
      <c r="S1072" s="5">
        <v>0</v>
      </c>
      <c r="T1072" s="11">
        <v>700.98</v>
      </c>
      <c r="U1072" s="11">
        <f>SalesData[[#This Row],[Profit]]/SalesData[[#This Row],[Quantity]]</f>
        <v>140.196</v>
      </c>
      <c r="V1072" s="5">
        <f>SalesData[[#This Row],[Profit]]/SalesData[[#This Row],[Sales]]</f>
        <v>0.2</v>
      </c>
      <c r="W1072" s="17">
        <f>IF(SalesData[[#This Row],[Discount]]&gt;=0.2,1,0)</f>
        <v>0</v>
      </c>
      <c r="X1072" s="1" t="s">
        <v>72</v>
      </c>
      <c r="Y1072" s="1" t="str">
        <f>TEXT(SalesData[[#This Row],[Order Date]],"yyyy")</f>
        <v>2016</v>
      </c>
      <c r="Z1072" s="1" t="s">
        <v>163</v>
      </c>
    </row>
    <row r="1073" spans="1:26" x14ac:dyDescent="0.3">
      <c r="A1073">
        <v>5176</v>
      </c>
      <c r="B1073" s="1" t="s">
        <v>3075</v>
      </c>
      <c r="C1073" s="2">
        <v>43027</v>
      </c>
      <c r="D1073" s="2">
        <v>43032</v>
      </c>
      <c r="E1073" s="1" t="s">
        <v>41</v>
      </c>
      <c r="F1073" s="1" t="s">
        <v>1233</v>
      </c>
      <c r="G1073" s="1" t="s">
        <v>1234</v>
      </c>
      <c r="H1073" s="1" t="s">
        <v>26</v>
      </c>
      <c r="I1073" s="1" t="s">
        <v>27</v>
      </c>
      <c r="J1073" s="1" t="s">
        <v>3076</v>
      </c>
      <c r="K1073" s="1" t="s">
        <v>94</v>
      </c>
      <c r="L1073" s="1" t="s">
        <v>95</v>
      </c>
      <c r="M1073" s="1" t="s">
        <v>2722</v>
      </c>
      <c r="N1073" s="1" t="s">
        <v>32</v>
      </c>
      <c r="O1073" s="1" t="s">
        <v>33</v>
      </c>
      <c r="P1073" s="1" t="s">
        <v>2723</v>
      </c>
      <c r="Q1073">
        <v>328.39920000000001</v>
      </c>
      <c r="R1073">
        <v>3</v>
      </c>
      <c r="S1073" s="5">
        <v>0.32</v>
      </c>
      <c r="T1073" s="11">
        <v>-91.758600000000001</v>
      </c>
      <c r="U1073" s="11">
        <f>SalesData[[#This Row],[Profit]]/SalesData[[#This Row],[Quantity]]</f>
        <v>-30.586200000000002</v>
      </c>
      <c r="V1073" s="5">
        <f>SalesData[[#This Row],[Profit]]/SalesData[[#This Row],[Sales]]</f>
        <v>-0.27941176470588236</v>
      </c>
      <c r="W1073" s="17">
        <f>IF(SalesData[[#This Row],[Discount]]&gt;=0.2,1,0)</f>
        <v>1</v>
      </c>
      <c r="X1073" s="1" t="s">
        <v>60</v>
      </c>
      <c r="Y1073" s="1" t="str">
        <f>TEXT(SalesData[[#This Row],[Order Date]],"yyyy")</f>
        <v>2017</v>
      </c>
      <c r="Z1073" s="1" t="s">
        <v>50</v>
      </c>
    </row>
    <row r="1074" spans="1:26" x14ac:dyDescent="0.3">
      <c r="A1074">
        <v>5179</v>
      </c>
      <c r="B1074" s="1" t="s">
        <v>3077</v>
      </c>
      <c r="C1074" s="2">
        <v>42107</v>
      </c>
      <c r="D1074" s="2">
        <v>42113</v>
      </c>
      <c r="E1074" s="1" t="s">
        <v>41</v>
      </c>
      <c r="F1074" s="1" t="s">
        <v>1028</v>
      </c>
      <c r="G1074" s="1" t="s">
        <v>1029</v>
      </c>
      <c r="H1074" s="1" t="s">
        <v>92</v>
      </c>
      <c r="I1074" s="1" t="s">
        <v>27</v>
      </c>
      <c r="J1074" s="1" t="s">
        <v>54</v>
      </c>
      <c r="K1074" s="1" t="s">
        <v>55</v>
      </c>
      <c r="L1074" s="1" t="s">
        <v>56</v>
      </c>
      <c r="M1074" s="1" t="s">
        <v>1544</v>
      </c>
      <c r="N1074" s="1" t="s">
        <v>32</v>
      </c>
      <c r="O1074" s="1" t="s">
        <v>58</v>
      </c>
      <c r="P1074" s="1" t="s">
        <v>1545</v>
      </c>
      <c r="Q1074">
        <v>37.68</v>
      </c>
      <c r="R1074">
        <v>2</v>
      </c>
      <c r="S1074" s="5">
        <v>0</v>
      </c>
      <c r="T1074" s="11">
        <v>15.8256</v>
      </c>
      <c r="U1074" s="11">
        <f>SalesData[[#This Row],[Profit]]/SalesData[[#This Row],[Quantity]]</f>
        <v>7.9127999999999998</v>
      </c>
      <c r="V1074" s="5">
        <f>SalesData[[#This Row],[Profit]]/SalesData[[#This Row],[Sales]]</f>
        <v>0.42</v>
      </c>
      <c r="W1074" s="17">
        <f>IF(SalesData[[#This Row],[Discount]]&gt;=0.2,1,0)</f>
        <v>0</v>
      </c>
      <c r="X1074" s="1" t="s">
        <v>131</v>
      </c>
      <c r="Y1074" s="1" t="str">
        <f>TEXT(SalesData[[#This Row],[Order Date]],"yyyy")</f>
        <v>2015</v>
      </c>
      <c r="Z1074" s="1" t="s">
        <v>115</v>
      </c>
    </row>
    <row r="1075" spans="1:26" x14ac:dyDescent="0.3">
      <c r="A1075">
        <v>5189</v>
      </c>
      <c r="B1075" s="1" t="s">
        <v>3078</v>
      </c>
      <c r="C1075" s="2">
        <v>42260</v>
      </c>
      <c r="D1075" s="2">
        <v>42265</v>
      </c>
      <c r="E1075" s="1" t="s">
        <v>41</v>
      </c>
      <c r="F1075" s="1" t="s">
        <v>845</v>
      </c>
      <c r="G1075" s="1" t="s">
        <v>846</v>
      </c>
      <c r="H1075" s="1" t="s">
        <v>26</v>
      </c>
      <c r="I1075" s="1" t="s">
        <v>27</v>
      </c>
      <c r="J1075" s="1" t="s">
        <v>349</v>
      </c>
      <c r="K1075" s="1" t="s">
        <v>112</v>
      </c>
      <c r="L1075" s="1" t="s">
        <v>95</v>
      </c>
      <c r="M1075" s="1" t="s">
        <v>481</v>
      </c>
      <c r="N1075" s="1" t="s">
        <v>32</v>
      </c>
      <c r="O1075" s="1" t="s">
        <v>38</v>
      </c>
      <c r="P1075" s="1" t="s">
        <v>482</v>
      </c>
      <c r="Q1075">
        <v>1516.2</v>
      </c>
      <c r="R1075">
        <v>7</v>
      </c>
      <c r="S1075" s="5">
        <v>0</v>
      </c>
      <c r="T1075" s="11">
        <v>394.21199999999999</v>
      </c>
      <c r="U1075" s="11">
        <f>SalesData[[#This Row],[Profit]]/SalesData[[#This Row],[Quantity]]</f>
        <v>56.315999999999995</v>
      </c>
      <c r="V1075" s="5">
        <f>SalesData[[#This Row],[Profit]]/SalesData[[#This Row],[Sales]]</f>
        <v>0.26</v>
      </c>
      <c r="W1075" s="17">
        <f>IF(SalesData[[#This Row],[Discount]]&gt;=0.2,1,0)</f>
        <v>0</v>
      </c>
      <c r="X1075" s="1" t="s">
        <v>60</v>
      </c>
      <c r="Y1075" s="1" t="str">
        <f>TEXT(SalesData[[#This Row],[Order Date]],"yyyy")</f>
        <v>2015</v>
      </c>
      <c r="Z1075" s="1" t="s">
        <v>79</v>
      </c>
    </row>
    <row r="1076" spans="1:26" x14ac:dyDescent="0.3">
      <c r="A1076">
        <v>5193</v>
      </c>
      <c r="B1076" s="1" t="s">
        <v>3079</v>
      </c>
      <c r="C1076" s="2">
        <v>41971</v>
      </c>
      <c r="D1076" s="2">
        <v>41974</v>
      </c>
      <c r="E1076" s="1" t="s">
        <v>23</v>
      </c>
      <c r="F1076" s="1" t="s">
        <v>3080</v>
      </c>
      <c r="G1076" s="1" t="s">
        <v>3081</v>
      </c>
      <c r="H1076" s="1" t="s">
        <v>92</v>
      </c>
      <c r="I1076" s="1" t="s">
        <v>27</v>
      </c>
      <c r="J1076" s="1" t="s">
        <v>159</v>
      </c>
      <c r="K1076" s="1" t="s">
        <v>160</v>
      </c>
      <c r="L1076" s="1" t="s">
        <v>30</v>
      </c>
      <c r="M1076" s="1" t="s">
        <v>220</v>
      </c>
      <c r="N1076" s="1" t="s">
        <v>32</v>
      </c>
      <c r="O1076" s="1" t="s">
        <v>58</v>
      </c>
      <c r="P1076" s="1" t="s">
        <v>221</v>
      </c>
      <c r="Q1076">
        <v>397.6</v>
      </c>
      <c r="R1076">
        <v>5</v>
      </c>
      <c r="S1076" s="5">
        <v>0</v>
      </c>
      <c r="T1076" s="11">
        <v>43.735999999999997</v>
      </c>
      <c r="U1076" s="11">
        <f>SalesData[[#This Row],[Profit]]/SalesData[[#This Row],[Quantity]]</f>
        <v>8.7471999999999994</v>
      </c>
      <c r="V1076" s="5">
        <f>SalesData[[#This Row],[Profit]]/SalesData[[#This Row],[Sales]]</f>
        <v>0.10999999999999999</v>
      </c>
      <c r="W1076" s="17">
        <f>IF(SalesData[[#This Row],[Discount]]&gt;=0.2,1,0)</f>
        <v>0</v>
      </c>
      <c r="X1076" s="1" t="s">
        <v>35</v>
      </c>
      <c r="Y1076" s="1" t="str">
        <f>TEXT(SalesData[[#This Row],[Order Date]],"yyyy")</f>
        <v>2014</v>
      </c>
      <c r="Z1076" s="1" t="s">
        <v>36</v>
      </c>
    </row>
    <row r="1077" spans="1:26" x14ac:dyDescent="0.3">
      <c r="A1077">
        <v>5203</v>
      </c>
      <c r="B1077" s="1" t="s">
        <v>3082</v>
      </c>
      <c r="C1077" s="2">
        <v>42231</v>
      </c>
      <c r="D1077" s="2">
        <v>42235</v>
      </c>
      <c r="E1077" s="1" t="s">
        <v>41</v>
      </c>
      <c r="F1077" s="1" t="s">
        <v>3083</v>
      </c>
      <c r="G1077" s="1" t="s">
        <v>3084</v>
      </c>
      <c r="H1077" s="1" t="s">
        <v>26</v>
      </c>
      <c r="I1077" s="1" t="s">
        <v>27</v>
      </c>
      <c r="J1077" s="1" t="s">
        <v>1472</v>
      </c>
      <c r="K1077" s="1" t="s">
        <v>55</v>
      </c>
      <c r="L1077" s="1" t="s">
        <v>56</v>
      </c>
      <c r="M1077" s="1" t="s">
        <v>1206</v>
      </c>
      <c r="N1077" s="1" t="s">
        <v>32</v>
      </c>
      <c r="O1077" s="1" t="s">
        <v>58</v>
      </c>
      <c r="P1077" s="1" t="s">
        <v>1207</v>
      </c>
      <c r="Q1077">
        <v>104.23</v>
      </c>
      <c r="R1077">
        <v>7</v>
      </c>
      <c r="S1077" s="5">
        <v>0</v>
      </c>
      <c r="T1077" s="11">
        <v>28.142099999999999</v>
      </c>
      <c r="U1077" s="11">
        <f>SalesData[[#This Row],[Profit]]/SalesData[[#This Row],[Quantity]]</f>
        <v>4.0202999999999998</v>
      </c>
      <c r="V1077" s="5">
        <f>SalesData[[#This Row],[Profit]]/SalesData[[#This Row],[Sales]]</f>
        <v>0.26999999999999996</v>
      </c>
      <c r="W1077" s="17">
        <f>IF(SalesData[[#This Row],[Discount]]&gt;=0.2,1,0)</f>
        <v>0</v>
      </c>
      <c r="X1077" s="1" t="s">
        <v>85</v>
      </c>
      <c r="Y1077" s="1" t="str">
        <f>TEXT(SalesData[[#This Row],[Order Date]],"yyyy")</f>
        <v>2015</v>
      </c>
      <c r="Z1077" s="1" t="s">
        <v>255</v>
      </c>
    </row>
    <row r="1078" spans="1:26" x14ac:dyDescent="0.3">
      <c r="A1078">
        <v>5220</v>
      </c>
      <c r="B1078" s="1" t="s">
        <v>3085</v>
      </c>
      <c r="C1078" s="2">
        <v>42979</v>
      </c>
      <c r="D1078" s="2">
        <v>42979</v>
      </c>
      <c r="E1078" s="1" t="s">
        <v>427</v>
      </c>
      <c r="F1078" s="1" t="s">
        <v>620</v>
      </c>
      <c r="G1078" s="1" t="s">
        <v>621</v>
      </c>
      <c r="H1078" s="1" t="s">
        <v>26</v>
      </c>
      <c r="I1078" s="1" t="s">
        <v>27</v>
      </c>
      <c r="J1078" s="1" t="s">
        <v>290</v>
      </c>
      <c r="K1078" s="1" t="s">
        <v>291</v>
      </c>
      <c r="L1078" s="1" t="s">
        <v>95</v>
      </c>
      <c r="M1078" s="1" t="s">
        <v>2196</v>
      </c>
      <c r="N1078" s="1" t="s">
        <v>32</v>
      </c>
      <c r="O1078" s="1" t="s">
        <v>38</v>
      </c>
      <c r="P1078" s="1" t="s">
        <v>2197</v>
      </c>
      <c r="Q1078">
        <v>498.26</v>
      </c>
      <c r="R1078">
        <v>7</v>
      </c>
      <c r="S1078" s="5">
        <v>0</v>
      </c>
      <c r="T1078" s="11">
        <v>134.53020000000001</v>
      </c>
      <c r="U1078" s="11">
        <f>SalesData[[#This Row],[Profit]]/SalesData[[#This Row],[Quantity]]</f>
        <v>19.218600000000002</v>
      </c>
      <c r="V1078" s="5">
        <f>SalesData[[#This Row],[Profit]]/SalesData[[#This Row],[Sales]]</f>
        <v>0.27</v>
      </c>
      <c r="W1078" s="17">
        <f>IF(SalesData[[#This Row],[Discount]]&gt;=0.2,1,0)</f>
        <v>0</v>
      </c>
      <c r="X1078" s="1" t="s">
        <v>432</v>
      </c>
      <c r="Y1078" s="1" t="str">
        <f>TEXT(SalesData[[#This Row],[Order Date]],"yyyy")</f>
        <v>2017</v>
      </c>
      <c r="Z1078" s="1" t="s">
        <v>79</v>
      </c>
    </row>
    <row r="1079" spans="1:26" x14ac:dyDescent="0.3">
      <c r="A1079">
        <v>5221</v>
      </c>
      <c r="B1079" s="1" t="s">
        <v>3086</v>
      </c>
      <c r="C1079" s="2">
        <v>41804</v>
      </c>
      <c r="D1079" s="2">
        <v>41810</v>
      </c>
      <c r="E1079" s="1" t="s">
        <v>41</v>
      </c>
      <c r="F1079" s="1" t="s">
        <v>3087</v>
      </c>
      <c r="G1079" s="1" t="s">
        <v>3088</v>
      </c>
      <c r="H1079" s="1" t="s">
        <v>102</v>
      </c>
      <c r="I1079" s="1" t="s">
        <v>27</v>
      </c>
      <c r="J1079" s="1" t="s">
        <v>290</v>
      </c>
      <c r="K1079" s="1" t="s">
        <v>291</v>
      </c>
      <c r="L1079" s="1" t="s">
        <v>95</v>
      </c>
      <c r="M1079" s="1" t="s">
        <v>2714</v>
      </c>
      <c r="N1079" s="1" t="s">
        <v>32</v>
      </c>
      <c r="O1079" s="1" t="s">
        <v>33</v>
      </c>
      <c r="P1079" s="1" t="s">
        <v>2715</v>
      </c>
      <c r="Q1079">
        <v>212.94</v>
      </c>
      <c r="R1079">
        <v>3</v>
      </c>
      <c r="S1079" s="5">
        <v>0</v>
      </c>
      <c r="T1079" s="11">
        <v>57.4938</v>
      </c>
      <c r="U1079" s="11">
        <f>SalesData[[#This Row],[Profit]]/SalesData[[#This Row],[Quantity]]</f>
        <v>19.1646</v>
      </c>
      <c r="V1079" s="5">
        <f>SalesData[[#This Row],[Profit]]/SalesData[[#This Row],[Sales]]</f>
        <v>0.27</v>
      </c>
      <c r="W1079" s="17">
        <f>IF(SalesData[[#This Row],[Discount]]&gt;=0.2,1,0)</f>
        <v>0</v>
      </c>
      <c r="X1079" s="1" t="s">
        <v>131</v>
      </c>
      <c r="Y1079" s="1" t="str">
        <f>TEXT(SalesData[[#This Row],[Order Date]],"yyyy")</f>
        <v>2014</v>
      </c>
      <c r="Z1079" s="1" t="s">
        <v>61</v>
      </c>
    </row>
    <row r="1080" spans="1:26" x14ac:dyDescent="0.3">
      <c r="A1080">
        <v>5228</v>
      </c>
      <c r="B1080" s="1" t="s">
        <v>3089</v>
      </c>
      <c r="C1080" s="2">
        <v>42542</v>
      </c>
      <c r="D1080" s="2">
        <v>42547</v>
      </c>
      <c r="E1080" s="1" t="s">
        <v>41</v>
      </c>
      <c r="F1080" s="1" t="s">
        <v>1627</v>
      </c>
      <c r="G1080" s="1" t="s">
        <v>1628</v>
      </c>
      <c r="H1080" s="1" t="s">
        <v>26</v>
      </c>
      <c r="I1080" s="1" t="s">
        <v>27</v>
      </c>
      <c r="J1080" s="1" t="s">
        <v>175</v>
      </c>
      <c r="K1080" s="1" t="s">
        <v>122</v>
      </c>
      <c r="L1080" s="1" t="s">
        <v>69</v>
      </c>
      <c r="M1080" s="1" t="s">
        <v>738</v>
      </c>
      <c r="N1080" s="1" t="s">
        <v>32</v>
      </c>
      <c r="O1080" s="1" t="s">
        <v>33</v>
      </c>
      <c r="P1080" s="1" t="s">
        <v>739</v>
      </c>
      <c r="Q1080">
        <v>353.56799999999998</v>
      </c>
      <c r="R1080">
        <v>2</v>
      </c>
      <c r="S1080" s="5">
        <v>0.2</v>
      </c>
      <c r="T1080" s="11">
        <v>-44.195999999999998</v>
      </c>
      <c r="U1080" s="11">
        <f>SalesData[[#This Row],[Profit]]/SalesData[[#This Row],[Quantity]]</f>
        <v>-22.097999999999999</v>
      </c>
      <c r="V1080" s="5">
        <f>SalesData[[#This Row],[Profit]]/SalesData[[#This Row],[Sales]]</f>
        <v>-0.125</v>
      </c>
      <c r="W1080" s="17">
        <f>IF(SalesData[[#This Row],[Discount]]&gt;=0.2,1,0)</f>
        <v>1</v>
      </c>
      <c r="X1080" s="1" t="s">
        <v>60</v>
      </c>
      <c r="Y1080" s="1" t="str">
        <f>TEXT(SalesData[[#This Row],[Order Date]],"yyyy")</f>
        <v>2016</v>
      </c>
      <c r="Z1080" s="1" t="s">
        <v>61</v>
      </c>
    </row>
    <row r="1081" spans="1:26" x14ac:dyDescent="0.3">
      <c r="A1081">
        <v>5231</v>
      </c>
      <c r="B1081" s="1" t="s">
        <v>3090</v>
      </c>
      <c r="C1081" s="2">
        <v>42813</v>
      </c>
      <c r="D1081" s="2">
        <v>42816</v>
      </c>
      <c r="E1081" s="1" t="s">
        <v>23</v>
      </c>
      <c r="F1081" s="1" t="s">
        <v>821</v>
      </c>
      <c r="G1081" s="1" t="s">
        <v>822</v>
      </c>
      <c r="H1081" s="1" t="s">
        <v>26</v>
      </c>
      <c r="I1081" s="1" t="s">
        <v>27</v>
      </c>
      <c r="J1081" s="1" t="s">
        <v>1135</v>
      </c>
      <c r="K1081" s="1" t="s">
        <v>55</v>
      </c>
      <c r="L1081" s="1" t="s">
        <v>56</v>
      </c>
      <c r="M1081" s="1" t="s">
        <v>786</v>
      </c>
      <c r="N1081" s="1" t="s">
        <v>32</v>
      </c>
      <c r="O1081" s="1" t="s">
        <v>47</v>
      </c>
      <c r="P1081" s="1" t="s">
        <v>787</v>
      </c>
      <c r="Q1081">
        <v>697.16</v>
      </c>
      <c r="R1081">
        <v>5</v>
      </c>
      <c r="S1081" s="5">
        <v>0.2</v>
      </c>
      <c r="T1081" s="11">
        <v>8.7144999999999992</v>
      </c>
      <c r="U1081" s="11">
        <f>SalesData[[#This Row],[Profit]]/SalesData[[#This Row],[Quantity]]</f>
        <v>1.7428999999999999</v>
      </c>
      <c r="V1081" s="5">
        <f>SalesData[[#This Row],[Profit]]/SalesData[[#This Row],[Sales]]</f>
        <v>1.2499999999999999E-2</v>
      </c>
      <c r="W1081" s="17">
        <f>IF(SalesData[[#This Row],[Discount]]&gt;=0.2,1,0)</f>
        <v>1</v>
      </c>
      <c r="X1081" s="1" t="s">
        <v>35</v>
      </c>
      <c r="Y1081" s="1" t="str">
        <f>TEXT(SalesData[[#This Row],[Order Date]],"yyyy")</f>
        <v>2017</v>
      </c>
      <c r="Z1081" s="1" t="s">
        <v>197</v>
      </c>
    </row>
    <row r="1082" spans="1:26" x14ac:dyDescent="0.3">
      <c r="A1082">
        <v>5232</v>
      </c>
      <c r="B1082" s="1" t="s">
        <v>3090</v>
      </c>
      <c r="C1082" s="2">
        <v>42813</v>
      </c>
      <c r="D1082" s="2">
        <v>42816</v>
      </c>
      <c r="E1082" s="1" t="s">
        <v>23</v>
      </c>
      <c r="F1082" s="1" t="s">
        <v>821</v>
      </c>
      <c r="G1082" s="1" t="s">
        <v>822</v>
      </c>
      <c r="H1082" s="1" t="s">
        <v>26</v>
      </c>
      <c r="I1082" s="1" t="s">
        <v>27</v>
      </c>
      <c r="J1082" s="1" t="s">
        <v>1135</v>
      </c>
      <c r="K1082" s="1" t="s">
        <v>55</v>
      </c>
      <c r="L1082" s="1" t="s">
        <v>56</v>
      </c>
      <c r="M1082" s="1" t="s">
        <v>2112</v>
      </c>
      <c r="N1082" s="1" t="s">
        <v>32</v>
      </c>
      <c r="O1082" s="1" t="s">
        <v>58</v>
      </c>
      <c r="P1082" s="1" t="s">
        <v>2113</v>
      </c>
      <c r="Q1082">
        <v>30.93</v>
      </c>
      <c r="R1082">
        <v>1</v>
      </c>
      <c r="S1082" s="5">
        <v>0</v>
      </c>
      <c r="T1082" s="11">
        <v>12.6813</v>
      </c>
      <c r="U1082" s="11">
        <f>SalesData[[#This Row],[Profit]]/SalesData[[#This Row],[Quantity]]</f>
        <v>12.6813</v>
      </c>
      <c r="V1082" s="5">
        <f>SalesData[[#This Row],[Profit]]/SalesData[[#This Row],[Sales]]</f>
        <v>0.41000000000000003</v>
      </c>
      <c r="W1082" s="17">
        <f>IF(SalesData[[#This Row],[Discount]]&gt;=0.2,1,0)</f>
        <v>0</v>
      </c>
      <c r="X1082" s="1" t="s">
        <v>35</v>
      </c>
      <c r="Y1082" s="1" t="str">
        <f>TEXT(SalesData[[#This Row],[Order Date]],"yyyy")</f>
        <v>2017</v>
      </c>
      <c r="Z1082" s="1" t="s">
        <v>197</v>
      </c>
    </row>
    <row r="1083" spans="1:26" x14ac:dyDescent="0.3">
      <c r="A1083">
        <v>5234</v>
      </c>
      <c r="B1083" s="1" t="s">
        <v>3091</v>
      </c>
      <c r="C1083" s="2">
        <v>41930</v>
      </c>
      <c r="D1083" s="2">
        <v>41934</v>
      </c>
      <c r="E1083" s="1" t="s">
        <v>41</v>
      </c>
      <c r="F1083" s="1" t="s">
        <v>2166</v>
      </c>
      <c r="G1083" s="1" t="s">
        <v>2167</v>
      </c>
      <c r="H1083" s="1" t="s">
        <v>92</v>
      </c>
      <c r="I1083" s="1" t="s">
        <v>27</v>
      </c>
      <c r="J1083" s="1" t="s">
        <v>3092</v>
      </c>
      <c r="K1083" s="1" t="s">
        <v>1060</v>
      </c>
      <c r="L1083" s="1" t="s">
        <v>30</v>
      </c>
      <c r="M1083" s="1" t="s">
        <v>3019</v>
      </c>
      <c r="N1083" s="1" t="s">
        <v>32</v>
      </c>
      <c r="O1083" s="1" t="s">
        <v>38</v>
      </c>
      <c r="P1083" s="1" t="s">
        <v>3020</v>
      </c>
      <c r="Q1083">
        <v>605.34</v>
      </c>
      <c r="R1083">
        <v>6</v>
      </c>
      <c r="S1083" s="5">
        <v>0</v>
      </c>
      <c r="T1083" s="11">
        <v>145.2816</v>
      </c>
      <c r="U1083" s="11">
        <f>SalesData[[#This Row],[Profit]]/SalesData[[#This Row],[Quantity]]</f>
        <v>24.2136</v>
      </c>
      <c r="V1083" s="5">
        <f>SalesData[[#This Row],[Profit]]/SalesData[[#This Row],[Sales]]</f>
        <v>0.24</v>
      </c>
      <c r="W1083" s="17">
        <f>IF(SalesData[[#This Row],[Discount]]&gt;=0.2,1,0)</f>
        <v>0</v>
      </c>
      <c r="X1083" s="1" t="s">
        <v>85</v>
      </c>
      <c r="Y1083" s="1" t="str">
        <f>TEXT(SalesData[[#This Row],[Order Date]],"yyyy")</f>
        <v>2014</v>
      </c>
      <c r="Z1083" s="1" t="s">
        <v>50</v>
      </c>
    </row>
    <row r="1084" spans="1:26" x14ac:dyDescent="0.3">
      <c r="A1084">
        <v>5235</v>
      </c>
      <c r="B1084" s="1" t="s">
        <v>3093</v>
      </c>
      <c r="C1084" s="2">
        <v>42969</v>
      </c>
      <c r="D1084" s="2">
        <v>42970</v>
      </c>
      <c r="E1084" s="1" t="s">
        <v>89</v>
      </c>
      <c r="F1084" s="1" t="s">
        <v>3094</v>
      </c>
      <c r="G1084" s="1" t="s">
        <v>3095</v>
      </c>
      <c r="H1084" s="1" t="s">
        <v>26</v>
      </c>
      <c r="I1084" s="1" t="s">
        <v>27</v>
      </c>
      <c r="J1084" s="1" t="s">
        <v>330</v>
      </c>
      <c r="K1084" s="1" t="s">
        <v>55</v>
      </c>
      <c r="L1084" s="1" t="s">
        <v>56</v>
      </c>
      <c r="M1084" s="1" t="s">
        <v>195</v>
      </c>
      <c r="N1084" s="1" t="s">
        <v>32</v>
      </c>
      <c r="O1084" s="1" t="s">
        <v>47</v>
      </c>
      <c r="P1084" s="1" t="s">
        <v>196</v>
      </c>
      <c r="Q1084">
        <v>210.00800000000001</v>
      </c>
      <c r="R1084">
        <v>1</v>
      </c>
      <c r="S1084" s="5">
        <v>0.2</v>
      </c>
      <c r="T1084" s="11">
        <v>2.6251000000000002</v>
      </c>
      <c r="U1084" s="11">
        <f>SalesData[[#This Row],[Profit]]/SalesData[[#This Row],[Quantity]]</f>
        <v>2.6251000000000002</v>
      </c>
      <c r="V1084" s="5">
        <f>SalesData[[#This Row],[Profit]]/SalesData[[#This Row],[Sales]]</f>
        <v>1.2500000000000001E-2</v>
      </c>
      <c r="W1084" s="17">
        <f>IF(SalesData[[#This Row],[Discount]]&gt;=0.2,1,0)</f>
        <v>1</v>
      </c>
      <c r="X1084" s="1" t="s">
        <v>125</v>
      </c>
      <c r="Y1084" s="1" t="str">
        <f>TEXT(SalesData[[#This Row],[Order Date]],"yyyy")</f>
        <v>2017</v>
      </c>
      <c r="Z1084" s="1" t="s">
        <v>255</v>
      </c>
    </row>
    <row r="1085" spans="1:26" x14ac:dyDescent="0.3">
      <c r="A1085">
        <v>5237</v>
      </c>
      <c r="B1085" s="1" t="s">
        <v>3096</v>
      </c>
      <c r="C1085" s="2">
        <v>41902</v>
      </c>
      <c r="D1085" s="2">
        <v>41906</v>
      </c>
      <c r="E1085" s="1" t="s">
        <v>41</v>
      </c>
      <c r="F1085" s="1" t="s">
        <v>2644</v>
      </c>
      <c r="G1085" s="1" t="s">
        <v>2645</v>
      </c>
      <c r="H1085" s="1" t="s">
        <v>26</v>
      </c>
      <c r="I1085" s="1" t="s">
        <v>27</v>
      </c>
      <c r="J1085" s="1" t="s">
        <v>159</v>
      </c>
      <c r="K1085" s="1" t="s">
        <v>1091</v>
      </c>
      <c r="L1085" s="1" t="s">
        <v>69</v>
      </c>
      <c r="M1085" s="1" t="s">
        <v>1087</v>
      </c>
      <c r="N1085" s="1" t="s">
        <v>32</v>
      </c>
      <c r="O1085" s="1" t="s">
        <v>58</v>
      </c>
      <c r="P1085" s="1" t="s">
        <v>1088</v>
      </c>
      <c r="Q1085">
        <v>164.22</v>
      </c>
      <c r="R1085">
        <v>3</v>
      </c>
      <c r="S1085" s="5">
        <v>0</v>
      </c>
      <c r="T1085" s="11">
        <v>50.908200000000001</v>
      </c>
      <c r="U1085" s="11">
        <f>SalesData[[#This Row],[Profit]]/SalesData[[#This Row],[Quantity]]</f>
        <v>16.9694</v>
      </c>
      <c r="V1085" s="5">
        <f>SalesData[[#This Row],[Profit]]/SalesData[[#This Row],[Sales]]</f>
        <v>0.31</v>
      </c>
      <c r="W1085" s="17">
        <f>IF(SalesData[[#This Row],[Discount]]&gt;=0.2,1,0)</f>
        <v>0</v>
      </c>
      <c r="X1085" s="1" t="s">
        <v>85</v>
      </c>
      <c r="Y1085" s="1" t="str">
        <f>TEXT(SalesData[[#This Row],[Order Date]],"yyyy")</f>
        <v>2014</v>
      </c>
      <c r="Z1085" s="1" t="s">
        <v>79</v>
      </c>
    </row>
    <row r="1086" spans="1:26" x14ac:dyDescent="0.3">
      <c r="A1086">
        <v>5238</v>
      </c>
      <c r="B1086" s="1" t="s">
        <v>3096</v>
      </c>
      <c r="C1086" s="2">
        <v>41902</v>
      </c>
      <c r="D1086" s="2">
        <v>41906</v>
      </c>
      <c r="E1086" s="1" t="s">
        <v>41</v>
      </c>
      <c r="F1086" s="1" t="s">
        <v>2644</v>
      </c>
      <c r="G1086" s="1" t="s">
        <v>2645</v>
      </c>
      <c r="H1086" s="1" t="s">
        <v>26</v>
      </c>
      <c r="I1086" s="1" t="s">
        <v>27</v>
      </c>
      <c r="J1086" s="1" t="s">
        <v>159</v>
      </c>
      <c r="K1086" s="1" t="s">
        <v>1091</v>
      </c>
      <c r="L1086" s="1" t="s">
        <v>69</v>
      </c>
      <c r="M1086" s="1" t="s">
        <v>544</v>
      </c>
      <c r="N1086" s="1" t="s">
        <v>32</v>
      </c>
      <c r="O1086" s="1" t="s">
        <v>33</v>
      </c>
      <c r="P1086" s="1" t="s">
        <v>545</v>
      </c>
      <c r="Q1086">
        <v>362.94</v>
      </c>
      <c r="R1086">
        <v>3</v>
      </c>
      <c r="S1086" s="5">
        <v>0</v>
      </c>
      <c r="T1086" s="11">
        <v>36.293999999999997</v>
      </c>
      <c r="U1086" s="11">
        <f>SalesData[[#This Row],[Profit]]/SalesData[[#This Row],[Quantity]]</f>
        <v>12.097999999999999</v>
      </c>
      <c r="V1086" s="5">
        <f>SalesData[[#This Row],[Profit]]/SalesData[[#This Row],[Sales]]</f>
        <v>9.9999999999999992E-2</v>
      </c>
      <c r="W1086" s="17">
        <f>IF(SalesData[[#This Row],[Discount]]&gt;=0.2,1,0)</f>
        <v>0</v>
      </c>
      <c r="X1086" s="1" t="s">
        <v>85</v>
      </c>
      <c r="Y1086" s="1" t="str">
        <f>TEXT(SalesData[[#This Row],[Order Date]],"yyyy")</f>
        <v>2014</v>
      </c>
      <c r="Z1086" s="1" t="s">
        <v>79</v>
      </c>
    </row>
    <row r="1087" spans="1:26" x14ac:dyDescent="0.3">
      <c r="A1087">
        <v>5245</v>
      </c>
      <c r="B1087" s="1" t="s">
        <v>3097</v>
      </c>
      <c r="C1087" s="2">
        <v>42584</v>
      </c>
      <c r="D1087" s="2">
        <v>42586</v>
      </c>
      <c r="E1087" s="1" t="s">
        <v>23</v>
      </c>
      <c r="F1087" s="1" t="s">
        <v>1858</v>
      </c>
      <c r="G1087" s="1" t="s">
        <v>1859</v>
      </c>
      <c r="H1087" s="1" t="s">
        <v>92</v>
      </c>
      <c r="I1087" s="1" t="s">
        <v>27</v>
      </c>
      <c r="J1087" s="1" t="s">
        <v>54</v>
      </c>
      <c r="K1087" s="1" t="s">
        <v>55</v>
      </c>
      <c r="L1087" s="1" t="s">
        <v>56</v>
      </c>
      <c r="M1087" s="1" t="s">
        <v>3098</v>
      </c>
      <c r="N1087" s="1" t="s">
        <v>32</v>
      </c>
      <c r="O1087" s="1" t="s">
        <v>47</v>
      </c>
      <c r="P1087" s="1" t="s">
        <v>3099</v>
      </c>
      <c r="Q1087">
        <v>136.464</v>
      </c>
      <c r="R1087">
        <v>2</v>
      </c>
      <c r="S1087" s="5">
        <v>0.2</v>
      </c>
      <c r="T1087" s="11">
        <v>15.3522</v>
      </c>
      <c r="U1087" s="11">
        <f>SalesData[[#This Row],[Profit]]/SalesData[[#This Row],[Quantity]]</f>
        <v>7.6760999999999999</v>
      </c>
      <c r="V1087" s="5">
        <f>SalesData[[#This Row],[Profit]]/SalesData[[#This Row],[Sales]]</f>
        <v>0.1125</v>
      </c>
      <c r="W1087" s="17">
        <f>IF(SalesData[[#This Row],[Discount]]&gt;=0.2,1,0)</f>
        <v>1</v>
      </c>
      <c r="X1087" s="1" t="s">
        <v>72</v>
      </c>
      <c r="Y1087" s="1" t="str">
        <f>TEXT(SalesData[[#This Row],[Order Date]],"yyyy")</f>
        <v>2016</v>
      </c>
      <c r="Z1087" s="1" t="s">
        <v>255</v>
      </c>
    </row>
    <row r="1088" spans="1:26" x14ac:dyDescent="0.3">
      <c r="A1088">
        <v>5255</v>
      </c>
      <c r="B1088" s="1" t="s">
        <v>3100</v>
      </c>
      <c r="C1088" s="2">
        <v>42068</v>
      </c>
      <c r="D1088" s="2">
        <v>42070</v>
      </c>
      <c r="E1088" s="1" t="s">
        <v>23</v>
      </c>
      <c r="F1088" s="1" t="s">
        <v>3101</v>
      </c>
      <c r="G1088" s="1" t="s">
        <v>3102</v>
      </c>
      <c r="H1088" s="1" t="s">
        <v>92</v>
      </c>
      <c r="I1088" s="1" t="s">
        <v>27</v>
      </c>
      <c r="J1088" s="1" t="s">
        <v>3103</v>
      </c>
      <c r="K1088" s="1" t="s">
        <v>68</v>
      </c>
      <c r="L1088" s="1" t="s">
        <v>69</v>
      </c>
      <c r="M1088" s="1" t="s">
        <v>592</v>
      </c>
      <c r="N1088" s="1" t="s">
        <v>32</v>
      </c>
      <c r="O1088" s="1" t="s">
        <v>38</v>
      </c>
      <c r="P1088" s="1" t="s">
        <v>593</v>
      </c>
      <c r="Q1088">
        <v>99.372</v>
      </c>
      <c r="R1088">
        <v>2</v>
      </c>
      <c r="S1088" s="5">
        <v>0.3</v>
      </c>
      <c r="T1088" s="11">
        <v>-7.0979999999999999</v>
      </c>
      <c r="U1088" s="11">
        <f>SalesData[[#This Row],[Profit]]/SalesData[[#This Row],[Quantity]]</f>
        <v>-3.5489999999999999</v>
      </c>
      <c r="V1088" s="5">
        <f>SalesData[[#This Row],[Profit]]/SalesData[[#This Row],[Sales]]</f>
        <v>-7.1428571428571425E-2</v>
      </c>
      <c r="W1088" s="17">
        <f>IF(SalesData[[#This Row],[Discount]]&gt;=0.2,1,0)</f>
        <v>1</v>
      </c>
      <c r="X1088" s="1" t="s">
        <v>72</v>
      </c>
      <c r="Y1088" s="1" t="str">
        <f>TEXT(SalesData[[#This Row],[Order Date]],"yyyy")</f>
        <v>2015</v>
      </c>
      <c r="Z1088" s="1" t="s">
        <v>197</v>
      </c>
    </row>
    <row r="1089" spans="1:26" x14ac:dyDescent="0.3">
      <c r="A1089">
        <v>5256</v>
      </c>
      <c r="B1089" s="1" t="s">
        <v>3100</v>
      </c>
      <c r="C1089" s="2">
        <v>42068</v>
      </c>
      <c r="D1089" s="2">
        <v>42070</v>
      </c>
      <c r="E1089" s="1" t="s">
        <v>23</v>
      </c>
      <c r="F1089" s="1" t="s">
        <v>3101</v>
      </c>
      <c r="G1089" s="1" t="s">
        <v>3102</v>
      </c>
      <c r="H1089" s="1" t="s">
        <v>92</v>
      </c>
      <c r="I1089" s="1" t="s">
        <v>27</v>
      </c>
      <c r="J1089" s="1" t="s">
        <v>3103</v>
      </c>
      <c r="K1089" s="1" t="s">
        <v>68</v>
      </c>
      <c r="L1089" s="1" t="s">
        <v>69</v>
      </c>
      <c r="M1089" s="1" t="s">
        <v>2283</v>
      </c>
      <c r="N1089" s="1" t="s">
        <v>32</v>
      </c>
      <c r="O1089" s="1" t="s">
        <v>58</v>
      </c>
      <c r="P1089" s="1" t="s">
        <v>2284</v>
      </c>
      <c r="Q1089">
        <v>33.567999999999998</v>
      </c>
      <c r="R1089">
        <v>2</v>
      </c>
      <c r="S1089" s="5">
        <v>0.2</v>
      </c>
      <c r="T1089" s="11">
        <v>-5.4547999999999996</v>
      </c>
      <c r="U1089" s="11">
        <f>SalesData[[#This Row],[Profit]]/SalesData[[#This Row],[Quantity]]</f>
        <v>-2.7273999999999998</v>
      </c>
      <c r="V1089" s="5">
        <f>SalesData[[#This Row],[Profit]]/SalesData[[#This Row],[Sales]]</f>
        <v>-0.16250000000000001</v>
      </c>
      <c r="W1089" s="17">
        <f>IF(SalesData[[#This Row],[Discount]]&gt;=0.2,1,0)</f>
        <v>1</v>
      </c>
      <c r="X1089" s="1" t="s">
        <v>72</v>
      </c>
      <c r="Y1089" s="1" t="str">
        <f>TEXT(SalesData[[#This Row],[Order Date]],"yyyy")</f>
        <v>2015</v>
      </c>
      <c r="Z1089" s="1" t="s">
        <v>197</v>
      </c>
    </row>
    <row r="1090" spans="1:26" x14ac:dyDescent="0.3">
      <c r="A1090">
        <v>5263</v>
      </c>
      <c r="B1090" s="1" t="s">
        <v>3104</v>
      </c>
      <c r="C1090" s="2">
        <v>41889</v>
      </c>
      <c r="D1090" s="2">
        <v>41892</v>
      </c>
      <c r="E1090" s="1" t="s">
        <v>89</v>
      </c>
      <c r="F1090" s="1" t="s">
        <v>1226</v>
      </c>
      <c r="G1090" s="1" t="s">
        <v>1227</v>
      </c>
      <c r="H1090" s="1" t="s">
        <v>102</v>
      </c>
      <c r="I1090" s="1" t="s">
        <v>27</v>
      </c>
      <c r="J1090" s="1" t="s">
        <v>103</v>
      </c>
      <c r="K1090" s="1" t="s">
        <v>94</v>
      </c>
      <c r="L1090" s="1" t="s">
        <v>95</v>
      </c>
      <c r="M1090" s="1" t="s">
        <v>924</v>
      </c>
      <c r="N1090" s="1" t="s">
        <v>32</v>
      </c>
      <c r="O1090" s="1" t="s">
        <v>47</v>
      </c>
      <c r="P1090" s="1" t="s">
        <v>925</v>
      </c>
      <c r="Q1090">
        <v>200.79499999999999</v>
      </c>
      <c r="R1090">
        <v>1</v>
      </c>
      <c r="S1090" s="5">
        <v>0.3</v>
      </c>
      <c r="T1090" s="11">
        <v>-22.948</v>
      </c>
      <c r="U1090" s="11">
        <f>SalesData[[#This Row],[Profit]]/SalesData[[#This Row],[Quantity]]</f>
        <v>-22.948</v>
      </c>
      <c r="V1090" s="5">
        <f>SalesData[[#This Row],[Profit]]/SalesData[[#This Row],[Sales]]</f>
        <v>-0.1142857142857143</v>
      </c>
      <c r="W1090" s="17">
        <f>IF(SalesData[[#This Row],[Discount]]&gt;=0.2,1,0)</f>
        <v>1</v>
      </c>
      <c r="X1090" s="1" t="s">
        <v>35</v>
      </c>
      <c r="Y1090" s="1" t="str">
        <f>TEXT(SalesData[[#This Row],[Order Date]],"yyyy")</f>
        <v>2014</v>
      </c>
      <c r="Z1090" s="1" t="s">
        <v>79</v>
      </c>
    </row>
    <row r="1091" spans="1:26" x14ac:dyDescent="0.3">
      <c r="A1091">
        <v>5270</v>
      </c>
      <c r="B1091" s="1" t="s">
        <v>3105</v>
      </c>
      <c r="C1091" s="2">
        <v>42989</v>
      </c>
      <c r="D1091" s="2">
        <v>42989</v>
      </c>
      <c r="E1091" s="1" t="s">
        <v>427</v>
      </c>
      <c r="F1091" s="1" t="s">
        <v>689</v>
      </c>
      <c r="G1091" s="1" t="s">
        <v>690</v>
      </c>
      <c r="H1091" s="1" t="s">
        <v>26</v>
      </c>
      <c r="I1091" s="1" t="s">
        <v>27</v>
      </c>
      <c r="J1091" s="1" t="s">
        <v>330</v>
      </c>
      <c r="K1091" s="1" t="s">
        <v>55</v>
      </c>
      <c r="L1091" s="1" t="s">
        <v>56</v>
      </c>
      <c r="M1091" s="1" t="s">
        <v>151</v>
      </c>
      <c r="N1091" s="1" t="s">
        <v>32</v>
      </c>
      <c r="O1091" s="1" t="s">
        <v>58</v>
      </c>
      <c r="P1091" s="1" t="s">
        <v>152</v>
      </c>
      <c r="Q1091">
        <v>32.36</v>
      </c>
      <c r="R1091">
        <v>4</v>
      </c>
      <c r="S1091" s="5">
        <v>0</v>
      </c>
      <c r="T1091" s="11">
        <v>11.6496</v>
      </c>
      <c r="U1091" s="11">
        <f>SalesData[[#This Row],[Profit]]/SalesData[[#This Row],[Quantity]]</f>
        <v>2.9123999999999999</v>
      </c>
      <c r="V1091" s="5">
        <f>SalesData[[#This Row],[Profit]]/SalesData[[#This Row],[Sales]]</f>
        <v>0.36</v>
      </c>
      <c r="W1091" s="17">
        <f>IF(SalesData[[#This Row],[Discount]]&gt;=0.2,1,0)</f>
        <v>0</v>
      </c>
      <c r="X1091" s="1" t="s">
        <v>432</v>
      </c>
      <c r="Y1091" s="1" t="str">
        <f>TEXT(SalesData[[#This Row],[Order Date]],"yyyy")</f>
        <v>2017</v>
      </c>
      <c r="Z1091" s="1" t="s">
        <v>79</v>
      </c>
    </row>
    <row r="1092" spans="1:26" x14ac:dyDescent="0.3">
      <c r="A1092">
        <v>5272</v>
      </c>
      <c r="B1092" s="1" t="s">
        <v>3106</v>
      </c>
      <c r="C1092" s="2">
        <v>42751</v>
      </c>
      <c r="D1092" s="2">
        <v>42751</v>
      </c>
      <c r="E1092" s="1" t="s">
        <v>427</v>
      </c>
      <c r="F1092" s="1" t="s">
        <v>2698</v>
      </c>
      <c r="G1092" s="1" t="s">
        <v>2699</v>
      </c>
      <c r="H1092" s="1" t="s">
        <v>92</v>
      </c>
      <c r="I1092" s="1" t="s">
        <v>27</v>
      </c>
      <c r="J1092" s="1" t="s">
        <v>54</v>
      </c>
      <c r="K1092" s="1" t="s">
        <v>55</v>
      </c>
      <c r="L1092" s="1" t="s">
        <v>56</v>
      </c>
      <c r="M1092" s="1" t="s">
        <v>57</v>
      </c>
      <c r="N1092" s="1" t="s">
        <v>32</v>
      </c>
      <c r="O1092" s="1" t="s">
        <v>58</v>
      </c>
      <c r="P1092" s="1" t="s">
        <v>59</v>
      </c>
      <c r="Q1092">
        <v>27.92</v>
      </c>
      <c r="R1092">
        <v>4</v>
      </c>
      <c r="S1092" s="5">
        <v>0</v>
      </c>
      <c r="T1092" s="11">
        <v>8.0968</v>
      </c>
      <c r="U1092" s="11">
        <f>SalesData[[#This Row],[Profit]]/SalesData[[#This Row],[Quantity]]</f>
        <v>2.0242</v>
      </c>
      <c r="V1092" s="5">
        <f>SalesData[[#This Row],[Profit]]/SalesData[[#This Row],[Sales]]</f>
        <v>0.28999999999999998</v>
      </c>
      <c r="W1092" s="17">
        <f>IF(SalesData[[#This Row],[Discount]]&gt;=0.2,1,0)</f>
        <v>0</v>
      </c>
      <c r="X1092" s="1" t="s">
        <v>432</v>
      </c>
      <c r="Y1092" s="1" t="str">
        <f>TEXT(SalesData[[#This Row],[Order Date]],"yyyy")</f>
        <v>2017</v>
      </c>
      <c r="Z1092" s="1" t="s">
        <v>171</v>
      </c>
    </row>
    <row r="1093" spans="1:26" x14ac:dyDescent="0.3">
      <c r="A1093">
        <v>5273</v>
      </c>
      <c r="B1093" s="1" t="s">
        <v>3106</v>
      </c>
      <c r="C1093" s="2">
        <v>42751</v>
      </c>
      <c r="D1093" s="2">
        <v>42751</v>
      </c>
      <c r="E1093" s="1" t="s">
        <v>427</v>
      </c>
      <c r="F1093" s="1" t="s">
        <v>2698</v>
      </c>
      <c r="G1093" s="1" t="s">
        <v>2699</v>
      </c>
      <c r="H1093" s="1" t="s">
        <v>92</v>
      </c>
      <c r="I1093" s="1" t="s">
        <v>27</v>
      </c>
      <c r="J1093" s="1" t="s">
        <v>54</v>
      </c>
      <c r="K1093" s="1" t="s">
        <v>55</v>
      </c>
      <c r="L1093" s="1" t="s">
        <v>56</v>
      </c>
      <c r="M1093" s="1" t="s">
        <v>909</v>
      </c>
      <c r="N1093" s="1" t="s">
        <v>32</v>
      </c>
      <c r="O1093" s="1" t="s">
        <v>47</v>
      </c>
      <c r="P1093" s="1" t="s">
        <v>910</v>
      </c>
      <c r="Q1093">
        <v>399.67200000000003</v>
      </c>
      <c r="R1093">
        <v>7</v>
      </c>
      <c r="S1093" s="5">
        <v>0.2</v>
      </c>
      <c r="T1093" s="11">
        <v>-14.9877</v>
      </c>
      <c r="U1093" s="11">
        <f>SalesData[[#This Row],[Profit]]/SalesData[[#This Row],[Quantity]]</f>
        <v>-2.1411000000000002</v>
      </c>
      <c r="V1093" s="5">
        <f>SalesData[[#This Row],[Profit]]/SalesData[[#This Row],[Sales]]</f>
        <v>-3.7499999999999999E-2</v>
      </c>
      <c r="W1093" s="17">
        <f>IF(SalesData[[#This Row],[Discount]]&gt;=0.2,1,0)</f>
        <v>1</v>
      </c>
      <c r="X1093" s="1" t="s">
        <v>432</v>
      </c>
      <c r="Y1093" s="1" t="str">
        <f>TEXT(SalesData[[#This Row],[Order Date]],"yyyy")</f>
        <v>2017</v>
      </c>
      <c r="Z1093" s="1" t="s">
        <v>171</v>
      </c>
    </row>
    <row r="1094" spans="1:26" x14ac:dyDescent="0.3">
      <c r="A1094">
        <v>5275</v>
      </c>
      <c r="B1094" s="1" t="s">
        <v>3107</v>
      </c>
      <c r="C1094" s="2">
        <v>42315</v>
      </c>
      <c r="D1094" s="2">
        <v>42317</v>
      </c>
      <c r="E1094" s="1" t="s">
        <v>23</v>
      </c>
      <c r="F1094" s="1" t="s">
        <v>2919</v>
      </c>
      <c r="G1094" s="1" t="s">
        <v>2920</v>
      </c>
      <c r="H1094" s="1" t="s">
        <v>26</v>
      </c>
      <c r="I1094" s="1" t="s">
        <v>27</v>
      </c>
      <c r="J1094" s="1" t="s">
        <v>3033</v>
      </c>
      <c r="K1094" s="1" t="s">
        <v>3108</v>
      </c>
      <c r="L1094" s="1" t="s">
        <v>69</v>
      </c>
      <c r="M1094" s="1" t="s">
        <v>582</v>
      </c>
      <c r="N1094" s="1" t="s">
        <v>32</v>
      </c>
      <c r="O1094" s="1" t="s">
        <v>38</v>
      </c>
      <c r="P1094" s="1" t="s">
        <v>583</v>
      </c>
      <c r="Q1094">
        <v>715.2</v>
      </c>
      <c r="R1094">
        <v>3</v>
      </c>
      <c r="S1094" s="5">
        <v>0</v>
      </c>
      <c r="T1094" s="11">
        <v>178.8</v>
      </c>
      <c r="U1094" s="11">
        <f>SalesData[[#This Row],[Profit]]/SalesData[[#This Row],[Quantity]]</f>
        <v>59.6</v>
      </c>
      <c r="V1094" s="5">
        <f>SalesData[[#This Row],[Profit]]/SalesData[[#This Row],[Sales]]</f>
        <v>0.25</v>
      </c>
      <c r="W1094" s="17">
        <f>IF(SalesData[[#This Row],[Discount]]&gt;=0.2,1,0)</f>
        <v>0</v>
      </c>
      <c r="X1094" s="1" t="s">
        <v>72</v>
      </c>
      <c r="Y1094" s="1" t="str">
        <f>TEXT(SalesData[[#This Row],[Order Date]],"yyyy")</f>
        <v>2015</v>
      </c>
      <c r="Z1094" s="1" t="s">
        <v>36</v>
      </c>
    </row>
    <row r="1095" spans="1:26" x14ac:dyDescent="0.3">
      <c r="A1095">
        <v>5278</v>
      </c>
      <c r="B1095" s="1" t="s">
        <v>3109</v>
      </c>
      <c r="C1095" s="2">
        <v>41895</v>
      </c>
      <c r="D1095" s="2">
        <v>41899</v>
      </c>
      <c r="E1095" s="1" t="s">
        <v>41</v>
      </c>
      <c r="F1095" s="1" t="s">
        <v>1822</v>
      </c>
      <c r="G1095" s="1" t="s">
        <v>1823</v>
      </c>
      <c r="H1095" s="1" t="s">
        <v>102</v>
      </c>
      <c r="I1095" s="1" t="s">
        <v>27</v>
      </c>
      <c r="J1095" s="1" t="s">
        <v>2550</v>
      </c>
      <c r="K1095" s="1" t="s">
        <v>94</v>
      </c>
      <c r="L1095" s="1" t="s">
        <v>95</v>
      </c>
      <c r="M1095" s="1" t="s">
        <v>257</v>
      </c>
      <c r="N1095" s="1" t="s">
        <v>32</v>
      </c>
      <c r="O1095" s="1" t="s">
        <v>38</v>
      </c>
      <c r="P1095" s="1" t="s">
        <v>258</v>
      </c>
      <c r="Q1095">
        <v>340.11599999999999</v>
      </c>
      <c r="R1095">
        <v>6</v>
      </c>
      <c r="S1095" s="5">
        <v>0.3</v>
      </c>
      <c r="T1095" s="11">
        <v>-9.7175999999999991</v>
      </c>
      <c r="U1095" s="11">
        <f>SalesData[[#This Row],[Profit]]/SalesData[[#This Row],[Quantity]]</f>
        <v>-1.6195999999999999</v>
      </c>
      <c r="V1095" s="5">
        <f>SalesData[[#This Row],[Profit]]/SalesData[[#This Row],[Sales]]</f>
        <v>-2.8571428571428571E-2</v>
      </c>
      <c r="W1095" s="17">
        <f>IF(SalesData[[#This Row],[Discount]]&gt;=0.2,1,0)</f>
        <v>1</v>
      </c>
      <c r="X1095" s="1" t="s">
        <v>85</v>
      </c>
      <c r="Y1095" s="1" t="str">
        <f>TEXT(SalesData[[#This Row],[Order Date]],"yyyy")</f>
        <v>2014</v>
      </c>
      <c r="Z1095" s="1" t="s">
        <v>79</v>
      </c>
    </row>
    <row r="1096" spans="1:26" x14ac:dyDescent="0.3">
      <c r="A1096">
        <v>5282</v>
      </c>
      <c r="B1096" s="1" t="s">
        <v>3110</v>
      </c>
      <c r="C1096" s="2">
        <v>42252</v>
      </c>
      <c r="D1096" s="2">
        <v>42257</v>
      </c>
      <c r="E1096" s="1" t="s">
        <v>41</v>
      </c>
      <c r="F1096" s="1" t="s">
        <v>2619</v>
      </c>
      <c r="G1096" s="1" t="s">
        <v>2620</v>
      </c>
      <c r="H1096" s="1" t="s">
        <v>92</v>
      </c>
      <c r="I1096" s="1" t="s">
        <v>27</v>
      </c>
      <c r="J1096" s="1" t="s">
        <v>896</v>
      </c>
      <c r="K1096" s="1" t="s">
        <v>168</v>
      </c>
      <c r="L1096" s="1" t="s">
        <v>95</v>
      </c>
      <c r="M1096" s="1" t="s">
        <v>113</v>
      </c>
      <c r="N1096" s="1" t="s">
        <v>32</v>
      </c>
      <c r="O1096" s="1" t="s">
        <v>58</v>
      </c>
      <c r="P1096" s="1" t="s">
        <v>114</v>
      </c>
      <c r="Q1096">
        <v>6.16</v>
      </c>
      <c r="R1096">
        <v>2</v>
      </c>
      <c r="S1096" s="5">
        <v>0</v>
      </c>
      <c r="T1096" s="11">
        <v>2.9567999999999999</v>
      </c>
      <c r="U1096" s="11">
        <f>SalesData[[#This Row],[Profit]]/SalesData[[#This Row],[Quantity]]</f>
        <v>1.4783999999999999</v>
      </c>
      <c r="V1096" s="5">
        <f>SalesData[[#This Row],[Profit]]/SalesData[[#This Row],[Sales]]</f>
        <v>0.48</v>
      </c>
      <c r="W1096" s="17">
        <f>IF(SalesData[[#This Row],[Discount]]&gt;=0.2,1,0)</f>
        <v>0</v>
      </c>
      <c r="X1096" s="1" t="s">
        <v>60</v>
      </c>
      <c r="Y1096" s="1" t="str">
        <f>TEXT(SalesData[[#This Row],[Order Date]],"yyyy")</f>
        <v>2015</v>
      </c>
      <c r="Z1096" s="1" t="s">
        <v>79</v>
      </c>
    </row>
    <row r="1097" spans="1:26" x14ac:dyDescent="0.3">
      <c r="A1097">
        <v>5288</v>
      </c>
      <c r="B1097" s="1" t="s">
        <v>3111</v>
      </c>
      <c r="C1097" s="2">
        <v>42860</v>
      </c>
      <c r="D1097" s="2">
        <v>42861</v>
      </c>
      <c r="E1097" s="1" t="s">
        <v>89</v>
      </c>
      <c r="F1097" s="1" t="s">
        <v>2188</v>
      </c>
      <c r="G1097" s="1" t="s">
        <v>2189</v>
      </c>
      <c r="H1097" s="1" t="s">
        <v>26</v>
      </c>
      <c r="I1097" s="1" t="s">
        <v>27</v>
      </c>
      <c r="J1097" s="1" t="s">
        <v>867</v>
      </c>
      <c r="K1097" s="1" t="s">
        <v>182</v>
      </c>
      <c r="L1097" s="1" t="s">
        <v>56</v>
      </c>
      <c r="M1097" s="1" t="s">
        <v>1138</v>
      </c>
      <c r="N1097" s="1" t="s">
        <v>32</v>
      </c>
      <c r="O1097" s="1" t="s">
        <v>33</v>
      </c>
      <c r="P1097" s="1" t="s">
        <v>1139</v>
      </c>
      <c r="Q1097">
        <v>89.991</v>
      </c>
      <c r="R1097">
        <v>3</v>
      </c>
      <c r="S1097" s="5">
        <v>0.7</v>
      </c>
      <c r="T1097" s="11">
        <v>-152.9847</v>
      </c>
      <c r="U1097" s="11">
        <f>SalesData[[#This Row],[Profit]]/SalesData[[#This Row],[Quantity]]</f>
        <v>-50.994900000000001</v>
      </c>
      <c r="V1097" s="5">
        <f>SalesData[[#This Row],[Profit]]/SalesData[[#This Row],[Sales]]</f>
        <v>-1.7</v>
      </c>
      <c r="W1097" s="17">
        <f>IF(SalesData[[#This Row],[Discount]]&gt;=0.2,1,0)</f>
        <v>1</v>
      </c>
      <c r="X1097" s="1" t="s">
        <v>125</v>
      </c>
      <c r="Y1097" s="1" t="str">
        <f>TEXT(SalesData[[#This Row],[Order Date]],"yyyy")</f>
        <v>2017</v>
      </c>
      <c r="Z1097" s="1" t="s">
        <v>163</v>
      </c>
    </row>
    <row r="1098" spans="1:26" x14ac:dyDescent="0.3">
      <c r="A1098">
        <v>5291</v>
      </c>
      <c r="B1098" s="1" t="s">
        <v>3112</v>
      </c>
      <c r="C1098" s="2">
        <v>41890</v>
      </c>
      <c r="D1098" s="2">
        <v>41897</v>
      </c>
      <c r="E1098" s="1" t="s">
        <v>41</v>
      </c>
      <c r="F1098" s="1" t="s">
        <v>1217</v>
      </c>
      <c r="G1098" s="1" t="s">
        <v>1218</v>
      </c>
      <c r="H1098" s="1" t="s">
        <v>26</v>
      </c>
      <c r="I1098" s="1" t="s">
        <v>27</v>
      </c>
      <c r="J1098" s="1" t="s">
        <v>103</v>
      </c>
      <c r="K1098" s="1" t="s">
        <v>94</v>
      </c>
      <c r="L1098" s="1" t="s">
        <v>95</v>
      </c>
      <c r="M1098" s="1" t="s">
        <v>248</v>
      </c>
      <c r="N1098" s="1" t="s">
        <v>32</v>
      </c>
      <c r="O1098" s="1" t="s">
        <v>38</v>
      </c>
      <c r="P1098" s="1" t="s">
        <v>249</v>
      </c>
      <c r="Q1098">
        <v>966.7</v>
      </c>
      <c r="R1098">
        <v>5</v>
      </c>
      <c r="S1098" s="5">
        <v>0.3</v>
      </c>
      <c r="T1098" s="11">
        <v>-13.81</v>
      </c>
      <c r="U1098" s="11">
        <f>SalesData[[#This Row],[Profit]]/SalesData[[#This Row],[Quantity]]</f>
        <v>-2.762</v>
      </c>
      <c r="V1098" s="5">
        <f>SalesData[[#This Row],[Profit]]/SalesData[[#This Row],[Sales]]</f>
        <v>-1.4285714285714285E-2</v>
      </c>
      <c r="W1098" s="17">
        <f>IF(SalesData[[#This Row],[Discount]]&gt;=0.2,1,0)</f>
        <v>1</v>
      </c>
      <c r="X1098" s="1" t="s">
        <v>49</v>
      </c>
      <c r="Y1098" s="1" t="str">
        <f>TEXT(SalesData[[#This Row],[Order Date]],"yyyy")</f>
        <v>2014</v>
      </c>
      <c r="Z1098" s="1" t="s">
        <v>79</v>
      </c>
    </row>
    <row r="1099" spans="1:26" x14ac:dyDescent="0.3">
      <c r="A1099">
        <v>5294</v>
      </c>
      <c r="B1099" s="1" t="s">
        <v>3113</v>
      </c>
      <c r="C1099" s="2">
        <v>42364</v>
      </c>
      <c r="D1099" s="2">
        <v>42368</v>
      </c>
      <c r="E1099" s="1" t="s">
        <v>41</v>
      </c>
      <c r="F1099" s="1" t="s">
        <v>1374</v>
      </c>
      <c r="G1099" s="1" t="s">
        <v>1375</v>
      </c>
      <c r="H1099" s="1" t="s">
        <v>26</v>
      </c>
      <c r="I1099" s="1" t="s">
        <v>27</v>
      </c>
      <c r="J1099" s="1" t="s">
        <v>278</v>
      </c>
      <c r="K1099" s="1" t="s">
        <v>233</v>
      </c>
      <c r="L1099" s="1" t="s">
        <v>69</v>
      </c>
      <c r="M1099" s="1" t="s">
        <v>1064</v>
      </c>
      <c r="N1099" s="1" t="s">
        <v>32</v>
      </c>
      <c r="O1099" s="1" t="s">
        <v>47</v>
      </c>
      <c r="P1099" s="1" t="s">
        <v>1065</v>
      </c>
      <c r="Q1099">
        <v>51.588000000000001</v>
      </c>
      <c r="R1099">
        <v>1</v>
      </c>
      <c r="S1099" s="5">
        <v>0.4</v>
      </c>
      <c r="T1099" s="11">
        <v>-15.4764</v>
      </c>
      <c r="U1099" s="11">
        <f>SalesData[[#This Row],[Profit]]/SalesData[[#This Row],[Quantity]]</f>
        <v>-15.4764</v>
      </c>
      <c r="V1099" s="5">
        <f>SalesData[[#This Row],[Profit]]/SalesData[[#This Row],[Sales]]</f>
        <v>-0.3</v>
      </c>
      <c r="W1099" s="17">
        <f>IF(SalesData[[#This Row],[Discount]]&gt;=0.2,1,0)</f>
        <v>1</v>
      </c>
      <c r="X1099" s="1" t="s">
        <v>85</v>
      </c>
      <c r="Y1099" s="1" t="str">
        <f>TEXT(SalesData[[#This Row],[Order Date]],"yyyy")</f>
        <v>2015</v>
      </c>
      <c r="Z1099" s="1" t="s">
        <v>98</v>
      </c>
    </row>
    <row r="1100" spans="1:26" x14ac:dyDescent="0.3">
      <c r="A1100">
        <v>5297</v>
      </c>
      <c r="B1100" s="1" t="s">
        <v>3114</v>
      </c>
      <c r="C1100" s="2">
        <v>42943</v>
      </c>
      <c r="D1100" s="2">
        <v>42947</v>
      </c>
      <c r="E1100" s="1" t="s">
        <v>41</v>
      </c>
      <c r="F1100" s="1" t="s">
        <v>3094</v>
      </c>
      <c r="G1100" s="1" t="s">
        <v>3095</v>
      </c>
      <c r="H1100" s="1" t="s">
        <v>26</v>
      </c>
      <c r="I1100" s="1" t="s">
        <v>27</v>
      </c>
      <c r="J1100" s="1" t="s">
        <v>1035</v>
      </c>
      <c r="K1100" s="1" t="s">
        <v>122</v>
      </c>
      <c r="L1100" s="1" t="s">
        <v>69</v>
      </c>
      <c r="M1100" s="1" t="s">
        <v>1206</v>
      </c>
      <c r="N1100" s="1" t="s">
        <v>32</v>
      </c>
      <c r="O1100" s="1" t="s">
        <v>58</v>
      </c>
      <c r="P1100" s="1" t="s">
        <v>1207</v>
      </c>
      <c r="Q1100">
        <v>14.89</v>
      </c>
      <c r="R1100">
        <v>1</v>
      </c>
      <c r="S1100" s="5">
        <v>0</v>
      </c>
      <c r="T1100" s="11">
        <v>4.0202999999999998</v>
      </c>
      <c r="U1100" s="11">
        <f>SalesData[[#This Row],[Profit]]/SalesData[[#This Row],[Quantity]]</f>
        <v>4.0202999999999998</v>
      </c>
      <c r="V1100" s="5">
        <f>SalesData[[#This Row],[Profit]]/SalesData[[#This Row],[Sales]]</f>
        <v>0.26999999999999996</v>
      </c>
      <c r="W1100" s="17">
        <f>IF(SalesData[[#This Row],[Discount]]&gt;=0.2,1,0)</f>
        <v>0</v>
      </c>
      <c r="X1100" s="1" t="s">
        <v>85</v>
      </c>
      <c r="Y1100" s="1" t="str">
        <f>TEXT(SalesData[[#This Row],[Order Date]],"yyyy")</f>
        <v>2017</v>
      </c>
      <c r="Z1100" s="1" t="s">
        <v>73</v>
      </c>
    </row>
    <row r="1101" spans="1:26" x14ac:dyDescent="0.3">
      <c r="A1101">
        <v>5301</v>
      </c>
      <c r="B1101" s="1" t="s">
        <v>3115</v>
      </c>
      <c r="C1101" s="2">
        <v>42520</v>
      </c>
      <c r="D1101" s="2">
        <v>42524</v>
      </c>
      <c r="E1101" s="1" t="s">
        <v>41</v>
      </c>
      <c r="F1101" s="1" t="s">
        <v>2578</v>
      </c>
      <c r="G1101" s="1" t="s">
        <v>2579</v>
      </c>
      <c r="H1101" s="1" t="s">
        <v>92</v>
      </c>
      <c r="I1101" s="1" t="s">
        <v>27</v>
      </c>
      <c r="J1101" s="1" t="s">
        <v>880</v>
      </c>
      <c r="K1101" s="1" t="s">
        <v>718</v>
      </c>
      <c r="L1101" s="1" t="s">
        <v>30</v>
      </c>
      <c r="M1101" s="1" t="s">
        <v>1885</v>
      </c>
      <c r="N1101" s="1" t="s">
        <v>32</v>
      </c>
      <c r="O1101" s="1" t="s">
        <v>47</v>
      </c>
      <c r="P1101" s="1" t="s">
        <v>1886</v>
      </c>
      <c r="Q1101">
        <v>2275.5</v>
      </c>
      <c r="R1101">
        <v>10</v>
      </c>
      <c r="S1101" s="5">
        <v>0</v>
      </c>
      <c r="T1101" s="11">
        <v>386.83499999999998</v>
      </c>
      <c r="U1101" s="11">
        <f>SalesData[[#This Row],[Profit]]/SalesData[[#This Row],[Quantity]]</f>
        <v>38.683499999999995</v>
      </c>
      <c r="V1101" s="5">
        <f>SalesData[[#This Row],[Profit]]/SalesData[[#This Row],[Sales]]</f>
        <v>0.16999999999999998</v>
      </c>
      <c r="W1101" s="17">
        <f>IF(SalesData[[#This Row],[Discount]]&gt;=0.2,1,0)</f>
        <v>0</v>
      </c>
      <c r="X1101" s="1" t="s">
        <v>85</v>
      </c>
      <c r="Y1101" s="1" t="str">
        <f>TEXT(SalesData[[#This Row],[Order Date]],"yyyy")</f>
        <v>2016</v>
      </c>
      <c r="Z1101" s="1" t="s">
        <v>163</v>
      </c>
    </row>
    <row r="1102" spans="1:26" x14ac:dyDescent="0.3">
      <c r="A1102">
        <v>5304</v>
      </c>
      <c r="B1102" s="1" t="s">
        <v>3116</v>
      </c>
      <c r="C1102" s="2">
        <v>41959</v>
      </c>
      <c r="D1102" s="2">
        <v>41963</v>
      </c>
      <c r="E1102" s="1" t="s">
        <v>41</v>
      </c>
      <c r="F1102" s="1" t="s">
        <v>3117</v>
      </c>
      <c r="G1102" s="1" t="s">
        <v>3118</v>
      </c>
      <c r="H1102" s="1" t="s">
        <v>26</v>
      </c>
      <c r="I1102" s="1" t="s">
        <v>27</v>
      </c>
      <c r="J1102" s="1" t="s">
        <v>515</v>
      </c>
      <c r="K1102" s="1" t="s">
        <v>136</v>
      </c>
      <c r="L1102" s="1" t="s">
        <v>95</v>
      </c>
      <c r="M1102" s="1" t="s">
        <v>2010</v>
      </c>
      <c r="N1102" s="1" t="s">
        <v>32</v>
      </c>
      <c r="O1102" s="1" t="s">
        <v>38</v>
      </c>
      <c r="P1102" s="1" t="s">
        <v>2011</v>
      </c>
      <c r="Q1102">
        <v>37.295999999999999</v>
      </c>
      <c r="R1102">
        <v>2</v>
      </c>
      <c r="S1102" s="5">
        <v>0.3</v>
      </c>
      <c r="T1102" s="11">
        <v>-1.0656000000000001</v>
      </c>
      <c r="U1102" s="11">
        <f>SalesData[[#This Row],[Profit]]/SalesData[[#This Row],[Quantity]]</f>
        <v>-0.53280000000000005</v>
      </c>
      <c r="V1102" s="5">
        <f>SalesData[[#This Row],[Profit]]/SalesData[[#This Row],[Sales]]</f>
        <v>-2.8571428571428574E-2</v>
      </c>
      <c r="W1102" s="17">
        <f>IF(SalesData[[#This Row],[Discount]]&gt;=0.2,1,0)</f>
        <v>1</v>
      </c>
      <c r="X1102" s="1" t="s">
        <v>85</v>
      </c>
      <c r="Y1102" s="1" t="str">
        <f>TEXT(SalesData[[#This Row],[Order Date]],"yyyy")</f>
        <v>2014</v>
      </c>
      <c r="Z1102" s="1" t="s">
        <v>36</v>
      </c>
    </row>
    <row r="1103" spans="1:26" x14ac:dyDescent="0.3">
      <c r="A1103">
        <v>5305</v>
      </c>
      <c r="B1103" s="1" t="s">
        <v>3119</v>
      </c>
      <c r="C1103" s="2">
        <v>41903</v>
      </c>
      <c r="D1103" s="2">
        <v>41905</v>
      </c>
      <c r="E1103" s="1" t="s">
        <v>89</v>
      </c>
      <c r="F1103" s="1" t="s">
        <v>526</v>
      </c>
      <c r="G1103" s="1" t="s">
        <v>527</v>
      </c>
      <c r="H1103" s="1" t="s">
        <v>102</v>
      </c>
      <c r="I1103" s="1" t="s">
        <v>27</v>
      </c>
      <c r="J1103" s="1" t="s">
        <v>3120</v>
      </c>
      <c r="K1103" s="1" t="s">
        <v>94</v>
      </c>
      <c r="L1103" s="1" t="s">
        <v>95</v>
      </c>
      <c r="M1103" s="1" t="s">
        <v>2142</v>
      </c>
      <c r="N1103" s="1" t="s">
        <v>32</v>
      </c>
      <c r="O1103" s="1" t="s">
        <v>58</v>
      </c>
      <c r="P1103" s="1" t="s">
        <v>2143</v>
      </c>
      <c r="Q1103">
        <v>8.5440000000000005</v>
      </c>
      <c r="R1103">
        <v>2</v>
      </c>
      <c r="S1103" s="5">
        <v>0.6</v>
      </c>
      <c r="T1103" s="11">
        <v>-7.476</v>
      </c>
      <c r="U1103" s="11">
        <f>SalesData[[#This Row],[Profit]]/SalesData[[#This Row],[Quantity]]</f>
        <v>-3.738</v>
      </c>
      <c r="V1103" s="5">
        <f>SalesData[[#This Row],[Profit]]/SalesData[[#This Row],[Sales]]</f>
        <v>-0.875</v>
      </c>
      <c r="W1103" s="17">
        <f>IF(SalesData[[#This Row],[Discount]]&gt;=0.2,1,0)</f>
        <v>1</v>
      </c>
      <c r="X1103" s="1" t="s">
        <v>72</v>
      </c>
      <c r="Y1103" s="1" t="str">
        <f>TEXT(SalesData[[#This Row],[Order Date]],"yyyy")</f>
        <v>2014</v>
      </c>
      <c r="Z1103" s="1" t="s">
        <v>79</v>
      </c>
    </row>
    <row r="1104" spans="1:26" x14ac:dyDescent="0.3">
      <c r="A1104">
        <v>5306</v>
      </c>
      <c r="B1104" s="1" t="s">
        <v>3121</v>
      </c>
      <c r="C1104" s="2">
        <v>42421</v>
      </c>
      <c r="D1104" s="2">
        <v>42426</v>
      </c>
      <c r="E1104" s="1" t="s">
        <v>41</v>
      </c>
      <c r="F1104" s="1" t="s">
        <v>800</v>
      </c>
      <c r="G1104" s="1" t="s">
        <v>801</v>
      </c>
      <c r="H1104" s="1" t="s">
        <v>92</v>
      </c>
      <c r="I1104" s="1" t="s">
        <v>27</v>
      </c>
      <c r="J1104" s="1" t="s">
        <v>763</v>
      </c>
      <c r="K1104" s="1" t="s">
        <v>122</v>
      </c>
      <c r="L1104" s="1" t="s">
        <v>69</v>
      </c>
      <c r="M1104" s="1" t="s">
        <v>176</v>
      </c>
      <c r="N1104" s="1" t="s">
        <v>32</v>
      </c>
      <c r="O1104" s="1" t="s">
        <v>58</v>
      </c>
      <c r="P1104" s="1" t="s">
        <v>177</v>
      </c>
      <c r="Q1104">
        <v>68.95</v>
      </c>
      <c r="R1104">
        <v>5</v>
      </c>
      <c r="S1104" s="5">
        <v>0</v>
      </c>
      <c r="T1104" s="11">
        <v>28.959</v>
      </c>
      <c r="U1104" s="11">
        <f>SalesData[[#This Row],[Profit]]/SalesData[[#This Row],[Quantity]]</f>
        <v>5.7918000000000003</v>
      </c>
      <c r="V1104" s="5">
        <f>SalesData[[#This Row],[Profit]]/SalesData[[#This Row],[Sales]]</f>
        <v>0.42</v>
      </c>
      <c r="W1104" s="17">
        <f>IF(SalesData[[#This Row],[Discount]]&gt;=0.2,1,0)</f>
        <v>0</v>
      </c>
      <c r="X1104" s="1" t="s">
        <v>60</v>
      </c>
      <c r="Y1104" s="1" t="str">
        <f>TEXT(SalesData[[#This Row],[Order Date]],"yyyy")</f>
        <v>2016</v>
      </c>
      <c r="Z1104" s="1" t="s">
        <v>299</v>
      </c>
    </row>
    <row r="1105" spans="1:26" x14ac:dyDescent="0.3">
      <c r="A1105">
        <v>5309</v>
      </c>
      <c r="B1105" s="1" t="s">
        <v>3122</v>
      </c>
      <c r="C1105" s="2">
        <v>43058</v>
      </c>
      <c r="D1105" s="2">
        <v>43060</v>
      </c>
      <c r="E1105" s="1" t="s">
        <v>89</v>
      </c>
      <c r="F1105" s="1" t="s">
        <v>2573</v>
      </c>
      <c r="G1105" s="1" t="s">
        <v>2574</v>
      </c>
      <c r="H1105" s="1" t="s">
        <v>26</v>
      </c>
      <c r="I1105" s="1" t="s">
        <v>27</v>
      </c>
      <c r="J1105" s="1" t="s">
        <v>103</v>
      </c>
      <c r="K1105" s="1" t="s">
        <v>94</v>
      </c>
      <c r="L1105" s="1" t="s">
        <v>95</v>
      </c>
      <c r="M1105" s="1" t="s">
        <v>1619</v>
      </c>
      <c r="N1105" s="1" t="s">
        <v>32</v>
      </c>
      <c r="O1105" s="1" t="s">
        <v>38</v>
      </c>
      <c r="P1105" s="1" t="s">
        <v>1620</v>
      </c>
      <c r="Q1105">
        <v>191.05799999999999</v>
      </c>
      <c r="R1105">
        <v>3</v>
      </c>
      <c r="S1105" s="5">
        <v>0.3</v>
      </c>
      <c r="T1105" s="11">
        <v>-46.399799999999999</v>
      </c>
      <c r="U1105" s="11">
        <f>SalesData[[#This Row],[Profit]]/SalesData[[#This Row],[Quantity]]</f>
        <v>-15.4666</v>
      </c>
      <c r="V1105" s="5">
        <f>SalesData[[#This Row],[Profit]]/SalesData[[#This Row],[Sales]]</f>
        <v>-0.24285714285714285</v>
      </c>
      <c r="W1105" s="17">
        <f>IF(SalesData[[#This Row],[Discount]]&gt;=0.2,1,0)</f>
        <v>1</v>
      </c>
      <c r="X1105" s="1" t="s">
        <v>72</v>
      </c>
      <c r="Y1105" s="1" t="str">
        <f>TEXT(SalesData[[#This Row],[Order Date]],"yyyy")</f>
        <v>2017</v>
      </c>
      <c r="Z1105" s="1" t="s">
        <v>36</v>
      </c>
    </row>
    <row r="1106" spans="1:26" x14ac:dyDescent="0.3">
      <c r="A1106">
        <v>5314</v>
      </c>
      <c r="B1106" s="1" t="s">
        <v>3123</v>
      </c>
      <c r="C1106" s="2">
        <v>42855</v>
      </c>
      <c r="D1106" s="2">
        <v>42860</v>
      </c>
      <c r="E1106" s="1" t="s">
        <v>41</v>
      </c>
      <c r="F1106" s="1" t="s">
        <v>399</v>
      </c>
      <c r="G1106" s="1" t="s">
        <v>400</v>
      </c>
      <c r="H1106" s="1" t="s">
        <v>92</v>
      </c>
      <c r="I1106" s="1" t="s">
        <v>27</v>
      </c>
      <c r="J1106" s="1" t="s">
        <v>330</v>
      </c>
      <c r="K1106" s="1" t="s">
        <v>55</v>
      </c>
      <c r="L1106" s="1" t="s">
        <v>56</v>
      </c>
      <c r="M1106" s="1" t="s">
        <v>758</v>
      </c>
      <c r="N1106" s="1" t="s">
        <v>32</v>
      </c>
      <c r="O1106" s="1" t="s">
        <v>58</v>
      </c>
      <c r="P1106" s="1" t="s">
        <v>759</v>
      </c>
      <c r="Q1106">
        <v>64.959999999999994</v>
      </c>
      <c r="R1106">
        <v>2</v>
      </c>
      <c r="S1106" s="5">
        <v>0</v>
      </c>
      <c r="T1106" s="11">
        <v>21.436800000000002</v>
      </c>
      <c r="U1106" s="11">
        <f>SalesData[[#This Row],[Profit]]/SalesData[[#This Row],[Quantity]]</f>
        <v>10.718400000000001</v>
      </c>
      <c r="V1106" s="5">
        <f>SalesData[[#This Row],[Profit]]/SalesData[[#This Row],[Sales]]</f>
        <v>0.33000000000000007</v>
      </c>
      <c r="W1106" s="17">
        <f>IF(SalesData[[#This Row],[Discount]]&gt;=0.2,1,0)</f>
        <v>0</v>
      </c>
      <c r="X1106" s="1" t="s">
        <v>60</v>
      </c>
      <c r="Y1106" s="1" t="str">
        <f>TEXT(SalesData[[#This Row],[Order Date]],"yyyy")</f>
        <v>2017</v>
      </c>
      <c r="Z1106" s="1" t="s">
        <v>115</v>
      </c>
    </row>
    <row r="1107" spans="1:26" x14ac:dyDescent="0.3">
      <c r="A1107">
        <v>5316</v>
      </c>
      <c r="B1107" s="1" t="s">
        <v>3124</v>
      </c>
      <c r="C1107" s="2">
        <v>42492</v>
      </c>
      <c r="D1107" s="2">
        <v>42498</v>
      </c>
      <c r="E1107" s="1" t="s">
        <v>41</v>
      </c>
      <c r="F1107" s="1" t="s">
        <v>2050</v>
      </c>
      <c r="G1107" s="1" t="s">
        <v>2051</v>
      </c>
      <c r="H1107" s="1" t="s">
        <v>26</v>
      </c>
      <c r="I1107" s="1" t="s">
        <v>27</v>
      </c>
      <c r="J1107" s="1" t="s">
        <v>2571</v>
      </c>
      <c r="K1107" s="1" t="s">
        <v>1038</v>
      </c>
      <c r="L1107" s="1" t="s">
        <v>30</v>
      </c>
      <c r="M1107" s="1" t="s">
        <v>1005</v>
      </c>
      <c r="N1107" s="1" t="s">
        <v>32</v>
      </c>
      <c r="O1107" s="1" t="s">
        <v>38</v>
      </c>
      <c r="P1107" s="1" t="s">
        <v>1006</v>
      </c>
      <c r="Q1107">
        <v>187.05600000000001</v>
      </c>
      <c r="R1107">
        <v>9</v>
      </c>
      <c r="S1107" s="5">
        <v>0.2</v>
      </c>
      <c r="T1107" s="11">
        <v>11.691000000000001</v>
      </c>
      <c r="U1107" s="11">
        <f>SalesData[[#This Row],[Profit]]/SalesData[[#This Row],[Quantity]]</f>
        <v>1.2990000000000002</v>
      </c>
      <c r="V1107" s="5">
        <f>SalesData[[#This Row],[Profit]]/SalesData[[#This Row],[Sales]]</f>
        <v>6.25E-2</v>
      </c>
      <c r="W1107" s="17">
        <f>IF(SalesData[[#This Row],[Discount]]&gt;=0.2,1,0)</f>
        <v>1</v>
      </c>
      <c r="X1107" s="1" t="s">
        <v>131</v>
      </c>
      <c r="Y1107" s="1" t="str">
        <f>TEXT(SalesData[[#This Row],[Order Date]],"yyyy")</f>
        <v>2016</v>
      </c>
      <c r="Z1107" s="1" t="s">
        <v>163</v>
      </c>
    </row>
    <row r="1108" spans="1:26" x14ac:dyDescent="0.3">
      <c r="A1108">
        <v>5317</v>
      </c>
      <c r="B1108" s="1" t="s">
        <v>3125</v>
      </c>
      <c r="C1108" s="2">
        <v>43010</v>
      </c>
      <c r="D1108" s="2">
        <v>43013</v>
      </c>
      <c r="E1108" s="1" t="s">
        <v>89</v>
      </c>
      <c r="F1108" s="1" t="s">
        <v>2433</v>
      </c>
      <c r="G1108" s="1" t="s">
        <v>2434</v>
      </c>
      <c r="H1108" s="1" t="s">
        <v>102</v>
      </c>
      <c r="I1108" s="1" t="s">
        <v>27</v>
      </c>
      <c r="J1108" s="1" t="s">
        <v>3126</v>
      </c>
      <c r="K1108" s="1" t="s">
        <v>143</v>
      </c>
      <c r="L1108" s="1" t="s">
        <v>30</v>
      </c>
      <c r="M1108" s="1" t="s">
        <v>1720</v>
      </c>
      <c r="N1108" s="1" t="s">
        <v>32</v>
      </c>
      <c r="O1108" s="1" t="s">
        <v>58</v>
      </c>
      <c r="P1108" s="1" t="s">
        <v>1721</v>
      </c>
      <c r="Q1108">
        <v>11.808</v>
      </c>
      <c r="R1108">
        <v>2</v>
      </c>
      <c r="S1108" s="5">
        <v>0.2</v>
      </c>
      <c r="T1108" s="11">
        <v>1.3284</v>
      </c>
      <c r="U1108" s="11">
        <f>SalesData[[#This Row],[Profit]]/SalesData[[#This Row],[Quantity]]</f>
        <v>0.66420000000000001</v>
      </c>
      <c r="V1108" s="5">
        <f>SalesData[[#This Row],[Profit]]/SalesData[[#This Row],[Sales]]</f>
        <v>0.1125</v>
      </c>
      <c r="W1108" s="17">
        <f>IF(SalesData[[#This Row],[Discount]]&gt;=0.2,1,0)</f>
        <v>1</v>
      </c>
      <c r="X1108" s="1" t="s">
        <v>35</v>
      </c>
      <c r="Y1108" s="1" t="str">
        <f>TEXT(SalesData[[#This Row],[Order Date]],"yyyy")</f>
        <v>2017</v>
      </c>
      <c r="Z1108" s="1" t="s">
        <v>50</v>
      </c>
    </row>
    <row r="1109" spans="1:26" x14ac:dyDescent="0.3">
      <c r="A1109">
        <v>5318</v>
      </c>
      <c r="B1109" s="1" t="s">
        <v>3125</v>
      </c>
      <c r="C1109" s="2">
        <v>43010</v>
      </c>
      <c r="D1109" s="2">
        <v>43013</v>
      </c>
      <c r="E1109" s="1" t="s">
        <v>89</v>
      </c>
      <c r="F1109" s="1" t="s">
        <v>2433</v>
      </c>
      <c r="G1109" s="1" t="s">
        <v>2434</v>
      </c>
      <c r="H1109" s="1" t="s">
        <v>102</v>
      </c>
      <c r="I1109" s="1" t="s">
        <v>27</v>
      </c>
      <c r="J1109" s="1" t="s">
        <v>3126</v>
      </c>
      <c r="K1109" s="1" t="s">
        <v>143</v>
      </c>
      <c r="L1109" s="1" t="s">
        <v>30</v>
      </c>
      <c r="M1109" s="1" t="s">
        <v>553</v>
      </c>
      <c r="N1109" s="1" t="s">
        <v>32</v>
      </c>
      <c r="O1109" s="1" t="s">
        <v>58</v>
      </c>
      <c r="P1109" s="1" t="s">
        <v>3127</v>
      </c>
      <c r="Q1109">
        <v>9.6560000000000006</v>
      </c>
      <c r="R1109">
        <v>1</v>
      </c>
      <c r="S1109" s="5">
        <v>0.2</v>
      </c>
      <c r="T1109" s="11">
        <v>1.5690999999999999</v>
      </c>
      <c r="U1109" s="11">
        <f>SalesData[[#This Row],[Profit]]/SalesData[[#This Row],[Quantity]]</f>
        <v>1.5690999999999999</v>
      </c>
      <c r="V1109" s="5">
        <f>SalesData[[#This Row],[Profit]]/SalesData[[#This Row],[Sales]]</f>
        <v>0.16249999999999998</v>
      </c>
      <c r="W1109" s="17">
        <f>IF(SalesData[[#This Row],[Discount]]&gt;=0.2,1,0)</f>
        <v>1</v>
      </c>
      <c r="X1109" s="1" t="s">
        <v>35</v>
      </c>
      <c r="Y1109" s="1" t="str">
        <f>TEXT(SalesData[[#This Row],[Order Date]],"yyyy")</f>
        <v>2017</v>
      </c>
      <c r="Z1109" s="1" t="s">
        <v>50</v>
      </c>
    </row>
    <row r="1110" spans="1:26" x14ac:dyDescent="0.3">
      <c r="A1110">
        <v>5321</v>
      </c>
      <c r="B1110" s="1" t="s">
        <v>3125</v>
      </c>
      <c r="C1110" s="2">
        <v>43010</v>
      </c>
      <c r="D1110" s="2">
        <v>43013</v>
      </c>
      <c r="E1110" s="1" t="s">
        <v>89</v>
      </c>
      <c r="F1110" s="1" t="s">
        <v>2433</v>
      </c>
      <c r="G1110" s="1" t="s">
        <v>2434</v>
      </c>
      <c r="H1110" s="1" t="s">
        <v>102</v>
      </c>
      <c r="I1110" s="1" t="s">
        <v>27</v>
      </c>
      <c r="J1110" s="1" t="s">
        <v>3126</v>
      </c>
      <c r="K1110" s="1" t="s">
        <v>143</v>
      </c>
      <c r="L1110" s="1" t="s">
        <v>30</v>
      </c>
      <c r="M1110" s="1" t="s">
        <v>753</v>
      </c>
      <c r="N1110" s="1" t="s">
        <v>32</v>
      </c>
      <c r="O1110" s="1" t="s">
        <v>47</v>
      </c>
      <c r="P1110" s="1" t="s">
        <v>754</v>
      </c>
      <c r="Q1110">
        <v>2314.116</v>
      </c>
      <c r="R1110">
        <v>7</v>
      </c>
      <c r="S1110" s="5">
        <v>0.4</v>
      </c>
      <c r="T1110" s="11">
        <v>-1002.7836</v>
      </c>
      <c r="U1110" s="11">
        <f>SalesData[[#This Row],[Profit]]/SalesData[[#This Row],[Quantity]]</f>
        <v>-143.25479999999999</v>
      </c>
      <c r="V1110" s="5">
        <f>SalesData[[#This Row],[Profit]]/SalesData[[#This Row],[Sales]]</f>
        <v>-0.43333333333333335</v>
      </c>
      <c r="W1110" s="17">
        <f>IF(SalesData[[#This Row],[Discount]]&gt;=0.2,1,0)</f>
        <v>1</v>
      </c>
      <c r="X1110" s="1" t="s">
        <v>35</v>
      </c>
      <c r="Y1110" s="1" t="str">
        <f>TEXT(SalesData[[#This Row],[Order Date]],"yyyy")</f>
        <v>2017</v>
      </c>
      <c r="Z1110" s="1" t="s">
        <v>50</v>
      </c>
    </row>
    <row r="1111" spans="1:26" x14ac:dyDescent="0.3">
      <c r="A1111">
        <v>5323</v>
      </c>
      <c r="B1111" s="1" t="s">
        <v>3125</v>
      </c>
      <c r="C1111" s="2">
        <v>43010</v>
      </c>
      <c r="D1111" s="2">
        <v>43013</v>
      </c>
      <c r="E1111" s="1" t="s">
        <v>89</v>
      </c>
      <c r="F1111" s="1" t="s">
        <v>2433</v>
      </c>
      <c r="G1111" s="1" t="s">
        <v>2434</v>
      </c>
      <c r="H1111" s="1" t="s">
        <v>102</v>
      </c>
      <c r="I1111" s="1" t="s">
        <v>27</v>
      </c>
      <c r="J1111" s="1" t="s">
        <v>3126</v>
      </c>
      <c r="K1111" s="1" t="s">
        <v>143</v>
      </c>
      <c r="L1111" s="1" t="s">
        <v>30</v>
      </c>
      <c r="M1111" s="1" t="s">
        <v>1130</v>
      </c>
      <c r="N1111" s="1" t="s">
        <v>32</v>
      </c>
      <c r="O1111" s="1" t="s">
        <v>58</v>
      </c>
      <c r="P1111" s="1" t="s">
        <v>1131</v>
      </c>
      <c r="Q1111">
        <v>19.760000000000002</v>
      </c>
      <c r="R1111">
        <v>2</v>
      </c>
      <c r="S1111" s="5">
        <v>0.2</v>
      </c>
      <c r="T1111" s="11">
        <v>5.9279999999999999</v>
      </c>
      <c r="U1111" s="11">
        <f>SalesData[[#This Row],[Profit]]/SalesData[[#This Row],[Quantity]]</f>
        <v>2.964</v>
      </c>
      <c r="V1111" s="5">
        <f>SalesData[[#This Row],[Profit]]/SalesData[[#This Row],[Sales]]</f>
        <v>0.3</v>
      </c>
      <c r="W1111" s="17">
        <f>IF(SalesData[[#This Row],[Discount]]&gt;=0.2,1,0)</f>
        <v>1</v>
      </c>
      <c r="X1111" s="1" t="s">
        <v>35</v>
      </c>
      <c r="Y1111" s="1" t="str">
        <f>TEXT(SalesData[[#This Row],[Order Date]],"yyyy")</f>
        <v>2017</v>
      </c>
      <c r="Z1111" s="1" t="s">
        <v>50</v>
      </c>
    </row>
    <row r="1112" spans="1:26" x14ac:dyDescent="0.3">
      <c r="A1112">
        <v>5326</v>
      </c>
      <c r="B1112" s="1" t="s">
        <v>3128</v>
      </c>
      <c r="C1112" s="2">
        <v>42342</v>
      </c>
      <c r="D1112" s="2">
        <v>42347</v>
      </c>
      <c r="E1112" s="1" t="s">
        <v>41</v>
      </c>
      <c r="F1112" s="1" t="s">
        <v>949</v>
      </c>
      <c r="G1112" s="1" t="s">
        <v>950</v>
      </c>
      <c r="H1112" s="1" t="s">
        <v>26</v>
      </c>
      <c r="I1112" s="1" t="s">
        <v>27</v>
      </c>
      <c r="J1112" s="1" t="s">
        <v>2062</v>
      </c>
      <c r="K1112" s="1" t="s">
        <v>55</v>
      </c>
      <c r="L1112" s="1" t="s">
        <v>56</v>
      </c>
      <c r="M1112" s="1" t="s">
        <v>1313</v>
      </c>
      <c r="N1112" s="1" t="s">
        <v>32</v>
      </c>
      <c r="O1112" s="1" t="s">
        <v>58</v>
      </c>
      <c r="P1112" s="1" t="s">
        <v>1314</v>
      </c>
      <c r="Q1112">
        <v>25.08</v>
      </c>
      <c r="R1112">
        <v>6</v>
      </c>
      <c r="S1112" s="5">
        <v>0</v>
      </c>
      <c r="T1112" s="11">
        <v>9.0288000000000004</v>
      </c>
      <c r="U1112" s="11">
        <f>SalesData[[#This Row],[Profit]]/SalesData[[#This Row],[Quantity]]</f>
        <v>1.5048000000000001</v>
      </c>
      <c r="V1112" s="5">
        <f>SalesData[[#This Row],[Profit]]/SalesData[[#This Row],[Sales]]</f>
        <v>0.36000000000000004</v>
      </c>
      <c r="W1112" s="17">
        <f>IF(SalesData[[#This Row],[Discount]]&gt;=0.2,1,0)</f>
        <v>0</v>
      </c>
      <c r="X1112" s="1" t="s">
        <v>60</v>
      </c>
      <c r="Y1112" s="1" t="str">
        <f>TEXT(SalesData[[#This Row],[Order Date]],"yyyy")</f>
        <v>2015</v>
      </c>
      <c r="Z1112" s="1" t="s">
        <v>98</v>
      </c>
    </row>
    <row r="1113" spans="1:26" x14ac:dyDescent="0.3">
      <c r="A1113">
        <v>5331</v>
      </c>
      <c r="B1113" s="1" t="s">
        <v>3129</v>
      </c>
      <c r="C1113" s="2">
        <v>42617</v>
      </c>
      <c r="D1113" s="2">
        <v>42621</v>
      </c>
      <c r="E1113" s="1" t="s">
        <v>41</v>
      </c>
      <c r="F1113" s="1" t="s">
        <v>3130</v>
      </c>
      <c r="G1113" s="1" t="s">
        <v>3131</v>
      </c>
      <c r="H1113" s="1" t="s">
        <v>26</v>
      </c>
      <c r="I1113" s="1" t="s">
        <v>27</v>
      </c>
      <c r="J1113" s="1" t="s">
        <v>175</v>
      </c>
      <c r="K1113" s="1" t="s">
        <v>122</v>
      </c>
      <c r="L1113" s="1" t="s">
        <v>69</v>
      </c>
      <c r="M1113" s="1" t="s">
        <v>1757</v>
      </c>
      <c r="N1113" s="1" t="s">
        <v>32</v>
      </c>
      <c r="O1113" s="1" t="s">
        <v>58</v>
      </c>
      <c r="P1113" s="1" t="s">
        <v>1758</v>
      </c>
      <c r="Q1113">
        <v>63.94</v>
      </c>
      <c r="R1113">
        <v>1</v>
      </c>
      <c r="S1113" s="5">
        <v>0</v>
      </c>
      <c r="T1113" s="11">
        <v>24.936599999999999</v>
      </c>
      <c r="U1113" s="11">
        <f>SalesData[[#This Row],[Profit]]/SalesData[[#This Row],[Quantity]]</f>
        <v>24.936599999999999</v>
      </c>
      <c r="V1113" s="5">
        <f>SalesData[[#This Row],[Profit]]/SalesData[[#This Row],[Sales]]</f>
        <v>0.39</v>
      </c>
      <c r="W1113" s="17">
        <f>IF(SalesData[[#This Row],[Discount]]&gt;=0.2,1,0)</f>
        <v>0</v>
      </c>
      <c r="X1113" s="1" t="s">
        <v>85</v>
      </c>
      <c r="Y1113" s="1" t="str">
        <f>TEXT(SalesData[[#This Row],[Order Date]],"yyyy")</f>
        <v>2016</v>
      </c>
      <c r="Z1113" s="1" t="s">
        <v>79</v>
      </c>
    </row>
    <row r="1114" spans="1:26" x14ac:dyDescent="0.3">
      <c r="A1114">
        <v>5334</v>
      </c>
      <c r="B1114" s="1" t="s">
        <v>3132</v>
      </c>
      <c r="C1114" s="2">
        <v>41877</v>
      </c>
      <c r="D1114" s="2">
        <v>41883</v>
      </c>
      <c r="E1114" s="1" t="s">
        <v>41</v>
      </c>
      <c r="F1114" s="1" t="s">
        <v>165</v>
      </c>
      <c r="G1114" s="1" t="s">
        <v>166</v>
      </c>
      <c r="H1114" s="1" t="s">
        <v>26</v>
      </c>
      <c r="I1114" s="1" t="s">
        <v>27</v>
      </c>
      <c r="J1114" s="1" t="s">
        <v>232</v>
      </c>
      <c r="K1114" s="1" t="s">
        <v>202</v>
      </c>
      <c r="L1114" s="1" t="s">
        <v>69</v>
      </c>
      <c r="M1114" s="1" t="s">
        <v>2515</v>
      </c>
      <c r="N1114" s="1" t="s">
        <v>32</v>
      </c>
      <c r="O1114" s="1" t="s">
        <v>58</v>
      </c>
      <c r="P1114" s="1" t="s">
        <v>2516</v>
      </c>
      <c r="Q1114">
        <v>10.68</v>
      </c>
      <c r="R1114">
        <v>4</v>
      </c>
      <c r="S1114" s="5">
        <v>0</v>
      </c>
      <c r="T1114" s="11">
        <v>4.0583999999999998</v>
      </c>
      <c r="U1114" s="11">
        <f>SalesData[[#This Row],[Profit]]/SalesData[[#This Row],[Quantity]]</f>
        <v>1.0145999999999999</v>
      </c>
      <c r="V1114" s="5">
        <f>SalesData[[#This Row],[Profit]]/SalesData[[#This Row],[Sales]]</f>
        <v>0.38</v>
      </c>
      <c r="W1114" s="17">
        <f>IF(SalesData[[#This Row],[Discount]]&gt;=0.2,1,0)</f>
        <v>0</v>
      </c>
      <c r="X1114" s="1" t="s">
        <v>131</v>
      </c>
      <c r="Y1114" s="1" t="str">
        <f>TEXT(SalesData[[#This Row],[Order Date]],"yyyy")</f>
        <v>2014</v>
      </c>
      <c r="Z1114" s="1" t="s">
        <v>255</v>
      </c>
    </row>
    <row r="1115" spans="1:26" x14ac:dyDescent="0.3">
      <c r="A1115">
        <v>5355</v>
      </c>
      <c r="B1115" s="1" t="s">
        <v>3133</v>
      </c>
      <c r="C1115" s="2">
        <v>41772</v>
      </c>
      <c r="D1115" s="2">
        <v>41778</v>
      </c>
      <c r="E1115" s="1" t="s">
        <v>41</v>
      </c>
      <c r="F1115" s="1" t="s">
        <v>2373</v>
      </c>
      <c r="G1115" s="1" t="s">
        <v>2374</v>
      </c>
      <c r="H1115" s="1" t="s">
        <v>92</v>
      </c>
      <c r="I1115" s="1" t="s">
        <v>27</v>
      </c>
      <c r="J1115" s="1" t="s">
        <v>54</v>
      </c>
      <c r="K1115" s="1" t="s">
        <v>55</v>
      </c>
      <c r="L1115" s="1" t="s">
        <v>56</v>
      </c>
      <c r="M1115" s="1" t="s">
        <v>1894</v>
      </c>
      <c r="N1115" s="1" t="s">
        <v>32</v>
      </c>
      <c r="O1115" s="1" t="s">
        <v>38</v>
      </c>
      <c r="P1115" s="1" t="s">
        <v>1895</v>
      </c>
      <c r="Q1115">
        <v>279.45600000000002</v>
      </c>
      <c r="R1115">
        <v>6</v>
      </c>
      <c r="S1115" s="5">
        <v>0.2</v>
      </c>
      <c r="T1115" s="11">
        <v>20.959199999999999</v>
      </c>
      <c r="U1115" s="11">
        <f>SalesData[[#This Row],[Profit]]/SalesData[[#This Row],[Quantity]]</f>
        <v>3.4931999999999999</v>
      </c>
      <c r="V1115" s="5">
        <f>SalesData[[#This Row],[Profit]]/SalesData[[#This Row],[Sales]]</f>
        <v>7.4999999999999997E-2</v>
      </c>
      <c r="W1115" s="17">
        <f>IF(SalesData[[#This Row],[Discount]]&gt;=0.2,1,0)</f>
        <v>1</v>
      </c>
      <c r="X1115" s="1" t="s">
        <v>131</v>
      </c>
      <c r="Y1115" s="1" t="str">
        <f>TEXT(SalesData[[#This Row],[Order Date]],"yyyy")</f>
        <v>2014</v>
      </c>
      <c r="Z1115" s="1" t="s">
        <v>163</v>
      </c>
    </row>
    <row r="1116" spans="1:26" x14ac:dyDescent="0.3">
      <c r="A1116">
        <v>5361</v>
      </c>
      <c r="B1116" s="1" t="s">
        <v>3134</v>
      </c>
      <c r="C1116" s="2">
        <v>42839</v>
      </c>
      <c r="D1116" s="2">
        <v>42843</v>
      </c>
      <c r="E1116" s="1" t="s">
        <v>41</v>
      </c>
      <c r="F1116" s="1" t="s">
        <v>1940</v>
      </c>
      <c r="G1116" s="1" t="s">
        <v>1941</v>
      </c>
      <c r="H1116" s="1" t="s">
        <v>92</v>
      </c>
      <c r="I1116" s="1" t="s">
        <v>27</v>
      </c>
      <c r="J1116" s="1" t="s">
        <v>1913</v>
      </c>
      <c r="K1116" s="1" t="s">
        <v>1038</v>
      </c>
      <c r="L1116" s="1" t="s">
        <v>30</v>
      </c>
      <c r="M1116" s="1" t="s">
        <v>1177</v>
      </c>
      <c r="N1116" s="1" t="s">
        <v>32</v>
      </c>
      <c r="O1116" s="1" t="s">
        <v>33</v>
      </c>
      <c r="P1116" s="1" t="s">
        <v>1178</v>
      </c>
      <c r="Q1116">
        <v>198.27199999999999</v>
      </c>
      <c r="R1116">
        <v>8</v>
      </c>
      <c r="S1116" s="5">
        <v>0.2</v>
      </c>
      <c r="T1116" s="11">
        <v>-32.219200000000001</v>
      </c>
      <c r="U1116" s="11">
        <f>SalesData[[#This Row],[Profit]]/SalesData[[#This Row],[Quantity]]</f>
        <v>-4.0274000000000001</v>
      </c>
      <c r="V1116" s="5">
        <f>SalesData[[#This Row],[Profit]]/SalesData[[#This Row],[Sales]]</f>
        <v>-0.16250000000000001</v>
      </c>
      <c r="W1116" s="17">
        <f>IF(SalesData[[#This Row],[Discount]]&gt;=0.2,1,0)</f>
        <v>1</v>
      </c>
      <c r="X1116" s="1" t="s">
        <v>85</v>
      </c>
      <c r="Y1116" s="1" t="str">
        <f>TEXT(SalesData[[#This Row],[Order Date]],"yyyy")</f>
        <v>2017</v>
      </c>
      <c r="Z1116" s="1" t="s">
        <v>115</v>
      </c>
    </row>
    <row r="1117" spans="1:26" x14ac:dyDescent="0.3">
      <c r="A1117">
        <v>5363</v>
      </c>
      <c r="B1117" s="1" t="s">
        <v>3135</v>
      </c>
      <c r="C1117" s="2">
        <v>42733</v>
      </c>
      <c r="D1117" s="2">
        <v>42737</v>
      </c>
      <c r="E1117" s="1" t="s">
        <v>41</v>
      </c>
      <c r="F1117" s="1" t="s">
        <v>826</v>
      </c>
      <c r="G1117" s="1" t="s">
        <v>827</v>
      </c>
      <c r="H1117" s="1" t="s">
        <v>26</v>
      </c>
      <c r="I1117" s="1" t="s">
        <v>27</v>
      </c>
      <c r="J1117" s="1" t="s">
        <v>3136</v>
      </c>
      <c r="K1117" s="1" t="s">
        <v>3137</v>
      </c>
      <c r="L1117" s="1" t="s">
        <v>95</v>
      </c>
      <c r="M1117" s="1" t="s">
        <v>2411</v>
      </c>
      <c r="N1117" s="1" t="s">
        <v>32</v>
      </c>
      <c r="O1117" s="1" t="s">
        <v>58</v>
      </c>
      <c r="P1117" s="1" t="s">
        <v>2412</v>
      </c>
      <c r="Q1117">
        <v>70.56</v>
      </c>
      <c r="R1117">
        <v>6</v>
      </c>
      <c r="S1117" s="5">
        <v>0</v>
      </c>
      <c r="T1117" s="11">
        <v>23.990400000000001</v>
      </c>
      <c r="U1117" s="11">
        <f>SalesData[[#This Row],[Profit]]/SalesData[[#This Row],[Quantity]]</f>
        <v>3.9984000000000002</v>
      </c>
      <c r="V1117" s="5">
        <f>SalesData[[#This Row],[Profit]]/SalesData[[#This Row],[Sales]]</f>
        <v>0.34</v>
      </c>
      <c r="W1117" s="17">
        <f>IF(SalesData[[#This Row],[Discount]]&gt;=0.2,1,0)</f>
        <v>0</v>
      </c>
      <c r="X1117" s="1" t="s">
        <v>85</v>
      </c>
      <c r="Y1117" s="1" t="str">
        <f>TEXT(SalesData[[#This Row],[Order Date]],"yyyy")</f>
        <v>2016</v>
      </c>
      <c r="Z1117" s="1" t="s">
        <v>98</v>
      </c>
    </row>
    <row r="1118" spans="1:26" x14ac:dyDescent="0.3">
      <c r="A1118">
        <v>5371</v>
      </c>
      <c r="B1118" s="1" t="s">
        <v>3138</v>
      </c>
      <c r="C1118" s="2">
        <v>42833</v>
      </c>
      <c r="D1118" s="2">
        <v>42837</v>
      </c>
      <c r="E1118" s="1" t="s">
        <v>41</v>
      </c>
      <c r="F1118" s="1" t="s">
        <v>3139</v>
      </c>
      <c r="G1118" s="1" t="s">
        <v>3140</v>
      </c>
      <c r="H1118" s="1" t="s">
        <v>92</v>
      </c>
      <c r="I1118" s="1" t="s">
        <v>27</v>
      </c>
      <c r="J1118" s="1" t="s">
        <v>3141</v>
      </c>
      <c r="K1118" s="1" t="s">
        <v>291</v>
      </c>
      <c r="L1118" s="1" t="s">
        <v>95</v>
      </c>
      <c r="M1118" s="1" t="s">
        <v>1959</v>
      </c>
      <c r="N1118" s="1" t="s">
        <v>32</v>
      </c>
      <c r="O1118" s="1" t="s">
        <v>58</v>
      </c>
      <c r="P1118" s="1" t="s">
        <v>1960</v>
      </c>
      <c r="Q1118">
        <v>273.95999999999998</v>
      </c>
      <c r="R1118">
        <v>2</v>
      </c>
      <c r="S1118" s="5">
        <v>0</v>
      </c>
      <c r="T1118" s="11">
        <v>71.229600000000005</v>
      </c>
      <c r="U1118" s="11">
        <f>SalesData[[#This Row],[Profit]]/SalesData[[#This Row],[Quantity]]</f>
        <v>35.614800000000002</v>
      </c>
      <c r="V1118" s="5">
        <f>SalesData[[#This Row],[Profit]]/SalesData[[#This Row],[Sales]]</f>
        <v>0.26000000000000006</v>
      </c>
      <c r="W1118" s="17">
        <f>IF(SalesData[[#This Row],[Discount]]&gt;=0.2,1,0)</f>
        <v>0</v>
      </c>
      <c r="X1118" s="1" t="s">
        <v>85</v>
      </c>
      <c r="Y1118" s="1" t="str">
        <f>TEXT(SalesData[[#This Row],[Order Date]],"yyyy")</f>
        <v>2017</v>
      </c>
      <c r="Z1118" s="1" t="s">
        <v>115</v>
      </c>
    </row>
    <row r="1119" spans="1:26" x14ac:dyDescent="0.3">
      <c r="A1119">
        <v>5372</v>
      </c>
      <c r="B1119" s="1" t="s">
        <v>3138</v>
      </c>
      <c r="C1119" s="2">
        <v>42833</v>
      </c>
      <c r="D1119" s="2">
        <v>42837</v>
      </c>
      <c r="E1119" s="1" t="s">
        <v>41</v>
      </c>
      <c r="F1119" s="1" t="s">
        <v>3139</v>
      </c>
      <c r="G1119" s="1" t="s">
        <v>3140</v>
      </c>
      <c r="H1119" s="1" t="s">
        <v>92</v>
      </c>
      <c r="I1119" s="1" t="s">
        <v>27</v>
      </c>
      <c r="J1119" s="1" t="s">
        <v>3141</v>
      </c>
      <c r="K1119" s="1" t="s">
        <v>291</v>
      </c>
      <c r="L1119" s="1" t="s">
        <v>95</v>
      </c>
      <c r="M1119" s="1" t="s">
        <v>937</v>
      </c>
      <c r="N1119" s="1" t="s">
        <v>32</v>
      </c>
      <c r="O1119" s="1" t="s">
        <v>58</v>
      </c>
      <c r="P1119" s="1" t="s">
        <v>938</v>
      </c>
      <c r="Q1119">
        <v>306.89999999999998</v>
      </c>
      <c r="R1119">
        <v>3</v>
      </c>
      <c r="S1119" s="5">
        <v>0</v>
      </c>
      <c r="T1119" s="11">
        <v>79.793999999999997</v>
      </c>
      <c r="U1119" s="11">
        <f>SalesData[[#This Row],[Profit]]/SalesData[[#This Row],[Quantity]]</f>
        <v>26.597999999999999</v>
      </c>
      <c r="V1119" s="5">
        <f>SalesData[[#This Row],[Profit]]/SalesData[[#This Row],[Sales]]</f>
        <v>0.26</v>
      </c>
      <c r="W1119" s="17">
        <f>IF(SalesData[[#This Row],[Discount]]&gt;=0.2,1,0)</f>
        <v>0</v>
      </c>
      <c r="X1119" s="1" t="s">
        <v>85</v>
      </c>
      <c r="Y1119" s="1" t="str">
        <f>TEXT(SalesData[[#This Row],[Order Date]],"yyyy")</f>
        <v>2017</v>
      </c>
      <c r="Z1119" s="1" t="s">
        <v>115</v>
      </c>
    </row>
    <row r="1120" spans="1:26" x14ac:dyDescent="0.3">
      <c r="A1120">
        <v>5374</v>
      </c>
      <c r="B1120" s="1" t="s">
        <v>3142</v>
      </c>
      <c r="C1120" s="2">
        <v>42301</v>
      </c>
      <c r="D1120" s="2">
        <v>42307</v>
      </c>
      <c r="E1120" s="1" t="s">
        <v>41</v>
      </c>
      <c r="F1120" s="1" t="s">
        <v>3143</v>
      </c>
      <c r="G1120" s="1" t="s">
        <v>3144</v>
      </c>
      <c r="H1120" s="1" t="s">
        <v>92</v>
      </c>
      <c r="I1120" s="1" t="s">
        <v>27</v>
      </c>
      <c r="J1120" s="1" t="s">
        <v>103</v>
      </c>
      <c r="K1120" s="1" t="s">
        <v>94</v>
      </c>
      <c r="L1120" s="1" t="s">
        <v>95</v>
      </c>
      <c r="M1120" s="1" t="s">
        <v>319</v>
      </c>
      <c r="N1120" s="1" t="s">
        <v>32</v>
      </c>
      <c r="O1120" s="1" t="s">
        <v>47</v>
      </c>
      <c r="P1120" s="1" t="s">
        <v>320</v>
      </c>
      <c r="Q1120">
        <v>347.36099999999999</v>
      </c>
      <c r="R1120">
        <v>7</v>
      </c>
      <c r="S1120" s="5">
        <v>0.3</v>
      </c>
      <c r="T1120" s="11">
        <v>-69.472200000000001</v>
      </c>
      <c r="U1120" s="11">
        <f>SalesData[[#This Row],[Profit]]/SalesData[[#This Row],[Quantity]]</f>
        <v>-9.9245999999999999</v>
      </c>
      <c r="V1120" s="5">
        <f>SalesData[[#This Row],[Profit]]/SalesData[[#This Row],[Sales]]</f>
        <v>-0.2</v>
      </c>
      <c r="W1120" s="17">
        <f>IF(SalesData[[#This Row],[Discount]]&gt;=0.2,1,0)</f>
        <v>1</v>
      </c>
      <c r="X1120" s="1" t="s">
        <v>131</v>
      </c>
      <c r="Y1120" s="1" t="str">
        <f>TEXT(SalesData[[#This Row],[Order Date]],"yyyy")</f>
        <v>2015</v>
      </c>
      <c r="Z1120" s="1" t="s">
        <v>50</v>
      </c>
    </row>
    <row r="1121" spans="1:26" x14ac:dyDescent="0.3">
      <c r="A1121">
        <v>5395</v>
      </c>
      <c r="B1121" s="1" t="s">
        <v>3145</v>
      </c>
      <c r="C1121" s="2">
        <v>41962</v>
      </c>
      <c r="D1121" s="2">
        <v>41968</v>
      </c>
      <c r="E1121" s="1" t="s">
        <v>41</v>
      </c>
      <c r="F1121" s="1" t="s">
        <v>3146</v>
      </c>
      <c r="G1121" s="1" t="s">
        <v>3147</v>
      </c>
      <c r="H1121" s="1" t="s">
        <v>92</v>
      </c>
      <c r="I1121" s="1" t="s">
        <v>27</v>
      </c>
      <c r="J1121" s="1" t="s">
        <v>201</v>
      </c>
      <c r="K1121" s="1" t="s">
        <v>202</v>
      </c>
      <c r="L1121" s="1" t="s">
        <v>69</v>
      </c>
      <c r="M1121" s="1" t="s">
        <v>1382</v>
      </c>
      <c r="N1121" s="1" t="s">
        <v>32</v>
      </c>
      <c r="O1121" s="1" t="s">
        <v>33</v>
      </c>
      <c r="P1121" s="1" t="s">
        <v>1383</v>
      </c>
      <c r="Q1121">
        <v>1025.8800000000001</v>
      </c>
      <c r="R1121">
        <v>6</v>
      </c>
      <c r="S1121" s="5">
        <v>0</v>
      </c>
      <c r="T1121" s="11">
        <v>235.95240000000001</v>
      </c>
      <c r="U1121" s="11">
        <f>SalesData[[#This Row],[Profit]]/SalesData[[#This Row],[Quantity]]</f>
        <v>39.325400000000002</v>
      </c>
      <c r="V1121" s="5">
        <f>SalesData[[#This Row],[Profit]]/SalesData[[#This Row],[Sales]]</f>
        <v>0.22999999999999998</v>
      </c>
      <c r="W1121" s="17">
        <f>IF(SalesData[[#This Row],[Discount]]&gt;=0.2,1,0)</f>
        <v>0</v>
      </c>
      <c r="X1121" s="1" t="s">
        <v>131</v>
      </c>
      <c r="Y1121" s="1" t="str">
        <f>TEXT(SalesData[[#This Row],[Order Date]],"yyyy")</f>
        <v>2014</v>
      </c>
      <c r="Z1121" s="1" t="s">
        <v>36</v>
      </c>
    </row>
    <row r="1122" spans="1:26" x14ac:dyDescent="0.3">
      <c r="A1122">
        <v>5397</v>
      </c>
      <c r="B1122" s="1" t="s">
        <v>3148</v>
      </c>
      <c r="C1122" s="2">
        <v>42637</v>
      </c>
      <c r="D1122" s="2">
        <v>42637</v>
      </c>
      <c r="E1122" s="1" t="s">
        <v>427</v>
      </c>
      <c r="F1122" s="1" t="s">
        <v>2383</v>
      </c>
      <c r="G1122" s="1" t="s">
        <v>2384</v>
      </c>
      <c r="H1122" s="1" t="s">
        <v>92</v>
      </c>
      <c r="I1122" s="1" t="s">
        <v>27</v>
      </c>
      <c r="J1122" s="1" t="s">
        <v>330</v>
      </c>
      <c r="K1122" s="1" t="s">
        <v>55</v>
      </c>
      <c r="L1122" s="1" t="s">
        <v>56</v>
      </c>
      <c r="M1122" s="1" t="s">
        <v>1836</v>
      </c>
      <c r="N1122" s="1" t="s">
        <v>32</v>
      </c>
      <c r="O1122" s="1" t="s">
        <v>58</v>
      </c>
      <c r="P1122" s="1" t="s">
        <v>1837</v>
      </c>
      <c r="Q1122">
        <v>63.2</v>
      </c>
      <c r="R1122">
        <v>5</v>
      </c>
      <c r="S1122" s="5">
        <v>0</v>
      </c>
      <c r="T1122" s="11">
        <v>23.384</v>
      </c>
      <c r="U1122" s="11">
        <f>SalesData[[#This Row],[Profit]]/SalesData[[#This Row],[Quantity]]</f>
        <v>4.6768000000000001</v>
      </c>
      <c r="V1122" s="5">
        <f>SalesData[[#This Row],[Profit]]/SalesData[[#This Row],[Sales]]</f>
        <v>0.37</v>
      </c>
      <c r="W1122" s="17">
        <f>IF(SalesData[[#This Row],[Discount]]&gt;=0.2,1,0)</f>
        <v>0</v>
      </c>
      <c r="X1122" s="1" t="s">
        <v>432</v>
      </c>
      <c r="Y1122" s="1" t="str">
        <f>TEXT(SalesData[[#This Row],[Order Date]],"yyyy")</f>
        <v>2016</v>
      </c>
      <c r="Z1122" s="1" t="s">
        <v>79</v>
      </c>
    </row>
    <row r="1123" spans="1:26" x14ac:dyDescent="0.3">
      <c r="A1123">
        <v>5400</v>
      </c>
      <c r="B1123" s="1" t="s">
        <v>3149</v>
      </c>
      <c r="C1123" s="2">
        <v>42469</v>
      </c>
      <c r="D1123" s="2">
        <v>42474</v>
      </c>
      <c r="E1123" s="1" t="s">
        <v>41</v>
      </c>
      <c r="F1123" s="1" t="s">
        <v>2037</v>
      </c>
      <c r="G1123" s="1" t="s">
        <v>2038</v>
      </c>
      <c r="H1123" s="1" t="s">
        <v>26</v>
      </c>
      <c r="I1123" s="1" t="s">
        <v>27</v>
      </c>
      <c r="J1123" s="1" t="s">
        <v>54</v>
      </c>
      <c r="K1123" s="1" t="s">
        <v>55</v>
      </c>
      <c r="L1123" s="1" t="s">
        <v>56</v>
      </c>
      <c r="M1123" s="1" t="s">
        <v>31</v>
      </c>
      <c r="N1123" s="1" t="s">
        <v>32</v>
      </c>
      <c r="O1123" s="1" t="s">
        <v>33</v>
      </c>
      <c r="P1123" s="1" t="s">
        <v>34</v>
      </c>
      <c r="Q1123">
        <v>556.66499999999996</v>
      </c>
      <c r="R1123">
        <v>5</v>
      </c>
      <c r="S1123" s="5">
        <v>0.15</v>
      </c>
      <c r="T1123" s="11">
        <v>6.5490000000000004</v>
      </c>
      <c r="U1123" s="11">
        <f>SalesData[[#This Row],[Profit]]/SalesData[[#This Row],[Quantity]]</f>
        <v>1.3098000000000001</v>
      </c>
      <c r="V1123" s="5">
        <f>SalesData[[#This Row],[Profit]]/SalesData[[#This Row],[Sales]]</f>
        <v>1.1764705882352943E-2</v>
      </c>
      <c r="W1123" s="17">
        <f>IF(SalesData[[#This Row],[Discount]]&gt;=0.2,1,0)</f>
        <v>0</v>
      </c>
      <c r="X1123" s="1" t="s">
        <v>60</v>
      </c>
      <c r="Y1123" s="1" t="str">
        <f>TEXT(SalesData[[#This Row],[Order Date]],"yyyy")</f>
        <v>2016</v>
      </c>
      <c r="Z1123" s="1" t="s">
        <v>115</v>
      </c>
    </row>
    <row r="1124" spans="1:26" x14ac:dyDescent="0.3">
      <c r="A1124">
        <v>5427</v>
      </c>
      <c r="B1124" s="1" t="s">
        <v>3150</v>
      </c>
      <c r="C1124" s="2">
        <v>42707</v>
      </c>
      <c r="D1124" s="2">
        <v>42710</v>
      </c>
      <c r="E1124" s="1" t="s">
        <v>89</v>
      </c>
      <c r="F1124" s="1" t="s">
        <v>1311</v>
      </c>
      <c r="G1124" s="1" t="s">
        <v>1312</v>
      </c>
      <c r="H1124" s="1" t="s">
        <v>26</v>
      </c>
      <c r="I1124" s="1" t="s">
        <v>27</v>
      </c>
      <c r="J1124" s="1" t="s">
        <v>54</v>
      </c>
      <c r="K1124" s="1" t="s">
        <v>55</v>
      </c>
      <c r="L1124" s="1" t="s">
        <v>56</v>
      </c>
      <c r="M1124" s="1" t="s">
        <v>2650</v>
      </c>
      <c r="N1124" s="1" t="s">
        <v>32</v>
      </c>
      <c r="O1124" s="1" t="s">
        <v>58</v>
      </c>
      <c r="P1124" s="1" t="s">
        <v>2651</v>
      </c>
      <c r="Q1124">
        <v>111.9</v>
      </c>
      <c r="R1124">
        <v>6</v>
      </c>
      <c r="S1124" s="5">
        <v>0</v>
      </c>
      <c r="T1124" s="11">
        <v>51.473999999999997</v>
      </c>
      <c r="U1124" s="11">
        <f>SalesData[[#This Row],[Profit]]/SalesData[[#This Row],[Quantity]]</f>
        <v>8.5789999999999988</v>
      </c>
      <c r="V1124" s="5">
        <f>SalesData[[#This Row],[Profit]]/SalesData[[#This Row],[Sales]]</f>
        <v>0.45999999999999996</v>
      </c>
      <c r="W1124" s="17">
        <f>IF(SalesData[[#This Row],[Discount]]&gt;=0.2,1,0)</f>
        <v>0</v>
      </c>
      <c r="X1124" s="1" t="s">
        <v>35</v>
      </c>
      <c r="Y1124" s="1" t="str">
        <f>TEXT(SalesData[[#This Row],[Order Date]],"yyyy")</f>
        <v>2016</v>
      </c>
      <c r="Z1124" s="1" t="s">
        <v>98</v>
      </c>
    </row>
    <row r="1125" spans="1:26" x14ac:dyDescent="0.3">
      <c r="A1125">
        <v>5428</v>
      </c>
      <c r="B1125" s="1" t="s">
        <v>3151</v>
      </c>
      <c r="C1125" s="2">
        <v>42535</v>
      </c>
      <c r="D1125" s="2">
        <v>42535</v>
      </c>
      <c r="E1125" s="1" t="s">
        <v>427</v>
      </c>
      <c r="F1125" s="1" t="s">
        <v>3152</v>
      </c>
      <c r="G1125" s="1" t="s">
        <v>3153</v>
      </c>
      <c r="H1125" s="1" t="s">
        <v>102</v>
      </c>
      <c r="I1125" s="1" t="s">
        <v>27</v>
      </c>
      <c r="J1125" s="1" t="s">
        <v>54</v>
      </c>
      <c r="K1125" s="1" t="s">
        <v>55</v>
      </c>
      <c r="L1125" s="1" t="s">
        <v>56</v>
      </c>
      <c r="M1125" s="1" t="s">
        <v>2624</v>
      </c>
      <c r="N1125" s="1" t="s">
        <v>32</v>
      </c>
      <c r="O1125" s="1" t="s">
        <v>33</v>
      </c>
      <c r="P1125" s="1" t="s">
        <v>2625</v>
      </c>
      <c r="Q1125">
        <v>599.16499999999996</v>
      </c>
      <c r="R1125">
        <v>5</v>
      </c>
      <c r="S1125" s="5">
        <v>0.15</v>
      </c>
      <c r="T1125" s="11">
        <v>35.244999999999997</v>
      </c>
      <c r="U1125" s="11">
        <f>SalesData[[#This Row],[Profit]]/SalesData[[#This Row],[Quantity]]</f>
        <v>7.0489999999999995</v>
      </c>
      <c r="V1125" s="5">
        <f>SalesData[[#This Row],[Profit]]/SalesData[[#This Row],[Sales]]</f>
        <v>5.8823529411764705E-2</v>
      </c>
      <c r="W1125" s="17">
        <f>IF(SalesData[[#This Row],[Discount]]&gt;=0.2,1,0)</f>
        <v>0</v>
      </c>
      <c r="X1125" s="1" t="s">
        <v>432</v>
      </c>
      <c r="Y1125" s="1" t="str">
        <f>TEXT(SalesData[[#This Row],[Order Date]],"yyyy")</f>
        <v>2016</v>
      </c>
      <c r="Z1125" s="1" t="s">
        <v>61</v>
      </c>
    </row>
    <row r="1126" spans="1:26" x14ac:dyDescent="0.3">
      <c r="A1126">
        <v>5430</v>
      </c>
      <c r="B1126" s="1" t="s">
        <v>3154</v>
      </c>
      <c r="C1126" s="2">
        <v>41887</v>
      </c>
      <c r="D1126" s="2">
        <v>41889</v>
      </c>
      <c r="E1126" s="1" t="s">
        <v>89</v>
      </c>
      <c r="F1126" s="1" t="s">
        <v>2395</v>
      </c>
      <c r="G1126" s="1" t="s">
        <v>2396</v>
      </c>
      <c r="H1126" s="1" t="s">
        <v>26</v>
      </c>
      <c r="I1126" s="1" t="s">
        <v>27</v>
      </c>
      <c r="J1126" s="1" t="s">
        <v>791</v>
      </c>
      <c r="K1126" s="1" t="s">
        <v>45</v>
      </c>
      <c r="L1126" s="1" t="s">
        <v>30</v>
      </c>
      <c r="M1126" s="1" t="s">
        <v>402</v>
      </c>
      <c r="N1126" s="1" t="s">
        <v>32</v>
      </c>
      <c r="O1126" s="1" t="s">
        <v>58</v>
      </c>
      <c r="P1126" s="1" t="s">
        <v>403</v>
      </c>
      <c r="Q1126">
        <v>31.984000000000002</v>
      </c>
      <c r="R1126">
        <v>2</v>
      </c>
      <c r="S1126" s="5">
        <v>0.2</v>
      </c>
      <c r="T1126" s="11">
        <v>1.9990000000000001</v>
      </c>
      <c r="U1126" s="11">
        <f>SalesData[[#This Row],[Profit]]/SalesData[[#This Row],[Quantity]]</f>
        <v>0.99950000000000006</v>
      </c>
      <c r="V1126" s="5">
        <f>SalesData[[#This Row],[Profit]]/SalesData[[#This Row],[Sales]]</f>
        <v>6.25E-2</v>
      </c>
      <c r="W1126" s="17">
        <f>IF(SalesData[[#This Row],[Discount]]&gt;=0.2,1,0)</f>
        <v>1</v>
      </c>
      <c r="X1126" s="1" t="s">
        <v>72</v>
      </c>
      <c r="Y1126" s="1" t="str">
        <f>TEXT(SalesData[[#This Row],[Order Date]],"yyyy")</f>
        <v>2014</v>
      </c>
      <c r="Z1126" s="1" t="s">
        <v>79</v>
      </c>
    </row>
    <row r="1127" spans="1:26" x14ac:dyDescent="0.3">
      <c r="A1127">
        <v>5437</v>
      </c>
      <c r="B1127" s="1" t="s">
        <v>3155</v>
      </c>
      <c r="C1127" s="2">
        <v>41825</v>
      </c>
      <c r="D1127" s="2">
        <v>41828</v>
      </c>
      <c r="E1127" s="1" t="s">
        <v>89</v>
      </c>
      <c r="F1127" s="1" t="s">
        <v>3156</v>
      </c>
      <c r="G1127" s="1" t="s">
        <v>3157</v>
      </c>
      <c r="H1127" s="1" t="s">
        <v>92</v>
      </c>
      <c r="I1127" s="1" t="s">
        <v>27</v>
      </c>
      <c r="J1127" s="1" t="s">
        <v>3158</v>
      </c>
      <c r="K1127" s="1" t="s">
        <v>45</v>
      </c>
      <c r="L1127" s="1" t="s">
        <v>30</v>
      </c>
      <c r="M1127" s="1" t="s">
        <v>1484</v>
      </c>
      <c r="N1127" s="1" t="s">
        <v>32</v>
      </c>
      <c r="O1127" s="1" t="s">
        <v>58</v>
      </c>
      <c r="P1127" s="1" t="s">
        <v>1485</v>
      </c>
      <c r="Q1127">
        <v>19.52</v>
      </c>
      <c r="R1127">
        <v>2</v>
      </c>
      <c r="S1127" s="5">
        <v>0.2</v>
      </c>
      <c r="T1127" s="11">
        <v>5.3680000000000003</v>
      </c>
      <c r="U1127" s="11">
        <f>SalesData[[#This Row],[Profit]]/SalesData[[#This Row],[Quantity]]</f>
        <v>2.6840000000000002</v>
      </c>
      <c r="V1127" s="5">
        <f>SalesData[[#This Row],[Profit]]/SalesData[[#This Row],[Sales]]</f>
        <v>0.27500000000000002</v>
      </c>
      <c r="W1127" s="17">
        <f>IF(SalesData[[#This Row],[Discount]]&gt;=0.2,1,0)</f>
        <v>1</v>
      </c>
      <c r="X1127" s="1" t="s">
        <v>35</v>
      </c>
      <c r="Y1127" s="1" t="str">
        <f>TEXT(SalesData[[#This Row],[Order Date]],"yyyy")</f>
        <v>2014</v>
      </c>
      <c r="Z1127" s="1" t="s">
        <v>73</v>
      </c>
    </row>
    <row r="1128" spans="1:26" x14ac:dyDescent="0.3">
      <c r="A1128">
        <v>5439</v>
      </c>
      <c r="B1128" s="1" t="s">
        <v>3155</v>
      </c>
      <c r="C1128" s="2">
        <v>41825</v>
      </c>
      <c r="D1128" s="2">
        <v>41828</v>
      </c>
      <c r="E1128" s="1" t="s">
        <v>89</v>
      </c>
      <c r="F1128" s="1" t="s">
        <v>3156</v>
      </c>
      <c r="G1128" s="1" t="s">
        <v>3157</v>
      </c>
      <c r="H1128" s="1" t="s">
        <v>92</v>
      </c>
      <c r="I1128" s="1" t="s">
        <v>27</v>
      </c>
      <c r="J1128" s="1" t="s">
        <v>3158</v>
      </c>
      <c r="K1128" s="1" t="s">
        <v>45</v>
      </c>
      <c r="L1128" s="1" t="s">
        <v>30</v>
      </c>
      <c r="M1128" s="1" t="s">
        <v>3159</v>
      </c>
      <c r="N1128" s="1" t="s">
        <v>32</v>
      </c>
      <c r="O1128" s="1" t="s">
        <v>58</v>
      </c>
      <c r="P1128" s="1" t="s">
        <v>3160</v>
      </c>
      <c r="Q1128">
        <v>213.21600000000001</v>
      </c>
      <c r="R1128">
        <v>3</v>
      </c>
      <c r="S1128" s="5">
        <v>0.2</v>
      </c>
      <c r="T1128" s="11">
        <v>15.991199999999999</v>
      </c>
      <c r="U1128" s="11">
        <f>SalesData[[#This Row],[Profit]]/SalesData[[#This Row],[Quantity]]</f>
        <v>5.3304</v>
      </c>
      <c r="V1128" s="5">
        <f>SalesData[[#This Row],[Profit]]/SalesData[[#This Row],[Sales]]</f>
        <v>7.4999999999999997E-2</v>
      </c>
      <c r="W1128" s="17">
        <f>IF(SalesData[[#This Row],[Discount]]&gt;=0.2,1,0)</f>
        <v>1</v>
      </c>
      <c r="X1128" s="1" t="s">
        <v>35</v>
      </c>
      <c r="Y1128" s="1" t="str">
        <f>TEXT(SalesData[[#This Row],[Order Date]],"yyyy")</f>
        <v>2014</v>
      </c>
      <c r="Z1128" s="1" t="s">
        <v>73</v>
      </c>
    </row>
    <row r="1129" spans="1:26" x14ac:dyDescent="0.3">
      <c r="A1129">
        <v>5452</v>
      </c>
      <c r="B1129" s="1" t="s">
        <v>3161</v>
      </c>
      <c r="C1129" s="2">
        <v>41894</v>
      </c>
      <c r="D1129" s="2">
        <v>41901</v>
      </c>
      <c r="E1129" s="1" t="s">
        <v>41</v>
      </c>
      <c r="F1129" s="1" t="s">
        <v>3162</v>
      </c>
      <c r="G1129" s="1" t="s">
        <v>3163</v>
      </c>
      <c r="H1129" s="1" t="s">
        <v>102</v>
      </c>
      <c r="I1129" s="1" t="s">
        <v>27</v>
      </c>
      <c r="J1129" s="1" t="s">
        <v>3164</v>
      </c>
      <c r="K1129" s="1" t="s">
        <v>3137</v>
      </c>
      <c r="L1129" s="1" t="s">
        <v>95</v>
      </c>
      <c r="M1129" s="1" t="s">
        <v>2320</v>
      </c>
      <c r="N1129" s="1" t="s">
        <v>32</v>
      </c>
      <c r="O1129" s="1" t="s">
        <v>58</v>
      </c>
      <c r="P1129" s="1" t="s">
        <v>2321</v>
      </c>
      <c r="Q1129">
        <v>40.56</v>
      </c>
      <c r="R1129">
        <v>2</v>
      </c>
      <c r="S1129" s="5">
        <v>0</v>
      </c>
      <c r="T1129" s="11">
        <v>12.979200000000001</v>
      </c>
      <c r="U1129" s="11">
        <f>SalesData[[#This Row],[Profit]]/SalesData[[#This Row],[Quantity]]</f>
        <v>6.4896000000000003</v>
      </c>
      <c r="V1129" s="5">
        <f>SalesData[[#This Row],[Profit]]/SalesData[[#This Row],[Sales]]</f>
        <v>0.32</v>
      </c>
      <c r="W1129" s="17">
        <f>IF(SalesData[[#This Row],[Discount]]&gt;=0.2,1,0)</f>
        <v>0</v>
      </c>
      <c r="X1129" s="1" t="s">
        <v>49</v>
      </c>
      <c r="Y1129" s="1" t="str">
        <f>TEXT(SalesData[[#This Row],[Order Date]],"yyyy")</f>
        <v>2014</v>
      </c>
      <c r="Z1129" s="1" t="s">
        <v>79</v>
      </c>
    </row>
    <row r="1130" spans="1:26" x14ac:dyDescent="0.3">
      <c r="A1130">
        <v>5458</v>
      </c>
      <c r="B1130" s="1" t="s">
        <v>3165</v>
      </c>
      <c r="C1130" s="2">
        <v>43098</v>
      </c>
      <c r="D1130" s="2">
        <v>43102</v>
      </c>
      <c r="E1130" s="1" t="s">
        <v>41</v>
      </c>
      <c r="F1130" s="1" t="s">
        <v>265</v>
      </c>
      <c r="G1130" s="1" t="s">
        <v>266</v>
      </c>
      <c r="H1130" s="1" t="s">
        <v>26</v>
      </c>
      <c r="I1130" s="1" t="s">
        <v>27</v>
      </c>
      <c r="J1130" s="1" t="s">
        <v>847</v>
      </c>
      <c r="K1130" s="1" t="s">
        <v>194</v>
      </c>
      <c r="L1130" s="1" t="s">
        <v>56</v>
      </c>
      <c r="M1130" s="1" t="s">
        <v>1592</v>
      </c>
      <c r="N1130" s="1" t="s">
        <v>32</v>
      </c>
      <c r="O1130" s="1" t="s">
        <v>58</v>
      </c>
      <c r="P1130" s="1" t="s">
        <v>1593</v>
      </c>
      <c r="Q1130">
        <v>68.459999999999994</v>
      </c>
      <c r="R1130">
        <v>2</v>
      </c>
      <c r="S1130" s="5">
        <v>0</v>
      </c>
      <c r="T1130" s="11">
        <v>20.538</v>
      </c>
      <c r="U1130" s="11">
        <f>SalesData[[#This Row],[Profit]]/SalesData[[#This Row],[Quantity]]</f>
        <v>10.269</v>
      </c>
      <c r="V1130" s="5">
        <f>SalesData[[#This Row],[Profit]]/SalesData[[#This Row],[Sales]]</f>
        <v>0.30000000000000004</v>
      </c>
      <c r="W1130" s="17">
        <f>IF(SalesData[[#This Row],[Discount]]&gt;=0.2,1,0)</f>
        <v>0</v>
      </c>
      <c r="X1130" s="1" t="s">
        <v>85</v>
      </c>
      <c r="Y1130" s="1" t="str">
        <f>TEXT(SalesData[[#This Row],[Order Date]],"yyyy")</f>
        <v>2017</v>
      </c>
      <c r="Z1130" s="1" t="s">
        <v>98</v>
      </c>
    </row>
    <row r="1131" spans="1:26" x14ac:dyDescent="0.3">
      <c r="A1131">
        <v>5460</v>
      </c>
      <c r="B1131" s="1" t="s">
        <v>3166</v>
      </c>
      <c r="C1131" s="2">
        <v>42982</v>
      </c>
      <c r="D1131" s="2">
        <v>42984</v>
      </c>
      <c r="E1131" s="1" t="s">
        <v>23</v>
      </c>
      <c r="F1131" s="1" t="s">
        <v>493</v>
      </c>
      <c r="G1131" s="1" t="s">
        <v>494</v>
      </c>
      <c r="H1131" s="1" t="s">
        <v>26</v>
      </c>
      <c r="I1131" s="1" t="s">
        <v>27</v>
      </c>
      <c r="J1131" s="1" t="s">
        <v>330</v>
      </c>
      <c r="K1131" s="1" t="s">
        <v>55</v>
      </c>
      <c r="L1131" s="1" t="s">
        <v>56</v>
      </c>
      <c r="M1131" s="1" t="s">
        <v>3167</v>
      </c>
      <c r="N1131" s="1" t="s">
        <v>32</v>
      </c>
      <c r="O1131" s="1" t="s">
        <v>47</v>
      </c>
      <c r="P1131" s="1" t="s">
        <v>3168</v>
      </c>
      <c r="Q1131">
        <v>1478.2719999999999</v>
      </c>
      <c r="R1131">
        <v>8</v>
      </c>
      <c r="S1131" s="5">
        <v>0.2</v>
      </c>
      <c r="T1131" s="11">
        <v>92.391999999999996</v>
      </c>
      <c r="U1131" s="11">
        <f>SalesData[[#This Row],[Profit]]/SalesData[[#This Row],[Quantity]]</f>
        <v>11.548999999999999</v>
      </c>
      <c r="V1131" s="5">
        <f>SalesData[[#This Row],[Profit]]/SalesData[[#This Row],[Sales]]</f>
        <v>6.25E-2</v>
      </c>
      <c r="W1131" s="17">
        <f>IF(SalesData[[#This Row],[Discount]]&gt;=0.2,1,0)</f>
        <v>1</v>
      </c>
      <c r="X1131" s="1" t="s">
        <v>72</v>
      </c>
      <c r="Y1131" s="1" t="str">
        <f>TEXT(SalesData[[#This Row],[Order Date]],"yyyy")</f>
        <v>2017</v>
      </c>
      <c r="Z1131" s="1" t="s">
        <v>79</v>
      </c>
    </row>
    <row r="1132" spans="1:26" x14ac:dyDescent="0.3">
      <c r="A1132">
        <v>5462</v>
      </c>
      <c r="B1132" s="1" t="s">
        <v>3169</v>
      </c>
      <c r="C1132" s="2">
        <v>43006</v>
      </c>
      <c r="D1132" s="2">
        <v>43012</v>
      </c>
      <c r="E1132" s="1" t="s">
        <v>41</v>
      </c>
      <c r="F1132" s="1" t="s">
        <v>635</v>
      </c>
      <c r="G1132" s="1" t="s">
        <v>636</v>
      </c>
      <c r="H1132" s="1" t="s">
        <v>26</v>
      </c>
      <c r="I1132" s="1" t="s">
        <v>27</v>
      </c>
      <c r="J1132" s="1" t="s">
        <v>54</v>
      </c>
      <c r="K1132" s="1" t="s">
        <v>55</v>
      </c>
      <c r="L1132" s="1" t="s">
        <v>56</v>
      </c>
      <c r="M1132" s="1" t="s">
        <v>113</v>
      </c>
      <c r="N1132" s="1" t="s">
        <v>32</v>
      </c>
      <c r="O1132" s="1" t="s">
        <v>58</v>
      </c>
      <c r="P1132" s="1" t="s">
        <v>114</v>
      </c>
      <c r="Q1132">
        <v>9.24</v>
      </c>
      <c r="R1132">
        <v>3</v>
      </c>
      <c r="S1132" s="5">
        <v>0</v>
      </c>
      <c r="T1132" s="11">
        <v>4.4352</v>
      </c>
      <c r="U1132" s="11">
        <f>SalesData[[#This Row],[Profit]]/SalesData[[#This Row],[Quantity]]</f>
        <v>1.4783999999999999</v>
      </c>
      <c r="V1132" s="5">
        <f>SalesData[[#This Row],[Profit]]/SalesData[[#This Row],[Sales]]</f>
        <v>0.48</v>
      </c>
      <c r="W1132" s="17">
        <f>IF(SalesData[[#This Row],[Discount]]&gt;=0.2,1,0)</f>
        <v>0</v>
      </c>
      <c r="X1132" s="1" t="s">
        <v>131</v>
      </c>
      <c r="Y1132" s="1" t="str">
        <f>TEXT(SalesData[[#This Row],[Order Date]],"yyyy")</f>
        <v>2017</v>
      </c>
      <c r="Z1132" s="1" t="s">
        <v>79</v>
      </c>
    </row>
    <row r="1133" spans="1:26" x14ac:dyDescent="0.3">
      <c r="A1133">
        <v>5466</v>
      </c>
      <c r="B1133" s="1" t="s">
        <v>3170</v>
      </c>
      <c r="C1133" s="2">
        <v>41658</v>
      </c>
      <c r="D1133" s="2">
        <v>41659</v>
      </c>
      <c r="E1133" s="1" t="s">
        <v>89</v>
      </c>
      <c r="F1133" s="1" t="s">
        <v>2639</v>
      </c>
      <c r="G1133" s="1" t="s">
        <v>2640</v>
      </c>
      <c r="H1133" s="1" t="s">
        <v>26</v>
      </c>
      <c r="I1133" s="1" t="s">
        <v>27</v>
      </c>
      <c r="J1133" s="1" t="s">
        <v>1950</v>
      </c>
      <c r="K1133" s="1" t="s">
        <v>522</v>
      </c>
      <c r="L1133" s="1" t="s">
        <v>56</v>
      </c>
      <c r="M1133" s="1" t="s">
        <v>458</v>
      </c>
      <c r="N1133" s="1" t="s">
        <v>32</v>
      </c>
      <c r="O1133" s="1" t="s">
        <v>33</v>
      </c>
      <c r="P1133" s="1" t="s">
        <v>459</v>
      </c>
      <c r="Q1133">
        <v>181.47</v>
      </c>
      <c r="R1133">
        <v>5</v>
      </c>
      <c r="S1133" s="5">
        <v>0.7</v>
      </c>
      <c r="T1133" s="11">
        <v>-320.59699999999998</v>
      </c>
      <c r="U1133" s="11">
        <f>SalesData[[#This Row],[Profit]]/SalesData[[#This Row],[Quantity]]</f>
        <v>-64.119399999999999</v>
      </c>
      <c r="V1133" s="5">
        <f>SalesData[[#This Row],[Profit]]/SalesData[[#This Row],[Sales]]</f>
        <v>-1.7666666666666666</v>
      </c>
      <c r="W1133" s="17">
        <f>IF(SalesData[[#This Row],[Discount]]&gt;=0.2,1,0)</f>
        <v>1</v>
      </c>
      <c r="X1133" s="1" t="s">
        <v>125</v>
      </c>
      <c r="Y1133" s="1" t="str">
        <f>TEXT(SalesData[[#This Row],[Order Date]],"yyyy")</f>
        <v>2014</v>
      </c>
      <c r="Z1133" s="1" t="s">
        <v>171</v>
      </c>
    </row>
    <row r="1134" spans="1:26" x14ac:dyDescent="0.3">
      <c r="A1134">
        <v>5468</v>
      </c>
      <c r="B1134" s="1" t="s">
        <v>3171</v>
      </c>
      <c r="C1134" s="2">
        <v>42530</v>
      </c>
      <c r="D1134" s="2">
        <v>42535</v>
      </c>
      <c r="E1134" s="1" t="s">
        <v>41</v>
      </c>
      <c r="F1134" s="1" t="s">
        <v>3172</v>
      </c>
      <c r="G1134" s="1" t="s">
        <v>3173</v>
      </c>
      <c r="H1134" s="1" t="s">
        <v>26</v>
      </c>
      <c r="I1134" s="1" t="s">
        <v>27</v>
      </c>
      <c r="J1134" s="1" t="s">
        <v>330</v>
      </c>
      <c r="K1134" s="1" t="s">
        <v>55</v>
      </c>
      <c r="L1134" s="1" t="s">
        <v>56</v>
      </c>
      <c r="M1134" s="1" t="s">
        <v>70</v>
      </c>
      <c r="N1134" s="1" t="s">
        <v>32</v>
      </c>
      <c r="O1134" s="1" t="s">
        <v>38</v>
      </c>
      <c r="P1134" s="1" t="s">
        <v>71</v>
      </c>
      <c r="Q1134">
        <v>122.352</v>
      </c>
      <c r="R1134">
        <v>3</v>
      </c>
      <c r="S1134" s="5">
        <v>0.2</v>
      </c>
      <c r="T1134" s="11">
        <v>13.7646</v>
      </c>
      <c r="U1134" s="11">
        <f>SalesData[[#This Row],[Profit]]/SalesData[[#This Row],[Quantity]]</f>
        <v>4.5881999999999996</v>
      </c>
      <c r="V1134" s="5">
        <f>SalesData[[#This Row],[Profit]]/SalesData[[#This Row],[Sales]]</f>
        <v>0.11249999999999999</v>
      </c>
      <c r="W1134" s="17">
        <f>IF(SalesData[[#This Row],[Discount]]&gt;=0.2,1,0)</f>
        <v>1</v>
      </c>
      <c r="X1134" s="1" t="s">
        <v>60</v>
      </c>
      <c r="Y1134" s="1" t="str">
        <f>TEXT(SalesData[[#This Row],[Order Date]],"yyyy")</f>
        <v>2016</v>
      </c>
      <c r="Z1134" s="1" t="s">
        <v>61</v>
      </c>
    </row>
    <row r="1135" spans="1:26" x14ac:dyDescent="0.3">
      <c r="A1135">
        <v>5469</v>
      </c>
      <c r="B1135" s="1" t="s">
        <v>3174</v>
      </c>
      <c r="C1135" s="2">
        <v>41908</v>
      </c>
      <c r="D1135" s="2">
        <v>41909</v>
      </c>
      <c r="E1135" s="1" t="s">
        <v>89</v>
      </c>
      <c r="F1135" s="1" t="s">
        <v>2273</v>
      </c>
      <c r="G1135" s="1" t="s">
        <v>2274</v>
      </c>
      <c r="H1135" s="1" t="s">
        <v>102</v>
      </c>
      <c r="I1135" s="1" t="s">
        <v>27</v>
      </c>
      <c r="J1135" s="1" t="s">
        <v>641</v>
      </c>
      <c r="K1135" s="1" t="s">
        <v>55</v>
      </c>
      <c r="L1135" s="1" t="s">
        <v>56</v>
      </c>
      <c r="M1135" s="1" t="s">
        <v>37</v>
      </c>
      <c r="N1135" s="1" t="s">
        <v>32</v>
      </c>
      <c r="O1135" s="1" t="s">
        <v>38</v>
      </c>
      <c r="P1135" s="1" t="s">
        <v>39</v>
      </c>
      <c r="Q1135">
        <v>585.55200000000002</v>
      </c>
      <c r="R1135">
        <v>3</v>
      </c>
      <c r="S1135" s="5">
        <v>0.2</v>
      </c>
      <c r="T1135" s="11">
        <v>73.194000000000003</v>
      </c>
      <c r="U1135" s="11">
        <f>SalesData[[#This Row],[Profit]]/SalesData[[#This Row],[Quantity]]</f>
        <v>24.398</v>
      </c>
      <c r="V1135" s="5">
        <f>SalesData[[#This Row],[Profit]]/SalesData[[#This Row],[Sales]]</f>
        <v>0.125</v>
      </c>
      <c r="W1135" s="17">
        <f>IF(SalesData[[#This Row],[Discount]]&gt;=0.2,1,0)</f>
        <v>1</v>
      </c>
      <c r="X1135" s="1" t="s">
        <v>125</v>
      </c>
      <c r="Y1135" s="1" t="str">
        <f>TEXT(SalesData[[#This Row],[Order Date]],"yyyy")</f>
        <v>2014</v>
      </c>
      <c r="Z1135" s="1" t="s">
        <v>79</v>
      </c>
    </row>
    <row r="1136" spans="1:26" x14ac:dyDescent="0.3">
      <c r="A1136">
        <v>5472</v>
      </c>
      <c r="B1136" s="1" t="s">
        <v>3175</v>
      </c>
      <c r="C1136" s="2">
        <v>43088</v>
      </c>
      <c r="D1136" s="2">
        <v>43092</v>
      </c>
      <c r="E1136" s="1" t="s">
        <v>41</v>
      </c>
      <c r="F1136" s="1" t="s">
        <v>2386</v>
      </c>
      <c r="G1136" s="1" t="s">
        <v>2387</v>
      </c>
      <c r="H1136" s="1" t="s">
        <v>26</v>
      </c>
      <c r="I1136" s="1" t="s">
        <v>27</v>
      </c>
      <c r="J1136" s="1" t="s">
        <v>560</v>
      </c>
      <c r="K1136" s="1" t="s">
        <v>182</v>
      </c>
      <c r="L1136" s="1" t="s">
        <v>56</v>
      </c>
      <c r="M1136" s="1" t="s">
        <v>2427</v>
      </c>
      <c r="N1136" s="1" t="s">
        <v>32</v>
      </c>
      <c r="O1136" s="1" t="s">
        <v>58</v>
      </c>
      <c r="P1136" s="1" t="s">
        <v>2428</v>
      </c>
      <c r="Q1136">
        <v>13.36</v>
      </c>
      <c r="R1136">
        <v>5</v>
      </c>
      <c r="S1136" s="5">
        <v>0.2</v>
      </c>
      <c r="T1136" s="11">
        <v>4.008</v>
      </c>
      <c r="U1136" s="11">
        <f>SalesData[[#This Row],[Profit]]/SalesData[[#This Row],[Quantity]]</f>
        <v>0.80159999999999998</v>
      </c>
      <c r="V1136" s="5">
        <f>SalesData[[#This Row],[Profit]]/SalesData[[#This Row],[Sales]]</f>
        <v>0.3</v>
      </c>
      <c r="W1136" s="17">
        <f>IF(SalesData[[#This Row],[Discount]]&gt;=0.2,1,0)</f>
        <v>1</v>
      </c>
      <c r="X1136" s="1" t="s">
        <v>85</v>
      </c>
      <c r="Y1136" s="1" t="str">
        <f>TEXT(SalesData[[#This Row],[Order Date]],"yyyy")</f>
        <v>2017</v>
      </c>
      <c r="Z1136" s="1" t="s">
        <v>98</v>
      </c>
    </row>
    <row r="1137" spans="1:26" x14ac:dyDescent="0.3">
      <c r="A1137">
        <v>5474</v>
      </c>
      <c r="B1137" s="1" t="s">
        <v>3175</v>
      </c>
      <c r="C1137" s="2">
        <v>43088</v>
      </c>
      <c r="D1137" s="2">
        <v>43092</v>
      </c>
      <c r="E1137" s="1" t="s">
        <v>41</v>
      </c>
      <c r="F1137" s="1" t="s">
        <v>2386</v>
      </c>
      <c r="G1137" s="1" t="s">
        <v>2387</v>
      </c>
      <c r="H1137" s="1" t="s">
        <v>26</v>
      </c>
      <c r="I1137" s="1" t="s">
        <v>27</v>
      </c>
      <c r="J1137" s="1" t="s">
        <v>560</v>
      </c>
      <c r="K1137" s="1" t="s">
        <v>182</v>
      </c>
      <c r="L1137" s="1" t="s">
        <v>56</v>
      </c>
      <c r="M1137" s="1" t="s">
        <v>1605</v>
      </c>
      <c r="N1137" s="1" t="s">
        <v>32</v>
      </c>
      <c r="O1137" s="1" t="s">
        <v>33</v>
      </c>
      <c r="P1137" s="1" t="s">
        <v>1606</v>
      </c>
      <c r="Q1137">
        <v>102.018</v>
      </c>
      <c r="R1137">
        <v>7</v>
      </c>
      <c r="S1137" s="5">
        <v>0.7</v>
      </c>
      <c r="T1137" s="11">
        <v>-183.63239999999999</v>
      </c>
      <c r="U1137" s="11">
        <f>SalesData[[#This Row],[Profit]]/SalesData[[#This Row],[Quantity]]</f>
        <v>-26.2332</v>
      </c>
      <c r="V1137" s="5">
        <f>SalesData[[#This Row],[Profit]]/SalesData[[#This Row],[Sales]]</f>
        <v>-1.7999999999999998</v>
      </c>
      <c r="W1137" s="17">
        <f>IF(SalesData[[#This Row],[Discount]]&gt;=0.2,1,0)</f>
        <v>1</v>
      </c>
      <c r="X1137" s="1" t="s">
        <v>85</v>
      </c>
      <c r="Y1137" s="1" t="str">
        <f>TEXT(SalesData[[#This Row],[Order Date]],"yyyy")</f>
        <v>2017</v>
      </c>
      <c r="Z1137" s="1" t="s">
        <v>98</v>
      </c>
    </row>
    <row r="1138" spans="1:26" x14ac:dyDescent="0.3">
      <c r="A1138">
        <v>5485</v>
      </c>
      <c r="B1138" s="1" t="s">
        <v>3176</v>
      </c>
      <c r="C1138" s="2">
        <v>42765</v>
      </c>
      <c r="D1138" s="2">
        <v>42770</v>
      </c>
      <c r="E1138" s="1" t="s">
        <v>41</v>
      </c>
      <c r="F1138" s="1" t="s">
        <v>75</v>
      </c>
      <c r="G1138" s="1" t="s">
        <v>76</v>
      </c>
      <c r="H1138" s="1" t="s">
        <v>26</v>
      </c>
      <c r="I1138" s="1" t="s">
        <v>27</v>
      </c>
      <c r="J1138" s="1" t="s">
        <v>1008</v>
      </c>
      <c r="K1138" s="1" t="s">
        <v>45</v>
      </c>
      <c r="L1138" s="1" t="s">
        <v>30</v>
      </c>
      <c r="M1138" s="1" t="s">
        <v>3177</v>
      </c>
      <c r="N1138" s="1" t="s">
        <v>32</v>
      </c>
      <c r="O1138" s="1" t="s">
        <v>38</v>
      </c>
      <c r="P1138" s="1" t="s">
        <v>3178</v>
      </c>
      <c r="Q1138">
        <v>419.13600000000002</v>
      </c>
      <c r="R1138">
        <v>4</v>
      </c>
      <c r="S1138" s="5">
        <v>0.2</v>
      </c>
      <c r="T1138" s="11">
        <v>-68.1096</v>
      </c>
      <c r="U1138" s="11">
        <f>SalesData[[#This Row],[Profit]]/SalesData[[#This Row],[Quantity]]</f>
        <v>-17.0274</v>
      </c>
      <c r="V1138" s="5">
        <f>SalesData[[#This Row],[Profit]]/SalesData[[#This Row],[Sales]]</f>
        <v>-0.16249999999999998</v>
      </c>
      <c r="W1138" s="17">
        <f>IF(SalesData[[#This Row],[Discount]]&gt;=0.2,1,0)</f>
        <v>1</v>
      </c>
      <c r="X1138" s="1" t="s">
        <v>60</v>
      </c>
      <c r="Y1138" s="1" t="str">
        <f>TEXT(SalesData[[#This Row],[Order Date]],"yyyy")</f>
        <v>2017</v>
      </c>
      <c r="Z1138" s="1" t="s">
        <v>171</v>
      </c>
    </row>
    <row r="1139" spans="1:26" x14ac:dyDescent="0.3">
      <c r="A1139">
        <v>5491</v>
      </c>
      <c r="B1139" s="1" t="s">
        <v>3179</v>
      </c>
      <c r="C1139" s="2">
        <v>42826</v>
      </c>
      <c r="D1139" s="2">
        <v>42829</v>
      </c>
      <c r="E1139" s="1" t="s">
        <v>23</v>
      </c>
      <c r="F1139" s="1" t="s">
        <v>1858</v>
      </c>
      <c r="G1139" s="1" t="s">
        <v>1859</v>
      </c>
      <c r="H1139" s="1" t="s">
        <v>92</v>
      </c>
      <c r="I1139" s="1" t="s">
        <v>27</v>
      </c>
      <c r="J1139" s="1" t="s">
        <v>608</v>
      </c>
      <c r="K1139" s="1" t="s">
        <v>45</v>
      </c>
      <c r="L1139" s="1" t="s">
        <v>30</v>
      </c>
      <c r="M1139" s="1" t="s">
        <v>1619</v>
      </c>
      <c r="N1139" s="1" t="s">
        <v>32</v>
      </c>
      <c r="O1139" s="1" t="s">
        <v>38</v>
      </c>
      <c r="P1139" s="1" t="s">
        <v>1620</v>
      </c>
      <c r="Q1139">
        <v>218.352</v>
      </c>
      <c r="R1139">
        <v>3</v>
      </c>
      <c r="S1139" s="5">
        <v>0.2</v>
      </c>
      <c r="T1139" s="11">
        <v>-19.105799999999999</v>
      </c>
      <c r="U1139" s="11">
        <f>SalesData[[#This Row],[Profit]]/SalesData[[#This Row],[Quantity]]</f>
        <v>-6.3685999999999998</v>
      </c>
      <c r="V1139" s="5">
        <f>SalesData[[#This Row],[Profit]]/SalesData[[#This Row],[Sales]]</f>
        <v>-8.7499999999999994E-2</v>
      </c>
      <c r="W1139" s="17">
        <f>IF(SalesData[[#This Row],[Discount]]&gt;=0.2,1,0)</f>
        <v>1</v>
      </c>
      <c r="X1139" s="1" t="s">
        <v>35</v>
      </c>
      <c r="Y1139" s="1" t="str">
        <f>TEXT(SalesData[[#This Row],[Order Date]],"yyyy")</f>
        <v>2017</v>
      </c>
      <c r="Z1139" s="1" t="s">
        <v>115</v>
      </c>
    </row>
    <row r="1140" spans="1:26" x14ac:dyDescent="0.3">
      <c r="A1140">
        <v>5495</v>
      </c>
      <c r="B1140" s="1" t="s">
        <v>3180</v>
      </c>
      <c r="C1140" s="2">
        <v>41971</v>
      </c>
      <c r="D1140" s="2">
        <v>41971</v>
      </c>
      <c r="E1140" s="1" t="s">
        <v>427</v>
      </c>
      <c r="F1140" s="1" t="s">
        <v>2598</v>
      </c>
      <c r="G1140" s="1" t="s">
        <v>2599</v>
      </c>
      <c r="H1140" s="1" t="s">
        <v>102</v>
      </c>
      <c r="I1140" s="1" t="s">
        <v>27</v>
      </c>
      <c r="J1140" s="1" t="s">
        <v>330</v>
      </c>
      <c r="K1140" s="1" t="s">
        <v>55</v>
      </c>
      <c r="L1140" s="1" t="s">
        <v>56</v>
      </c>
      <c r="M1140" s="1" t="s">
        <v>1476</v>
      </c>
      <c r="N1140" s="1" t="s">
        <v>32</v>
      </c>
      <c r="O1140" s="1" t="s">
        <v>33</v>
      </c>
      <c r="P1140" s="1" t="s">
        <v>1477</v>
      </c>
      <c r="Q1140">
        <v>411.33199999999999</v>
      </c>
      <c r="R1140">
        <v>4</v>
      </c>
      <c r="S1140" s="5">
        <v>0.15</v>
      </c>
      <c r="T1140" s="11">
        <v>-4.8391999999999999</v>
      </c>
      <c r="U1140" s="11">
        <f>SalesData[[#This Row],[Profit]]/SalesData[[#This Row],[Quantity]]</f>
        <v>-1.2098</v>
      </c>
      <c r="V1140" s="5">
        <f>SalesData[[#This Row],[Profit]]/SalesData[[#This Row],[Sales]]</f>
        <v>-1.1764705882352941E-2</v>
      </c>
      <c r="W1140" s="17">
        <f>IF(SalesData[[#This Row],[Discount]]&gt;=0.2,1,0)</f>
        <v>0</v>
      </c>
      <c r="X1140" s="1" t="s">
        <v>432</v>
      </c>
      <c r="Y1140" s="1" t="str">
        <f>TEXT(SalesData[[#This Row],[Order Date]],"yyyy")</f>
        <v>2014</v>
      </c>
      <c r="Z1140" s="1" t="s">
        <v>36</v>
      </c>
    </row>
    <row r="1141" spans="1:26" x14ac:dyDescent="0.3">
      <c r="A1141">
        <v>5501</v>
      </c>
      <c r="B1141" s="1" t="s">
        <v>3181</v>
      </c>
      <c r="C1141" s="2">
        <v>42931</v>
      </c>
      <c r="D1141" s="2">
        <v>42934</v>
      </c>
      <c r="E1141" s="1" t="s">
        <v>23</v>
      </c>
      <c r="F1141" s="1" t="s">
        <v>1443</v>
      </c>
      <c r="G1141" s="1" t="s">
        <v>1444</v>
      </c>
      <c r="H1141" s="1" t="s">
        <v>26</v>
      </c>
      <c r="I1141" s="1" t="s">
        <v>27</v>
      </c>
      <c r="J1141" s="1" t="s">
        <v>175</v>
      </c>
      <c r="K1141" s="1" t="s">
        <v>122</v>
      </c>
      <c r="L1141" s="1" t="s">
        <v>69</v>
      </c>
      <c r="M1141" s="1" t="s">
        <v>1749</v>
      </c>
      <c r="N1141" s="1" t="s">
        <v>32</v>
      </c>
      <c r="O1141" s="1" t="s">
        <v>38</v>
      </c>
      <c r="P1141" s="1" t="s">
        <v>1750</v>
      </c>
      <c r="Q1141">
        <v>664.14599999999996</v>
      </c>
      <c r="R1141">
        <v>6</v>
      </c>
      <c r="S1141" s="5">
        <v>0.1</v>
      </c>
      <c r="T1141" s="11">
        <v>88.552800000000005</v>
      </c>
      <c r="U1141" s="11">
        <f>SalesData[[#This Row],[Profit]]/SalesData[[#This Row],[Quantity]]</f>
        <v>14.758800000000001</v>
      </c>
      <c r="V1141" s="5">
        <f>SalesData[[#This Row],[Profit]]/SalesData[[#This Row],[Sales]]</f>
        <v>0.13333333333333336</v>
      </c>
      <c r="W1141" s="17">
        <f>IF(SalesData[[#This Row],[Discount]]&gt;=0.2,1,0)</f>
        <v>0</v>
      </c>
      <c r="X1141" s="1" t="s">
        <v>35</v>
      </c>
      <c r="Y1141" s="1" t="str">
        <f>TEXT(SalesData[[#This Row],[Order Date]],"yyyy")</f>
        <v>2017</v>
      </c>
      <c r="Z1141" s="1" t="s">
        <v>73</v>
      </c>
    </row>
    <row r="1142" spans="1:26" x14ac:dyDescent="0.3">
      <c r="A1142">
        <v>5503</v>
      </c>
      <c r="B1142" s="1" t="s">
        <v>3182</v>
      </c>
      <c r="C1142" s="2">
        <v>43041</v>
      </c>
      <c r="D1142" s="2">
        <v>43045</v>
      </c>
      <c r="E1142" s="1" t="s">
        <v>41</v>
      </c>
      <c r="F1142" s="1" t="s">
        <v>3183</v>
      </c>
      <c r="G1142" s="1" t="s">
        <v>3184</v>
      </c>
      <c r="H1142" s="1" t="s">
        <v>92</v>
      </c>
      <c r="I1142" s="1" t="s">
        <v>27</v>
      </c>
      <c r="J1142" s="1" t="s">
        <v>67</v>
      </c>
      <c r="K1142" s="1" t="s">
        <v>68</v>
      </c>
      <c r="L1142" s="1" t="s">
        <v>69</v>
      </c>
      <c r="M1142" s="1" t="s">
        <v>1982</v>
      </c>
      <c r="N1142" s="1" t="s">
        <v>32</v>
      </c>
      <c r="O1142" s="1" t="s">
        <v>58</v>
      </c>
      <c r="P1142" s="1" t="s">
        <v>1983</v>
      </c>
      <c r="Q1142">
        <v>3.3119999999999998</v>
      </c>
      <c r="R1142">
        <v>1</v>
      </c>
      <c r="S1142" s="5">
        <v>0.2</v>
      </c>
      <c r="T1142" s="11">
        <v>0.66239999999999999</v>
      </c>
      <c r="U1142" s="11">
        <f>SalesData[[#This Row],[Profit]]/SalesData[[#This Row],[Quantity]]</f>
        <v>0.66239999999999999</v>
      </c>
      <c r="V1142" s="5">
        <f>SalesData[[#This Row],[Profit]]/SalesData[[#This Row],[Sales]]</f>
        <v>0.2</v>
      </c>
      <c r="W1142" s="17">
        <f>IF(SalesData[[#This Row],[Discount]]&gt;=0.2,1,0)</f>
        <v>1</v>
      </c>
      <c r="X1142" s="1" t="s">
        <v>85</v>
      </c>
      <c r="Y1142" s="1" t="str">
        <f>TEXT(SalesData[[#This Row],[Order Date]],"yyyy")</f>
        <v>2017</v>
      </c>
      <c r="Z1142" s="1" t="s">
        <v>36</v>
      </c>
    </row>
    <row r="1143" spans="1:26" x14ac:dyDescent="0.3">
      <c r="A1143">
        <v>5509</v>
      </c>
      <c r="B1143" s="1" t="s">
        <v>3185</v>
      </c>
      <c r="C1143" s="2">
        <v>42285</v>
      </c>
      <c r="D1143" s="2">
        <v>42289</v>
      </c>
      <c r="E1143" s="1" t="s">
        <v>41</v>
      </c>
      <c r="F1143" s="1" t="s">
        <v>1302</v>
      </c>
      <c r="G1143" s="1" t="s">
        <v>1303</v>
      </c>
      <c r="H1143" s="1" t="s">
        <v>26</v>
      </c>
      <c r="I1143" s="1" t="s">
        <v>27</v>
      </c>
      <c r="J1143" s="1" t="s">
        <v>330</v>
      </c>
      <c r="K1143" s="1" t="s">
        <v>55</v>
      </c>
      <c r="L1143" s="1" t="s">
        <v>56</v>
      </c>
      <c r="M1143" s="1" t="s">
        <v>391</v>
      </c>
      <c r="N1143" s="1" t="s">
        <v>32</v>
      </c>
      <c r="O1143" s="1" t="s">
        <v>58</v>
      </c>
      <c r="P1143" s="1" t="s">
        <v>392</v>
      </c>
      <c r="Q1143">
        <v>145.9</v>
      </c>
      <c r="R1143">
        <v>5</v>
      </c>
      <c r="S1143" s="5">
        <v>0</v>
      </c>
      <c r="T1143" s="11">
        <v>62.737000000000002</v>
      </c>
      <c r="U1143" s="11">
        <f>SalesData[[#This Row],[Profit]]/SalesData[[#This Row],[Quantity]]</f>
        <v>12.5474</v>
      </c>
      <c r="V1143" s="5">
        <f>SalesData[[#This Row],[Profit]]/SalesData[[#This Row],[Sales]]</f>
        <v>0.43</v>
      </c>
      <c r="W1143" s="17">
        <f>IF(SalesData[[#This Row],[Discount]]&gt;=0.2,1,0)</f>
        <v>0</v>
      </c>
      <c r="X1143" s="1" t="s">
        <v>85</v>
      </c>
      <c r="Y1143" s="1" t="str">
        <f>TEXT(SalesData[[#This Row],[Order Date]],"yyyy")</f>
        <v>2015</v>
      </c>
      <c r="Z1143" s="1" t="s">
        <v>50</v>
      </c>
    </row>
    <row r="1144" spans="1:26" x14ac:dyDescent="0.3">
      <c r="A1144">
        <v>5518</v>
      </c>
      <c r="B1144" s="1" t="s">
        <v>3186</v>
      </c>
      <c r="C1144" s="2">
        <v>43073</v>
      </c>
      <c r="D1144" s="2">
        <v>43078</v>
      </c>
      <c r="E1144" s="1" t="s">
        <v>41</v>
      </c>
      <c r="F1144" s="1" t="s">
        <v>3187</v>
      </c>
      <c r="G1144" s="1" t="s">
        <v>3188</v>
      </c>
      <c r="H1144" s="1" t="s">
        <v>92</v>
      </c>
      <c r="I1144" s="1" t="s">
        <v>27</v>
      </c>
      <c r="J1144" s="1" t="s">
        <v>67</v>
      </c>
      <c r="K1144" s="1" t="s">
        <v>68</v>
      </c>
      <c r="L1144" s="1" t="s">
        <v>69</v>
      </c>
      <c r="M1144" s="1" t="s">
        <v>1104</v>
      </c>
      <c r="N1144" s="1" t="s">
        <v>32</v>
      </c>
      <c r="O1144" s="1" t="s">
        <v>38</v>
      </c>
      <c r="P1144" s="1" t="s">
        <v>1105</v>
      </c>
      <c r="Q1144">
        <v>239.96</v>
      </c>
      <c r="R1144">
        <v>10</v>
      </c>
      <c r="S1144" s="5">
        <v>0.3</v>
      </c>
      <c r="T1144" s="11">
        <v>-10.284000000000001</v>
      </c>
      <c r="U1144" s="11">
        <f>SalesData[[#This Row],[Profit]]/SalesData[[#This Row],[Quantity]]</f>
        <v>-1.0284</v>
      </c>
      <c r="V1144" s="5">
        <f>SalesData[[#This Row],[Profit]]/SalesData[[#This Row],[Sales]]</f>
        <v>-4.2857142857142858E-2</v>
      </c>
      <c r="W1144" s="17">
        <f>IF(SalesData[[#This Row],[Discount]]&gt;=0.2,1,0)</f>
        <v>1</v>
      </c>
      <c r="X1144" s="1" t="s">
        <v>60</v>
      </c>
      <c r="Y1144" s="1" t="str">
        <f>TEXT(SalesData[[#This Row],[Order Date]],"yyyy")</f>
        <v>2017</v>
      </c>
      <c r="Z1144" s="1" t="s">
        <v>98</v>
      </c>
    </row>
    <row r="1145" spans="1:26" x14ac:dyDescent="0.3">
      <c r="A1145">
        <v>5519</v>
      </c>
      <c r="B1145" s="1" t="s">
        <v>3186</v>
      </c>
      <c r="C1145" s="2">
        <v>43073</v>
      </c>
      <c r="D1145" s="2">
        <v>43078</v>
      </c>
      <c r="E1145" s="1" t="s">
        <v>41</v>
      </c>
      <c r="F1145" s="1" t="s">
        <v>3187</v>
      </c>
      <c r="G1145" s="1" t="s">
        <v>3188</v>
      </c>
      <c r="H1145" s="1" t="s">
        <v>92</v>
      </c>
      <c r="I1145" s="1" t="s">
        <v>27</v>
      </c>
      <c r="J1145" s="1" t="s">
        <v>67</v>
      </c>
      <c r="K1145" s="1" t="s">
        <v>68</v>
      </c>
      <c r="L1145" s="1" t="s">
        <v>69</v>
      </c>
      <c r="M1145" s="1" t="s">
        <v>1592</v>
      </c>
      <c r="N1145" s="1" t="s">
        <v>32</v>
      </c>
      <c r="O1145" s="1" t="s">
        <v>58</v>
      </c>
      <c r="P1145" s="1" t="s">
        <v>1593</v>
      </c>
      <c r="Q1145">
        <v>54.768000000000001</v>
      </c>
      <c r="R1145">
        <v>2</v>
      </c>
      <c r="S1145" s="5">
        <v>0.2</v>
      </c>
      <c r="T1145" s="11">
        <v>6.8460000000000001</v>
      </c>
      <c r="U1145" s="11">
        <f>SalesData[[#This Row],[Profit]]/SalesData[[#This Row],[Quantity]]</f>
        <v>3.423</v>
      </c>
      <c r="V1145" s="5">
        <f>SalesData[[#This Row],[Profit]]/SalesData[[#This Row],[Sales]]</f>
        <v>0.125</v>
      </c>
      <c r="W1145" s="17">
        <f>IF(SalesData[[#This Row],[Discount]]&gt;=0.2,1,0)</f>
        <v>1</v>
      </c>
      <c r="X1145" s="1" t="s">
        <v>60</v>
      </c>
      <c r="Y1145" s="1" t="str">
        <f>TEXT(SalesData[[#This Row],[Order Date]],"yyyy")</f>
        <v>2017</v>
      </c>
      <c r="Z1145" s="1" t="s">
        <v>98</v>
      </c>
    </row>
    <row r="1146" spans="1:26" x14ac:dyDescent="0.3">
      <c r="A1146">
        <v>5540</v>
      </c>
      <c r="B1146" s="1" t="s">
        <v>3189</v>
      </c>
      <c r="C1146" s="2">
        <v>42877</v>
      </c>
      <c r="D1146" s="2">
        <v>42881</v>
      </c>
      <c r="E1146" s="1" t="s">
        <v>41</v>
      </c>
      <c r="F1146" s="1" t="s">
        <v>795</v>
      </c>
      <c r="G1146" s="1" t="s">
        <v>796</v>
      </c>
      <c r="H1146" s="1" t="s">
        <v>26</v>
      </c>
      <c r="I1146" s="1" t="s">
        <v>27</v>
      </c>
      <c r="J1146" s="1" t="s">
        <v>135</v>
      </c>
      <c r="K1146" s="1" t="s">
        <v>136</v>
      </c>
      <c r="L1146" s="1" t="s">
        <v>95</v>
      </c>
      <c r="M1146" s="1" t="s">
        <v>144</v>
      </c>
      <c r="N1146" s="1" t="s">
        <v>32</v>
      </c>
      <c r="O1146" s="1" t="s">
        <v>38</v>
      </c>
      <c r="P1146" s="1" t="s">
        <v>145</v>
      </c>
      <c r="Q1146">
        <v>181.98599999999999</v>
      </c>
      <c r="R1146">
        <v>2</v>
      </c>
      <c r="S1146" s="5">
        <v>0.3</v>
      </c>
      <c r="T1146" s="11">
        <v>-54.595799999999997</v>
      </c>
      <c r="U1146" s="11">
        <f>SalesData[[#This Row],[Profit]]/SalesData[[#This Row],[Quantity]]</f>
        <v>-27.297899999999998</v>
      </c>
      <c r="V1146" s="5">
        <f>SalesData[[#This Row],[Profit]]/SalesData[[#This Row],[Sales]]</f>
        <v>-0.3</v>
      </c>
      <c r="W1146" s="17">
        <f>IF(SalesData[[#This Row],[Discount]]&gt;=0.2,1,0)</f>
        <v>1</v>
      </c>
      <c r="X1146" s="1" t="s">
        <v>85</v>
      </c>
      <c r="Y1146" s="1" t="str">
        <f>TEXT(SalesData[[#This Row],[Order Date]],"yyyy")</f>
        <v>2017</v>
      </c>
      <c r="Z1146" s="1" t="s">
        <v>163</v>
      </c>
    </row>
    <row r="1147" spans="1:26" x14ac:dyDescent="0.3">
      <c r="A1147">
        <v>5543</v>
      </c>
      <c r="B1147" s="1" t="s">
        <v>3190</v>
      </c>
      <c r="C1147" s="2">
        <v>42723</v>
      </c>
      <c r="D1147" s="2">
        <v>42729</v>
      </c>
      <c r="E1147" s="1" t="s">
        <v>41</v>
      </c>
      <c r="F1147" s="1" t="s">
        <v>2866</v>
      </c>
      <c r="G1147" s="1" t="s">
        <v>2867</v>
      </c>
      <c r="H1147" s="1" t="s">
        <v>92</v>
      </c>
      <c r="I1147" s="1" t="s">
        <v>27</v>
      </c>
      <c r="J1147" s="1" t="s">
        <v>1224</v>
      </c>
      <c r="K1147" s="1" t="s">
        <v>522</v>
      </c>
      <c r="L1147" s="1" t="s">
        <v>56</v>
      </c>
      <c r="M1147" s="1" t="s">
        <v>3191</v>
      </c>
      <c r="N1147" s="1" t="s">
        <v>32</v>
      </c>
      <c r="O1147" s="1" t="s">
        <v>47</v>
      </c>
      <c r="P1147" s="1" t="s">
        <v>3192</v>
      </c>
      <c r="Q1147">
        <v>455.97</v>
      </c>
      <c r="R1147">
        <v>6</v>
      </c>
      <c r="S1147" s="5">
        <v>0.5</v>
      </c>
      <c r="T1147" s="11">
        <v>-218.8656</v>
      </c>
      <c r="U1147" s="11">
        <f>SalesData[[#This Row],[Profit]]/SalesData[[#This Row],[Quantity]]</f>
        <v>-36.477600000000002</v>
      </c>
      <c r="V1147" s="5">
        <f>SalesData[[#This Row],[Profit]]/SalesData[[#This Row],[Sales]]</f>
        <v>-0.48</v>
      </c>
      <c r="W1147" s="17">
        <f>IF(SalesData[[#This Row],[Discount]]&gt;=0.2,1,0)</f>
        <v>1</v>
      </c>
      <c r="X1147" s="1" t="s">
        <v>131</v>
      </c>
      <c r="Y1147" s="1" t="str">
        <f>TEXT(SalesData[[#This Row],[Order Date]],"yyyy")</f>
        <v>2016</v>
      </c>
      <c r="Z1147" s="1" t="s">
        <v>98</v>
      </c>
    </row>
    <row r="1148" spans="1:26" x14ac:dyDescent="0.3">
      <c r="A1148">
        <v>5547</v>
      </c>
      <c r="B1148" s="1" t="s">
        <v>3193</v>
      </c>
      <c r="C1148" s="2">
        <v>42985</v>
      </c>
      <c r="D1148" s="2">
        <v>42986</v>
      </c>
      <c r="E1148" s="1" t="s">
        <v>89</v>
      </c>
      <c r="F1148" s="1" t="s">
        <v>2169</v>
      </c>
      <c r="G1148" s="1" t="s">
        <v>2170</v>
      </c>
      <c r="H1148" s="1" t="s">
        <v>26</v>
      </c>
      <c r="I1148" s="1" t="s">
        <v>27</v>
      </c>
      <c r="J1148" s="1" t="s">
        <v>3194</v>
      </c>
      <c r="K1148" s="1" t="s">
        <v>78</v>
      </c>
      <c r="L1148" s="1" t="s">
        <v>56</v>
      </c>
      <c r="M1148" s="1" t="s">
        <v>2616</v>
      </c>
      <c r="N1148" s="1" t="s">
        <v>32</v>
      </c>
      <c r="O1148" s="1" t="s">
        <v>58</v>
      </c>
      <c r="P1148" s="1" t="s">
        <v>2617</v>
      </c>
      <c r="Q1148">
        <v>25.16</v>
      </c>
      <c r="R1148">
        <v>2</v>
      </c>
      <c r="S1148" s="5">
        <v>0</v>
      </c>
      <c r="T1148" s="11">
        <v>10.5672</v>
      </c>
      <c r="U1148" s="11">
        <f>SalesData[[#This Row],[Profit]]/SalesData[[#This Row],[Quantity]]</f>
        <v>5.2835999999999999</v>
      </c>
      <c r="V1148" s="5">
        <f>SalesData[[#This Row],[Profit]]/SalesData[[#This Row],[Sales]]</f>
        <v>0.42</v>
      </c>
      <c r="W1148" s="17">
        <f>IF(SalesData[[#This Row],[Discount]]&gt;=0.2,1,0)</f>
        <v>0</v>
      </c>
      <c r="X1148" s="1" t="s">
        <v>125</v>
      </c>
      <c r="Y1148" s="1" t="str">
        <f>TEXT(SalesData[[#This Row],[Order Date]],"yyyy")</f>
        <v>2017</v>
      </c>
      <c r="Z1148" s="1" t="s">
        <v>79</v>
      </c>
    </row>
    <row r="1149" spans="1:26" x14ac:dyDescent="0.3">
      <c r="A1149">
        <v>5555</v>
      </c>
      <c r="B1149" s="1" t="s">
        <v>3195</v>
      </c>
      <c r="C1149" s="2">
        <v>41955</v>
      </c>
      <c r="D1149" s="2">
        <v>41959</v>
      </c>
      <c r="E1149" s="1" t="s">
        <v>41</v>
      </c>
      <c r="F1149" s="1" t="s">
        <v>3196</v>
      </c>
      <c r="G1149" s="1" t="s">
        <v>3197</v>
      </c>
      <c r="H1149" s="1" t="s">
        <v>92</v>
      </c>
      <c r="I1149" s="1" t="s">
        <v>27</v>
      </c>
      <c r="J1149" s="1" t="s">
        <v>103</v>
      </c>
      <c r="K1149" s="1" t="s">
        <v>94</v>
      </c>
      <c r="L1149" s="1" t="s">
        <v>95</v>
      </c>
      <c r="M1149" s="1" t="s">
        <v>1138</v>
      </c>
      <c r="N1149" s="1" t="s">
        <v>32</v>
      </c>
      <c r="O1149" s="1" t="s">
        <v>33</v>
      </c>
      <c r="P1149" s="1" t="s">
        <v>1139</v>
      </c>
      <c r="Q1149">
        <v>67.993200000000002</v>
      </c>
      <c r="R1149">
        <v>1</v>
      </c>
      <c r="S1149" s="5">
        <v>0.32</v>
      </c>
      <c r="T1149" s="11">
        <v>-12.998699999999999</v>
      </c>
      <c r="U1149" s="11">
        <f>SalesData[[#This Row],[Profit]]/SalesData[[#This Row],[Quantity]]</f>
        <v>-12.998699999999999</v>
      </c>
      <c r="V1149" s="5">
        <f>SalesData[[#This Row],[Profit]]/SalesData[[#This Row],[Sales]]</f>
        <v>-0.19117647058823528</v>
      </c>
      <c r="W1149" s="17">
        <f>IF(SalesData[[#This Row],[Discount]]&gt;=0.2,1,0)</f>
        <v>1</v>
      </c>
      <c r="X1149" s="1" t="s">
        <v>85</v>
      </c>
      <c r="Y1149" s="1" t="str">
        <f>TEXT(SalesData[[#This Row],[Order Date]],"yyyy")</f>
        <v>2014</v>
      </c>
      <c r="Z1149" s="1" t="s">
        <v>36</v>
      </c>
    </row>
    <row r="1150" spans="1:26" x14ac:dyDescent="0.3">
      <c r="A1150">
        <v>5556</v>
      </c>
      <c r="B1150" s="1" t="s">
        <v>3198</v>
      </c>
      <c r="C1150" s="2">
        <v>43010</v>
      </c>
      <c r="D1150" s="2">
        <v>43014</v>
      </c>
      <c r="E1150" s="1" t="s">
        <v>23</v>
      </c>
      <c r="F1150" s="1" t="s">
        <v>1322</v>
      </c>
      <c r="G1150" s="1" t="s">
        <v>1323</v>
      </c>
      <c r="H1150" s="1" t="s">
        <v>92</v>
      </c>
      <c r="I1150" s="1" t="s">
        <v>27</v>
      </c>
      <c r="J1150" s="1" t="s">
        <v>1618</v>
      </c>
      <c r="K1150" s="1" t="s">
        <v>1278</v>
      </c>
      <c r="L1150" s="1" t="s">
        <v>30</v>
      </c>
      <c r="M1150" s="1" t="s">
        <v>2392</v>
      </c>
      <c r="N1150" s="1" t="s">
        <v>32</v>
      </c>
      <c r="O1150" s="1" t="s">
        <v>58</v>
      </c>
      <c r="P1150" s="1" t="s">
        <v>2393</v>
      </c>
      <c r="Q1150">
        <v>10.16</v>
      </c>
      <c r="R1150">
        <v>2</v>
      </c>
      <c r="S1150" s="5">
        <v>0</v>
      </c>
      <c r="T1150" s="11">
        <v>3.4544000000000001</v>
      </c>
      <c r="U1150" s="11">
        <f>SalesData[[#This Row],[Profit]]/SalesData[[#This Row],[Quantity]]</f>
        <v>1.7272000000000001</v>
      </c>
      <c r="V1150" s="5">
        <f>SalesData[[#This Row],[Profit]]/SalesData[[#This Row],[Sales]]</f>
        <v>0.34</v>
      </c>
      <c r="W1150" s="17">
        <f>IF(SalesData[[#This Row],[Discount]]&gt;=0.2,1,0)</f>
        <v>0</v>
      </c>
      <c r="X1150" s="1" t="s">
        <v>85</v>
      </c>
      <c r="Y1150" s="1" t="str">
        <f>TEXT(SalesData[[#This Row],[Order Date]],"yyyy")</f>
        <v>2017</v>
      </c>
      <c r="Z1150" s="1" t="s">
        <v>50</v>
      </c>
    </row>
    <row r="1151" spans="1:26" x14ac:dyDescent="0.3">
      <c r="A1151">
        <v>5557</v>
      </c>
      <c r="B1151" s="1" t="s">
        <v>3199</v>
      </c>
      <c r="C1151" s="2">
        <v>42352</v>
      </c>
      <c r="D1151" s="2">
        <v>42356</v>
      </c>
      <c r="E1151" s="1" t="s">
        <v>41</v>
      </c>
      <c r="F1151" s="1" t="s">
        <v>2499</v>
      </c>
      <c r="G1151" s="1" t="s">
        <v>2500</v>
      </c>
      <c r="H1151" s="1" t="s">
        <v>92</v>
      </c>
      <c r="I1151" s="1" t="s">
        <v>27</v>
      </c>
      <c r="J1151" s="1" t="s">
        <v>479</v>
      </c>
      <c r="K1151" s="1" t="s">
        <v>480</v>
      </c>
      <c r="L1151" s="1" t="s">
        <v>30</v>
      </c>
      <c r="M1151" s="1" t="s">
        <v>2013</v>
      </c>
      <c r="N1151" s="1" t="s">
        <v>32</v>
      </c>
      <c r="O1151" s="1" t="s">
        <v>58</v>
      </c>
      <c r="P1151" s="1" t="s">
        <v>2014</v>
      </c>
      <c r="Q1151">
        <v>6.16</v>
      </c>
      <c r="R1151">
        <v>2</v>
      </c>
      <c r="S1151" s="5">
        <v>0</v>
      </c>
      <c r="T1151" s="11">
        <v>1.9712000000000001</v>
      </c>
      <c r="U1151" s="11">
        <f>SalesData[[#This Row],[Profit]]/SalesData[[#This Row],[Quantity]]</f>
        <v>0.98560000000000003</v>
      </c>
      <c r="V1151" s="5">
        <f>SalesData[[#This Row],[Profit]]/SalesData[[#This Row],[Sales]]</f>
        <v>0.32</v>
      </c>
      <c r="W1151" s="17">
        <f>IF(SalesData[[#This Row],[Discount]]&gt;=0.2,1,0)</f>
        <v>0</v>
      </c>
      <c r="X1151" s="1" t="s">
        <v>85</v>
      </c>
      <c r="Y1151" s="1" t="str">
        <f>TEXT(SalesData[[#This Row],[Order Date]],"yyyy")</f>
        <v>2015</v>
      </c>
      <c r="Z1151" s="1" t="s">
        <v>98</v>
      </c>
    </row>
    <row r="1152" spans="1:26" x14ac:dyDescent="0.3">
      <c r="A1152">
        <v>5568</v>
      </c>
      <c r="B1152" s="1" t="s">
        <v>3200</v>
      </c>
      <c r="C1152" s="2">
        <v>42807</v>
      </c>
      <c r="D1152" s="2">
        <v>42807</v>
      </c>
      <c r="E1152" s="1" t="s">
        <v>427</v>
      </c>
      <c r="F1152" s="1" t="s">
        <v>3201</v>
      </c>
      <c r="G1152" s="1" t="s">
        <v>3202</v>
      </c>
      <c r="H1152" s="1" t="s">
        <v>102</v>
      </c>
      <c r="I1152" s="1" t="s">
        <v>27</v>
      </c>
      <c r="J1152" s="1" t="s">
        <v>135</v>
      </c>
      <c r="K1152" s="1" t="s">
        <v>136</v>
      </c>
      <c r="L1152" s="1" t="s">
        <v>95</v>
      </c>
      <c r="M1152" s="1" t="s">
        <v>2575</v>
      </c>
      <c r="N1152" s="1" t="s">
        <v>32</v>
      </c>
      <c r="O1152" s="1" t="s">
        <v>38</v>
      </c>
      <c r="P1152" s="1" t="s">
        <v>2576</v>
      </c>
      <c r="Q1152">
        <v>89.768000000000001</v>
      </c>
      <c r="R1152">
        <v>1</v>
      </c>
      <c r="S1152" s="5">
        <v>0.3</v>
      </c>
      <c r="T1152" s="11">
        <v>-2.5648</v>
      </c>
      <c r="U1152" s="11">
        <f>SalesData[[#This Row],[Profit]]/SalesData[[#This Row],[Quantity]]</f>
        <v>-2.5648</v>
      </c>
      <c r="V1152" s="5">
        <f>SalesData[[#This Row],[Profit]]/SalesData[[#This Row],[Sales]]</f>
        <v>-2.8571428571428571E-2</v>
      </c>
      <c r="W1152" s="17">
        <f>IF(SalesData[[#This Row],[Discount]]&gt;=0.2,1,0)</f>
        <v>1</v>
      </c>
      <c r="X1152" s="1" t="s">
        <v>432</v>
      </c>
      <c r="Y1152" s="1" t="str">
        <f>TEXT(SalesData[[#This Row],[Order Date]],"yyyy")</f>
        <v>2017</v>
      </c>
      <c r="Z1152" s="1" t="s">
        <v>197</v>
      </c>
    </row>
    <row r="1153" spans="1:26" x14ac:dyDescent="0.3">
      <c r="A1153">
        <v>5577</v>
      </c>
      <c r="B1153" s="1" t="s">
        <v>3203</v>
      </c>
      <c r="C1153" s="2">
        <v>42716</v>
      </c>
      <c r="D1153" s="2">
        <v>42720</v>
      </c>
      <c r="E1153" s="1" t="s">
        <v>41</v>
      </c>
      <c r="F1153" s="1" t="s">
        <v>3204</v>
      </c>
      <c r="G1153" s="1" t="s">
        <v>3205</v>
      </c>
      <c r="H1153" s="1" t="s">
        <v>26</v>
      </c>
      <c r="I1153" s="1" t="s">
        <v>27</v>
      </c>
      <c r="J1153" s="1" t="s">
        <v>1187</v>
      </c>
      <c r="K1153" s="1" t="s">
        <v>55</v>
      </c>
      <c r="L1153" s="1" t="s">
        <v>56</v>
      </c>
      <c r="M1153" s="1" t="s">
        <v>553</v>
      </c>
      <c r="N1153" s="1" t="s">
        <v>32</v>
      </c>
      <c r="O1153" s="1" t="s">
        <v>58</v>
      </c>
      <c r="P1153" s="1" t="s">
        <v>554</v>
      </c>
      <c r="Q1153">
        <v>383.64</v>
      </c>
      <c r="R1153">
        <v>6</v>
      </c>
      <c r="S1153" s="5">
        <v>0</v>
      </c>
      <c r="T1153" s="11">
        <v>122.76479999999999</v>
      </c>
      <c r="U1153" s="11">
        <f>SalesData[[#This Row],[Profit]]/SalesData[[#This Row],[Quantity]]</f>
        <v>20.460799999999999</v>
      </c>
      <c r="V1153" s="5">
        <f>SalesData[[#This Row],[Profit]]/SalesData[[#This Row],[Sales]]</f>
        <v>0.32</v>
      </c>
      <c r="W1153" s="17">
        <f>IF(SalesData[[#This Row],[Discount]]&gt;=0.2,1,0)</f>
        <v>0</v>
      </c>
      <c r="X1153" s="1" t="s">
        <v>85</v>
      </c>
      <c r="Y1153" s="1" t="str">
        <f>TEXT(SalesData[[#This Row],[Order Date]],"yyyy")</f>
        <v>2016</v>
      </c>
      <c r="Z1153" s="1" t="s">
        <v>98</v>
      </c>
    </row>
    <row r="1154" spans="1:26" x14ac:dyDescent="0.3">
      <c r="A1154">
        <v>5580</v>
      </c>
      <c r="B1154" s="1" t="s">
        <v>3206</v>
      </c>
      <c r="C1154" s="2">
        <v>42987</v>
      </c>
      <c r="D1154" s="2">
        <v>42992</v>
      </c>
      <c r="E1154" s="1" t="s">
        <v>23</v>
      </c>
      <c r="F1154" s="1" t="s">
        <v>2417</v>
      </c>
      <c r="G1154" s="1" t="s">
        <v>2418</v>
      </c>
      <c r="H1154" s="1" t="s">
        <v>26</v>
      </c>
      <c r="I1154" s="1" t="s">
        <v>27</v>
      </c>
      <c r="J1154" s="1" t="s">
        <v>54</v>
      </c>
      <c r="K1154" s="1" t="s">
        <v>55</v>
      </c>
      <c r="L1154" s="1" t="s">
        <v>56</v>
      </c>
      <c r="M1154" s="1" t="s">
        <v>1658</v>
      </c>
      <c r="N1154" s="1" t="s">
        <v>32</v>
      </c>
      <c r="O1154" s="1" t="s">
        <v>38</v>
      </c>
      <c r="P1154" s="1" t="s">
        <v>1659</v>
      </c>
      <c r="Q1154">
        <v>243.92</v>
      </c>
      <c r="R1154">
        <v>5</v>
      </c>
      <c r="S1154" s="5">
        <v>0.2</v>
      </c>
      <c r="T1154" s="11">
        <v>-15.244999999999999</v>
      </c>
      <c r="U1154" s="11">
        <f>SalesData[[#This Row],[Profit]]/SalesData[[#This Row],[Quantity]]</f>
        <v>-3.0489999999999999</v>
      </c>
      <c r="V1154" s="5">
        <f>SalesData[[#This Row],[Profit]]/SalesData[[#This Row],[Sales]]</f>
        <v>-6.25E-2</v>
      </c>
      <c r="W1154" s="17">
        <f>IF(SalesData[[#This Row],[Discount]]&gt;=0.2,1,0)</f>
        <v>1</v>
      </c>
      <c r="X1154" s="1" t="s">
        <v>60</v>
      </c>
      <c r="Y1154" s="1" t="str">
        <f>TEXT(SalesData[[#This Row],[Order Date]],"yyyy")</f>
        <v>2017</v>
      </c>
      <c r="Z1154" s="1" t="s">
        <v>79</v>
      </c>
    </row>
    <row r="1155" spans="1:26" x14ac:dyDescent="0.3">
      <c r="A1155">
        <v>5582</v>
      </c>
      <c r="B1155" s="1" t="s">
        <v>3207</v>
      </c>
      <c r="C1155" s="2">
        <v>43012</v>
      </c>
      <c r="D1155" s="2">
        <v>43016</v>
      </c>
      <c r="E1155" s="1" t="s">
        <v>41</v>
      </c>
      <c r="F1155" s="1" t="s">
        <v>133</v>
      </c>
      <c r="G1155" s="1" t="s">
        <v>134</v>
      </c>
      <c r="H1155" s="1" t="s">
        <v>102</v>
      </c>
      <c r="I1155" s="1" t="s">
        <v>27</v>
      </c>
      <c r="J1155" s="1" t="s">
        <v>2524</v>
      </c>
      <c r="K1155" s="1" t="s">
        <v>1091</v>
      </c>
      <c r="L1155" s="1" t="s">
        <v>69</v>
      </c>
      <c r="M1155" s="1" t="s">
        <v>1123</v>
      </c>
      <c r="N1155" s="1" t="s">
        <v>32</v>
      </c>
      <c r="O1155" s="1" t="s">
        <v>58</v>
      </c>
      <c r="P1155" s="1" t="s">
        <v>1124</v>
      </c>
      <c r="Q1155">
        <v>19.98</v>
      </c>
      <c r="R1155">
        <v>1</v>
      </c>
      <c r="S1155" s="5">
        <v>0</v>
      </c>
      <c r="T1155" s="11">
        <v>8.5914000000000001</v>
      </c>
      <c r="U1155" s="11">
        <f>SalesData[[#This Row],[Profit]]/SalesData[[#This Row],[Quantity]]</f>
        <v>8.5914000000000001</v>
      </c>
      <c r="V1155" s="5">
        <f>SalesData[[#This Row],[Profit]]/SalesData[[#This Row],[Sales]]</f>
        <v>0.43</v>
      </c>
      <c r="W1155" s="17">
        <f>IF(SalesData[[#This Row],[Discount]]&gt;=0.2,1,0)</f>
        <v>0</v>
      </c>
      <c r="X1155" s="1" t="s">
        <v>85</v>
      </c>
      <c r="Y1155" s="1" t="str">
        <f>TEXT(SalesData[[#This Row],[Order Date]],"yyyy")</f>
        <v>2017</v>
      </c>
      <c r="Z1155" s="1" t="s">
        <v>50</v>
      </c>
    </row>
    <row r="1156" spans="1:26" x14ac:dyDescent="0.3">
      <c r="A1156">
        <v>5584</v>
      </c>
      <c r="B1156" s="1" t="s">
        <v>3208</v>
      </c>
      <c r="C1156" s="2">
        <v>41988</v>
      </c>
      <c r="D1156" s="2">
        <v>41992</v>
      </c>
      <c r="E1156" s="1" t="s">
        <v>23</v>
      </c>
      <c r="F1156" s="1" t="s">
        <v>342</v>
      </c>
      <c r="G1156" s="1" t="s">
        <v>343</v>
      </c>
      <c r="H1156" s="1" t="s">
        <v>26</v>
      </c>
      <c r="I1156" s="1" t="s">
        <v>27</v>
      </c>
      <c r="J1156" s="1" t="s">
        <v>641</v>
      </c>
      <c r="K1156" s="1" t="s">
        <v>55</v>
      </c>
      <c r="L1156" s="1" t="s">
        <v>56</v>
      </c>
      <c r="M1156" s="1" t="s">
        <v>2013</v>
      </c>
      <c r="N1156" s="1" t="s">
        <v>32</v>
      </c>
      <c r="O1156" s="1" t="s">
        <v>58</v>
      </c>
      <c r="P1156" s="1" t="s">
        <v>2014</v>
      </c>
      <c r="Q1156">
        <v>6.16</v>
      </c>
      <c r="R1156">
        <v>2</v>
      </c>
      <c r="S1156" s="5">
        <v>0</v>
      </c>
      <c r="T1156" s="11">
        <v>1.9712000000000001</v>
      </c>
      <c r="U1156" s="11">
        <f>SalesData[[#This Row],[Profit]]/SalesData[[#This Row],[Quantity]]</f>
        <v>0.98560000000000003</v>
      </c>
      <c r="V1156" s="5">
        <f>SalesData[[#This Row],[Profit]]/SalesData[[#This Row],[Sales]]</f>
        <v>0.32</v>
      </c>
      <c r="W1156" s="17">
        <f>IF(SalesData[[#This Row],[Discount]]&gt;=0.2,1,0)</f>
        <v>0</v>
      </c>
      <c r="X1156" s="1" t="s">
        <v>85</v>
      </c>
      <c r="Y1156" s="1" t="str">
        <f>TEXT(SalesData[[#This Row],[Order Date]],"yyyy")</f>
        <v>2014</v>
      </c>
      <c r="Z1156" s="1" t="s">
        <v>98</v>
      </c>
    </row>
    <row r="1157" spans="1:26" x14ac:dyDescent="0.3">
      <c r="A1157">
        <v>5592</v>
      </c>
      <c r="B1157" s="1" t="s">
        <v>3209</v>
      </c>
      <c r="C1157" s="2">
        <v>41925</v>
      </c>
      <c r="D1157" s="2">
        <v>41930</v>
      </c>
      <c r="E1157" s="1" t="s">
        <v>23</v>
      </c>
      <c r="F1157" s="1" t="s">
        <v>1396</v>
      </c>
      <c r="G1157" s="1" t="s">
        <v>1397</v>
      </c>
      <c r="H1157" s="1" t="s">
        <v>92</v>
      </c>
      <c r="I1157" s="1" t="s">
        <v>27</v>
      </c>
      <c r="J1157" s="1" t="s">
        <v>2062</v>
      </c>
      <c r="K1157" s="1" t="s">
        <v>364</v>
      </c>
      <c r="L1157" s="1" t="s">
        <v>69</v>
      </c>
      <c r="M1157" s="1" t="s">
        <v>1030</v>
      </c>
      <c r="N1157" s="1" t="s">
        <v>32</v>
      </c>
      <c r="O1157" s="1" t="s">
        <v>38</v>
      </c>
      <c r="P1157" s="1" t="s">
        <v>1031</v>
      </c>
      <c r="Q1157">
        <v>245.98</v>
      </c>
      <c r="R1157">
        <v>2</v>
      </c>
      <c r="S1157" s="5">
        <v>0</v>
      </c>
      <c r="T1157" s="11">
        <v>27.0578</v>
      </c>
      <c r="U1157" s="11">
        <f>SalesData[[#This Row],[Profit]]/SalesData[[#This Row],[Quantity]]</f>
        <v>13.5289</v>
      </c>
      <c r="V1157" s="5">
        <f>SalesData[[#This Row],[Profit]]/SalesData[[#This Row],[Sales]]</f>
        <v>0.11</v>
      </c>
      <c r="W1157" s="17">
        <f>IF(SalesData[[#This Row],[Discount]]&gt;=0.2,1,0)</f>
        <v>0</v>
      </c>
      <c r="X1157" s="1" t="s">
        <v>60</v>
      </c>
      <c r="Y1157" s="1" t="str">
        <f>TEXT(SalesData[[#This Row],[Order Date]],"yyyy")</f>
        <v>2014</v>
      </c>
      <c r="Z1157" s="1" t="s">
        <v>50</v>
      </c>
    </row>
    <row r="1158" spans="1:26" x14ac:dyDescent="0.3">
      <c r="A1158">
        <v>5606</v>
      </c>
      <c r="B1158" s="1" t="s">
        <v>3210</v>
      </c>
      <c r="C1158" s="2">
        <v>42633</v>
      </c>
      <c r="D1158" s="2">
        <v>42638</v>
      </c>
      <c r="E1158" s="1" t="s">
        <v>41</v>
      </c>
      <c r="F1158" s="1" t="s">
        <v>1461</v>
      </c>
      <c r="G1158" s="1" t="s">
        <v>1462</v>
      </c>
      <c r="H1158" s="1" t="s">
        <v>92</v>
      </c>
      <c r="I1158" s="1" t="s">
        <v>27</v>
      </c>
      <c r="J1158" s="1" t="s">
        <v>2571</v>
      </c>
      <c r="K1158" s="1" t="s">
        <v>1038</v>
      </c>
      <c r="L1158" s="1" t="s">
        <v>30</v>
      </c>
      <c r="M1158" s="1" t="s">
        <v>2142</v>
      </c>
      <c r="N1158" s="1" t="s">
        <v>32</v>
      </c>
      <c r="O1158" s="1" t="s">
        <v>58</v>
      </c>
      <c r="P1158" s="1" t="s">
        <v>2143</v>
      </c>
      <c r="Q1158">
        <v>17.088000000000001</v>
      </c>
      <c r="R1158">
        <v>2</v>
      </c>
      <c r="S1158" s="5">
        <v>0.2</v>
      </c>
      <c r="T1158" s="11">
        <v>1.0680000000000001</v>
      </c>
      <c r="U1158" s="11">
        <f>SalesData[[#This Row],[Profit]]/SalesData[[#This Row],[Quantity]]</f>
        <v>0.53400000000000003</v>
      </c>
      <c r="V1158" s="5">
        <f>SalesData[[#This Row],[Profit]]/SalesData[[#This Row],[Sales]]</f>
        <v>6.25E-2</v>
      </c>
      <c r="W1158" s="17">
        <f>IF(SalesData[[#This Row],[Discount]]&gt;=0.2,1,0)</f>
        <v>1</v>
      </c>
      <c r="X1158" s="1" t="s">
        <v>60</v>
      </c>
      <c r="Y1158" s="1" t="str">
        <f>TEXT(SalesData[[#This Row],[Order Date]],"yyyy")</f>
        <v>2016</v>
      </c>
      <c r="Z1158" s="1" t="s">
        <v>79</v>
      </c>
    </row>
    <row r="1159" spans="1:26" x14ac:dyDescent="0.3">
      <c r="A1159">
        <v>5607</v>
      </c>
      <c r="B1159" s="1" t="s">
        <v>3210</v>
      </c>
      <c r="C1159" s="2">
        <v>42633</v>
      </c>
      <c r="D1159" s="2">
        <v>42638</v>
      </c>
      <c r="E1159" s="1" t="s">
        <v>41</v>
      </c>
      <c r="F1159" s="1" t="s">
        <v>1461</v>
      </c>
      <c r="G1159" s="1" t="s">
        <v>1462</v>
      </c>
      <c r="H1159" s="1" t="s">
        <v>92</v>
      </c>
      <c r="I1159" s="1" t="s">
        <v>27</v>
      </c>
      <c r="J1159" s="1" t="s">
        <v>2571</v>
      </c>
      <c r="K1159" s="1" t="s">
        <v>1038</v>
      </c>
      <c r="L1159" s="1" t="s">
        <v>30</v>
      </c>
      <c r="M1159" s="1" t="s">
        <v>1030</v>
      </c>
      <c r="N1159" s="1" t="s">
        <v>32</v>
      </c>
      <c r="O1159" s="1" t="s">
        <v>38</v>
      </c>
      <c r="P1159" s="1" t="s">
        <v>1031</v>
      </c>
      <c r="Q1159">
        <v>98.391999999999996</v>
      </c>
      <c r="R1159">
        <v>1</v>
      </c>
      <c r="S1159" s="5">
        <v>0.2</v>
      </c>
      <c r="T1159" s="11">
        <v>-11.069100000000001</v>
      </c>
      <c r="U1159" s="11">
        <f>SalesData[[#This Row],[Profit]]/SalesData[[#This Row],[Quantity]]</f>
        <v>-11.069100000000001</v>
      </c>
      <c r="V1159" s="5">
        <f>SalesData[[#This Row],[Profit]]/SalesData[[#This Row],[Sales]]</f>
        <v>-0.11250000000000002</v>
      </c>
      <c r="W1159" s="17">
        <f>IF(SalesData[[#This Row],[Discount]]&gt;=0.2,1,0)</f>
        <v>1</v>
      </c>
      <c r="X1159" s="1" t="s">
        <v>60</v>
      </c>
      <c r="Y1159" s="1" t="str">
        <f>TEXT(SalesData[[#This Row],[Order Date]],"yyyy")</f>
        <v>2016</v>
      </c>
      <c r="Z1159" s="1" t="s">
        <v>79</v>
      </c>
    </row>
    <row r="1160" spans="1:26" x14ac:dyDescent="0.3">
      <c r="A1160">
        <v>5618</v>
      </c>
      <c r="B1160" s="1" t="s">
        <v>3211</v>
      </c>
      <c r="C1160" s="2">
        <v>42916</v>
      </c>
      <c r="D1160" s="2">
        <v>42920</v>
      </c>
      <c r="E1160" s="1" t="s">
        <v>41</v>
      </c>
      <c r="F1160" s="1" t="s">
        <v>2218</v>
      </c>
      <c r="G1160" s="1" t="s">
        <v>2219</v>
      </c>
      <c r="H1160" s="1" t="s">
        <v>92</v>
      </c>
      <c r="I1160" s="1" t="s">
        <v>27</v>
      </c>
      <c r="J1160" s="1" t="s">
        <v>142</v>
      </c>
      <c r="K1160" s="1" t="s">
        <v>143</v>
      </c>
      <c r="L1160" s="1" t="s">
        <v>30</v>
      </c>
      <c r="M1160" s="1" t="s">
        <v>1484</v>
      </c>
      <c r="N1160" s="1" t="s">
        <v>32</v>
      </c>
      <c r="O1160" s="1" t="s">
        <v>58</v>
      </c>
      <c r="P1160" s="1" t="s">
        <v>1485</v>
      </c>
      <c r="Q1160">
        <v>19.52</v>
      </c>
      <c r="R1160">
        <v>2</v>
      </c>
      <c r="S1160" s="5">
        <v>0.2</v>
      </c>
      <c r="T1160" s="11">
        <v>5.3680000000000003</v>
      </c>
      <c r="U1160" s="11">
        <f>SalesData[[#This Row],[Profit]]/SalesData[[#This Row],[Quantity]]</f>
        <v>2.6840000000000002</v>
      </c>
      <c r="V1160" s="5">
        <f>SalesData[[#This Row],[Profit]]/SalesData[[#This Row],[Sales]]</f>
        <v>0.27500000000000002</v>
      </c>
      <c r="W1160" s="17">
        <f>IF(SalesData[[#This Row],[Discount]]&gt;=0.2,1,0)</f>
        <v>1</v>
      </c>
      <c r="X1160" s="1" t="s">
        <v>85</v>
      </c>
      <c r="Y1160" s="1" t="str">
        <f>TEXT(SalesData[[#This Row],[Order Date]],"yyyy")</f>
        <v>2017</v>
      </c>
      <c r="Z1160" s="1" t="s">
        <v>61</v>
      </c>
    </row>
    <row r="1161" spans="1:26" x14ac:dyDescent="0.3">
      <c r="A1161">
        <v>5622</v>
      </c>
      <c r="B1161" s="1" t="s">
        <v>3212</v>
      </c>
      <c r="C1161" s="2">
        <v>42638</v>
      </c>
      <c r="D1161" s="2">
        <v>42643</v>
      </c>
      <c r="E1161" s="1" t="s">
        <v>41</v>
      </c>
      <c r="F1161" s="1" t="s">
        <v>3213</v>
      </c>
      <c r="G1161" s="1" t="s">
        <v>3214</v>
      </c>
      <c r="H1161" s="1" t="s">
        <v>92</v>
      </c>
      <c r="I1161" s="1" t="s">
        <v>27</v>
      </c>
      <c r="J1161" s="1" t="s">
        <v>3215</v>
      </c>
      <c r="K1161" s="1" t="s">
        <v>240</v>
      </c>
      <c r="L1161" s="1" t="s">
        <v>95</v>
      </c>
      <c r="M1161" s="1" t="s">
        <v>106</v>
      </c>
      <c r="N1161" s="1" t="s">
        <v>32</v>
      </c>
      <c r="O1161" s="1" t="s">
        <v>38</v>
      </c>
      <c r="P1161" s="1" t="s">
        <v>107</v>
      </c>
      <c r="Q1161">
        <v>201.96</v>
      </c>
      <c r="R1161">
        <v>2</v>
      </c>
      <c r="S1161" s="5">
        <v>0</v>
      </c>
      <c r="T1161" s="11">
        <v>50.49</v>
      </c>
      <c r="U1161" s="11">
        <f>SalesData[[#This Row],[Profit]]/SalesData[[#This Row],[Quantity]]</f>
        <v>25.245000000000001</v>
      </c>
      <c r="V1161" s="5">
        <f>SalesData[[#This Row],[Profit]]/SalesData[[#This Row],[Sales]]</f>
        <v>0.25</v>
      </c>
      <c r="W1161" s="17">
        <f>IF(SalesData[[#This Row],[Discount]]&gt;=0.2,1,0)</f>
        <v>0</v>
      </c>
      <c r="X1161" s="1" t="s">
        <v>60</v>
      </c>
      <c r="Y1161" s="1" t="str">
        <f>TEXT(SalesData[[#This Row],[Order Date]],"yyyy")</f>
        <v>2016</v>
      </c>
      <c r="Z1161" s="1" t="s">
        <v>79</v>
      </c>
    </row>
    <row r="1162" spans="1:26" x14ac:dyDescent="0.3">
      <c r="A1162">
        <v>5623</v>
      </c>
      <c r="B1162" s="1" t="s">
        <v>3212</v>
      </c>
      <c r="C1162" s="2">
        <v>42638</v>
      </c>
      <c r="D1162" s="2">
        <v>42643</v>
      </c>
      <c r="E1162" s="1" t="s">
        <v>41</v>
      </c>
      <c r="F1162" s="1" t="s">
        <v>3213</v>
      </c>
      <c r="G1162" s="1" t="s">
        <v>3214</v>
      </c>
      <c r="H1162" s="1" t="s">
        <v>92</v>
      </c>
      <c r="I1162" s="1" t="s">
        <v>27</v>
      </c>
      <c r="J1162" s="1" t="s">
        <v>3215</v>
      </c>
      <c r="K1162" s="1" t="s">
        <v>240</v>
      </c>
      <c r="L1162" s="1" t="s">
        <v>95</v>
      </c>
      <c r="M1162" s="1" t="s">
        <v>2234</v>
      </c>
      <c r="N1162" s="1" t="s">
        <v>32</v>
      </c>
      <c r="O1162" s="1" t="s">
        <v>58</v>
      </c>
      <c r="P1162" s="1" t="s">
        <v>2235</v>
      </c>
      <c r="Q1162">
        <v>68.64</v>
      </c>
      <c r="R1162">
        <v>11</v>
      </c>
      <c r="S1162" s="5">
        <v>0</v>
      </c>
      <c r="T1162" s="11">
        <v>17.16</v>
      </c>
      <c r="U1162" s="11">
        <f>SalesData[[#This Row],[Profit]]/SalesData[[#This Row],[Quantity]]</f>
        <v>1.56</v>
      </c>
      <c r="V1162" s="5">
        <f>SalesData[[#This Row],[Profit]]/SalesData[[#This Row],[Sales]]</f>
        <v>0.25</v>
      </c>
      <c r="W1162" s="17">
        <f>IF(SalesData[[#This Row],[Discount]]&gt;=0.2,1,0)</f>
        <v>0</v>
      </c>
      <c r="X1162" s="1" t="s">
        <v>60</v>
      </c>
      <c r="Y1162" s="1" t="str">
        <f>TEXT(SalesData[[#This Row],[Order Date]],"yyyy")</f>
        <v>2016</v>
      </c>
      <c r="Z1162" s="1" t="s">
        <v>79</v>
      </c>
    </row>
    <row r="1163" spans="1:26" x14ac:dyDescent="0.3">
      <c r="A1163">
        <v>5626</v>
      </c>
      <c r="B1163" s="1" t="s">
        <v>3216</v>
      </c>
      <c r="C1163" s="2">
        <v>41911</v>
      </c>
      <c r="D1163" s="2">
        <v>41913</v>
      </c>
      <c r="E1163" s="1" t="s">
        <v>23</v>
      </c>
      <c r="F1163" s="1" t="s">
        <v>1242</v>
      </c>
      <c r="G1163" s="1" t="s">
        <v>1243</v>
      </c>
      <c r="H1163" s="1" t="s">
        <v>102</v>
      </c>
      <c r="I1163" s="1" t="s">
        <v>27</v>
      </c>
      <c r="J1163" s="1" t="s">
        <v>193</v>
      </c>
      <c r="K1163" s="1" t="s">
        <v>194</v>
      </c>
      <c r="L1163" s="1" t="s">
        <v>56</v>
      </c>
      <c r="M1163" s="1" t="s">
        <v>113</v>
      </c>
      <c r="N1163" s="1" t="s">
        <v>32</v>
      </c>
      <c r="O1163" s="1" t="s">
        <v>58</v>
      </c>
      <c r="P1163" s="1" t="s">
        <v>114</v>
      </c>
      <c r="Q1163">
        <v>6.16</v>
      </c>
      <c r="R1163">
        <v>2</v>
      </c>
      <c r="S1163" s="5">
        <v>0</v>
      </c>
      <c r="T1163" s="11">
        <v>2.9567999999999999</v>
      </c>
      <c r="U1163" s="11">
        <f>SalesData[[#This Row],[Profit]]/SalesData[[#This Row],[Quantity]]</f>
        <v>1.4783999999999999</v>
      </c>
      <c r="V1163" s="5">
        <f>SalesData[[#This Row],[Profit]]/SalesData[[#This Row],[Sales]]</f>
        <v>0.48</v>
      </c>
      <c r="W1163" s="17">
        <f>IF(SalesData[[#This Row],[Discount]]&gt;=0.2,1,0)</f>
        <v>0</v>
      </c>
      <c r="X1163" s="1" t="s">
        <v>72</v>
      </c>
      <c r="Y1163" s="1" t="str">
        <f>TEXT(SalesData[[#This Row],[Order Date]],"yyyy")</f>
        <v>2014</v>
      </c>
      <c r="Z1163" s="1" t="s">
        <v>79</v>
      </c>
    </row>
    <row r="1164" spans="1:26" x14ac:dyDescent="0.3">
      <c r="A1164">
        <v>5627</v>
      </c>
      <c r="B1164" s="1" t="s">
        <v>3216</v>
      </c>
      <c r="C1164" s="2">
        <v>41911</v>
      </c>
      <c r="D1164" s="2">
        <v>41913</v>
      </c>
      <c r="E1164" s="1" t="s">
        <v>23</v>
      </c>
      <c r="F1164" s="1" t="s">
        <v>1242</v>
      </c>
      <c r="G1164" s="1" t="s">
        <v>1243</v>
      </c>
      <c r="H1164" s="1" t="s">
        <v>102</v>
      </c>
      <c r="I1164" s="1" t="s">
        <v>27</v>
      </c>
      <c r="J1164" s="1" t="s">
        <v>193</v>
      </c>
      <c r="K1164" s="1" t="s">
        <v>194</v>
      </c>
      <c r="L1164" s="1" t="s">
        <v>56</v>
      </c>
      <c r="M1164" s="1" t="s">
        <v>1249</v>
      </c>
      <c r="N1164" s="1" t="s">
        <v>32</v>
      </c>
      <c r="O1164" s="1" t="s">
        <v>47</v>
      </c>
      <c r="P1164" s="1" t="s">
        <v>1250</v>
      </c>
      <c r="Q1164">
        <v>2348.8200000000002</v>
      </c>
      <c r="R1164">
        <v>9</v>
      </c>
      <c r="S1164" s="5">
        <v>0</v>
      </c>
      <c r="T1164" s="11">
        <v>399.29939999999999</v>
      </c>
      <c r="U1164" s="11">
        <f>SalesData[[#This Row],[Profit]]/SalesData[[#This Row],[Quantity]]</f>
        <v>44.366599999999998</v>
      </c>
      <c r="V1164" s="5">
        <f>SalesData[[#This Row],[Profit]]/SalesData[[#This Row],[Sales]]</f>
        <v>0.16999999999999998</v>
      </c>
      <c r="W1164" s="17">
        <f>IF(SalesData[[#This Row],[Discount]]&gt;=0.2,1,0)</f>
        <v>0</v>
      </c>
      <c r="X1164" s="1" t="s">
        <v>72</v>
      </c>
      <c r="Y1164" s="1" t="str">
        <f>TEXT(SalesData[[#This Row],[Order Date]],"yyyy")</f>
        <v>2014</v>
      </c>
      <c r="Z1164" s="1" t="s">
        <v>79</v>
      </c>
    </row>
    <row r="1165" spans="1:26" x14ac:dyDescent="0.3">
      <c r="A1165">
        <v>5629</v>
      </c>
      <c r="B1165" s="1" t="s">
        <v>3217</v>
      </c>
      <c r="C1165" s="2">
        <v>42912</v>
      </c>
      <c r="D1165" s="2">
        <v>42917</v>
      </c>
      <c r="E1165" s="1" t="s">
        <v>41</v>
      </c>
      <c r="F1165" s="1" t="s">
        <v>334</v>
      </c>
      <c r="G1165" s="1" t="s">
        <v>335</v>
      </c>
      <c r="H1165" s="1" t="s">
        <v>92</v>
      </c>
      <c r="I1165" s="1" t="s">
        <v>27</v>
      </c>
      <c r="J1165" s="1" t="s">
        <v>1008</v>
      </c>
      <c r="K1165" s="1" t="s">
        <v>45</v>
      </c>
      <c r="L1165" s="1" t="s">
        <v>30</v>
      </c>
      <c r="M1165" s="1" t="s">
        <v>3218</v>
      </c>
      <c r="N1165" s="1" t="s">
        <v>32</v>
      </c>
      <c r="O1165" s="1" t="s">
        <v>38</v>
      </c>
      <c r="P1165" s="1" t="s">
        <v>3219</v>
      </c>
      <c r="Q1165">
        <v>273.55200000000002</v>
      </c>
      <c r="R1165">
        <v>3</v>
      </c>
      <c r="S1165" s="5">
        <v>0.2</v>
      </c>
      <c r="T1165" s="11">
        <v>-13.6776</v>
      </c>
      <c r="U1165" s="11">
        <f>SalesData[[#This Row],[Profit]]/SalesData[[#This Row],[Quantity]]</f>
        <v>-4.5591999999999997</v>
      </c>
      <c r="V1165" s="5">
        <f>SalesData[[#This Row],[Profit]]/SalesData[[#This Row],[Sales]]</f>
        <v>-4.9999999999999996E-2</v>
      </c>
      <c r="W1165" s="17">
        <f>IF(SalesData[[#This Row],[Discount]]&gt;=0.2,1,0)</f>
        <v>1</v>
      </c>
      <c r="X1165" s="1" t="s">
        <v>60</v>
      </c>
      <c r="Y1165" s="1" t="str">
        <f>TEXT(SalesData[[#This Row],[Order Date]],"yyyy")</f>
        <v>2017</v>
      </c>
      <c r="Z1165" s="1" t="s">
        <v>61</v>
      </c>
    </row>
    <row r="1166" spans="1:26" x14ac:dyDescent="0.3">
      <c r="A1166">
        <v>5630</v>
      </c>
      <c r="B1166" s="1" t="s">
        <v>3220</v>
      </c>
      <c r="C1166" s="2">
        <v>42603</v>
      </c>
      <c r="D1166" s="2">
        <v>42605</v>
      </c>
      <c r="E1166" s="1" t="s">
        <v>23</v>
      </c>
      <c r="F1166" s="1" t="s">
        <v>673</v>
      </c>
      <c r="G1166" s="1" t="s">
        <v>674</v>
      </c>
      <c r="H1166" s="1" t="s">
        <v>102</v>
      </c>
      <c r="I1166" s="1" t="s">
        <v>27</v>
      </c>
      <c r="J1166" s="1" t="s">
        <v>67</v>
      </c>
      <c r="K1166" s="1" t="s">
        <v>68</v>
      </c>
      <c r="L1166" s="1" t="s">
        <v>69</v>
      </c>
      <c r="M1166" s="1" t="s">
        <v>1286</v>
      </c>
      <c r="N1166" s="1" t="s">
        <v>32</v>
      </c>
      <c r="O1166" s="1" t="s">
        <v>47</v>
      </c>
      <c r="P1166" s="1" t="s">
        <v>1287</v>
      </c>
      <c r="Q1166">
        <v>815.29200000000003</v>
      </c>
      <c r="R1166">
        <v>9</v>
      </c>
      <c r="S1166" s="5">
        <v>0.4</v>
      </c>
      <c r="T1166" s="11">
        <v>-339.70499999999998</v>
      </c>
      <c r="U1166" s="11">
        <f>SalesData[[#This Row],[Profit]]/SalesData[[#This Row],[Quantity]]</f>
        <v>-37.744999999999997</v>
      </c>
      <c r="V1166" s="5">
        <f>SalesData[[#This Row],[Profit]]/SalesData[[#This Row],[Sales]]</f>
        <v>-0.41666666666666663</v>
      </c>
      <c r="W1166" s="17">
        <f>IF(SalesData[[#This Row],[Discount]]&gt;=0.2,1,0)</f>
        <v>1</v>
      </c>
      <c r="X1166" s="1" t="s">
        <v>72</v>
      </c>
      <c r="Y1166" s="1" t="str">
        <f>TEXT(SalesData[[#This Row],[Order Date]],"yyyy")</f>
        <v>2016</v>
      </c>
      <c r="Z1166" s="1" t="s">
        <v>255</v>
      </c>
    </row>
    <row r="1167" spans="1:26" x14ac:dyDescent="0.3">
      <c r="A1167">
        <v>5632</v>
      </c>
      <c r="B1167" s="1" t="s">
        <v>3221</v>
      </c>
      <c r="C1167" s="2">
        <v>41681</v>
      </c>
      <c r="D1167" s="2">
        <v>41685</v>
      </c>
      <c r="E1167" s="1" t="s">
        <v>41</v>
      </c>
      <c r="F1167" s="1" t="s">
        <v>477</v>
      </c>
      <c r="G1167" s="1" t="s">
        <v>478</v>
      </c>
      <c r="H1167" s="1" t="s">
        <v>26</v>
      </c>
      <c r="I1167" s="1" t="s">
        <v>27</v>
      </c>
      <c r="J1167" s="1" t="s">
        <v>2122</v>
      </c>
      <c r="K1167" s="1" t="s">
        <v>718</v>
      </c>
      <c r="L1167" s="1" t="s">
        <v>30</v>
      </c>
      <c r="M1167" s="1" t="s">
        <v>1330</v>
      </c>
      <c r="N1167" s="1" t="s">
        <v>32</v>
      </c>
      <c r="O1167" s="1" t="s">
        <v>47</v>
      </c>
      <c r="P1167" s="1" t="s">
        <v>1331</v>
      </c>
      <c r="Q1167">
        <v>1256.22</v>
      </c>
      <c r="R1167">
        <v>6</v>
      </c>
      <c r="S1167" s="5">
        <v>0</v>
      </c>
      <c r="T1167" s="11">
        <v>75.373199999999997</v>
      </c>
      <c r="U1167" s="11">
        <f>SalesData[[#This Row],[Profit]]/SalesData[[#This Row],[Quantity]]</f>
        <v>12.562199999999999</v>
      </c>
      <c r="V1167" s="5">
        <f>SalesData[[#This Row],[Profit]]/SalesData[[#This Row],[Sales]]</f>
        <v>0.06</v>
      </c>
      <c r="W1167" s="17">
        <f>IF(SalesData[[#This Row],[Discount]]&gt;=0.2,1,0)</f>
        <v>0</v>
      </c>
      <c r="X1167" s="1" t="s">
        <v>85</v>
      </c>
      <c r="Y1167" s="1" t="str">
        <f>TEXT(SalesData[[#This Row],[Order Date]],"yyyy")</f>
        <v>2014</v>
      </c>
      <c r="Z1167" s="1" t="s">
        <v>299</v>
      </c>
    </row>
    <row r="1168" spans="1:26" x14ac:dyDescent="0.3">
      <c r="A1168">
        <v>5638</v>
      </c>
      <c r="B1168" s="1" t="s">
        <v>3222</v>
      </c>
      <c r="C1168" s="2">
        <v>42820</v>
      </c>
      <c r="D1168" s="2">
        <v>42827</v>
      </c>
      <c r="E1168" s="1" t="s">
        <v>41</v>
      </c>
      <c r="F1168" s="1" t="s">
        <v>3223</v>
      </c>
      <c r="G1168" s="1" t="s">
        <v>3224</v>
      </c>
      <c r="H1168" s="1" t="s">
        <v>92</v>
      </c>
      <c r="I1168" s="1" t="s">
        <v>27</v>
      </c>
      <c r="J1168" s="1" t="s">
        <v>657</v>
      </c>
      <c r="K1168" s="1" t="s">
        <v>291</v>
      </c>
      <c r="L1168" s="1" t="s">
        <v>95</v>
      </c>
      <c r="M1168" s="1" t="s">
        <v>3225</v>
      </c>
      <c r="N1168" s="1" t="s">
        <v>32</v>
      </c>
      <c r="O1168" s="1" t="s">
        <v>58</v>
      </c>
      <c r="P1168" s="1" t="s">
        <v>3226</v>
      </c>
      <c r="Q1168">
        <v>60.84</v>
      </c>
      <c r="R1168">
        <v>3</v>
      </c>
      <c r="S1168" s="5">
        <v>0</v>
      </c>
      <c r="T1168" s="11">
        <v>23.119199999999999</v>
      </c>
      <c r="U1168" s="11">
        <f>SalesData[[#This Row],[Profit]]/SalesData[[#This Row],[Quantity]]</f>
        <v>7.7063999999999995</v>
      </c>
      <c r="V1168" s="5">
        <f>SalesData[[#This Row],[Profit]]/SalesData[[#This Row],[Sales]]</f>
        <v>0.37999999999999995</v>
      </c>
      <c r="W1168" s="17">
        <f>IF(SalesData[[#This Row],[Discount]]&gt;=0.2,1,0)</f>
        <v>0</v>
      </c>
      <c r="X1168" s="1" t="s">
        <v>49</v>
      </c>
      <c r="Y1168" s="1" t="str">
        <f>TEXT(SalesData[[#This Row],[Order Date]],"yyyy")</f>
        <v>2017</v>
      </c>
      <c r="Z1168" s="1" t="s">
        <v>197</v>
      </c>
    </row>
    <row r="1169" spans="1:26" x14ac:dyDescent="0.3">
      <c r="A1169">
        <v>5639</v>
      </c>
      <c r="B1169" s="1" t="s">
        <v>3227</v>
      </c>
      <c r="C1169" s="2">
        <v>41994</v>
      </c>
      <c r="D1169" s="2">
        <v>42000</v>
      </c>
      <c r="E1169" s="1" t="s">
        <v>41</v>
      </c>
      <c r="F1169" s="1" t="s">
        <v>835</v>
      </c>
      <c r="G1169" s="1" t="s">
        <v>836</v>
      </c>
      <c r="H1169" s="1" t="s">
        <v>26</v>
      </c>
      <c r="I1169" s="1" t="s">
        <v>27</v>
      </c>
      <c r="J1169" s="1" t="s">
        <v>641</v>
      </c>
      <c r="K1169" s="1" t="s">
        <v>55</v>
      </c>
      <c r="L1169" s="1" t="s">
        <v>56</v>
      </c>
      <c r="M1169" s="1" t="s">
        <v>248</v>
      </c>
      <c r="N1169" s="1" t="s">
        <v>32</v>
      </c>
      <c r="O1169" s="1" t="s">
        <v>38</v>
      </c>
      <c r="P1169" s="1" t="s">
        <v>249</v>
      </c>
      <c r="Q1169">
        <v>1325.76</v>
      </c>
      <c r="R1169">
        <v>6</v>
      </c>
      <c r="S1169" s="5">
        <v>0.2</v>
      </c>
      <c r="T1169" s="11">
        <v>149.148</v>
      </c>
      <c r="U1169" s="11">
        <f>SalesData[[#This Row],[Profit]]/SalesData[[#This Row],[Quantity]]</f>
        <v>24.858000000000001</v>
      </c>
      <c r="V1169" s="5">
        <f>SalesData[[#This Row],[Profit]]/SalesData[[#This Row],[Sales]]</f>
        <v>0.1125</v>
      </c>
      <c r="W1169" s="17">
        <f>IF(SalesData[[#This Row],[Discount]]&gt;=0.2,1,0)</f>
        <v>1</v>
      </c>
      <c r="X1169" s="1" t="s">
        <v>131</v>
      </c>
      <c r="Y1169" s="1" t="str">
        <f>TEXT(SalesData[[#This Row],[Order Date]],"yyyy")</f>
        <v>2014</v>
      </c>
      <c r="Z1169" s="1" t="s">
        <v>98</v>
      </c>
    </row>
    <row r="1170" spans="1:26" x14ac:dyDescent="0.3">
      <c r="A1170">
        <v>5640</v>
      </c>
      <c r="B1170" s="1" t="s">
        <v>3227</v>
      </c>
      <c r="C1170" s="2">
        <v>41994</v>
      </c>
      <c r="D1170" s="2">
        <v>42000</v>
      </c>
      <c r="E1170" s="1" t="s">
        <v>41</v>
      </c>
      <c r="F1170" s="1" t="s">
        <v>835</v>
      </c>
      <c r="G1170" s="1" t="s">
        <v>836</v>
      </c>
      <c r="H1170" s="1" t="s">
        <v>26</v>
      </c>
      <c r="I1170" s="1" t="s">
        <v>27</v>
      </c>
      <c r="J1170" s="1" t="s">
        <v>641</v>
      </c>
      <c r="K1170" s="1" t="s">
        <v>55</v>
      </c>
      <c r="L1170" s="1" t="s">
        <v>56</v>
      </c>
      <c r="M1170" s="1" t="s">
        <v>582</v>
      </c>
      <c r="N1170" s="1" t="s">
        <v>32</v>
      </c>
      <c r="O1170" s="1" t="s">
        <v>38</v>
      </c>
      <c r="P1170" s="1" t="s">
        <v>583</v>
      </c>
      <c r="Q1170">
        <v>572.16</v>
      </c>
      <c r="R1170">
        <v>3</v>
      </c>
      <c r="S1170" s="5">
        <v>0.2</v>
      </c>
      <c r="T1170" s="11">
        <v>35.76</v>
      </c>
      <c r="U1170" s="11">
        <f>SalesData[[#This Row],[Profit]]/SalesData[[#This Row],[Quantity]]</f>
        <v>11.92</v>
      </c>
      <c r="V1170" s="5">
        <f>SalesData[[#This Row],[Profit]]/SalesData[[#This Row],[Sales]]</f>
        <v>6.25E-2</v>
      </c>
      <c r="W1170" s="17">
        <f>IF(SalesData[[#This Row],[Discount]]&gt;=0.2,1,0)</f>
        <v>1</v>
      </c>
      <c r="X1170" s="1" t="s">
        <v>131</v>
      </c>
      <c r="Y1170" s="1" t="str">
        <f>TEXT(SalesData[[#This Row],[Order Date]],"yyyy")</f>
        <v>2014</v>
      </c>
      <c r="Z1170" s="1" t="s">
        <v>98</v>
      </c>
    </row>
    <row r="1171" spans="1:26" x14ac:dyDescent="0.3">
      <c r="A1171">
        <v>5643</v>
      </c>
      <c r="B1171" s="1" t="s">
        <v>3228</v>
      </c>
      <c r="C1171" s="2">
        <v>42461</v>
      </c>
      <c r="D1171" s="2">
        <v>42465</v>
      </c>
      <c r="E1171" s="1" t="s">
        <v>23</v>
      </c>
      <c r="F1171" s="1" t="s">
        <v>2303</v>
      </c>
      <c r="G1171" s="1" t="s">
        <v>2304</v>
      </c>
      <c r="H1171" s="1" t="s">
        <v>102</v>
      </c>
      <c r="I1171" s="1" t="s">
        <v>27</v>
      </c>
      <c r="J1171" s="1" t="s">
        <v>349</v>
      </c>
      <c r="K1171" s="1" t="s">
        <v>669</v>
      </c>
      <c r="L1171" s="1" t="s">
        <v>30</v>
      </c>
      <c r="M1171" s="1" t="s">
        <v>339</v>
      </c>
      <c r="N1171" s="1" t="s">
        <v>32</v>
      </c>
      <c r="O1171" s="1" t="s">
        <v>58</v>
      </c>
      <c r="P1171" s="1" t="s">
        <v>340</v>
      </c>
      <c r="Q1171">
        <v>7.04</v>
      </c>
      <c r="R1171">
        <v>4</v>
      </c>
      <c r="S1171" s="5">
        <v>0</v>
      </c>
      <c r="T1171" s="11">
        <v>3.0975999999999999</v>
      </c>
      <c r="U1171" s="11">
        <f>SalesData[[#This Row],[Profit]]/SalesData[[#This Row],[Quantity]]</f>
        <v>0.77439999999999998</v>
      </c>
      <c r="V1171" s="5">
        <f>SalesData[[#This Row],[Profit]]/SalesData[[#This Row],[Sales]]</f>
        <v>0.44</v>
      </c>
      <c r="W1171" s="17">
        <f>IF(SalesData[[#This Row],[Discount]]&gt;=0.2,1,0)</f>
        <v>0</v>
      </c>
      <c r="X1171" s="1" t="s">
        <v>85</v>
      </c>
      <c r="Y1171" s="1" t="str">
        <f>TEXT(SalesData[[#This Row],[Order Date]],"yyyy")</f>
        <v>2016</v>
      </c>
      <c r="Z1171" s="1" t="s">
        <v>115</v>
      </c>
    </row>
    <row r="1172" spans="1:26" x14ac:dyDescent="0.3">
      <c r="A1172">
        <v>5646</v>
      </c>
      <c r="B1172" s="1" t="s">
        <v>3229</v>
      </c>
      <c r="C1172" s="2">
        <v>42839</v>
      </c>
      <c r="D1172" s="2">
        <v>42844</v>
      </c>
      <c r="E1172" s="1" t="s">
        <v>41</v>
      </c>
      <c r="F1172" s="1" t="s">
        <v>1868</v>
      </c>
      <c r="G1172" s="1" t="s">
        <v>1869</v>
      </c>
      <c r="H1172" s="1" t="s">
        <v>92</v>
      </c>
      <c r="I1172" s="1" t="s">
        <v>27</v>
      </c>
      <c r="J1172" s="1" t="s">
        <v>3230</v>
      </c>
      <c r="K1172" s="1" t="s">
        <v>364</v>
      </c>
      <c r="L1172" s="1" t="s">
        <v>69</v>
      </c>
      <c r="M1172" s="1" t="s">
        <v>1206</v>
      </c>
      <c r="N1172" s="1" t="s">
        <v>32</v>
      </c>
      <c r="O1172" s="1" t="s">
        <v>58</v>
      </c>
      <c r="P1172" s="1" t="s">
        <v>1207</v>
      </c>
      <c r="Q1172">
        <v>74.45</v>
      </c>
      <c r="R1172">
        <v>5</v>
      </c>
      <c r="S1172" s="5">
        <v>0</v>
      </c>
      <c r="T1172" s="11">
        <v>20.101500000000001</v>
      </c>
      <c r="U1172" s="11">
        <f>SalesData[[#This Row],[Profit]]/SalesData[[#This Row],[Quantity]]</f>
        <v>4.0203000000000007</v>
      </c>
      <c r="V1172" s="5">
        <f>SalesData[[#This Row],[Profit]]/SalesData[[#This Row],[Sales]]</f>
        <v>0.27</v>
      </c>
      <c r="W1172" s="17">
        <f>IF(SalesData[[#This Row],[Discount]]&gt;=0.2,1,0)</f>
        <v>0</v>
      </c>
      <c r="X1172" s="1" t="s">
        <v>60</v>
      </c>
      <c r="Y1172" s="1" t="str">
        <f>TEXT(SalesData[[#This Row],[Order Date]],"yyyy")</f>
        <v>2017</v>
      </c>
      <c r="Z1172" s="1" t="s">
        <v>115</v>
      </c>
    </row>
    <row r="1173" spans="1:26" x14ac:dyDescent="0.3">
      <c r="A1173">
        <v>5647</v>
      </c>
      <c r="B1173" s="1" t="s">
        <v>3231</v>
      </c>
      <c r="C1173" s="2">
        <v>42008</v>
      </c>
      <c r="D1173" s="2">
        <v>42013</v>
      </c>
      <c r="E1173" s="1" t="s">
        <v>41</v>
      </c>
      <c r="F1173" s="1" t="s">
        <v>3143</v>
      </c>
      <c r="G1173" s="1" t="s">
        <v>3144</v>
      </c>
      <c r="H1173" s="1" t="s">
        <v>92</v>
      </c>
      <c r="I1173" s="1" t="s">
        <v>27</v>
      </c>
      <c r="J1173" s="1" t="s">
        <v>1979</v>
      </c>
      <c r="K1173" s="1" t="s">
        <v>718</v>
      </c>
      <c r="L1173" s="1" t="s">
        <v>30</v>
      </c>
      <c r="M1173" s="1" t="s">
        <v>1292</v>
      </c>
      <c r="N1173" s="1" t="s">
        <v>32</v>
      </c>
      <c r="O1173" s="1" t="s">
        <v>58</v>
      </c>
      <c r="P1173" s="1" t="s">
        <v>1293</v>
      </c>
      <c r="Q1173">
        <v>192.22</v>
      </c>
      <c r="R1173">
        <v>14</v>
      </c>
      <c r="S1173" s="5">
        <v>0</v>
      </c>
      <c r="T1173" s="11">
        <v>69.199200000000005</v>
      </c>
      <c r="U1173" s="11">
        <f>SalesData[[#This Row],[Profit]]/SalesData[[#This Row],[Quantity]]</f>
        <v>4.9428000000000001</v>
      </c>
      <c r="V1173" s="5">
        <f>SalesData[[#This Row],[Profit]]/SalesData[[#This Row],[Sales]]</f>
        <v>0.36000000000000004</v>
      </c>
      <c r="W1173" s="17">
        <f>IF(SalesData[[#This Row],[Discount]]&gt;=0.2,1,0)</f>
        <v>0</v>
      </c>
      <c r="X1173" s="1" t="s">
        <v>60</v>
      </c>
      <c r="Y1173" s="1" t="str">
        <f>TEXT(SalesData[[#This Row],[Order Date]],"yyyy")</f>
        <v>2015</v>
      </c>
      <c r="Z1173" s="1" t="s">
        <v>171</v>
      </c>
    </row>
    <row r="1174" spans="1:26" x14ac:dyDescent="0.3">
      <c r="A1174">
        <v>5652</v>
      </c>
      <c r="B1174" s="1" t="s">
        <v>3232</v>
      </c>
      <c r="C1174" s="2">
        <v>42933</v>
      </c>
      <c r="D1174" s="2">
        <v>42935</v>
      </c>
      <c r="E1174" s="1" t="s">
        <v>23</v>
      </c>
      <c r="F1174" s="1" t="s">
        <v>789</v>
      </c>
      <c r="G1174" s="1" t="s">
        <v>790</v>
      </c>
      <c r="H1174" s="1" t="s">
        <v>92</v>
      </c>
      <c r="I1174" s="1" t="s">
        <v>27</v>
      </c>
      <c r="J1174" s="1" t="s">
        <v>3233</v>
      </c>
      <c r="K1174" s="1" t="s">
        <v>55</v>
      </c>
      <c r="L1174" s="1" t="s">
        <v>56</v>
      </c>
      <c r="M1174" s="1" t="s">
        <v>262</v>
      </c>
      <c r="N1174" s="1" t="s">
        <v>32</v>
      </c>
      <c r="O1174" s="1" t="s">
        <v>33</v>
      </c>
      <c r="P1174" s="1" t="s">
        <v>263</v>
      </c>
      <c r="Q1174">
        <v>1194.165</v>
      </c>
      <c r="R1174">
        <v>5</v>
      </c>
      <c r="S1174" s="5">
        <v>0.15</v>
      </c>
      <c r="T1174" s="11">
        <v>210.73500000000001</v>
      </c>
      <c r="U1174" s="11">
        <f>SalesData[[#This Row],[Profit]]/SalesData[[#This Row],[Quantity]]</f>
        <v>42.147000000000006</v>
      </c>
      <c r="V1174" s="5">
        <f>SalesData[[#This Row],[Profit]]/SalesData[[#This Row],[Sales]]</f>
        <v>0.17647058823529413</v>
      </c>
      <c r="W1174" s="17">
        <f>IF(SalesData[[#This Row],[Discount]]&gt;=0.2,1,0)</f>
        <v>0</v>
      </c>
      <c r="X1174" s="1" t="s">
        <v>72</v>
      </c>
      <c r="Y1174" s="1" t="str">
        <f>TEXT(SalesData[[#This Row],[Order Date]],"yyyy")</f>
        <v>2017</v>
      </c>
      <c r="Z1174" s="1" t="s">
        <v>73</v>
      </c>
    </row>
    <row r="1175" spans="1:26" x14ac:dyDescent="0.3">
      <c r="A1175">
        <v>5659</v>
      </c>
      <c r="B1175" s="1" t="s">
        <v>3234</v>
      </c>
      <c r="C1175" s="2">
        <v>42722</v>
      </c>
      <c r="D1175" s="2">
        <v>42725</v>
      </c>
      <c r="E1175" s="1" t="s">
        <v>89</v>
      </c>
      <c r="F1175" s="1" t="s">
        <v>1691</v>
      </c>
      <c r="G1175" s="1" t="s">
        <v>1692</v>
      </c>
      <c r="H1175" s="1" t="s">
        <v>102</v>
      </c>
      <c r="I1175" s="1" t="s">
        <v>27</v>
      </c>
      <c r="J1175" s="1" t="s">
        <v>3235</v>
      </c>
      <c r="K1175" s="1" t="s">
        <v>1519</v>
      </c>
      <c r="L1175" s="1" t="s">
        <v>56</v>
      </c>
      <c r="M1175" s="1" t="s">
        <v>1286</v>
      </c>
      <c r="N1175" s="1" t="s">
        <v>32</v>
      </c>
      <c r="O1175" s="1" t="s">
        <v>47</v>
      </c>
      <c r="P1175" s="1" t="s">
        <v>1287</v>
      </c>
      <c r="Q1175">
        <v>377.45</v>
      </c>
      <c r="R1175">
        <v>5</v>
      </c>
      <c r="S1175" s="5">
        <v>0.5</v>
      </c>
      <c r="T1175" s="11">
        <v>-264.21499999999997</v>
      </c>
      <c r="U1175" s="11">
        <f>SalesData[[#This Row],[Profit]]/SalesData[[#This Row],[Quantity]]</f>
        <v>-52.842999999999996</v>
      </c>
      <c r="V1175" s="5">
        <f>SalesData[[#This Row],[Profit]]/SalesData[[#This Row],[Sales]]</f>
        <v>-0.7</v>
      </c>
      <c r="W1175" s="17">
        <f>IF(SalesData[[#This Row],[Discount]]&gt;=0.2,1,0)</f>
        <v>1</v>
      </c>
      <c r="X1175" s="1" t="s">
        <v>35</v>
      </c>
      <c r="Y1175" s="1" t="str">
        <f>TEXT(SalesData[[#This Row],[Order Date]],"yyyy")</f>
        <v>2016</v>
      </c>
      <c r="Z1175" s="1" t="s">
        <v>98</v>
      </c>
    </row>
    <row r="1176" spans="1:26" x14ac:dyDescent="0.3">
      <c r="A1176">
        <v>5662</v>
      </c>
      <c r="B1176" s="1" t="s">
        <v>3236</v>
      </c>
      <c r="C1176" s="2">
        <v>42637</v>
      </c>
      <c r="D1176" s="2">
        <v>42644</v>
      </c>
      <c r="E1176" s="1" t="s">
        <v>41</v>
      </c>
      <c r="F1176" s="1" t="s">
        <v>3006</v>
      </c>
      <c r="G1176" s="1" t="s">
        <v>3007</v>
      </c>
      <c r="H1176" s="1" t="s">
        <v>102</v>
      </c>
      <c r="I1176" s="1" t="s">
        <v>27</v>
      </c>
      <c r="J1176" s="1" t="s">
        <v>181</v>
      </c>
      <c r="K1176" s="1" t="s">
        <v>182</v>
      </c>
      <c r="L1176" s="1" t="s">
        <v>56</v>
      </c>
      <c r="M1176" s="1" t="s">
        <v>375</v>
      </c>
      <c r="N1176" s="1" t="s">
        <v>32</v>
      </c>
      <c r="O1176" s="1" t="s">
        <v>58</v>
      </c>
      <c r="P1176" s="1" t="s">
        <v>376</v>
      </c>
      <c r="Q1176">
        <v>21.44</v>
      </c>
      <c r="R1176">
        <v>2</v>
      </c>
      <c r="S1176" s="5">
        <v>0.2</v>
      </c>
      <c r="T1176" s="11">
        <v>7.5039999999999996</v>
      </c>
      <c r="U1176" s="11">
        <f>SalesData[[#This Row],[Profit]]/SalesData[[#This Row],[Quantity]]</f>
        <v>3.7519999999999998</v>
      </c>
      <c r="V1176" s="5">
        <f>SalesData[[#This Row],[Profit]]/SalesData[[#This Row],[Sales]]</f>
        <v>0.35</v>
      </c>
      <c r="W1176" s="17">
        <f>IF(SalesData[[#This Row],[Discount]]&gt;=0.2,1,0)</f>
        <v>1</v>
      </c>
      <c r="X1176" s="1" t="s">
        <v>49</v>
      </c>
      <c r="Y1176" s="1" t="str">
        <f>TEXT(SalesData[[#This Row],[Order Date]],"yyyy")</f>
        <v>2016</v>
      </c>
      <c r="Z1176" s="1" t="s">
        <v>79</v>
      </c>
    </row>
    <row r="1177" spans="1:26" x14ac:dyDescent="0.3">
      <c r="A1177">
        <v>5671</v>
      </c>
      <c r="B1177" s="1" t="s">
        <v>3237</v>
      </c>
      <c r="C1177" s="2">
        <v>42164</v>
      </c>
      <c r="D1177" s="2">
        <v>42166</v>
      </c>
      <c r="E1177" s="1" t="s">
        <v>23</v>
      </c>
      <c r="F1177" s="1" t="s">
        <v>3238</v>
      </c>
      <c r="G1177" s="1" t="s">
        <v>3239</v>
      </c>
      <c r="H1177" s="1" t="s">
        <v>26</v>
      </c>
      <c r="I1177" s="1" t="s">
        <v>27</v>
      </c>
      <c r="J1177" s="1" t="s">
        <v>3240</v>
      </c>
      <c r="K1177" s="1" t="s">
        <v>2282</v>
      </c>
      <c r="L1177" s="1" t="s">
        <v>56</v>
      </c>
      <c r="M1177" s="1" t="s">
        <v>3159</v>
      </c>
      <c r="N1177" s="1" t="s">
        <v>32</v>
      </c>
      <c r="O1177" s="1" t="s">
        <v>58</v>
      </c>
      <c r="P1177" s="1" t="s">
        <v>3160</v>
      </c>
      <c r="Q1177">
        <v>355.36</v>
      </c>
      <c r="R1177">
        <v>4</v>
      </c>
      <c r="S1177" s="5">
        <v>0</v>
      </c>
      <c r="T1177" s="11">
        <v>92.393600000000006</v>
      </c>
      <c r="U1177" s="11">
        <f>SalesData[[#This Row],[Profit]]/SalesData[[#This Row],[Quantity]]</f>
        <v>23.098400000000002</v>
      </c>
      <c r="V1177" s="5">
        <f>SalesData[[#This Row],[Profit]]/SalesData[[#This Row],[Sales]]</f>
        <v>0.26</v>
      </c>
      <c r="W1177" s="17">
        <f>IF(SalesData[[#This Row],[Discount]]&gt;=0.2,1,0)</f>
        <v>0</v>
      </c>
      <c r="X1177" s="1" t="s">
        <v>72</v>
      </c>
      <c r="Y1177" s="1" t="str">
        <f>TEXT(SalesData[[#This Row],[Order Date]],"yyyy")</f>
        <v>2015</v>
      </c>
      <c r="Z1177" s="1" t="s">
        <v>61</v>
      </c>
    </row>
    <row r="1178" spans="1:26" x14ac:dyDescent="0.3">
      <c r="A1178">
        <v>5678</v>
      </c>
      <c r="B1178" s="1" t="s">
        <v>3241</v>
      </c>
      <c r="C1178" s="2">
        <v>42002</v>
      </c>
      <c r="D1178" s="2">
        <v>42009</v>
      </c>
      <c r="E1178" s="1" t="s">
        <v>41</v>
      </c>
      <c r="F1178" s="1" t="s">
        <v>845</v>
      </c>
      <c r="G1178" s="1" t="s">
        <v>846</v>
      </c>
      <c r="H1178" s="1" t="s">
        <v>26</v>
      </c>
      <c r="I1178" s="1" t="s">
        <v>27</v>
      </c>
      <c r="J1178" s="1" t="s">
        <v>135</v>
      </c>
      <c r="K1178" s="1" t="s">
        <v>136</v>
      </c>
      <c r="L1178" s="1" t="s">
        <v>95</v>
      </c>
      <c r="M1178" s="1" t="s">
        <v>2397</v>
      </c>
      <c r="N1178" s="1" t="s">
        <v>32</v>
      </c>
      <c r="O1178" s="1" t="s">
        <v>58</v>
      </c>
      <c r="P1178" s="1" t="s">
        <v>2398</v>
      </c>
      <c r="Q1178">
        <v>38.975999999999999</v>
      </c>
      <c r="R1178">
        <v>3</v>
      </c>
      <c r="S1178" s="5">
        <v>0.6</v>
      </c>
      <c r="T1178" s="11">
        <v>-50.668799999999997</v>
      </c>
      <c r="U1178" s="11">
        <f>SalesData[[#This Row],[Profit]]/SalesData[[#This Row],[Quantity]]</f>
        <v>-16.889599999999998</v>
      </c>
      <c r="V1178" s="5">
        <f>SalesData[[#This Row],[Profit]]/SalesData[[#This Row],[Sales]]</f>
        <v>-1.3</v>
      </c>
      <c r="W1178" s="17">
        <f>IF(SalesData[[#This Row],[Discount]]&gt;=0.2,1,0)</f>
        <v>1</v>
      </c>
      <c r="X1178" s="1" t="s">
        <v>49</v>
      </c>
      <c r="Y1178" s="1" t="str">
        <f>TEXT(SalesData[[#This Row],[Order Date]],"yyyy")</f>
        <v>2014</v>
      </c>
      <c r="Z1178" s="1" t="s">
        <v>98</v>
      </c>
    </row>
    <row r="1179" spans="1:26" x14ac:dyDescent="0.3">
      <c r="A1179">
        <v>5688</v>
      </c>
      <c r="B1179" s="1" t="s">
        <v>3242</v>
      </c>
      <c r="C1179" s="2">
        <v>41848</v>
      </c>
      <c r="D1179" s="2">
        <v>41848</v>
      </c>
      <c r="E1179" s="1" t="s">
        <v>427</v>
      </c>
      <c r="F1179" s="1" t="s">
        <v>1361</v>
      </c>
      <c r="G1179" s="1" t="s">
        <v>1362</v>
      </c>
      <c r="H1179" s="1" t="s">
        <v>26</v>
      </c>
      <c r="I1179" s="1" t="s">
        <v>27</v>
      </c>
      <c r="J1179" s="1" t="s">
        <v>3243</v>
      </c>
      <c r="K1179" s="1" t="s">
        <v>45</v>
      </c>
      <c r="L1179" s="1" t="s">
        <v>30</v>
      </c>
      <c r="M1179" s="1" t="s">
        <v>1711</v>
      </c>
      <c r="N1179" s="1" t="s">
        <v>32</v>
      </c>
      <c r="O1179" s="1" t="s">
        <v>58</v>
      </c>
      <c r="P1179" s="1" t="s">
        <v>1712</v>
      </c>
      <c r="Q1179">
        <v>129.88800000000001</v>
      </c>
      <c r="R1179">
        <v>6</v>
      </c>
      <c r="S1179" s="5">
        <v>0.2</v>
      </c>
      <c r="T1179" s="11">
        <v>12.988799999999999</v>
      </c>
      <c r="U1179" s="11">
        <f>SalesData[[#This Row],[Profit]]/SalesData[[#This Row],[Quantity]]</f>
        <v>2.1648000000000001</v>
      </c>
      <c r="V1179" s="5">
        <f>SalesData[[#This Row],[Profit]]/SalesData[[#This Row],[Sales]]</f>
        <v>9.9999999999999992E-2</v>
      </c>
      <c r="W1179" s="17">
        <f>IF(SalesData[[#This Row],[Discount]]&gt;=0.2,1,0)</f>
        <v>1</v>
      </c>
      <c r="X1179" s="1" t="s">
        <v>432</v>
      </c>
      <c r="Y1179" s="1" t="str">
        <f>TEXT(SalesData[[#This Row],[Order Date]],"yyyy")</f>
        <v>2014</v>
      </c>
      <c r="Z1179" s="1" t="s">
        <v>73</v>
      </c>
    </row>
    <row r="1180" spans="1:26" x14ac:dyDescent="0.3">
      <c r="A1180">
        <v>5690</v>
      </c>
      <c r="B1180" s="1" t="s">
        <v>3244</v>
      </c>
      <c r="C1180" s="2">
        <v>42364</v>
      </c>
      <c r="D1180" s="2">
        <v>42369</v>
      </c>
      <c r="E1180" s="1" t="s">
        <v>41</v>
      </c>
      <c r="F1180" s="1" t="s">
        <v>3245</v>
      </c>
      <c r="G1180" s="1" t="s">
        <v>3246</v>
      </c>
      <c r="H1180" s="1" t="s">
        <v>102</v>
      </c>
      <c r="I1180" s="1" t="s">
        <v>27</v>
      </c>
      <c r="J1180" s="1" t="s">
        <v>103</v>
      </c>
      <c r="K1180" s="1" t="s">
        <v>94</v>
      </c>
      <c r="L1180" s="1" t="s">
        <v>95</v>
      </c>
      <c r="M1180" s="1" t="s">
        <v>3177</v>
      </c>
      <c r="N1180" s="1" t="s">
        <v>32</v>
      </c>
      <c r="O1180" s="1" t="s">
        <v>38</v>
      </c>
      <c r="P1180" s="1" t="s">
        <v>3178</v>
      </c>
      <c r="Q1180">
        <v>275.05799999999999</v>
      </c>
      <c r="R1180">
        <v>3</v>
      </c>
      <c r="S1180" s="5">
        <v>0.3</v>
      </c>
      <c r="T1180" s="11">
        <v>-90.376199999999997</v>
      </c>
      <c r="U1180" s="11">
        <f>SalesData[[#This Row],[Profit]]/SalesData[[#This Row],[Quantity]]</f>
        <v>-30.125399999999999</v>
      </c>
      <c r="V1180" s="5">
        <f>SalesData[[#This Row],[Profit]]/SalesData[[#This Row],[Sales]]</f>
        <v>-0.32857142857142857</v>
      </c>
      <c r="W1180" s="17">
        <f>IF(SalesData[[#This Row],[Discount]]&gt;=0.2,1,0)</f>
        <v>1</v>
      </c>
      <c r="X1180" s="1" t="s">
        <v>60</v>
      </c>
      <c r="Y1180" s="1" t="str">
        <f>TEXT(SalesData[[#This Row],[Order Date]],"yyyy")</f>
        <v>2015</v>
      </c>
      <c r="Z1180" s="1" t="s">
        <v>98</v>
      </c>
    </row>
    <row r="1181" spans="1:26" x14ac:dyDescent="0.3">
      <c r="A1181">
        <v>5695</v>
      </c>
      <c r="B1181" s="1" t="s">
        <v>3247</v>
      </c>
      <c r="C1181" s="2">
        <v>42348</v>
      </c>
      <c r="D1181" s="2">
        <v>42354</v>
      </c>
      <c r="E1181" s="1" t="s">
        <v>41</v>
      </c>
      <c r="F1181" s="1" t="s">
        <v>977</v>
      </c>
      <c r="G1181" s="1" t="s">
        <v>978</v>
      </c>
      <c r="H1181" s="1" t="s">
        <v>92</v>
      </c>
      <c r="I1181" s="1" t="s">
        <v>27</v>
      </c>
      <c r="J1181" s="1" t="s">
        <v>2756</v>
      </c>
      <c r="K1181" s="1" t="s">
        <v>1091</v>
      </c>
      <c r="L1181" s="1" t="s">
        <v>69</v>
      </c>
      <c r="M1181" s="1" t="s">
        <v>422</v>
      </c>
      <c r="N1181" s="1" t="s">
        <v>32</v>
      </c>
      <c r="O1181" s="1" t="s">
        <v>38</v>
      </c>
      <c r="P1181" s="1" t="s">
        <v>423</v>
      </c>
      <c r="Q1181">
        <v>542.94000000000005</v>
      </c>
      <c r="R1181">
        <v>3</v>
      </c>
      <c r="S1181" s="5">
        <v>0</v>
      </c>
      <c r="T1181" s="11">
        <v>141.1644</v>
      </c>
      <c r="U1181" s="11">
        <f>SalesData[[#This Row],[Profit]]/SalesData[[#This Row],[Quantity]]</f>
        <v>47.0548</v>
      </c>
      <c r="V1181" s="5">
        <f>SalesData[[#This Row],[Profit]]/SalesData[[#This Row],[Sales]]</f>
        <v>0.25999999999999995</v>
      </c>
      <c r="W1181" s="17">
        <f>IF(SalesData[[#This Row],[Discount]]&gt;=0.2,1,0)</f>
        <v>0</v>
      </c>
      <c r="X1181" s="1" t="s">
        <v>131</v>
      </c>
      <c r="Y1181" s="1" t="str">
        <f>TEXT(SalesData[[#This Row],[Order Date]],"yyyy")</f>
        <v>2015</v>
      </c>
      <c r="Z1181" s="1" t="s">
        <v>98</v>
      </c>
    </row>
    <row r="1182" spans="1:26" x14ac:dyDescent="0.3">
      <c r="A1182">
        <v>5696</v>
      </c>
      <c r="B1182" s="1" t="s">
        <v>3248</v>
      </c>
      <c r="C1182" s="2">
        <v>42495</v>
      </c>
      <c r="D1182" s="2">
        <v>42497</v>
      </c>
      <c r="E1182" s="1" t="s">
        <v>23</v>
      </c>
      <c r="F1182" s="1" t="s">
        <v>3029</v>
      </c>
      <c r="G1182" s="1" t="s">
        <v>3030</v>
      </c>
      <c r="H1182" s="1" t="s">
        <v>26</v>
      </c>
      <c r="I1182" s="1" t="s">
        <v>27</v>
      </c>
      <c r="J1182" s="1" t="s">
        <v>330</v>
      </c>
      <c r="K1182" s="1" t="s">
        <v>55</v>
      </c>
      <c r="L1182" s="1" t="s">
        <v>56</v>
      </c>
      <c r="M1182" s="1" t="s">
        <v>1251</v>
      </c>
      <c r="N1182" s="1" t="s">
        <v>32</v>
      </c>
      <c r="O1182" s="1" t="s">
        <v>47</v>
      </c>
      <c r="P1182" s="1" t="s">
        <v>1252</v>
      </c>
      <c r="Q1182">
        <v>71.087999999999994</v>
      </c>
      <c r="R1182">
        <v>2</v>
      </c>
      <c r="S1182" s="5">
        <v>0.2</v>
      </c>
      <c r="T1182" s="11">
        <v>-1.7771999999999999</v>
      </c>
      <c r="U1182" s="11">
        <f>SalesData[[#This Row],[Profit]]/SalesData[[#This Row],[Quantity]]</f>
        <v>-0.88859999999999995</v>
      </c>
      <c r="V1182" s="5">
        <f>SalesData[[#This Row],[Profit]]/SalesData[[#This Row],[Sales]]</f>
        <v>-2.5000000000000001E-2</v>
      </c>
      <c r="W1182" s="17">
        <f>IF(SalesData[[#This Row],[Discount]]&gt;=0.2,1,0)</f>
        <v>1</v>
      </c>
      <c r="X1182" s="1" t="s">
        <v>72</v>
      </c>
      <c r="Y1182" s="1" t="str">
        <f>TEXT(SalesData[[#This Row],[Order Date]],"yyyy")</f>
        <v>2016</v>
      </c>
      <c r="Z1182" s="1" t="s">
        <v>163</v>
      </c>
    </row>
    <row r="1183" spans="1:26" x14ac:dyDescent="0.3">
      <c r="A1183">
        <v>5704</v>
      </c>
      <c r="B1183" s="1" t="s">
        <v>3249</v>
      </c>
      <c r="C1183" s="2">
        <v>41987</v>
      </c>
      <c r="D1183" s="2">
        <v>41994</v>
      </c>
      <c r="E1183" s="1" t="s">
        <v>41</v>
      </c>
      <c r="F1183" s="1" t="s">
        <v>3250</v>
      </c>
      <c r="G1183" s="1" t="s">
        <v>3251</v>
      </c>
      <c r="H1183" s="1" t="s">
        <v>26</v>
      </c>
      <c r="I1183" s="1" t="s">
        <v>27</v>
      </c>
      <c r="J1183" s="1" t="s">
        <v>1772</v>
      </c>
      <c r="K1183" s="1" t="s">
        <v>233</v>
      </c>
      <c r="L1183" s="1" t="s">
        <v>69</v>
      </c>
      <c r="M1183" s="1" t="s">
        <v>1885</v>
      </c>
      <c r="N1183" s="1" t="s">
        <v>32</v>
      </c>
      <c r="O1183" s="1" t="s">
        <v>47</v>
      </c>
      <c r="P1183" s="1" t="s">
        <v>1886</v>
      </c>
      <c r="Q1183">
        <v>136.53</v>
      </c>
      <c r="R1183">
        <v>1</v>
      </c>
      <c r="S1183" s="5">
        <v>0.4</v>
      </c>
      <c r="T1183" s="11">
        <v>-52.336500000000001</v>
      </c>
      <c r="U1183" s="11">
        <f>SalesData[[#This Row],[Profit]]/SalesData[[#This Row],[Quantity]]</f>
        <v>-52.336500000000001</v>
      </c>
      <c r="V1183" s="5">
        <f>SalesData[[#This Row],[Profit]]/SalesData[[#This Row],[Sales]]</f>
        <v>-0.38333333333333336</v>
      </c>
      <c r="W1183" s="17">
        <f>IF(SalesData[[#This Row],[Discount]]&gt;=0.2,1,0)</f>
        <v>1</v>
      </c>
      <c r="X1183" s="1" t="s">
        <v>49</v>
      </c>
      <c r="Y1183" s="1" t="str">
        <f>TEXT(SalesData[[#This Row],[Order Date]],"yyyy")</f>
        <v>2014</v>
      </c>
      <c r="Z1183" s="1" t="s">
        <v>98</v>
      </c>
    </row>
    <row r="1184" spans="1:26" x14ac:dyDescent="0.3">
      <c r="A1184">
        <v>5708</v>
      </c>
      <c r="B1184" s="1" t="s">
        <v>3252</v>
      </c>
      <c r="C1184" s="2">
        <v>42132</v>
      </c>
      <c r="D1184" s="2">
        <v>42139</v>
      </c>
      <c r="E1184" s="1" t="s">
        <v>41</v>
      </c>
      <c r="F1184" s="1" t="s">
        <v>2237</v>
      </c>
      <c r="G1184" s="1" t="s">
        <v>2238</v>
      </c>
      <c r="H1184" s="1" t="s">
        <v>26</v>
      </c>
      <c r="I1184" s="1" t="s">
        <v>27</v>
      </c>
      <c r="J1184" s="1" t="s">
        <v>175</v>
      </c>
      <c r="K1184" s="1" t="s">
        <v>122</v>
      </c>
      <c r="L1184" s="1" t="s">
        <v>69</v>
      </c>
      <c r="M1184" s="1" t="s">
        <v>945</v>
      </c>
      <c r="N1184" s="1" t="s">
        <v>32</v>
      </c>
      <c r="O1184" s="1" t="s">
        <v>58</v>
      </c>
      <c r="P1184" s="1" t="s">
        <v>946</v>
      </c>
      <c r="Q1184">
        <v>79.44</v>
      </c>
      <c r="R1184">
        <v>3</v>
      </c>
      <c r="S1184" s="5">
        <v>0</v>
      </c>
      <c r="T1184" s="11">
        <v>30.187200000000001</v>
      </c>
      <c r="U1184" s="11">
        <f>SalesData[[#This Row],[Profit]]/SalesData[[#This Row],[Quantity]]</f>
        <v>10.0624</v>
      </c>
      <c r="V1184" s="5">
        <f>SalesData[[#This Row],[Profit]]/SalesData[[#This Row],[Sales]]</f>
        <v>0.38</v>
      </c>
      <c r="W1184" s="17">
        <f>IF(SalesData[[#This Row],[Discount]]&gt;=0.2,1,0)</f>
        <v>0</v>
      </c>
      <c r="X1184" s="1" t="s">
        <v>49</v>
      </c>
      <c r="Y1184" s="1" t="str">
        <f>TEXT(SalesData[[#This Row],[Order Date]],"yyyy")</f>
        <v>2015</v>
      </c>
      <c r="Z1184" s="1" t="s">
        <v>163</v>
      </c>
    </row>
    <row r="1185" spans="1:26" x14ac:dyDescent="0.3">
      <c r="A1185">
        <v>5710</v>
      </c>
      <c r="B1185" s="1" t="s">
        <v>3252</v>
      </c>
      <c r="C1185" s="2">
        <v>42132</v>
      </c>
      <c r="D1185" s="2">
        <v>42139</v>
      </c>
      <c r="E1185" s="1" t="s">
        <v>41</v>
      </c>
      <c r="F1185" s="1" t="s">
        <v>2237</v>
      </c>
      <c r="G1185" s="1" t="s">
        <v>2238</v>
      </c>
      <c r="H1185" s="1" t="s">
        <v>26</v>
      </c>
      <c r="I1185" s="1" t="s">
        <v>27</v>
      </c>
      <c r="J1185" s="1" t="s">
        <v>175</v>
      </c>
      <c r="K1185" s="1" t="s">
        <v>122</v>
      </c>
      <c r="L1185" s="1" t="s">
        <v>69</v>
      </c>
      <c r="M1185" s="1" t="s">
        <v>592</v>
      </c>
      <c r="N1185" s="1" t="s">
        <v>32</v>
      </c>
      <c r="O1185" s="1" t="s">
        <v>38</v>
      </c>
      <c r="P1185" s="1" t="s">
        <v>593</v>
      </c>
      <c r="Q1185">
        <v>127.764</v>
      </c>
      <c r="R1185">
        <v>2</v>
      </c>
      <c r="S1185" s="5">
        <v>0.1</v>
      </c>
      <c r="T1185" s="11">
        <v>21.294</v>
      </c>
      <c r="U1185" s="11">
        <f>SalesData[[#This Row],[Profit]]/SalesData[[#This Row],[Quantity]]</f>
        <v>10.647</v>
      </c>
      <c r="V1185" s="5">
        <f>SalesData[[#This Row],[Profit]]/SalesData[[#This Row],[Sales]]</f>
        <v>0.16666666666666669</v>
      </c>
      <c r="W1185" s="17">
        <f>IF(SalesData[[#This Row],[Discount]]&gt;=0.2,1,0)</f>
        <v>0</v>
      </c>
      <c r="X1185" s="1" t="s">
        <v>49</v>
      </c>
      <c r="Y1185" s="1" t="str">
        <f>TEXT(SalesData[[#This Row],[Order Date]],"yyyy")</f>
        <v>2015</v>
      </c>
      <c r="Z1185" s="1" t="s">
        <v>163</v>
      </c>
    </row>
    <row r="1186" spans="1:26" x14ac:dyDescent="0.3">
      <c r="A1186">
        <v>5731</v>
      </c>
      <c r="B1186" s="1" t="s">
        <v>3253</v>
      </c>
      <c r="C1186" s="2">
        <v>43077</v>
      </c>
      <c r="D1186" s="2">
        <v>43082</v>
      </c>
      <c r="E1186" s="1" t="s">
        <v>41</v>
      </c>
      <c r="F1186" s="1" t="s">
        <v>534</v>
      </c>
      <c r="G1186" s="1" t="s">
        <v>535</v>
      </c>
      <c r="H1186" s="1" t="s">
        <v>26</v>
      </c>
      <c r="I1186" s="1" t="s">
        <v>27</v>
      </c>
      <c r="J1186" s="1" t="s">
        <v>1487</v>
      </c>
      <c r="K1186" s="1" t="s">
        <v>240</v>
      </c>
      <c r="L1186" s="1" t="s">
        <v>95</v>
      </c>
      <c r="M1186" s="1" t="s">
        <v>1478</v>
      </c>
      <c r="N1186" s="1" t="s">
        <v>32</v>
      </c>
      <c r="O1186" s="1" t="s">
        <v>33</v>
      </c>
      <c r="P1186" s="1" t="s">
        <v>1479</v>
      </c>
      <c r="Q1186">
        <v>459.92</v>
      </c>
      <c r="R1186">
        <v>4</v>
      </c>
      <c r="S1186" s="5">
        <v>0</v>
      </c>
      <c r="T1186" s="11">
        <v>41.392800000000001</v>
      </c>
      <c r="U1186" s="11">
        <f>SalesData[[#This Row],[Profit]]/SalesData[[#This Row],[Quantity]]</f>
        <v>10.3482</v>
      </c>
      <c r="V1186" s="5">
        <f>SalesData[[#This Row],[Profit]]/SalesData[[#This Row],[Sales]]</f>
        <v>0.09</v>
      </c>
      <c r="W1186" s="17">
        <f>IF(SalesData[[#This Row],[Discount]]&gt;=0.2,1,0)</f>
        <v>0</v>
      </c>
      <c r="X1186" s="1" t="s">
        <v>60</v>
      </c>
      <c r="Y1186" s="1" t="str">
        <f>TEXT(SalesData[[#This Row],[Order Date]],"yyyy")</f>
        <v>2017</v>
      </c>
      <c r="Z1186" s="1" t="s">
        <v>98</v>
      </c>
    </row>
    <row r="1187" spans="1:26" x14ac:dyDescent="0.3">
      <c r="A1187">
        <v>5733</v>
      </c>
      <c r="B1187" s="1" t="s">
        <v>3254</v>
      </c>
      <c r="C1187" s="2">
        <v>42915</v>
      </c>
      <c r="D1187" s="2">
        <v>42918</v>
      </c>
      <c r="E1187" s="1" t="s">
        <v>89</v>
      </c>
      <c r="F1187" s="1" t="s">
        <v>334</v>
      </c>
      <c r="G1187" s="1" t="s">
        <v>335</v>
      </c>
      <c r="H1187" s="1" t="s">
        <v>92</v>
      </c>
      <c r="I1187" s="1" t="s">
        <v>27</v>
      </c>
      <c r="J1187" s="1" t="s">
        <v>3255</v>
      </c>
      <c r="K1187" s="1" t="s">
        <v>431</v>
      </c>
      <c r="L1187" s="1" t="s">
        <v>69</v>
      </c>
      <c r="M1187" s="1" t="s">
        <v>2422</v>
      </c>
      <c r="N1187" s="1" t="s">
        <v>32</v>
      </c>
      <c r="O1187" s="1" t="s">
        <v>33</v>
      </c>
      <c r="P1187" s="1" t="s">
        <v>2423</v>
      </c>
      <c r="Q1187">
        <v>638.82000000000005</v>
      </c>
      <c r="R1187">
        <v>9</v>
      </c>
      <c r="S1187" s="5">
        <v>0</v>
      </c>
      <c r="T1187" s="11">
        <v>185.2578</v>
      </c>
      <c r="U1187" s="11">
        <f>SalesData[[#This Row],[Profit]]/SalesData[[#This Row],[Quantity]]</f>
        <v>20.584199999999999</v>
      </c>
      <c r="V1187" s="5">
        <f>SalesData[[#This Row],[Profit]]/SalesData[[#This Row],[Sales]]</f>
        <v>0.28999999999999998</v>
      </c>
      <c r="W1187" s="17">
        <f>IF(SalesData[[#This Row],[Discount]]&gt;=0.2,1,0)</f>
        <v>0</v>
      </c>
      <c r="X1187" s="1" t="s">
        <v>35</v>
      </c>
      <c r="Y1187" s="1" t="str">
        <f>TEXT(SalesData[[#This Row],[Order Date]],"yyyy")</f>
        <v>2017</v>
      </c>
      <c r="Z1187" s="1" t="s">
        <v>61</v>
      </c>
    </row>
    <row r="1188" spans="1:26" x14ac:dyDescent="0.3">
      <c r="A1188">
        <v>5735</v>
      </c>
      <c r="B1188" s="1" t="s">
        <v>3254</v>
      </c>
      <c r="C1188" s="2">
        <v>42915</v>
      </c>
      <c r="D1188" s="2">
        <v>42918</v>
      </c>
      <c r="E1188" s="1" t="s">
        <v>89</v>
      </c>
      <c r="F1188" s="1" t="s">
        <v>334</v>
      </c>
      <c r="G1188" s="1" t="s">
        <v>335</v>
      </c>
      <c r="H1188" s="1" t="s">
        <v>92</v>
      </c>
      <c r="I1188" s="1" t="s">
        <v>27</v>
      </c>
      <c r="J1188" s="1" t="s">
        <v>3255</v>
      </c>
      <c r="K1188" s="1" t="s">
        <v>431</v>
      </c>
      <c r="L1188" s="1" t="s">
        <v>69</v>
      </c>
      <c r="M1188" s="1" t="s">
        <v>1270</v>
      </c>
      <c r="N1188" s="1" t="s">
        <v>32</v>
      </c>
      <c r="O1188" s="1" t="s">
        <v>58</v>
      </c>
      <c r="P1188" s="1" t="s">
        <v>1271</v>
      </c>
      <c r="Q1188">
        <v>25.16</v>
      </c>
      <c r="R1188">
        <v>2</v>
      </c>
      <c r="S1188" s="5">
        <v>0</v>
      </c>
      <c r="T1188" s="11">
        <v>8.5543999999999993</v>
      </c>
      <c r="U1188" s="11">
        <f>SalesData[[#This Row],[Profit]]/SalesData[[#This Row],[Quantity]]</f>
        <v>4.2771999999999997</v>
      </c>
      <c r="V1188" s="5">
        <f>SalesData[[#This Row],[Profit]]/SalesData[[#This Row],[Sales]]</f>
        <v>0.33999999999999997</v>
      </c>
      <c r="W1188" s="17">
        <f>IF(SalesData[[#This Row],[Discount]]&gt;=0.2,1,0)</f>
        <v>0</v>
      </c>
      <c r="X1188" s="1" t="s">
        <v>35</v>
      </c>
      <c r="Y1188" s="1" t="str">
        <f>TEXT(SalesData[[#This Row],[Order Date]],"yyyy")</f>
        <v>2017</v>
      </c>
      <c r="Z1188" s="1" t="s">
        <v>61</v>
      </c>
    </row>
    <row r="1189" spans="1:26" x14ac:dyDescent="0.3">
      <c r="A1189">
        <v>5738</v>
      </c>
      <c r="B1189" s="1" t="s">
        <v>3256</v>
      </c>
      <c r="C1189" s="2">
        <v>41659</v>
      </c>
      <c r="D1189" s="2">
        <v>41664</v>
      </c>
      <c r="E1189" s="1" t="s">
        <v>41</v>
      </c>
      <c r="F1189" s="1" t="s">
        <v>1793</v>
      </c>
      <c r="G1189" s="1" t="s">
        <v>1794</v>
      </c>
      <c r="H1189" s="1" t="s">
        <v>26</v>
      </c>
      <c r="I1189" s="1" t="s">
        <v>27</v>
      </c>
      <c r="J1189" s="1" t="s">
        <v>54</v>
      </c>
      <c r="K1189" s="1" t="s">
        <v>55</v>
      </c>
      <c r="L1189" s="1" t="s">
        <v>56</v>
      </c>
      <c r="M1189" s="1" t="s">
        <v>154</v>
      </c>
      <c r="N1189" s="1" t="s">
        <v>32</v>
      </c>
      <c r="O1189" s="1" t="s">
        <v>58</v>
      </c>
      <c r="P1189" s="1" t="s">
        <v>155</v>
      </c>
      <c r="Q1189">
        <v>19.3</v>
      </c>
      <c r="R1189">
        <v>2</v>
      </c>
      <c r="S1189" s="5">
        <v>0</v>
      </c>
      <c r="T1189" s="11">
        <v>5.79</v>
      </c>
      <c r="U1189" s="11">
        <f>SalesData[[#This Row],[Profit]]/SalesData[[#This Row],[Quantity]]</f>
        <v>2.895</v>
      </c>
      <c r="V1189" s="5">
        <f>SalesData[[#This Row],[Profit]]/SalesData[[#This Row],[Sales]]</f>
        <v>0.3</v>
      </c>
      <c r="W1189" s="17">
        <f>IF(SalesData[[#This Row],[Discount]]&gt;=0.2,1,0)</f>
        <v>0</v>
      </c>
      <c r="X1189" s="1" t="s">
        <v>60</v>
      </c>
      <c r="Y1189" s="1" t="str">
        <f>TEXT(SalesData[[#This Row],[Order Date]],"yyyy")</f>
        <v>2014</v>
      </c>
      <c r="Z1189" s="1" t="s">
        <v>171</v>
      </c>
    </row>
    <row r="1190" spans="1:26" x14ac:dyDescent="0.3">
      <c r="A1190">
        <v>5741</v>
      </c>
      <c r="B1190" s="1" t="s">
        <v>3257</v>
      </c>
      <c r="C1190" s="2">
        <v>42822</v>
      </c>
      <c r="D1190" s="2">
        <v>42825</v>
      </c>
      <c r="E1190" s="1" t="s">
        <v>89</v>
      </c>
      <c r="F1190" s="1" t="s">
        <v>3258</v>
      </c>
      <c r="G1190" s="1" t="s">
        <v>3259</v>
      </c>
      <c r="H1190" s="1" t="s">
        <v>92</v>
      </c>
      <c r="I1190" s="1" t="s">
        <v>27</v>
      </c>
      <c r="J1190" s="1" t="s">
        <v>1582</v>
      </c>
      <c r="K1190" s="1" t="s">
        <v>55</v>
      </c>
      <c r="L1190" s="1" t="s">
        <v>56</v>
      </c>
      <c r="M1190" s="1" t="s">
        <v>945</v>
      </c>
      <c r="N1190" s="1" t="s">
        <v>32</v>
      </c>
      <c r="O1190" s="1" t="s">
        <v>58</v>
      </c>
      <c r="P1190" s="1" t="s">
        <v>946</v>
      </c>
      <c r="Q1190">
        <v>26.48</v>
      </c>
      <c r="R1190">
        <v>1</v>
      </c>
      <c r="S1190" s="5">
        <v>0</v>
      </c>
      <c r="T1190" s="11">
        <v>10.0624</v>
      </c>
      <c r="U1190" s="11">
        <f>SalesData[[#This Row],[Profit]]/SalesData[[#This Row],[Quantity]]</f>
        <v>10.0624</v>
      </c>
      <c r="V1190" s="5">
        <f>SalesData[[#This Row],[Profit]]/SalesData[[#This Row],[Sales]]</f>
        <v>0.38</v>
      </c>
      <c r="W1190" s="17">
        <f>IF(SalesData[[#This Row],[Discount]]&gt;=0.2,1,0)</f>
        <v>0</v>
      </c>
      <c r="X1190" s="1" t="s">
        <v>35</v>
      </c>
      <c r="Y1190" s="1" t="str">
        <f>TEXT(SalesData[[#This Row],[Order Date]],"yyyy")</f>
        <v>2017</v>
      </c>
      <c r="Z1190" s="1" t="s">
        <v>197</v>
      </c>
    </row>
    <row r="1191" spans="1:26" x14ac:dyDescent="0.3">
      <c r="A1191">
        <v>5746</v>
      </c>
      <c r="B1191" s="1" t="s">
        <v>3257</v>
      </c>
      <c r="C1191" s="2">
        <v>42822</v>
      </c>
      <c r="D1191" s="2">
        <v>42825</v>
      </c>
      <c r="E1191" s="1" t="s">
        <v>89</v>
      </c>
      <c r="F1191" s="1" t="s">
        <v>3258</v>
      </c>
      <c r="G1191" s="1" t="s">
        <v>3259</v>
      </c>
      <c r="H1191" s="1" t="s">
        <v>92</v>
      </c>
      <c r="I1191" s="1" t="s">
        <v>27</v>
      </c>
      <c r="J1191" s="1" t="s">
        <v>1582</v>
      </c>
      <c r="K1191" s="1" t="s">
        <v>55</v>
      </c>
      <c r="L1191" s="1" t="s">
        <v>56</v>
      </c>
      <c r="M1191" s="1" t="s">
        <v>2013</v>
      </c>
      <c r="N1191" s="1" t="s">
        <v>32</v>
      </c>
      <c r="O1191" s="1" t="s">
        <v>58</v>
      </c>
      <c r="P1191" s="1" t="s">
        <v>2014</v>
      </c>
      <c r="Q1191">
        <v>21.56</v>
      </c>
      <c r="R1191">
        <v>7</v>
      </c>
      <c r="S1191" s="5">
        <v>0</v>
      </c>
      <c r="T1191" s="11">
        <v>6.8992000000000004</v>
      </c>
      <c r="U1191" s="11">
        <f>SalesData[[#This Row],[Profit]]/SalesData[[#This Row],[Quantity]]</f>
        <v>0.98560000000000003</v>
      </c>
      <c r="V1191" s="5">
        <f>SalesData[[#This Row],[Profit]]/SalesData[[#This Row],[Sales]]</f>
        <v>0.32000000000000006</v>
      </c>
      <c r="W1191" s="17">
        <f>IF(SalesData[[#This Row],[Discount]]&gt;=0.2,1,0)</f>
        <v>0</v>
      </c>
      <c r="X1191" s="1" t="s">
        <v>35</v>
      </c>
      <c r="Y1191" s="1" t="str">
        <f>TEXT(SalesData[[#This Row],[Order Date]],"yyyy")</f>
        <v>2017</v>
      </c>
      <c r="Z1191" s="1" t="s">
        <v>197</v>
      </c>
    </row>
    <row r="1192" spans="1:26" x14ac:dyDescent="0.3">
      <c r="A1192">
        <v>5751</v>
      </c>
      <c r="B1192" s="1" t="s">
        <v>3260</v>
      </c>
      <c r="C1192" s="2">
        <v>41789</v>
      </c>
      <c r="D1192" s="2">
        <v>41795</v>
      </c>
      <c r="E1192" s="1" t="s">
        <v>41</v>
      </c>
      <c r="F1192" s="1" t="s">
        <v>3014</v>
      </c>
      <c r="G1192" s="1" t="s">
        <v>3015</v>
      </c>
      <c r="H1192" s="1" t="s">
        <v>26</v>
      </c>
      <c r="I1192" s="1" t="s">
        <v>27</v>
      </c>
      <c r="J1192" s="1" t="s">
        <v>3261</v>
      </c>
      <c r="K1192" s="1" t="s">
        <v>136</v>
      </c>
      <c r="L1192" s="1" t="s">
        <v>95</v>
      </c>
      <c r="M1192" s="1" t="s">
        <v>62</v>
      </c>
      <c r="N1192" s="1" t="s">
        <v>32</v>
      </c>
      <c r="O1192" s="1" t="s">
        <v>47</v>
      </c>
      <c r="P1192" s="1" t="s">
        <v>63</v>
      </c>
      <c r="Q1192">
        <v>355.45499999999998</v>
      </c>
      <c r="R1192">
        <v>3</v>
      </c>
      <c r="S1192" s="5">
        <v>0.5</v>
      </c>
      <c r="T1192" s="11">
        <v>-184.8366</v>
      </c>
      <c r="U1192" s="11">
        <f>SalesData[[#This Row],[Profit]]/SalesData[[#This Row],[Quantity]]</f>
        <v>-61.612200000000001</v>
      </c>
      <c r="V1192" s="5">
        <f>SalesData[[#This Row],[Profit]]/SalesData[[#This Row],[Sales]]</f>
        <v>-0.52</v>
      </c>
      <c r="W1192" s="17">
        <f>IF(SalesData[[#This Row],[Discount]]&gt;=0.2,1,0)</f>
        <v>1</v>
      </c>
      <c r="X1192" s="1" t="s">
        <v>131</v>
      </c>
      <c r="Y1192" s="1" t="str">
        <f>TEXT(SalesData[[#This Row],[Order Date]],"yyyy")</f>
        <v>2014</v>
      </c>
      <c r="Z1192" s="1" t="s">
        <v>163</v>
      </c>
    </row>
    <row r="1193" spans="1:26" x14ac:dyDescent="0.3">
      <c r="A1193">
        <v>5754</v>
      </c>
      <c r="B1193" s="1" t="s">
        <v>3262</v>
      </c>
      <c r="C1193" s="2">
        <v>42403</v>
      </c>
      <c r="D1193" s="2">
        <v>42410</v>
      </c>
      <c r="E1193" s="1" t="s">
        <v>41</v>
      </c>
      <c r="F1193" s="1" t="s">
        <v>2417</v>
      </c>
      <c r="G1193" s="1" t="s">
        <v>2418</v>
      </c>
      <c r="H1193" s="1" t="s">
        <v>26</v>
      </c>
      <c r="I1193" s="1" t="s">
        <v>27</v>
      </c>
      <c r="J1193" s="1" t="s">
        <v>637</v>
      </c>
      <c r="K1193" s="1" t="s">
        <v>29</v>
      </c>
      <c r="L1193" s="1" t="s">
        <v>30</v>
      </c>
      <c r="M1193" s="1" t="s">
        <v>481</v>
      </c>
      <c r="N1193" s="1" t="s">
        <v>32</v>
      </c>
      <c r="O1193" s="1" t="s">
        <v>38</v>
      </c>
      <c r="P1193" s="1" t="s">
        <v>482</v>
      </c>
      <c r="Q1193">
        <v>866.4</v>
      </c>
      <c r="R1193">
        <v>4</v>
      </c>
      <c r="S1193" s="5">
        <v>0</v>
      </c>
      <c r="T1193" s="11">
        <v>225.26400000000001</v>
      </c>
      <c r="U1193" s="11">
        <f>SalesData[[#This Row],[Profit]]/SalesData[[#This Row],[Quantity]]</f>
        <v>56.316000000000003</v>
      </c>
      <c r="V1193" s="5">
        <f>SalesData[[#This Row],[Profit]]/SalesData[[#This Row],[Sales]]</f>
        <v>0.26</v>
      </c>
      <c r="W1193" s="17">
        <f>IF(SalesData[[#This Row],[Discount]]&gt;=0.2,1,0)</f>
        <v>0</v>
      </c>
      <c r="X1193" s="1" t="s">
        <v>49</v>
      </c>
      <c r="Y1193" s="1" t="str">
        <f>TEXT(SalesData[[#This Row],[Order Date]],"yyyy")</f>
        <v>2016</v>
      </c>
      <c r="Z1193" s="1" t="s">
        <v>299</v>
      </c>
    </row>
    <row r="1194" spans="1:26" x14ac:dyDescent="0.3">
      <c r="A1194">
        <v>5758</v>
      </c>
      <c r="B1194" s="1" t="s">
        <v>3263</v>
      </c>
      <c r="C1194" s="2">
        <v>42227</v>
      </c>
      <c r="D1194" s="2">
        <v>42232</v>
      </c>
      <c r="E1194" s="1" t="s">
        <v>41</v>
      </c>
      <c r="F1194" s="1" t="s">
        <v>3264</v>
      </c>
      <c r="G1194" s="1" t="s">
        <v>3265</v>
      </c>
      <c r="H1194" s="1" t="s">
        <v>26</v>
      </c>
      <c r="I1194" s="1" t="s">
        <v>27</v>
      </c>
      <c r="J1194" s="1" t="s">
        <v>2019</v>
      </c>
      <c r="K1194" s="1" t="s">
        <v>1038</v>
      </c>
      <c r="L1194" s="1" t="s">
        <v>30</v>
      </c>
      <c r="M1194" s="1" t="s">
        <v>1313</v>
      </c>
      <c r="N1194" s="1" t="s">
        <v>32</v>
      </c>
      <c r="O1194" s="1" t="s">
        <v>58</v>
      </c>
      <c r="P1194" s="1" t="s">
        <v>2024</v>
      </c>
      <c r="Q1194">
        <v>46.152000000000001</v>
      </c>
      <c r="R1194">
        <v>3</v>
      </c>
      <c r="S1194" s="5">
        <v>0.2</v>
      </c>
      <c r="T1194" s="11">
        <v>12.1149</v>
      </c>
      <c r="U1194" s="11">
        <f>SalesData[[#This Row],[Profit]]/SalesData[[#This Row],[Quantity]]</f>
        <v>4.0383000000000004</v>
      </c>
      <c r="V1194" s="5">
        <f>SalesData[[#This Row],[Profit]]/SalesData[[#This Row],[Sales]]</f>
        <v>0.26250000000000001</v>
      </c>
      <c r="W1194" s="17">
        <f>IF(SalesData[[#This Row],[Discount]]&gt;=0.2,1,0)</f>
        <v>1</v>
      </c>
      <c r="X1194" s="1" t="s">
        <v>60</v>
      </c>
      <c r="Y1194" s="1" t="str">
        <f>TEXT(SalesData[[#This Row],[Order Date]],"yyyy")</f>
        <v>2015</v>
      </c>
      <c r="Z1194" s="1" t="s">
        <v>255</v>
      </c>
    </row>
    <row r="1195" spans="1:26" x14ac:dyDescent="0.3">
      <c r="A1195">
        <v>5763</v>
      </c>
      <c r="B1195" s="1" t="s">
        <v>3266</v>
      </c>
      <c r="C1195" s="2">
        <v>42959</v>
      </c>
      <c r="D1195" s="2">
        <v>42962</v>
      </c>
      <c r="E1195" s="1" t="s">
        <v>89</v>
      </c>
      <c r="F1195" s="1" t="s">
        <v>2169</v>
      </c>
      <c r="G1195" s="1" t="s">
        <v>2170</v>
      </c>
      <c r="H1195" s="1" t="s">
        <v>26</v>
      </c>
      <c r="I1195" s="1" t="s">
        <v>27</v>
      </c>
      <c r="J1195" s="1" t="s">
        <v>3267</v>
      </c>
      <c r="K1195" s="1" t="s">
        <v>55</v>
      </c>
      <c r="L1195" s="1" t="s">
        <v>56</v>
      </c>
      <c r="M1195" s="1" t="s">
        <v>1292</v>
      </c>
      <c r="N1195" s="1" t="s">
        <v>32</v>
      </c>
      <c r="O1195" s="1" t="s">
        <v>58</v>
      </c>
      <c r="P1195" s="1" t="s">
        <v>1293</v>
      </c>
      <c r="Q1195">
        <v>54.92</v>
      </c>
      <c r="R1195">
        <v>4</v>
      </c>
      <c r="S1195" s="5">
        <v>0</v>
      </c>
      <c r="T1195" s="11">
        <v>19.7712</v>
      </c>
      <c r="U1195" s="11">
        <f>SalesData[[#This Row],[Profit]]/SalesData[[#This Row],[Quantity]]</f>
        <v>4.9428000000000001</v>
      </c>
      <c r="V1195" s="5">
        <f>SalesData[[#This Row],[Profit]]/SalesData[[#This Row],[Sales]]</f>
        <v>0.36</v>
      </c>
      <c r="W1195" s="17">
        <f>IF(SalesData[[#This Row],[Discount]]&gt;=0.2,1,0)</f>
        <v>0</v>
      </c>
      <c r="X1195" s="1" t="s">
        <v>35</v>
      </c>
      <c r="Y1195" s="1" t="str">
        <f>TEXT(SalesData[[#This Row],[Order Date]],"yyyy")</f>
        <v>2017</v>
      </c>
      <c r="Z1195" s="1" t="s">
        <v>255</v>
      </c>
    </row>
    <row r="1196" spans="1:26" x14ac:dyDescent="0.3">
      <c r="A1196">
        <v>5764</v>
      </c>
      <c r="B1196" s="1" t="s">
        <v>3268</v>
      </c>
      <c r="C1196" s="2">
        <v>42311</v>
      </c>
      <c r="D1196" s="2">
        <v>42313</v>
      </c>
      <c r="E1196" s="1" t="s">
        <v>89</v>
      </c>
      <c r="F1196" s="1" t="s">
        <v>3269</v>
      </c>
      <c r="G1196" s="1" t="s">
        <v>3270</v>
      </c>
      <c r="H1196" s="1" t="s">
        <v>92</v>
      </c>
      <c r="I1196" s="1" t="s">
        <v>27</v>
      </c>
      <c r="J1196" s="1" t="s">
        <v>732</v>
      </c>
      <c r="K1196" s="1" t="s">
        <v>122</v>
      </c>
      <c r="L1196" s="1" t="s">
        <v>69</v>
      </c>
      <c r="M1196" s="1" t="s">
        <v>2551</v>
      </c>
      <c r="N1196" s="1" t="s">
        <v>32</v>
      </c>
      <c r="O1196" s="1" t="s">
        <v>38</v>
      </c>
      <c r="P1196" s="1" t="s">
        <v>2552</v>
      </c>
      <c r="Q1196">
        <v>1448.82</v>
      </c>
      <c r="R1196">
        <v>10</v>
      </c>
      <c r="S1196" s="5">
        <v>0.1</v>
      </c>
      <c r="T1196" s="11">
        <v>209.274</v>
      </c>
      <c r="U1196" s="11">
        <f>SalesData[[#This Row],[Profit]]/SalesData[[#This Row],[Quantity]]</f>
        <v>20.927399999999999</v>
      </c>
      <c r="V1196" s="5">
        <f>SalesData[[#This Row],[Profit]]/SalesData[[#This Row],[Sales]]</f>
        <v>0.14444444444444446</v>
      </c>
      <c r="W1196" s="17">
        <f>IF(SalesData[[#This Row],[Discount]]&gt;=0.2,1,0)</f>
        <v>0</v>
      </c>
      <c r="X1196" s="1" t="s">
        <v>72</v>
      </c>
      <c r="Y1196" s="1" t="str">
        <f>TEXT(SalesData[[#This Row],[Order Date]],"yyyy")</f>
        <v>2015</v>
      </c>
      <c r="Z1196" s="1" t="s">
        <v>36</v>
      </c>
    </row>
    <row r="1197" spans="1:26" x14ac:dyDescent="0.3">
      <c r="A1197">
        <v>5771</v>
      </c>
      <c r="B1197" s="1" t="s">
        <v>3271</v>
      </c>
      <c r="C1197" s="2">
        <v>42271</v>
      </c>
      <c r="D1197" s="2">
        <v>42275</v>
      </c>
      <c r="E1197" s="1" t="s">
        <v>41</v>
      </c>
      <c r="F1197" s="1" t="s">
        <v>3272</v>
      </c>
      <c r="G1197" s="1" t="s">
        <v>3273</v>
      </c>
      <c r="H1197" s="1" t="s">
        <v>92</v>
      </c>
      <c r="I1197" s="1" t="s">
        <v>27</v>
      </c>
      <c r="J1197" s="1" t="s">
        <v>54</v>
      </c>
      <c r="K1197" s="1" t="s">
        <v>55</v>
      </c>
      <c r="L1197" s="1" t="s">
        <v>56</v>
      </c>
      <c r="M1197" s="1" t="s">
        <v>652</v>
      </c>
      <c r="N1197" s="1" t="s">
        <v>32</v>
      </c>
      <c r="O1197" s="1" t="s">
        <v>58</v>
      </c>
      <c r="P1197" s="1" t="s">
        <v>653</v>
      </c>
      <c r="Q1197">
        <v>14.91</v>
      </c>
      <c r="R1197">
        <v>3</v>
      </c>
      <c r="S1197" s="5">
        <v>0</v>
      </c>
      <c r="T1197" s="11">
        <v>4.6220999999999997</v>
      </c>
      <c r="U1197" s="11">
        <f>SalesData[[#This Row],[Profit]]/SalesData[[#This Row],[Quantity]]</f>
        <v>1.5407</v>
      </c>
      <c r="V1197" s="5">
        <f>SalesData[[#This Row],[Profit]]/SalesData[[#This Row],[Sales]]</f>
        <v>0.31</v>
      </c>
      <c r="W1197" s="17">
        <f>IF(SalesData[[#This Row],[Discount]]&gt;=0.2,1,0)</f>
        <v>0</v>
      </c>
      <c r="X1197" s="1" t="s">
        <v>85</v>
      </c>
      <c r="Y1197" s="1" t="str">
        <f>TEXT(SalesData[[#This Row],[Order Date]],"yyyy")</f>
        <v>2015</v>
      </c>
      <c r="Z1197" s="1" t="s">
        <v>79</v>
      </c>
    </row>
    <row r="1198" spans="1:26" x14ac:dyDescent="0.3">
      <c r="A1198">
        <v>5775</v>
      </c>
      <c r="B1198" s="1" t="s">
        <v>3274</v>
      </c>
      <c r="C1198" s="2">
        <v>42472</v>
      </c>
      <c r="D1198" s="2">
        <v>42476</v>
      </c>
      <c r="E1198" s="1" t="s">
        <v>41</v>
      </c>
      <c r="F1198" s="1" t="s">
        <v>1209</v>
      </c>
      <c r="G1198" s="1" t="s">
        <v>1210</v>
      </c>
      <c r="H1198" s="1" t="s">
        <v>26</v>
      </c>
      <c r="I1198" s="1" t="s">
        <v>27</v>
      </c>
      <c r="J1198" s="1" t="s">
        <v>54</v>
      </c>
      <c r="K1198" s="1" t="s">
        <v>55</v>
      </c>
      <c r="L1198" s="1" t="s">
        <v>56</v>
      </c>
      <c r="M1198" s="1" t="s">
        <v>3218</v>
      </c>
      <c r="N1198" s="1" t="s">
        <v>32</v>
      </c>
      <c r="O1198" s="1" t="s">
        <v>38</v>
      </c>
      <c r="P1198" s="1" t="s">
        <v>3219</v>
      </c>
      <c r="Q1198">
        <v>638.28800000000001</v>
      </c>
      <c r="R1198">
        <v>7</v>
      </c>
      <c r="S1198" s="5">
        <v>0.2</v>
      </c>
      <c r="T1198" s="11">
        <v>-31.914400000000001</v>
      </c>
      <c r="U1198" s="11">
        <f>SalesData[[#This Row],[Profit]]/SalesData[[#This Row],[Quantity]]</f>
        <v>-4.5591999999999997</v>
      </c>
      <c r="V1198" s="5">
        <f>SalesData[[#This Row],[Profit]]/SalesData[[#This Row],[Sales]]</f>
        <v>-0.05</v>
      </c>
      <c r="W1198" s="17">
        <f>IF(SalesData[[#This Row],[Discount]]&gt;=0.2,1,0)</f>
        <v>1</v>
      </c>
      <c r="X1198" s="1" t="s">
        <v>85</v>
      </c>
      <c r="Y1198" s="1" t="str">
        <f>TEXT(SalesData[[#This Row],[Order Date]],"yyyy")</f>
        <v>2016</v>
      </c>
      <c r="Z1198" s="1" t="s">
        <v>115</v>
      </c>
    </row>
    <row r="1199" spans="1:26" x14ac:dyDescent="0.3">
      <c r="A1199">
        <v>5780</v>
      </c>
      <c r="B1199" s="1" t="s">
        <v>3275</v>
      </c>
      <c r="C1199" s="2">
        <v>41954</v>
      </c>
      <c r="D1199" s="2">
        <v>41961</v>
      </c>
      <c r="E1199" s="1" t="s">
        <v>41</v>
      </c>
      <c r="F1199" s="1" t="s">
        <v>1067</v>
      </c>
      <c r="G1199" s="1" t="s">
        <v>1068</v>
      </c>
      <c r="H1199" s="1" t="s">
        <v>26</v>
      </c>
      <c r="I1199" s="1" t="s">
        <v>27</v>
      </c>
      <c r="J1199" s="1" t="s">
        <v>54</v>
      </c>
      <c r="K1199" s="1" t="s">
        <v>55</v>
      </c>
      <c r="L1199" s="1" t="s">
        <v>56</v>
      </c>
      <c r="M1199" s="1" t="s">
        <v>1534</v>
      </c>
      <c r="N1199" s="1" t="s">
        <v>32</v>
      </c>
      <c r="O1199" s="1" t="s">
        <v>38</v>
      </c>
      <c r="P1199" s="1" t="s">
        <v>1535</v>
      </c>
      <c r="Q1199">
        <v>112.648</v>
      </c>
      <c r="R1199">
        <v>1</v>
      </c>
      <c r="S1199" s="5">
        <v>0.2</v>
      </c>
      <c r="T1199" s="11">
        <v>11.264799999999999</v>
      </c>
      <c r="U1199" s="11">
        <f>SalesData[[#This Row],[Profit]]/SalesData[[#This Row],[Quantity]]</f>
        <v>11.264799999999999</v>
      </c>
      <c r="V1199" s="5">
        <f>SalesData[[#This Row],[Profit]]/SalesData[[#This Row],[Sales]]</f>
        <v>9.9999999999999992E-2</v>
      </c>
      <c r="W1199" s="17">
        <f>IF(SalesData[[#This Row],[Discount]]&gt;=0.2,1,0)</f>
        <v>1</v>
      </c>
      <c r="X1199" s="1" t="s">
        <v>49</v>
      </c>
      <c r="Y1199" s="1" t="str">
        <f>TEXT(SalesData[[#This Row],[Order Date]],"yyyy")</f>
        <v>2014</v>
      </c>
      <c r="Z1199" s="1" t="s">
        <v>36</v>
      </c>
    </row>
    <row r="1200" spans="1:26" x14ac:dyDescent="0.3">
      <c r="A1200">
        <v>5785</v>
      </c>
      <c r="B1200" s="1" t="s">
        <v>3276</v>
      </c>
      <c r="C1200" s="2">
        <v>43010</v>
      </c>
      <c r="D1200" s="2">
        <v>43016</v>
      </c>
      <c r="E1200" s="1" t="s">
        <v>41</v>
      </c>
      <c r="F1200" s="1" t="s">
        <v>3277</v>
      </c>
      <c r="G1200" s="1" t="s">
        <v>3278</v>
      </c>
      <c r="H1200" s="1" t="s">
        <v>26</v>
      </c>
      <c r="I1200" s="1" t="s">
        <v>27</v>
      </c>
      <c r="J1200" s="1" t="s">
        <v>880</v>
      </c>
      <c r="K1200" s="1" t="s">
        <v>1519</v>
      </c>
      <c r="L1200" s="1" t="s">
        <v>56</v>
      </c>
      <c r="M1200" s="1" t="s">
        <v>458</v>
      </c>
      <c r="N1200" s="1" t="s">
        <v>32</v>
      </c>
      <c r="O1200" s="1" t="s">
        <v>33</v>
      </c>
      <c r="P1200" s="1" t="s">
        <v>459</v>
      </c>
      <c r="Q1200">
        <v>217.76400000000001</v>
      </c>
      <c r="R1200">
        <v>6</v>
      </c>
      <c r="S1200" s="5">
        <v>0.7</v>
      </c>
      <c r="T1200" s="11">
        <v>-384.71640000000002</v>
      </c>
      <c r="U1200" s="11">
        <f>SalesData[[#This Row],[Profit]]/SalesData[[#This Row],[Quantity]]</f>
        <v>-64.119399999999999</v>
      </c>
      <c r="V1200" s="5">
        <f>SalesData[[#This Row],[Profit]]/SalesData[[#This Row],[Sales]]</f>
        <v>-1.7666666666666666</v>
      </c>
      <c r="W1200" s="17">
        <f>IF(SalesData[[#This Row],[Discount]]&gt;=0.2,1,0)</f>
        <v>1</v>
      </c>
      <c r="X1200" s="1" t="s">
        <v>131</v>
      </c>
      <c r="Y1200" s="1" t="str">
        <f>TEXT(SalesData[[#This Row],[Order Date]],"yyyy")</f>
        <v>2017</v>
      </c>
      <c r="Z1200" s="1" t="s">
        <v>50</v>
      </c>
    </row>
    <row r="1201" spans="1:26" x14ac:dyDescent="0.3">
      <c r="A1201">
        <v>5789</v>
      </c>
      <c r="B1201" s="1" t="s">
        <v>3279</v>
      </c>
      <c r="C1201" s="2">
        <v>42835</v>
      </c>
      <c r="D1201" s="2">
        <v>42839</v>
      </c>
      <c r="E1201" s="1" t="s">
        <v>23</v>
      </c>
      <c r="F1201" s="1" t="s">
        <v>3280</v>
      </c>
      <c r="G1201" s="1" t="s">
        <v>3281</v>
      </c>
      <c r="H1201" s="1" t="s">
        <v>92</v>
      </c>
      <c r="I1201" s="1" t="s">
        <v>27</v>
      </c>
      <c r="J1201" s="1" t="s">
        <v>608</v>
      </c>
      <c r="K1201" s="1" t="s">
        <v>45</v>
      </c>
      <c r="L1201" s="1" t="s">
        <v>30</v>
      </c>
      <c r="M1201" s="1" t="s">
        <v>2013</v>
      </c>
      <c r="N1201" s="1" t="s">
        <v>32</v>
      </c>
      <c r="O1201" s="1" t="s">
        <v>58</v>
      </c>
      <c r="P1201" s="1" t="s">
        <v>2014</v>
      </c>
      <c r="Q1201">
        <v>12.32</v>
      </c>
      <c r="R1201">
        <v>5</v>
      </c>
      <c r="S1201" s="5">
        <v>0.2</v>
      </c>
      <c r="T1201" s="11">
        <v>1.8480000000000001</v>
      </c>
      <c r="U1201" s="11">
        <f>SalesData[[#This Row],[Profit]]/SalesData[[#This Row],[Quantity]]</f>
        <v>0.36960000000000004</v>
      </c>
      <c r="V1201" s="5">
        <f>SalesData[[#This Row],[Profit]]/SalesData[[#This Row],[Sales]]</f>
        <v>0.15</v>
      </c>
      <c r="W1201" s="17">
        <f>IF(SalesData[[#This Row],[Discount]]&gt;=0.2,1,0)</f>
        <v>1</v>
      </c>
      <c r="X1201" s="1" t="s">
        <v>85</v>
      </c>
      <c r="Y1201" s="1" t="str">
        <f>TEXT(SalesData[[#This Row],[Order Date]],"yyyy")</f>
        <v>2017</v>
      </c>
      <c r="Z1201" s="1" t="s">
        <v>115</v>
      </c>
    </row>
    <row r="1202" spans="1:26" x14ac:dyDescent="0.3">
      <c r="A1202">
        <v>5792</v>
      </c>
      <c r="B1202" s="1" t="s">
        <v>3282</v>
      </c>
      <c r="C1202" s="2">
        <v>43007</v>
      </c>
      <c r="D1202" s="2">
        <v>43010</v>
      </c>
      <c r="E1202" s="1" t="s">
        <v>89</v>
      </c>
      <c r="F1202" s="1" t="s">
        <v>1120</v>
      </c>
      <c r="G1202" s="1" t="s">
        <v>1121</v>
      </c>
      <c r="H1202" s="1" t="s">
        <v>26</v>
      </c>
      <c r="I1202" s="1" t="s">
        <v>27</v>
      </c>
      <c r="J1202" s="1" t="s">
        <v>2087</v>
      </c>
      <c r="K1202" s="1" t="s">
        <v>55</v>
      </c>
      <c r="L1202" s="1" t="s">
        <v>56</v>
      </c>
      <c r="M1202" s="1" t="s">
        <v>1219</v>
      </c>
      <c r="N1202" s="1" t="s">
        <v>32</v>
      </c>
      <c r="O1202" s="1" t="s">
        <v>38</v>
      </c>
      <c r="P1202" s="1" t="s">
        <v>1220</v>
      </c>
      <c r="Q1202">
        <v>72.784000000000006</v>
      </c>
      <c r="R1202">
        <v>1</v>
      </c>
      <c r="S1202" s="5">
        <v>0.2</v>
      </c>
      <c r="T1202" s="11">
        <v>0</v>
      </c>
      <c r="U1202" s="11">
        <f>SalesData[[#This Row],[Profit]]/SalesData[[#This Row],[Quantity]]</f>
        <v>0</v>
      </c>
      <c r="V1202" s="5">
        <f>SalesData[[#This Row],[Profit]]/SalesData[[#This Row],[Sales]]</f>
        <v>0</v>
      </c>
      <c r="W1202" s="17">
        <f>IF(SalesData[[#This Row],[Discount]]&gt;=0.2,1,0)</f>
        <v>1</v>
      </c>
      <c r="X1202" s="1" t="s">
        <v>35</v>
      </c>
      <c r="Y1202" s="1" t="str">
        <f>TEXT(SalesData[[#This Row],[Order Date]],"yyyy")</f>
        <v>2017</v>
      </c>
      <c r="Z1202" s="1" t="s">
        <v>79</v>
      </c>
    </row>
    <row r="1203" spans="1:26" x14ac:dyDescent="0.3">
      <c r="A1203">
        <v>5794</v>
      </c>
      <c r="B1203" s="1" t="s">
        <v>3282</v>
      </c>
      <c r="C1203" s="2">
        <v>43007</v>
      </c>
      <c r="D1203" s="2">
        <v>43010</v>
      </c>
      <c r="E1203" s="1" t="s">
        <v>89</v>
      </c>
      <c r="F1203" s="1" t="s">
        <v>1120</v>
      </c>
      <c r="G1203" s="1" t="s">
        <v>1121</v>
      </c>
      <c r="H1203" s="1" t="s">
        <v>26</v>
      </c>
      <c r="I1203" s="1" t="s">
        <v>27</v>
      </c>
      <c r="J1203" s="1" t="s">
        <v>2087</v>
      </c>
      <c r="K1203" s="1" t="s">
        <v>55</v>
      </c>
      <c r="L1203" s="1" t="s">
        <v>56</v>
      </c>
      <c r="M1203" s="1" t="s">
        <v>86</v>
      </c>
      <c r="N1203" s="1" t="s">
        <v>32</v>
      </c>
      <c r="O1203" s="1" t="s">
        <v>58</v>
      </c>
      <c r="P1203" s="1" t="s">
        <v>87</v>
      </c>
      <c r="Q1203">
        <v>51.75</v>
      </c>
      <c r="R1203">
        <v>1</v>
      </c>
      <c r="S1203" s="5">
        <v>0</v>
      </c>
      <c r="T1203" s="11">
        <v>15.525</v>
      </c>
      <c r="U1203" s="11">
        <f>SalesData[[#This Row],[Profit]]/SalesData[[#This Row],[Quantity]]</f>
        <v>15.525</v>
      </c>
      <c r="V1203" s="5">
        <f>SalesData[[#This Row],[Profit]]/SalesData[[#This Row],[Sales]]</f>
        <v>0.3</v>
      </c>
      <c r="W1203" s="17">
        <f>IF(SalesData[[#This Row],[Discount]]&gt;=0.2,1,0)</f>
        <v>0</v>
      </c>
      <c r="X1203" s="1" t="s">
        <v>35</v>
      </c>
      <c r="Y1203" s="1" t="str">
        <f>TEXT(SalesData[[#This Row],[Order Date]],"yyyy")</f>
        <v>2017</v>
      </c>
      <c r="Z1203" s="1" t="s">
        <v>79</v>
      </c>
    </row>
    <row r="1204" spans="1:26" x14ac:dyDescent="0.3">
      <c r="A1204">
        <v>5797</v>
      </c>
      <c r="B1204" s="1" t="s">
        <v>3283</v>
      </c>
      <c r="C1204" s="2">
        <v>41911</v>
      </c>
      <c r="D1204" s="2">
        <v>41915</v>
      </c>
      <c r="E1204" s="1" t="s">
        <v>23</v>
      </c>
      <c r="F1204" s="1" t="s">
        <v>1198</v>
      </c>
      <c r="G1204" s="1" t="s">
        <v>1199</v>
      </c>
      <c r="H1204" s="1" t="s">
        <v>26</v>
      </c>
      <c r="I1204" s="1" t="s">
        <v>27</v>
      </c>
      <c r="J1204" s="1" t="s">
        <v>175</v>
      </c>
      <c r="K1204" s="1" t="s">
        <v>122</v>
      </c>
      <c r="L1204" s="1" t="s">
        <v>69</v>
      </c>
      <c r="M1204" s="1" t="s">
        <v>234</v>
      </c>
      <c r="N1204" s="1" t="s">
        <v>32</v>
      </c>
      <c r="O1204" s="1" t="s">
        <v>58</v>
      </c>
      <c r="P1204" s="1" t="s">
        <v>235</v>
      </c>
      <c r="Q1204">
        <v>117.36</v>
      </c>
      <c r="R1204">
        <v>4</v>
      </c>
      <c r="S1204" s="5">
        <v>0</v>
      </c>
      <c r="T1204" s="11">
        <v>36.381599999999999</v>
      </c>
      <c r="U1204" s="11">
        <f>SalesData[[#This Row],[Profit]]/SalesData[[#This Row],[Quantity]]</f>
        <v>9.0953999999999997</v>
      </c>
      <c r="V1204" s="5">
        <f>SalesData[[#This Row],[Profit]]/SalesData[[#This Row],[Sales]]</f>
        <v>0.31</v>
      </c>
      <c r="W1204" s="17">
        <f>IF(SalesData[[#This Row],[Discount]]&gt;=0.2,1,0)</f>
        <v>0</v>
      </c>
      <c r="X1204" s="1" t="s">
        <v>85</v>
      </c>
      <c r="Y1204" s="1" t="str">
        <f>TEXT(SalesData[[#This Row],[Order Date]],"yyyy")</f>
        <v>2014</v>
      </c>
      <c r="Z1204" s="1" t="s">
        <v>79</v>
      </c>
    </row>
    <row r="1205" spans="1:26" x14ac:dyDescent="0.3">
      <c r="A1205">
        <v>5800</v>
      </c>
      <c r="B1205" s="1" t="s">
        <v>3284</v>
      </c>
      <c r="C1205" s="2">
        <v>41871</v>
      </c>
      <c r="D1205" s="2">
        <v>41876</v>
      </c>
      <c r="E1205" s="1" t="s">
        <v>23</v>
      </c>
      <c r="F1205" s="1" t="s">
        <v>3285</v>
      </c>
      <c r="G1205" s="1" t="s">
        <v>3286</v>
      </c>
      <c r="H1205" s="1" t="s">
        <v>26</v>
      </c>
      <c r="I1205" s="1" t="s">
        <v>27</v>
      </c>
      <c r="J1205" s="1" t="s">
        <v>135</v>
      </c>
      <c r="K1205" s="1" t="s">
        <v>136</v>
      </c>
      <c r="L1205" s="1" t="s">
        <v>95</v>
      </c>
      <c r="M1205" s="1" t="s">
        <v>2336</v>
      </c>
      <c r="N1205" s="1" t="s">
        <v>32</v>
      </c>
      <c r="O1205" s="1" t="s">
        <v>38</v>
      </c>
      <c r="P1205" s="1" t="s">
        <v>2337</v>
      </c>
      <c r="Q1205">
        <v>421.37200000000001</v>
      </c>
      <c r="R1205">
        <v>2</v>
      </c>
      <c r="S1205" s="5">
        <v>0.3</v>
      </c>
      <c r="T1205" s="11">
        <v>-6.0195999999999996</v>
      </c>
      <c r="U1205" s="11">
        <f>SalesData[[#This Row],[Profit]]/SalesData[[#This Row],[Quantity]]</f>
        <v>-3.0097999999999998</v>
      </c>
      <c r="V1205" s="5">
        <f>SalesData[[#This Row],[Profit]]/SalesData[[#This Row],[Sales]]</f>
        <v>-1.4285714285714284E-2</v>
      </c>
      <c r="W1205" s="17">
        <f>IF(SalesData[[#This Row],[Discount]]&gt;=0.2,1,0)</f>
        <v>1</v>
      </c>
      <c r="X1205" s="1" t="s">
        <v>60</v>
      </c>
      <c r="Y1205" s="1" t="str">
        <f>TEXT(SalesData[[#This Row],[Order Date]],"yyyy")</f>
        <v>2014</v>
      </c>
      <c r="Z1205" s="1" t="s">
        <v>255</v>
      </c>
    </row>
    <row r="1206" spans="1:26" x14ac:dyDescent="0.3">
      <c r="A1206">
        <v>5806</v>
      </c>
      <c r="B1206" s="1" t="s">
        <v>3287</v>
      </c>
      <c r="C1206" s="2">
        <v>43052</v>
      </c>
      <c r="D1206" s="2">
        <v>43058</v>
      </c>
      <c r="E1206" s="1" t="s">
        <v>41</v>
      </c>
      <c r="F1206" s="1" t="s">
        <v>2594</v>
      </c>
      <c r="G1206" s="1" t="s">
        <v>2595</v>
      </c>
      <c r="H1206" s="1" t="s">
        <v>92</v>
      </c>
      <c r="I1206" s="1" t="s">
        <v>27</v>
      </c>
      <c r="J1206" s="1" t="s">
        <v>1741</v>
      </c>
      <c r="K1206" s="1" t="s">
        <v>94</v>
      </c>
      <c r="L1206" s="1" t="s">
        <v>95</v>
      </c>
      <c r="M1206" s="1" t="s">
        <v>900</v>
      </c>
      <c r="N1206" s="1" t="s">
        <v>32</v>
      </c>
      <c r="O1206" s="1" t="s">
        <v>33</v>
      </c>
      <c r="P1206" s="1" t="s">
        <v>901</v>
      </c>
      <c r="Q1206">
        <v>205.9992</v>
      </c>
      <c r="R1206">
        <v>3</v>
      </c>
      <c r="S1206" s="5">
        <v>0.32</v>
      </c>
      <c r="T1206" s="11">
        <v>-27.264600000000002</v>
      </c>
      <c r="U1206" s="11">
        <f>SalesData[[#This Row],[Profit]]/SalesData[[#This Row],[Quantity]]</f>
        <v>-9.0882000000000005</v>
      </c>
      <c r="V1206" s="5">
        <f>SalesData[[#This Row],[Profit]]/SalesData[[#This Row],[Sales]]</f>
        <v>-0.13235294117647059</v>
      </c>
      <c r="W1206" s="17">
        <f>IF(SalesData[[#This Row],[Discount]]&gt;=0.2,1,0)</f>
        <v>1</v>
      </c>
      <c r="X1206" s="1" t="s">
        <v>131</v>
      </c>
      <c r="Y1206" s="1" t="str">
        <f>TEXT(SalesData[[#This Row],[Order Date]],"yyyy")</f>
        <v>2017</v>
      </c>
      <c r="Z1206" s="1" t="s">
        <v>36</v>
      </c>
    </row>
    <row r="1207" spans="1:26" x14ac:dyDescent="0.3">
      <c r="A1207">
        <v>5810</v>
      </c>
      <c r="B1207" s="1" t="s">
        <v>3288</v>
      </c>
      <c r="C1207" s="2">
        <v>42406</v>
      </c>
      <c r="D1207" s="2">
        <v>42411</v>
      </c>
      <c r="E1207" s="1" t="s">
        <v>41</v>
      </c>
      <c r="F1207" s="1" t="s">
        <v>580</v>
      </c>
      <c r="G1207" s="1" t="s">
        <v>581</v>
      </c>
      <c r="H1207" s="1" t="s">
        <v>92</v>
      </c>
      <c r="I1207" s="1" t="s">
        <v>27</v>
      </c>
      <c r="J1207" s="1" t="s">
        <v>2271</v>
      </c>
      <c r="K1207" s="1" t="s">
        <v>143</v>
      </c>
      <c r="L1207" s="1" t="s">
        <v>30</v>
      </c>
      <c r="M1207" s="1" t="s">
        <v>598</v>
      </c>
      <c r="N1207" s="1" t="s">
        <v>32</v>
      </c>
      <c r="O1207" s="1" t="s">
        <v>58</v>
      </c>
      <c r="P1207" s="1" t="s">
        <v>599</v>
      </c>
      <c r="Q1207">
        <v>132.22399999999999</v>
      </c>
      <c r="R1207">
        <v>4</v>
      </c>
      <c r="S1207" s="5">
        <v>0.2</v>
      </c>
      <c r="T1207" s="11">
        <v>-18.180800000000001</v>
      </c>
      <c r="U1207" s="11">
        <f>SalesData[[#This Row],[Profit]]/SalesData[[#This Row],[Quantity]]</f>
        <v>-4.5452000000000004</v>
      </c>
      <c r="V1207" s="5">
        <f>SalesData[[#This Row],[Profit]]/SalesData[[#This Row],[Sales]]</f>
        <v>-0.13750000000000001</v>
      </c>
      <c r="W1207" s="17">
        <f>IF(SalesData[[#This Row],[Discount]]&gt;=0.2,1,0)</f>
        <v>1</v>
      </c>
      <c r="X1207" s="1" t="s">
        <v>60</v>
      </c>
      <c r="Y1207" s="1" t="str">
        <f>TEXT(SalesData[[#This Row],[Order Date]],"yyyy")</f>
        <v>2016</v>
      </c>
      <c r="Z1207" s="1" t="s">
        <v>299</v>
      </c>
    </row>
    <row r="1208" spans="1:26" x14ac:dyDescent="0.3">
      <c r="A1208">
        <v>5812</v>
      </c>
      <c r="B1208" s="1" t="s">
        <v>3289</v>
      </c>
      <c r="C1208" s="2">
        <v>42085</v>
      </c>
      <c r="D1208" s="2">
        <v>42089</v>
      </c>
      <c r="E1208" s="1" t="s">
        <v>41</v>
      </c>
      <c r="F1208" s="1" t="s">
        <v>677</v>
      </c>
      <c r="G1208" s="1" t="s">
        <v>678</v>
      </c>
      <c r="H1208" s="1" t="s">
        <v>92</v>
      </c>
      <c r="I1208" s="1" t="s">
        <v>27</v>
      </c>
      <c r="J1208" s="1" t="s">
        <v>641</v>
      </c>
      <c r="K1208" s="1" t="s">
        <v>55</v>
      </c>
      <c r="L1208" s="1" t="s">
        <v>56</v>
      </c>
      <c r="M1208" s="1" t="s">
        <v>3290</v>
      </c>
      <c r="N1208" s="1" t="s">
        <v>32</v>
      </c>
      <c r="O1208" s="1" t="s">
        <v>58</v>
      </c>
      <c r="P1208" s="1" t="s">
        <v>3291</v>
      </c>
      <c r="Q1208">
        <v>91.96</v>
      </c>
      <c r="R1208">
        <v>2</v>
      </c>
      <c r="S1208" s="5">
        <v>0</v>
      </c>
      <c r="T1208" s="11">
        <v>15.6332</v>
      </c>
      <c r="U1208" s="11">
        <f>SalesData[[#This Row],[Profit]]/SalesData[[#This Row],[Quantity]]</f>
        <v>7.8166000000000002</v>
      </c>
      <c r="V1208" s="5">
        <f>SalesData[[#This Row],[Profit]]/SalesData[[#This Row],[Sales]]</f>
        <v>0.17</v>
      </c>
      <c r="W1208" s="17">
        <f>IF(SalesData[[#This Row],[Discount]]&gt;=0.2,1,0)</f>
        <v>0</v>
      </c>
      <c r="X1208" s="1" t="s">
        <v>85</v>
      </c>
      <c r="Y1208" s="1" t="str">
        <f>TEXT(SalesData[[#This Row],[Order Date]],"yyyy")</f>
        <v>2015</v>
      </c>
      <c r="Z1208" s="1" t="s">
        <v>197</v>
      </c>
    </row>
    <row r="1209" spans="1:26" x14ac:dyDescent="0.3">
      <c r="A1209">
        <v>5823</v>
      </c>
      <c r="B1209" s="1" t="s">
        <v>3292</v>
      </c>
      <c r="C1209" s="2">
        <v>42867</v>
      </c>
      <c r="D1209" s="2">
        <v>42873</v>
      </c>
      <c r="E1209" s="1" t="s">
        <v>41</v>
      </c>
      <c r="F1209" s="1" t="s">
        <v>2672</v>
      </c>
      <c r="G1209" s="1" t="s">
        <v>2673</v>
      </c>
      <c r="H1209" s="1" t="s">
        <v>92</v>
      </c>
      <c r="I1209" s="1" t="s">
        <v>27</v>
      </c>
      <c r="J1209" s="1" t="s">
        <v>330</v>
      </c>
      <c r="K1209" s="1" t="s">
        <v>55</v>
      </c>
      <c r="L1209" s="1" t="s">
        <v>56</v>
      </c>
      <c r="M1209" s="1" t="s">
        <v>909</v>
      </c>
      <c r="N1209" s="1" t="s">
        <v>32</v>
      </c>
      <c r="O1209" s="1" t="s">
        <v>47</v>
      </c>
      <c r="P1209" s="1" t="s">
        <v>910</v>
      </c>
      <c r="Q1209">
        <v>285.48</v>
      </c>
      <c r="R1209">
        <v>5</v>
      </c>
      <c r="S1209" s="5">
        <v>0.2</v>
      </c>
      <c r="T1209" s="11">
        <v>-10.705500000000001</v>
      </c>
      <c r="U1209" s="11">
        <f>SalesData[[#This Row],[Profit]]/SalesData[[#This Row],[Quantity]]</f>
        <v>-2.1411000000000002</v>
      </c>
      <c r="V1209" s="5">
        <f>SalesData[[#This Row],[Profit]]/SalesData[[#This Row],[Sales]]</f>
        <v>-3.7499999999999999E-2</v>
      </c>
      <c r="W1209" s="17">
        <f>IF(SalesData[[#This Row],[Discount]]&gt;=0.2,1,0)</f>
        <v>1</v>
      </c>
      <c r="X1209" s="1" t="s">
        <v>131</v>
      </c>
      <c r="Y1209" s="1" t="str">
        <f>TEXT(SalesData[[#This Row],[Order Date]],"yyyy")</f>
        <v>2017</v>
      </c>
      <c r="Z1209" s="1" t="s">
        <v>163</v>
      </c>
    </row>
    <row r="1210" spans="1:26" x14ac:dyDescent="0.3">
      <c r="A1210">
        <v>5827</v>
      </c>
      <c r="B1210" s="1" t="s">
        <v>3293</v>
      </c>
      <c r="C1210" s="2">
        <v>42981</v>
      </c>
      <c r="D1210" s="2">
        <v>42984</v>
      </c>
      <c r="E1210" s="1" t="s">
        <v>23</v>
      </c>
      <c r="F1210" s="1" t="s">
        <v>3294</v>
      </c>
      <c r="G1210" s="1" t="s">
        <v>3295</v>
      </c>
      <c r="H1210" s="1" t="s">
        <v>102</v>
      </c>
      <c r="I1210" s="1" t="s">
        <v>27</v>
      </c>
      <c r="J1210" s="1" t="s">
        <v>175</v>
      </c>
      <c r="K1210" s="1" t="s">
        <v>122</v>
      </c>
      <c r="L1210" s="1" t="s">
        <v>69</v>
      </c>
      <c r="M1210" s="1" t="s">
        <v>3019</v>
      </c>
      <c r="N1210" s="1" t="s">
        <v>32</v>
      </c>
      <c r="O1210" s="1" t="s">
        <v>38</v>
      </c>
      <c r="P1210" s="1" t="s">
        <v>3020</v>
      </c>
      <c r="Q1210">
        <v>90.801000000000002</v>
      </c>
      <c r="R1210">
        <v>1</v>
      </c>
      <c r="S1210" s="5">
        <v>0.1</v>
      </c>
      <c r="T1210" s="11">
        <v>14.124599999999999</v>
      </c>
      <c r="U1210" s="11">
        <f>SalesData[[#This Row],[Profit]]/SalesData[[#This Row],[Quantity]]</f>
        <v>14.124599999999999</v>
      </c>
      <c r="V1210" s="5">
        <f>SalesData[[#This Row],[Profit]]/SalesData[[#This Row],[Sales]]</f>
        <v>0.15555555555555553</v>
      </c>
      <c r="W1210" s="17">
        <f>IF(SalesData[[#This Row],[Discount]]&gt;=0.2,1,0)</f>
        <v>0</v>
      </c>
      <c r="X1210" s="1" t="s">
        <v>35</v>
      </c>
      <c r="Y1210" s="1" t="str">
        <f>TEXT(SalesData[[#This Row],[Order Date]],"yyyy")</f>
        <v>2017</v>
      </c>
      <c r="Z1210" s="1" t="s">
        <v>79</v>
      </c>
    </row>
    <row r="1211" spans="1:26" x14ac:dyDescent="0.3">
      <c r="A1211">
        <v>5828</v>
      </c>
      <c r="B1211" s="1" t="s">
        <v>3293</v>
      </c>
      <c r="C1211" s="2">
        <v>42981</v>
      </c>
      <c r="D1211" s="2">
        <v>42984</v>
      </c>
      <c r="E1211" s="1" t="s">
        <v>23</v>
      </c>
      <c r="F1211" s="1" t="s">
        <v>3294</v>
      </c>
      <c r="G1211" s="1" t="s">
        <v>3295</v>
      </c>
      <c r="H1211" s="1" t="s">
        <v>102</v>
      </c>
      <c r="I1211" s="1" t="s">
        <v>27</v>
      </c>
      <c r="J1211" s="1" t="s">
        <v>175</v>
      </c>
      <c r="K1211" s="1" t="s">
        <v>122</v>
      </c>
      <c r="L1211" s="1" t="s">
        <v>69</v>
      </c>
      <c r="M1211" s="1" t="s">
        <v>297</v>
      </c>
      <c r="N1211" s="1" t="s">
        <v>32</v>
      </c>
      <c r="O1211" s="1" t="s">
        <v>38</v>
      </c>
      <c r="P1211" s="1" t="s">
        <v>298</v>
      </c>
      <c r="Q1211">
        <v>181.76400000000001</v>
      </c>
      <c r="R1211">
        <v>2</v>
      </c>
      <c r="S1211" s="5">
        <v>0.1</v>
      </c>
      <c r="T1211" s="11">
        <v>-8.0784000000000002</v>
      </c>
      <c r="U1211" s="11">
        <f>SalesData[[#This Row],[Profit]]/SalesData[[#This Row],[Quantity]]</f>
        <v>-4.0392000000000001</v>
      </c>
      <c r="V1211" s="5">
        <f>SalesData[[#This Row],[Profit]]/SalesData[[#This Row],[Sales]]</f>
        <v>-4.4444444444444446E-2</v>
      </c>
      <c r="W1211" s="17">
        <f>IF(SalesData[[#This Row],[Discount]]&gt;=0.2,1,0)</f>
        <v>0</v>
      </c>
      <c r="X1211" s="1" t="s">
        <v>35</v>
      </c>
      <c r="Y1211" s="1" t="str">
        <f>TEXT(SalesData[[#This Row],[Order Date]],"yyyy")</f>
        <v>2017</v>
      </c>
      <c r="Z1211" s="1" t="s">
        <v>79</v>
      </c>
    </row>
    <row r="1212" spans="1:26" x14ac:dyDescent="0.3">
      <c r="A1212">
        <v>5830</v>
      </c>
      <c r="B1212" s="1" t="s">
        <v>3296</v>
      </c>
      <c r="C1212" s="2">
        <v>42707</v>
      </c>
      <c r="D1212" s="2">
        <v>42711</v>
      </c>
      <c r="E1212" s="1" t="s">
        <v>41</v>
      </c>
      <c r="F1212" s="1" t="s">
        <v>1417</v>
      </c>
      <c r="G1212" s="1" t="s">
        <v>1418</v>
      </c>
      <c r="H1212" s="1" t="s">
        <v>26</v>
      </c>
      <c r="I1212" s="1" t="s">
        <v>27</v>
      </c>
      <c r="J1212" s="1" t="s">
        <v>637</v>
      </c>
      <c r="K1212" s="1" t="s">
        <v>112</v>
      </c>
      <c r="L1212" s="1" t="s">
        <v>95</v>
      </c>
      <c r="M1212" s="1" t="s">
        <v>412</v>
      </c>
      <c r="N1212" s="1" t="s">
        <v>32</v>
      </c>
      <c r="O1212" s="1" t="s">
        <v>47</v>
      </c>
      <c r="P1212" s="1" t="s">
        <v>413</v>
      </c>
      <c r="Q1212">
        <v>581.96</v>
      </c>
      <c r="R1212">
        <v>2</v>
      </c>
      <c r="S1212" s="5">
        <v>0</v>
      </c>
      <c r="T1212" s="11">
        <v>104.75279999999999</v>
      </c>
      <c r="U1212" s="11">
        <f>SalesData[[#This Row],[Profit]]/SalesData[[#This Row],[Quantity]]</f>
        <v>52.376399999999997</v>
      </c>
      <c r="V1212" s="5">
        <f>SalesData[[#This Row],[Profit]]/SalesData[[#This Row],[Sales]]</f>
        <v>0.17999999999999997</v>
      </c>
      <c r="W1212" s="17">
        <f>IF(SalesData[[#This Row],[Discount]]&gt;=0.2,1,0)</f>
        <v>0</v>
      </c>
      <c r="X1212" s="1" t="s">
        <v>85</v>
      </c>
      <c r="Y1212" s="1" t="str">
        <f>TEXT(SalesData[[#This Row],[Order Date]],"yyyy")</f>
        <v>2016</v>
      </c>
      <c r="Z1212" s="1" t="s">
        <v>98</v>
      </c>
    </row>
    <row r="1213" spans="1:26" x14ac:dyDescent="0.3">
      <c r="A1213">
        <v>5831</v>
      </c>
      <c r="B1213" s="1" t="s">
        <v>3296</v>
      </c>
      <c r="C1213" s="2">
        <v>42707</v>
      </c>
      <c r="D1213" s="2">
        <v>42711</v>
      </c>
      <c r="E1213" s="1" t="s">
        <v>41</v>
      </c>
      <c r="F1213" s="1" t="s">
        <v>1417</v>
      </c>
      <c r="G1213" s="1" t="s">
        <v>1418</v>
      </c>
      <c r="H1213" s="1" t="s">
        <v>26</v>
      </c>
      <c r="I1213" s="1" t="s">
        <v>27</v>
      </c>
      <c r="J1213" s="1" t="s">
        <v>637</v>
      </c>
      <c r="K1213" s="1" t="s">
        <v>112</v>
      </c>
      <c r="L1213" s="1" t="s">
        <v>95</v>
      </c>
      <c r="M1213" s="1" t="s">
        <v>1515</v>
      </c>
      <c r="N1213" s="1" t="s">
        <v>32</v>
      </c>
      <c r="O1213" s="1" t="s">
        <v>38</v>
      </c>
      <c r="P1213" s="1" t="s">
        <v>1516</v>
      </c>
      <c r="Q1213">
        <v>29.98</v>
      </c>
      <c r="R1213">
        <v>1</v>
      </c>
      <c r="S1213" s="5">
        <v>0</v>
      </c>
      <c r="T1213" s="11">
        <v>8.0945999999999998</v>
      </c>
      <c r="U1213" s="11">
        <f>SalesData[[#This Row],[Profit]]/SalesData[[#This Row],[Quantity]]</f>
        <v>8.0945999999999998</v>
      </c>
      <c r="V1213" s="5">
        <f>SalesData[[#This Row],[Profit]]/SalesData[[#This Row],[Sales]]</f>
        <v>0.26999999999999996</v>
      </c>
      <c r="W1213" s="17">
        <f>IF(SalesData[[#This Row],[Discount]]&gt;=0.2,1,0)</f>
        <v>0</v>
      </c>
      <c r="X1213" s="1" t="s">
        <v>85</v>
      </c>
      <c r="Y1213" s="1" t="str">
        <f>TEXT(SalesData[[#This Row],[Order Date]],"yyyy")</f>
        <v>2016</v>
      </c>
      <c r="Z1213" s="1" t="s">
        <v>98</v>
      </c>
    </row>
    <row r="1214" spans="1:26" x14ac:dyDescent="0.3">
      <c r="A1214">
        <v>5834</v>
      </c>
      <c r="B1214" s="1" t="s">
        <v>3297</v>
      </c>
      <c r="C1214" s="2">
        <v>42572</v>
      </c>
      <c r="D1214" s="2">
        <v>42577</v>
      </c>
      <c r="E1214" s="1" t="s">
        <v>41</v>
      </c>
      <c r="F1214" s="1" t="s">
        <v>1209</v>
      </c>
      <c r="G1214" s="1" t="s">
        <v>1210</v>
      </c>
      <c r="H1214" s="1" t="s">
        <v>26</v>
      </c>
      <c r="I1214" s="1" t="s">
        <v>27</v>
      </c>
      <c r="J1214" s="1" t="s">
        <v>511</v>
      </c>
      <c r="K1214" s="1" t="s">
        <v>1038</v>
      </c>
      <c r="L1214" s="1" t="s">
        <v>30</v>
      </c>
      <c r="M1214" s="1" t="s">
        <v>1219</v>
      </c>
      <c r="N1214" s="1" t="s">
        <v>32</v>
      </c>
      <c r="O1214" s="1" t="s">
        <v>38</v>
      </c>
      <c r="P1214" s="1" t="s">
        <v>1220</v>
      </c>
      <c r="Q1214">
        <v>363.92</v>
      </c>
      <c r="R1214">
        <v>5</v>
      </c>
      <c r="S1214" s="5">
        <v>0.2</v>
      </c>
      <c r="T1214" s="11">
        <v>0</v>
      </c>
      <c r="U1214" s="11">
        <f>SalesData[[#This Row],[Profit]]/SalesData[[#This Row],[Quantity]]</f>
        <v>0</v>
      </c>
      <c r="V1214" s="5">
        <f>SalesData[[#This Row],[Profit]]/SalesData[[#This Row],[Sales]]</f>
        <v>0</v>
      </c>
      <c r="W1214" s="17">
        <f>IF(SalesData[[#This Row],[Discount]]&gt;=0.2,1,0)</f>
        <v>1</v>
      </c>
      <c r="X1214" s="1" t="s">
        <v>60</v>
      </c>
      <c r="Y1214" s="1" t="str">
        <f>TEXT(SalesData[[#This Row],[Order Date]],"yyyy")</f>
        <v>2016</v>
      </c>
      <c r="Z1214" s="1" t="s">
        <v>73</v>
      </c>
    </row>
    <row r="1215" spans="1:26" x14ac:dyDescent="0.3">
      <c r="A1215">
        <v>5841</v>
      </c>
      <c r="B1215" s="1" t="s">
        <v>3298</v>
      </c>
      <c r="C1215" s="2">
        <v>42269</v>
      </c>
      <c r="D1215" s="2">
        <v>42273</v>
      </c>
      <c r="E1215" s="1" t="s">
        <v>23</v>
      </c>
      <c r="F1215" s="1" t="s">
        <v>2487</v>
      </c>
      <c r="G1215" s="1" t="s">
        <v>2488</v>
      </c>
      <c r="H1215" s="1" t="s">
        <v>102</v>
      </c>
      <c r="I1215" s="1" t="s">
        <v>27</v>
      </c>
      <c r="J1215" s="1" t="s">
        <v>691</v>
      </c>
      <c r="K1215" s="1" t="s">
        <v>718</v>
      </c>
      <c r="L1215" s="1" t="s">
        <v>30</v>
      </c>
      <c r="M1215" s="1" t="s">
        <v>1182</v>
      </c>
      <c r="N1215" s="1" t="s">
        <v>32</v>
      </c>
      <c r="O1215" s="1" t="s">
        <v>58</v>
      </c>
      <c r="P1215" s="1" t="s">
        <v>1183</v>
      </c>
      <c r="Q1215">
        <v>47.98</v>
      </c>
      <c r="R1215">
        <v>2</v>
      </c>
      <c r="S1215" s="5">
        <v>0</v>
      </c>
      <c r="T1215" s="11">
        <v>11.035399999999999</v>
      </c>
      <c r="U1215" s="11">
        <f>SalesData[[#This Row],[Profit]]/SalesData[[#This Row],[Quantity]]</f>
        <v>5.5176999999999996</v>
      </c>
      <c r="V1215" s="5">
        <f>SalesData[[#This Row],[Profit]]/SalesData[[#This Row],[Sales]]</f>
        <v>0.23</v>
      </c>
      <c r="W1215" s="17">
        <f>IF(SalesData[[#This Row],[Discount]]&gt;=0.2,1,0)</f>
        <v>0</v>
      </c>
      <c r="X1215" s="1" t="s">
        <v>85</v>
      </c>
      <c r="Y1215" s="1" t="str">
        <f>TEXT(SalesData[[#This Row],[Order Date]],"yyyy")</f>
        <v>2015</v>
      </c>
      <c r="Z1215" s="1" t="s">
        <v>79</v>
      </c>
    </row>
    <row r="1216" spans="1:26" x14ac:dyDescent="0.3">
      <c r="A1216">
        <v>5844</v>
      </c>
      <c r="B1216" s="1" t="s">
        <v>3299</v>
      </c>
      <c r="C1216" s="2">
        <v>42325</v>
      </c>
      <c r="D1216" s="2">
        <v>42329</v>
      </c>
      <c r="E1216" s="1" t="s">
        <v>41</v>
      </c>
      <c r="F1216" s="1" t="s">
        <v>3300</v>
      </c>
      <c r="G1216" s="1" t="s">
        <v>3301</v>
      </c>
      <c r="H1216" s="1" t="s">
        <v>26</v>
      </c>
      <c r="I1216" s="1" t="s">
        <v>27</v>
      </c>
      <c r="J1216" s="1" t="s">
        <v>641</v>
      </c>
      <c r="K1216" s="1" t="s">
        <v>55</v>
      </c>
      <c r="L1216" s="1" t="s">
        <v>56</v>
      </c>
      <c r="M1216" s="1" t="s">
        <v>2967</v>
      </c>
      <c r="N1216" s="1" t="s">
        <v>32</v>
      </c>
      <c r="O1216" s="1" t="s">
        <v>58</v>
      </c>
      <c r="P1216" s="1" t="s">
        <v>2968</v>
      </c>
      <c r="Q1216">
        <v>80.959999999999994</v>
      </c>
      <c r="R1216">
        <v>4</v>
      </c>
      <c r="S1216" s="5">
        <v>0</v>
      </c>
      <c r="T1216" s="11">
        <v>29.145600000000002</v>
      </c>
      <c r="U1216" s="11">
        <f>SalesData[[#This Row],[Profit]]/SalesData[[#This Row],[Quantity]]</f>
        <v>7.2864000000000004</v>
      </c>
      <c r="V1216" s="5">
        <f>SalesData[[#This Row],[Profit]]/SalesData[[#This Row],[Sales]]</f>
        <v>0.36000000000000004</v>
      </c>
      <c r="W1216" s="17">
        <f>IF(SalesData[[#This Row],[Discount]]&gt;=0.2,1,0)</f>
        <v>0</v>
      </c>
      <c r="X1216" s="1" t="s">
        <v>85</v>
      </c>
      <c r="Y1216" s="1" t="str">
        <f>TEXT(SalesData[[#This Row],[Order Date]],"yyyy")</f>
        <v>2015</v>
      </c>
      <c r="Z1216" s="1" t="s">
        <v>36</v>
      </c>
    </row>
    <row r="1217" spans="1:26" x14ac:dyDescent="0.3">
      <c r="A1217">
        <v>5847</v>
      </c>
      <c r="B1217" s="1" t="s">
        <v>3299</v>
      </c>
      <c r="C1217" s="2">
        <v>42325</v>
      </c>
      <c r="D1217" s="2">
        <v>42329</v>
      </c>
      <c r="E1217" s="1" t="s">
        <v>41</v>
      </c>
      <c r="F1217" s="1" t="s">
        <v>3300</v>
      </c>
      <c r="G1217" s="1" t="s">
        <v>3301</v>
      </c>
      <c r="H1217" s="1" t="s">
        <v>26</v>
      </c>
      <c r="I1217" s="1" t="s">
        <v>27</v>
      </c>
      <c r="J1217" s="1" t="s">
        <v>641</v>
      </c>
      <c r="K1217" s="1" t="s">
        <v>55</v>
      </c>
      <c r="L1217" s="1" t="s">
        <v>56</v>
      </c>
      <c r="M1217" s="1" t="s">
        <v>1143</v>
      </c>
      <c r="N1217" s="1" t="s">
        <v>32</v>
      </c>
      <c r="O1217" s="1" t="s">
        <v>38</v>
      </c>
      <c r="P1217" s="1" t="s">
        <v>1144</v>
      </c>
      <c r="Q1217">
        <v>225.56800000000001</v>
      </c>
      <c r="R1217">
        <v>2</v>
      </c>
      <c r="S1217" s="5">
        <v>0.2</v>
      </c>
      <c r="T1217" s="11">
        <v>2.8195999999999999</v>
      </c>
      <c r="U1217" s="11">
        <f>SalesData[[#This Row],[Profit]]/SalesData[[#This Row],[Quantity]]</f>
        <v>1.4097999999999999</v>
      </c>
      <c r="V1217" s="5">
        <f>SalesData[[#This Row],[Profit]]/SalesData[[#This Row],[Sales]]</f>
        <v>1.2499999999999999E-2</v>
      </c>
      <c r="W1217" s="17">
        <f>IF(SalesData[[#This Row],[Discount]]&gt;=0.2,1,0)</f>
        <v>1</v>
      </c>
      <c r="X1217" s="1" t="s">
        <v>85</v>
      </c>
      <c r="Y1217" s="1" t="str">
        <f>TEXT(SalesData[[#This Row],[Order Date]],"yyyy")</f>
        <v>2015</v>
      </c>
      <c r="Z1217" s="1" t="s">
        <v>36</v>
      </c>
    </row>
    <row r="1218" spans="1:26" x14ac:dyDescent="0.3">
      <c r="A1218">
        <v>5848</v>
      </c>
      <c r="B1218" s="1" t="s">
        <v>3299</v>
      </c>
      <c r="C1218" s="2">
        <v>42325</v>
      </c>
      <c r="D1218" s="2">
        <v>42329</v>
      </c>
      <c r="E1218" s="1" t="s">
        <v>41</v>
      </c>
      <c r="F1218" s="1" t="s">
        <v>3300</v>
      </c>
      <c r="G1218" s="1" t="s">
        <v>3301</v>
      </c>
      <c r="H1218" s="1" t="s">
        <v>26</v>
      </c>
      <c r="I1218" s="1" t="s">
        <v>27</v>
      </c>
      <c r="J1218" s="1" t="s">
        <v>641</v>
      </c>
      <c r="K1218" s="1" t="s">
        <v>55</v>
      </c>
      <c r="L1218" s="1" t="s">
        <v>56</v>
      </c>
      <c r="M1218" s="1" t="s">
        <v>1484</v>
      </c>
      <c r="N1218" s="1" t="s">
        <v>32</v>
      </c>
      <c r="O1218" s="1" t="s">
        <v>58</v>
      </c>
      <c r="P1218" s="1" t="s">
        <v>1485</v>
      </c>
      <c r="Q1218">
        <v>36.6</v>
      </c>
      <c r="R1218">
        <v>3</v>
      </c>
      <c r="S1218" s="5">
        <v>0</v>
      </c>
      <c r="T1218" s="11">
        <v>15.372</v>
      </c>
      <c r="U1218" s="11">
        <f>SalesData[[#This Row],[Profit]]/SalesData[[#This Row],[Quantity]]</f>
        <v>5.1239999999999997</v>
      </c>
      <c r="V1218" s="5">
        <f>SalesData[[#This Row],[Profit]]/SalesData[[#This Row],[Sales]]</f>
        <v>0.42</v>
      </c>
      <c r="W1218" s="17">
        <f>IF(SalesData[[#This Row],[Discount]]&gt;=0.2,1,0)</f>
        <v>0</v>
      </c>
      <c r="X1218" s="1" t="s">
        <v>85</v>
      </c>
      <c r="Y1218" s="1" t="str">
        <f>TEXT(SalesData[[#This Row],[Order Date]],"yyyy")</f>
        <v>2015</v>
      </c>
      <c r="Z1218" s="1" t="s">
        <v>36</v>
      </c>
    </row>
    <row r="1219" spans="1:26" x14ac:dyDescent="0.3">
      <c r="A1219">
        <v>5853</v>
      </c>
      <c r="B1219" s="1" t="s">
        <v>3302</v>
      </c>
      <c r="C1219" s="2">
        <v>42318</v>
      </c>
      <c r="D1219" s="2">
        <v>42322</v>
      </c>
      <c r="E1219" s="1" t="s">
        <v>41</v>
      </c>
      <c r="F1219" s="1" t="s">
        <v>3303</v>
      </c>
      <c r="G1219" s="1" t="s">
        <v>3304</v>
      </c>
      <c r="H1219" s="1" t="s">
        <v>102</v>
      </c>
      <c r="I1219" s="1" t="s">
        <v>27</v>
      </c>
      <c r="J1219" s="1" t="s">
        <v>225</v>
      </c>
      <c r="K1219" s="1" t="s">
        <v>168</v>
      </c>
      <c r="L1219" s="1" t="s">
        <v>95</v>
      </c>
      <c r="M1219" s="1" t="s">
        <v>317</v>
      </c>
      <c r="N1219" s="1" t="s">
        <v>32</v>
      </c>
      <c r="O1219" s="1" t="s">
        <v>58</v>
      </c>
      <c r="P1219" s="1" t="s">
        <v>318</v>
      </c>
      <c r="Q1219">
        <v>29.22</v>
      </c>
      <c r="R1219">
        <v>3</v>
      </c>
      <c r="S1219" s="5">
        <v>0</v>
      </c>
      <c r="T1219" s="11">
        <v>12.8568</v>
      </c>
      <c r="U1219" s="11">
        <f>SalesData[[#This Row],[Profit]]/SalesData[[#This Row],[Quantity]]</f>
        <v>4.2855999999999996</v>
      </c>
      <c r="V1219" s="5">
        <f>SalesData[[#This Row],[Profit]]/SalesData[[#This Row],[Sales]]</f>
        <v>0.44</v>
      </c>
      <c r="W1219" s="17">
        <f>IF(SalesData[[#This Row],[Discount]]&gt;=0.2,1,0)</f>
        <v>0</v>
      </c>
      <c r="X1219" s="1" t="s">
        <v>85</v>
      </c>
      <c r="Y1219" s="1" t="str">
        <f>TEXT(SalesData[[#This Row],[Order Date]],"yyyy")</f>
        <v>2015</v>
      </c>
      <c r="Z1219" s="1" t="s">
        <v>36</v>
      </c>
    </row>
    <row r="1220" spans="1:26" x14ac:dyDescent="0.3">
      <c r="A1220">
        <v>5858</v>
      </c>
      <c r="B1220" s="1" t="s">
        <v>3305</v>
      </c>
      <c r="C1220" s="2">
        <v>42221</v>
      </c>
      <c r="D1220" s="2">
        <v>42227</v>
      </c>
      <c r="E1220" s="1" t="s">
        <v>41</v>
      </c>
      <c r="F1220" s="1" t="s">
        <v>2578</v>
      </c>
      <c r="G1220" s="1" t="s">
        <v>2579</v>
      </c>
      <c r="H1220" s="1" t="s">
        <v>92</v>
      </c>
      <c r="I1220" s="1" t="s">
        <v>27</v>
      </c>
      <c r="J1220" s="1" t="s">
        <v>1741</v>
      </c>
      <c r="K1220" s="1" t="s">
        <v>94</v>
      </c>
      <c r="L1220" s="1" t="s">
        <v>95</v>
      </c>
      <c r="M1220" s="1" t="s">
        <v>1720</v>
      </c>
      <c r="N1220" s="1" t="s">
        <v>32</v>
      </c>
      <c r="O1220" s="1" t="s">
        <v>58</v>
      </c>
      <c r="P1220" s="1" t="s">
        <v>1721</v>
      </c>
      <c r="Q1220">
        <v>14.76</v>
      </c>
      <c r="R1220">
        <v>5</v>
      </c>
      <c r="S1220" s="5">
        <v>0.6</v>
      </c>
      <c r="T1220" s="11">
        <v>-11.439</v>
      </c>
      <c r="U1220" s="11">
        <f>SalesData[[#This Row],[Profit]]/SalesData[[#This Row],[Quantity]]</f>
        <v>-2.2877999999999998</v>
      </c>
      <c r="V1220" s="5">
        <f>SalesData[[#This Row],[Profit]]/SalesData[[#This Row],[Sales]]</f>
        <v>-0.77500000000000002</v>
      </c>
      <c r="W1220" s="17">
        <f>IF(SalesData[[#This Row],[Discount]]&gt;=0.2,1,0)</f>
        <v>1</v>
      </c>
      <c r="X1220" s="1" t="s">
        <v>131</v>
      </c>
      <c r="Y1220" s="1" t="str">
        <f>TEXT(SalesData[[#This Row],[Order Date]],"yyyy")</f>
        <v>2015</v>
      </c>
      <c r="Z1220" s="1" t="s">
        <v>255</v>
      </c>
    </row>
    <row r="1221" spans="1:26" x14ac:dyDescent="0.3">
      <c r="A1221">
        <v>5859</v>
      </c>
      <c r="B1221" s="1" t="s">
        <v>3306</v>
      </c>
      <c r="C1221" s="2">
        <v>42981</v>
      </c>
      <c r="D1221" s="2">
        <v>42985</v>
      </c>
      <c r="E1221" s="1" t="s">
        <v>23</v>
      </c>
      <c r="F1221" s="1" t="s">
        <v>2839</v>
      </c>
      <c r="G1221" s="1" t="s">
        <v>2840</v>
      </c>
      <c r="H1221" s="1" t="s">
        <v>26</v>
      </c>
      <c r="I1221" s="1" t="s">
        <v>27</v>
      </c>
      <c r="J1221" s="1" t="s">
        <v>511</v>
      </c>
      <c r="K1221" s="1" t="s">
        <v>55</v>
      </c>
      <c r="L1221" s="1" t="s">
        <v>56</v>
      </c>
      <c r="M1221" s="1" t="s">
        <v>2624</v>
      </c>
      <c r="N1221" s="1" t="s">
        <v>32</v>
      </c>
      <c r="O1221" s="1" t="s">
        <v>33</v>
      </c>
      <c r="P1221" s="1" t="s">
        <v>2625</v>
      </c>
      <c r="Q1221">
        <v>239.666</v>
      </c>
      <c r="R1221">
        <v>2</v>
      </c>
      <c r="S1221" s="5">
        <v>0.15</v>
      </c>
      <c r="T1221" s="11">
        <v>14.098000000000001</v>
      </c>
      <c r="U1221" s="11">
        <f>SalesData[[#This Row],[Profit]]/SalesData[[#This Row],[Quantity]]</f>
        <v>7.0490000000000004</v>
      </c>
      <c r="V1221" s="5">
        <f>SalesData[[#This Row],[Profit]]/SalesData[[#This Row],[Sales]]</f>
        <v>5.8823529411764712E-2</v>
      </c>
      <c r="W1221" s="17">
        <f>IF(SalesData[[#This Row],[Discount]]&gt;=0.2,1,0)</f>
        <v>0</v>
      </c>
      <c r="X1221" s="1" t="s">
        <v>85</v>
      </c>
      <c r="Y1221" s="1" t="str">
        <f>TEXT(SalesData[[#This Row],[Order Date]],"yyyy")</f>
        <v>2017</v>
      </c>
      <c r="Z1221" s="1" t="s">
        <v>79</v>
      </c>
    </row>
    <row r="1222" spans="1:26" x14ac:dyDescent="0.3">
      <c r="A1222">
        <v>5860</v>
      </c>
      <c r="B1222" s="1" t="s">
        <v>3307</v>
      </c>
      <c r="C1222" s="2">
        <v>42309</v>
      </c>
      <c r="D1222" s="2">
        <v>42316</v>
      </c>
      <c r="E1222" s="1" t="s">
        <v>41</v>
      </c>
      <c r="F1222" s="1" t="s">
        <v>2072</v>
      </c>
      <c r="G1222" s="1" t="s">
        <v>2073</v>
      </c>
      <c r="H1222" s="1" t="s">
        <v>26</v>
      </c>
      <c r="I1222" s="1" t="s">
        <v>27</v>
      </c>
      <c r="J1222" s="1" t="s">
        <v>3308</v>
      </c>
      <c r="K1222" s="1" t="s">
        <v>1060</v>
      </c>
      <c r="L1222" s="1" t="s">
        <v>30</v>
      </c>
      <c r="M1222" s="1" t="s">
        <v>1286</v>
      </c>
      <c r="N1222" s="1" t="s">
        <v>32</v>
      </c>
      <c r="O1222" s="1" t="s">
        <v>47</v>
      </c>
      <c r="P1222" s="1" t="s">
        <v>1287</v>
      </c>
      <c r="Q1222">
        <v>301.95999999999998</v>
      </c>
      <c r="R1222">
        <v>2</v>
      </c>
      <c r="S1222" s="5">
        <v>0</v>
      </c>
      <c r="T1222" s="11">
        <v>45.293999999999997</v>
      </c>
      <c r="U1222" s="11">
        <f>SalesData[[#This Row],[Profit]]/SalesData[[#This Row],[Quantity]]</f>
        <v>22.646999999999998</v>
      </c>
      <c r="V1222" s="5">
        <f>SalesData[[#This Row],[Profit]]/SalesData[[#This Row],[Sales]]</f>
        <v>0.15</v>
      </c>
      <c r="W1222" s="17">
        <f>IF(SalesData[[#This Row],[Discount]]&gt;=0.2,1,0)</f>
        <v>0</v>
      </c>
      <c r="X1222" s="1" t="s">
        <v>49</v>
      </c>
      <c r="Y1222" s="1" t="str">
        <f>TEXT(SalesData[[#This Row],[Order Date]],"yyyy")</f>
        <v>2015</v>
      </c>
      <c r="Z1222" s="1" t="s">
        <v>36</v>
      </c>
    </row>
    <row r="1223" spans="1:26" x14ac:dyDescent="0.3">
      <c r="A1223">
        <v>5867</v>
      </c>
      <c r="B1223" s="1" t="s">
        <v>3309</v>
      </c>
      <c r="C1223" s="2">
        <v>41856</v>
      </c>
      <c r="D1223" s="2">
        <v>41858</v>
      </c>
      <c r="E1223" s="1" t="s">
        <v>23</v>
      </c>
      <c r="F1223" s="1" t="s">
        <v>1811</v>
      </c>
      <c r="G1223" s="1" t="s">
        <v>1812</v>
      </c>
      <c r="H1223" s="1" t="s">
        <v>92</v>
      </c>
      <c r="I1223" s="1" t="s">
        <v>27</v>
      </c>
      <c r="J1223" s="1" t="s">
        <v>3310</v>
      </c>
      <c r="K1223" s="1" t="s">
        <v>431</v>
      </c>
      <c r="L1223" s="1" t="s">
        <v>69</v>
      </c>
      <c r="M1223" s="1" t="s">
        <v>807</v>
      </c>
      <c r="N1223" s="1" t="s">
        <v>32</v>
      </c>
      <c r="O1223" s="1" t="s">
        <v>38</v>
      </c>
      <c r="P1223" s="1" t="s">
        <v>808</v>
      </c>
      <c r="Q1223">
        <v>1133.3499999999999</v>
      </c>
      <c r="R1223">
        <v>5</v>
      </c>
      <c r="S1223" s="5">
        <v>0</v>
      </c>
      <c r="T1223" s="11">
        <v>294.67099999999999</v>
      </c>
      <c r="U1223" s="11">
        <f>SalesData[[#This Row],[Profit]]/SalesData[[#This Row],[Quantity]]</f>
        <v>58.934199999999997</v>
      </c>
      <c r="V1223" s="5">
        <f>SalesData[[#This Row],[Profit]]/SalesData[[#This Row],[Sales]]</f>
        <v>0.26</v>
      </c>
      <c r="W1223" s="17">
        <f>IF(SalesData[[#This Row],[Discount]]&gt;=0.2,1,0)</f>
        <v>0</v>
      </c>
      <c r="X1223" s="1" t="s">
        <v>72</v>
      </c>
      <c r="Y1223" s="1" t="str">
        <f>TEXT(SalesData[[#This Row],[Order Date]],"yyyy")</f>
        <v>2014</v>
      </c>
      <c r="Z1223" s="1" t="s">
        <v>255</v>
      </c>
    </row>
    <row r="1224" spans="1:26" x14ac:dyDescent="0.3">
      <c r="A1224">
        <v>5870</v>
      </c>
      <c r="B1224" s="1" t="s">
        <v>3311</v>
      </c>
      <c r="C1224" s="2">
        <v>42681</v>
      </c>
      <c r="D1224" s="2">
        <v>42686</v>
      </c>
      <c r="E1224" s="1" t="s">
        <v>41</v>
      </c>
      <c r="F1224" s="1" t="s">
        <v>2201</v>
      </c>
      <c r="G1224" s="1" t="s">
        <v>2202</v>
      </c>
      <c r="H1224" s="1" t="s">
        <v>102</v>
      </c>
      <c r="I1224" s="1" t="s">
        <v>27</v>
      </c>
      <c r="J1224" s="1" t="s">
        <v>3312</v>
      </c>
      <c r="K1224" s="1" t="s">
        <v>3313</v>
      </c>
      <c r="L1224" s="1" t="s">
        <v>56</v>
      </c>
      <c r="M1224" s="1" t="s">
        <v>561</v>
      </c>
      <c r="N1224" s="1" t="s">
        <v>32</v>
      </c>
      <c r="O1224" s="1" t="s">
        <v>38</v>
      </c>
      <c r="P1224" s="1" t="s">
        <v>562</v>
      </c>
      <c r="Q1224">
        <v>1603.136</v>
      </c>
      <c r="R1224">
        <v>4</v>
      </c>
      <c r="S1224" s="5">
        <v>0.2</v>
      </c>
      <c r="T1224" s="11">
        <v>100.196</v>
      </c>
      <c r="U1224" s="11">
        <f>SalesData[[#This Row],[Profit]]/SalesData[[#This Row],[Quantity]]</f>
        <v>25.048999999999999</v>
      </c>
      <c r="V1224" s="5">
        <f>SalesData[[#This Row],[Profit]]/SalesData[[#This Row],[Sales]]</f>
        <v>6.25E-2</v>
      </c>
      <c r="W1224" s="17">
        <f>IF(SalesData[[#This Row],[Discount]]&gt;=0.2,1,0)</f>
        <v>1</v>
      </c>
      <c r="X1224" s="1" t="s">
        <v>60</v>
      </c>
      <c r="Y1224" s="1" t="str">
        <f>TEXT(SalesData[[#This Row],[Order Date]],"yyyy")</f>
        <v>2016</v>
      </c>
      <c r="Z1224" s="1" t="s">
        <v>36</v>
      </c>
    </row>
    <row r="1225" spans="1:26" x14ac:dyDescent="0.3">
      <c r="A1225">
        <v>5871</v>
      </c>
      <c r="B1225" s="1" t="s">
        <v>3314</v>
      </c>
      <c r="C1225" s="2">
        <v>42535</v>
      </c>
      <c r="D1225" s="2">
        <v>42535</v>
      </c>
      <c r="E1225" s="1" t="s">
        <v>427</v>
      </c>
      <c r="F1225" s="1" t="s">
        <v>505</v>
      </c>
      <c r="G1225" s="1" t="s">
        <v>506</v>
      </c>
      <c r="H1225" s="1" t="s">
        <v>92</v>
      </c>
      <c r="I1225" s="1" t="s">
        <v>27</v>
      </c>
      <c r="J1225" s="1" t="s">
        <v>3049</v>
      </c>
      <c r="K1225" s="1" t="s">
        <v>55</v>
      </c>
      <c r="L1225" s="1" t="s">
        <v>56</v>
      </c>
      <c r="M1225" s="1" t="s">
        <v>3167</v>
      </c>
      <c r="N1225" s="1" t="s">
        <v>32</v>
      </c>
      <c r="O1225" s="1" t="s">
        <v>47</v>
      </c>
      <c r="P1225" s="1" t="s">
        <v>3168</v>
      </c>
      <c r="Q1225">
        <v>1293.4880000000001</v>
      </c>
      <c r="R1225">
        <v>7</v>
      </c>
      <c r="S1225" s="5">
        <v>0.2</v>
      </c>
      <c r="T1225" s="11">
        <v>80.843000000000004</v>
      </c>
      <c r="U1225" s="11">
        <f>SalesData[[#This Row],[Profit]]/SalesData[[#This Row],[Quantity]]</f>
        <v>11.549000000000001</v>
      </c>
      <c r="V1225" s="5">
        <f>SalesData[[#This Row],[Profit]]/SalesData[[#This Row],[Sales]]</f>
        <v>6.25E-2</v>
      </c>
      <c r="W1225" s="17">
        <f>IF(SalesData[[#This Row],[Discount]]&gt;=0.2,1,0)</f>
        <v>1</v>
      </c>
      <c r="X1225" s="1" t="s">
        <v>432</v>
      </c>
      <c r="Y1225" s="1" t="str">
        <f>TEXT(SalesData[[#This Row],[Order Date]],"yyyy")</f>
        <v>2016</v>
      </c>
      <c r="Z1225" s="1" t="s">
        <v>61</v>
      </c>
    </row>
    <row r="1226" spans="1:26" x14ac:dyDescent="0.3">
      <c r="A1226">
        <v>5872</v>
      </c>
      <c r="B1226" s="1" t="s">
        <v>3315</v>
      </c>
      <c r="C1226" s="2">
        <v>42637</v>
      </c>
      <c r="D1226" s="2">
        <v>42641</v>
      </c>
      <c r="E1226" s="1" t="s">
        <v>41</v>
      </c>
      <c r="F1226" s="1" t="s">
        <v>2353</v>
      </c>
      <c r="G1226" s="1" t="s">
        <v>2354</v>
      </c>
      <c r="H1226" s="1" t="s">
        <v>26</v>
      </c>
      <c r="I1226" s="1" t="s">
        <v>27</v>
      </c>
      <c r="J1226" s="1" t="s">
        <v>213</v>
      </c>
      <c r="K1226" s="1" t="s">
        <v>112</v>
      </c>
      <c r="L1226" s="1" t="s">
        <v>95</v>
      </c>
      <c r="M1226" s="1" t="s">
        <v>183</v>
      </c>
      <c r="N1226" s="1" t="s">
        <v>32</v>
      </c>
      <c r="O1226" s="1" t="s">
        <v>58</v>
      </c>
      <c r="P1226" s="1" t="s">
        <v>184</v>
      </c>
      <c r="Q1226">
        <v>127.95</v>
      </c>
      <c r="R1226">
        <v>3</v>
      </c>
      <c r="S1226" s="5">
        <v>0</v>
      </c>
      <c r="T1226" s="11">
        <v>21.7515</v>
      </c>
      <c r="U1226" s="11">
        <f>SalesData[[#This Row],[Profit]]/SalesData[[#This Row],[Quantity]]</f>
        <v>7.2504999999999997</v>
      </c>
      <c r="V1226" s="5">
        <f>SalesData[[#This Row],[Profit]]/SalesData[[#This Row],[Sales]]</f>
        <v>0.16999999999999998</v>
      </c>
      <c r="W1226" s="17">
        <f>IF(SalesData[[#This Row],[Discount]]&gt;=0.2,1,0)</f>
        <v>0</v>
      </c>
      <c r="X1226" s="1" t="s">
        <v>85</v>
      </c>
      <c r="Y1226" s="1" t="str">
        <f>TEXT(SalesData[[#This Row],[Order Date]],"yyyy")</f>
        <v>2016</v>
      </c>
      <c r="Z1226" s="1" t="s">
        <v>79</v>
      </c>
    </row>
    <row r="1227" spans="1:26" x14ac:dyDescent="0.3">
      <c r="A1227">
        <v>5881</v>
      </c>
      <c r="B1227" s="1" t="s">
        <v>3316</v>
      </c>
      <c r="C1227" s="2">
        <v>42631</v>
      </c>
      <c r="D1227" s="2">
        <v>42635</v>
      </c>
      <c r="E1227" s="1" t="s">
        <v>41</v>
      </c>
      <c r="F1227" s="1" t="s">
        <v>1322</v>
      </c>
      <c r="G1227" s="1" t="s">
        <v>1323</v>
      </c>
      <c r="H1227" s="1" t="s">
        <v>92</v>
      </c>
      <c r="I1227" s="1" t="s">
        <v>27</v>
      </c>
      <c r="J1227" s="1" t="s">
        <v>641</v>
      </c>
      <c r="K1227" s="1" t="s">
        <v>55</v>
      </c>
      <c r="L1227" s="1" t="s">
        <v>56</v>
      </c>
      <c r="M1227" s="1" t="s">
        <v>561</v>
      </c>
      <c r="N1227" s="1" t="s">
        <v>32</v>
      </c>
      <c r="O1227" s="1" t="s">
        <v>38</v>
      </c>
      <c r="P1227" s="1" t="s">
        <v>562</v>
      </c>
      <c r="Q1227">
        <v>801.56799999999998</v>
      </c>
      <c r="R1227">
        <v>2</v>
      </c>
      <c r="S1227" s="5">
        <v>0.2</v>
      </c>
      <c r="T1227" s="11">
        <v>50.097999999999999</v>
      </c>
      <c r="U1227" s="11">
        <f>SalesData[[#This Row],[Profit]]/SalesData[[#This Row],[Quantity]]</f>
        <v>25.048999999999999</v>
      </c>
      <c r="V1227" s="5">
        <f>SalesData[[#This Row],[Profit]]/SalesData[[#This Row],[Sales]]</f>
        <v>6.25E-2</v>
      </c>
      <c r="W1227" s="17">
        <f>IF(SalesData[[#This Row],[Discount]]&gt;=0.2,1,0)</f>
        <v>1</v>
      </c>
      <c r="X1227" s="1" t="s">
        <v>85</v>
      </c>
      <c r="Y1227" s="1" t="str">
        <f>TEXT(SalesData[[#This Row],[Order Date]],"yyyy")</f>
        <v>2016</v>
      </c>
      <c r="Z1227" s="1" t="s">
        <v>79</v>
      </c>
    </row>
    <row r="1228" spans="1:26" x14ac:dyDescent="0.3">
      <c r="A1228">
        <v>5883</v>
      </c>
      <c r="B1228" s="1" t="s">
        <v>3316</v>
      </c>
      <c r="C1228" s="2">
        <v>42631</v>
      </c>
      <c r="D1228" s="2">
        <v>42635</v>
      </c>
      <c r="E1228" s="1" t="s">
        <v>41</v>
      </c>
      <c r="F1228" s="1" t="s">
        <v>1322</v>
      </c>
      <c r="G1228" s="1" t="s">
        <v>1323</v>
      </c>
      <c r="H1228" s="1" t="s">
        <v>92</v>
      </c>
      <c r="I1228" s="1" t="s">
        <v>27</v>
      </c>
      <c r="J1228" s="1" t="s">
        <v>641</v>
      </c>
      <c r="K1228" s="1" t="s">
        <v>55</v>
      </c>
      <c r="L1228" s="1" t="s">
        <v>56</v>
      </c>
      <c r="M1228" s="1" t="s">
        <v>1030</v>
      </c>
      <c r="N1228" s="1" t="s">
        <v>32</v>
      </c>
      <c r="O1228" s="1" t="s">
        <v>38</v>
      </c>
      <c r="P1228" s="1" t="s">
        <v>1031</v>
      </c>
      <c r="Q1228">
        <v>885.52800000000002</v>
      </c>
      <c r="R1228">
        <v>9</v>
      </c>
      <c r="S1228" s="5">
        <v>0.2</v>
      </c>
      <c r="T1228" s="11">
        <v>-99.621899999999997</v>
      </c>
      <c r="U1228" s="11">
        <f>SalesData[[#This Row],[Profit]]/SalesData[[#This Row],[Quantity]]</f>
        <v>-11.069099999999999</v>
      </c>
      <c r="V1228" s="5">
        <f>SalesData[[#This Row],[Profit]]/SalesData[[#This Row],[Sales]]</f>
        <v>-0.11249999999999999</v>
      </c>
      <c r="W1228" s="17">
        <f>IF(SalesData[[#This Row],[Discount]]&gt;=0.2,1,0)</f>
        <v>1</v>
      </c>
      <c r="X1228" s="1" t="s">
        <v>85</v>
      </c>
      <c r="Y1228" s="1" t="str">
        <f>TEXT(SalesData[[#This Row],[Order Date]],"yyyy")</f>
        <v>2016</v>
      </c>
      <c r="Z1228" s="1" t="s">
        <v>79</v>
      </c>
    </row>
    <row r="1229" spans="1:26" x14ac:dyDescent="0.3">
      <c r="A1229">
        <v>5884</v>
      </c>
      <c r="B1229" s="1" t="s">
        <v>3317</v>
      </c>
      <c r="C1229" s="2">
        <v>42442</v>
      </c>
      <c r="D1229" s="2">
        <v>42444</v>
      </c>
      <c r="E1229" s="1" t="s">
        <v>23</v>
      </c>
      <c r="F1229" s="1" t="s">
        <v>1600</v>
      </c>
      <c r="G1229" s="1" t="s">
        <v>1601</v>
      </c>
      <c r="H1229" s="1" t="s">
        <v>92</v>
      </c>
      <c r="I1229" s="1" t="s">
        <v>27</v>
      </c>
      <c r="J1229" s="1" t="s">
        <v>330</v>
      </c>
      <c r="K1229" s="1" t="s">
        <v>55</v>
      </c>
      <c r="L1229" s="1" t="s">
        <v>56</v>
      </c>
      <c r="M1229" s="1" t="s">
        <v>474</v>
      </c>
      <c r="N1229" s="1" t="s">
        <v>32</v>
      </c>
      <c r="O1229" s="1" t="s">
        <v>58</v>
      </c>
      <c r="P1229" s="1" t="s">
        <v>475</v>
      </c>
      <c r="Q1229">
        <v>28.28</v>
      </c>
      <c r="R1229">
        <v>2</v>
      </c>
      <c r="S1229" s="5">
        <v>0</v>
      </c>
      <c r="T1229" s="11">
        <v>7.3528000000000002</v>
      </c>
      <c r="U1229" s="11">
        <f>SalesData[[#This Row],[Profit]]/SalesData[[#This Row],[Quantity]]</f>
        <v>3.6764000000000001</v>
      </c>
      <c r="V1229" s="5">
        <f>SalesData[[#This Row],[Profit]]/SalesData[[#This Row],[Sales]]</f>
        <v>0.26</v>
      </c>
      <c r="W1229" s="17">
        <f>IF(SalesData[[#This Row],[Discount]]&gt;=0.2,1,0)</f>
        <v>0</v>
      </c>
      <c r="X1229" s="1" t="s">
        <v>72</v>
      </c>
      <c r="Y1229" s="1" t="str">
        <f>TEXT(SalesData[[#This Row],[Order Date]],"yyyy")</f>
        <v>2016</v>
      </c>
      <c r="Z1229" s="1" t="s">
        <v>197</v>
      </c>
    </row>
    <row r="1230" spans="1:26" x14ac:dyDescent="0.3">
      <c r="A1230">
        <v>5898</v>
      </c>
      <c r="B1230" s="1" t="s">
        <v>3318</v>
      </c>
      <c r="C1230" s="2">
        <v>42463</v>
      </c>
      <c r="D1230" s="2">
        <v>42469</v>
      </c>
      <c r="E1230" s="1" t="s">
        <v>41</v>
      </c>
      <c r="F1230" s="1" t="s">
        <v>2269</v>
      </c>
      <c r="G1230" s="1" t="s">
        <v>2270</v>
      </c>
      <c r="H1230" s="1" t="s">
        <v>26</v>
      </c>
      <c r="I1230" s="1" t="s">
        <v>27</v>
      </c>
      <c r="J1230" s="1" t="s">
        <v>637</v>
      </c>
      <c r="K1230" s="1" t="s">
        <v>112</v>
      </c>
      <c r="L1230" s="1" t="s">
        <v>95</v>
      </c>
      <c r="M1230" s="1" t="s">
        <v>169</v>
      </c>
      <c r="N1230" s="1" t="s">
        <v>32</v>
      </c>
      <c r="O1230" s="1" t="s">
        <v>58</v>
      </c>
      <c r="P1230" s="1" t="s">
        <v>170</v>
      </c>
      <c r="Q1230">
        <v>71.12</v>
      </c>
      <c r="R1230">
        <v>4</v>
      </c>
      <c r="S1230" s="5">
        <v>0</v>
      </c>
      <c r="T1230" s="11">
        <v>22.0472</v>
      </c>
      <c r="U1230" s="11">
        <f>SalesData[[#This Row],[Profit]]/SalesData[[#This Row],[Quantity]]</f>
        <v>5.5118</v>
      </c>
      <c r="V1230" s="5">
        <f>SalesData[[#This Row],[Profit]]/SalesData[[#This Row],[Sales]]</f>
        <v>0.31</v>
      </c>
      <c r="W1230" s="17">
        <f>IF(SalesData[[#This Row],[Discount]]&gt;=0.2,1,0)</f>
        <v>0</v>
      </c>
      <c r="X1230" s="1" t="s">
        <v>131</v>
      </c>
      <c r="Y1230" s="1" t="str">
        <f>TEXT(SalesData[[#This Row],[Order Date]],"yyyy")</f>
        <v>2016</v>
      </c>
      <c r="Z1230" s="1" t="s">
        <v>115</v>
      </c>
    </row>
    <row r="1231" spans="1:26" x14ac:dyDescent="0.3">
      <c r="A1231">
        <v>5902</v>
      </c>
      <c r="B1231" s="1" t="s">
        <v>3319</v>
      </c>
      <c r="C1231" s="2">
        <v>42701</v>
      </c>
      <c r="D1231" s="2">
        <v>42706</v>
      </c>
      <c r="E1231" s="1" t="s">
        <v>41</v>
      </c>
      <c r="F1231" s="1" t="s">
        <v>1365</v>
      </c>
      <c r="G1231" s="1" t="s">
        <v>1366</v>
      </c>
      <c r="H1231" s="1" t="s">
        <v>92</v>
      </c>
      <c r="I1231" s="1" t="s">
        <v>27</v>
      </c>
      <c r="J1231" s="1" t="s">
        <v>1942</v>
      </c>
      <c r="K1231" s="1" t="s">
        <v>364</v>
      </c>
      <c r="L1231" s="1" t="s">
        <v>69</v>
      </c>
      <c r="M1231" s="1" t="s">
        <v>1579</v>
      </c>
      <c r="N1231" s="1" t="s">
        <v>32</v>
      </c>
      <c r="O1231" s="1" t="s">
        <v>58</v>
      </c>
      <c r="P1231" s="1" t="s">
        <v>1580</v>
      </c>
      <c r="Q1231">
        <v>31.56</v>
      </c>
      <c r="R1231">
        <v>3</v>
      </c>
      <c r="S1231" s="5">
        <v>0</v>
      </c>
      <c r="T1231" s="11">
        <v>10.4148</v>
      </c>
      <c r="U1231" s="11">
        <f>SalesData[[#This Row],[Profit]]/SalesData[[#This Row],[Quantity]]</f>
        <v>3.4716</v>
      </c>
      <c r="V1231" s="5">
        <f>SalesData[[#This Row],[Profit]]/SalesData[[#This Row],[Sales]]</f>
        <v>0.33</v>
      </c>
      <c r="W1231" s="17">
        <f>IF(SalesData[[#This Row],[Discount]]&gt;=0.2,1,0)</f>
        <v>0</v>
      </c>
      <c r="X1231" s="1" t="s">
        <v>60</v>
      </c>
      <c r="Y1231" s="1" t="str">
        <f>TEXT(SalesData[[#This Row],[Order Date]],"yyyy")</f>
        <v>2016</v>
      </c>
      <c r="Z1231" s="1" t="s">
        <v>36</v>
      </c>
    </row>
    <row r="1232" spans="1:26" x14ac:dyDescent="0.3">
      <c r="A1232">
        <v>5910</v>
      </c>
      <c r="B1232" s="1" t="s">
        <v>3320</v>
      </c>
      <c r="C1232" s="2">
        <v>42706</v>
      </c>
      <c r="D1232" s="2">
        <v>42711</v>
      </c>
      <c r="E1232" s="1" t="s">
        <v>41</v>
      </c>
      <c r="F1232" s="1" t="s">
        <v>2499</v>
      </c>
      <c r="G1232" s="1" t="s">
        <v>2500</v>
      </c>
      <c r="H1232" s="1" t="s">
        <v>92</v>
      </c>
      <c r="I1232" s="1" t="s">
        <v>27</v>
      </c>
      <c r="J1232" s="1" t="s">
        <v>1493</v>
      </c>
      <c r="K1232" s="1" t="s">
        <v>55</v>
      </c>
      <c r="L1232" s="1" t="s">
        <v>56</v>
      </c>
      <c r="M1232" s="1" t="s">
        <v>2526</v>
      </c>
      <c r="N1232" s="1" t="s">
        <v>32</v>
      </c>
      <c r="O1232" s="1" t="s">
        <v>58</v>
      </c>
      <c r="P1232" s="1" t="s">
        <v>2527</v>
      </c>
      <c r="Q1232">
        <v>14.52</v>
      </c>
      <c r="R1232">
        <v>3</v>
      </c>
      <c r="S1232" s="5">
        <v>0</v>
      </c>
      <c r="T1232" s="11">
        <v>5.6627999999999998</v>
      </c>
      <c r="U1232" s="11">
        <f>SalesData[[#This Row],[Profit]]/SalesData[[#This Row],[Quantity]]</f>
        <v>1.8875999999999999</v>
      </c>
      <c r="V1232" s="5">
        <f>SalesData[[#This Row],[Profit]]/SalesData[[#This Row],[Sales]]</f>
        <v>0.39</v>
      </c>
      <c r="W1232" s="17">
        <f>IF(SalesData[[#This Row],[Discount]]&gt;=0.2,1,0)</f>
        <v>0</v>
      </c>
      <c r="X1232" s="1" t="s">
        <v>60</v>
      </c>
      <c r="Y1232" s="1" t="str">
        <f>TEXT(SalesData[[#This Row],[Order Date]],"yyyy")</f>
        <v>2016</v>
      </c>
      <c r="Z1232" s="1" t="s">
        <v>98</v>
      </c>
    </row>
    <row r="1233" spans="1:26" x14ac:dyDescent="0.3">
      <c r="A1233">
        <v>5916</v>
      </c>
      <c r="B1233" s="1" t="s">
        <v>3321</v>
      </c>
      <c r="C1233" s="2">
        <v>42264</v>
      </c>
      <c r="D1233" s="2">
        <v>42270</v>
      </c>
      <c r="E1233" s="1" t="s">
        <v>41</v>
      </c>
      <c r="F1233" s="1" t="s">
        <v>2614</v>
      </c>
      <c r="G1233" s="1" t="s">
        <v>2615</v>
      </c>
      <c r="H1233" s="1" t="s">
        <v>26</v>
      </c>
      <c r="I1233" s="1" t="s">
        <v>27</v>
      </c>
      <c r="J1233" s="1" t="s">
        <v>175</v>
      </c>
      <c r="K1233" s="1" t="s">
        <v>122</v>
      </c>
      <c r="L1233" s="1" t="s">
        <v>69</v>
      </c>
      <c r="M1233" s="1" t="s">
        <v>1166</v>
      </c>
      <c r="N1233" s="1" t="s">
        <v>32</v>
      </c>
      <c r="O1233" s="1" t="s">
        <v>38</v>
      </c>
      <c r="P1233" s="1" t="s">
        <v>1167</v>
      </c>
      <c r="Q1233">
        <v>199.76400000000001</v>
      </c>
      <c r="R1233">
        <v>2</v>
      </c>
      <c r="S1233" s="5">
        <v>0.1</v>
      </c>
      <c r="T1233" s="11">
        <v>8.8783999999999992</v>
      </c>
      <c r="U1233" s="11">
        <f>SalesData[[#This Row],[Profit]]/SalesData[[#This Row],[Quantity]]</f>
        <v>4.4391999999999996</v>
      </c>
      <c r="V1233" s="5">
        <f>SalesData[[#This Row],[Profit]]/SalesData[[#This Row],[Sales]]</f>
        <v>4.4444444444444439E-2</v>
      </c>
      <c r="W1233" s="17">
        <f>IF(SalesData[[#This Row],[Discount]]&gt;=0.2,1,0)</f>
        <v>0</v>
      </c>
      <c r="X1233" s="1" t="s">
        <v>131</v>
      </c>
      <c r="Y1233" s="1" t="str">
        <f>TEXT(SalesData[[#This Row],[Order Date]],"yyyy")</f>
        <v>2015</v>
      </c>
      <c r="Z1233" s="1" t="s">
        <v>79</v>
      </c>
    </row>
    <row r="1234" spans="1:26" x14ac:dyDescent="0.3">
      <c r="A1234">
        <v>5918</v>
      </c>
      <c r="B1234" s="1" t="s">
        <v>3321</v>
      </c>
      <c r="C1234" s="2">
        <v>42264</v>
      </c>
      <c r="D1234" s="2">
        <v>42270</v>
      </c>
      <c r="E1234" s="1" t="s">
        <v>41</v>
      </c>
      <c r="F1234" s="1" t="s">
        <v>2614</v>
      </c>
      <c r="G1234" s="1" t="s">
        <v>2615</v>
      </c>
      <c r="H1234" s="1" t="s">
        <v>26</v>
      </c>
      <c r="I1234" s="1" t="s">
        <v>27</v>
      </c>
      <c r="J1234" s="1" t="s">
        <v>175</v>
      </c>
      <c r="K1234" s="1" t="s">
        <v>122</v>
      </c>
      <c r="L1234" s="1" t="s">
        <v>69</v>
      </c>
      <c r="M1234" s="1" t="s">
        <v>83</v>
      </c>
      <c r="N1234" s="1" t="s">
        <v>32</v>
      </c>
      <c r="O1234" s="1" t="s">
        <v>33</v>
      </c>
      <c r="P1234" s="1" t="s">
        <v>84</v>
      </c>
      <c r="Q1234">
        <v>4228.7039999999997</v>
      </c>
      <c r="R1234">
        <v>6</v>
      </c>
      <c r="S1234" s="5">
        <v>0.2</v>
      </c>
      <c r="T1234" s="11">
        <v>158.57640000000001</v>
      </c>
      <c r="U1234" s="11">
        <f>SalesData[[#This Row],[Profit]]/SalesData[[#This Row],[Quantity]]</f>
        <v>26.429400000000001</v>
      </c>
      <c r="V1234" s="5">
        <f>SalesData[[#This Row],[Profit]]/SalesData[[#This Row],[Sales]]</f>
        <v>3.7500000000000006E-2</v>
      </c>
      <c r="W1234" s="17">
        <f>IF(SalesData[[#This Row],[Discount]]&gt;=0.2,1,0)</f>
        <v>1</v>
      </c>
      <c r="X1234" s="1" t="s">
        <v>131</v>
      </c>
      <c r="Y1234" s="1" t="str">
        <f>TEXT(SalesData[[#This Row],[Order Date]],"yyyy")</f>
        <v>2015</v>
      </c>
      <c r="Z1234" s="1" t="s">
        <v>79</v>
      </c>
    </row>
    <row r="1235" spans="1:26" x14ac:dyDescent="0.3">
      <c r="A1235">
        <v>5919</v>
      </c>
      <c r="B1235" s="1" t="s">
        <v>3321</v>
      </c>
      <c r="C1235" s="2">
        <v>42264</v>
      </c>
      <c r="D1235" s="2">
        <v>42270</v>
      </c>
      <c r="E1235" s="1" t="s">
        <v>41</v>
      </c>
      <c r="F1235" s="1" t="s">
        <v>2614</v>
      </c>
      <c r="G1235" s="1" t="s">
        <v>2615</v>
      </c>
      <c r="H1235" s="1" t="s">
        <v>26</v>
      </c>
      <c r="I1235" s="1" t="s">
        <v>27</v>
      </c>
      <c r="J1235" s="1" t="s">
        <v>175</v>
      </c>
      <c r="K1235" s="1" t="s">
        <v>122</v>
      </c>
      <c r="L1235" s="1" t="s">
        <v>69</v>
      </c>
      <c r="M1235" s="1" t="s">
        <v>1697</v>
      </c>
      <c r="N1235" s="1" t="s">
        <v>32</v>
      </c>
      <c r="O1235" s="1" t="s">
        <v>33</v>
      </c>
      <c r="P1235" s="1" t="s">
        <v>1698</v>
      </c>
      <c r="Q1235">
        <v>2003.92</v>
      </c>
      <c r="R1235">
        <v>5</v>
      </c>
      <c r="S1235" s="5">
        <v>0.2</v>
      </c>
      <c r="T1235" s="11">
        <v>-25.048999999999999</v>
      </c>
      <c r="U1235" s="11">
        <f>SalesData[[#This Row],[Profit]]/SalesData[[#This Row],[Quantity]]</f>
        <v>-5.0098000000000003</v>
      </c>
      <c r="V1235" s="5">
        <f>SalesData[[#This Row],[Profit]]/SalesData[[#This Row],[Sales]]</f>
        <v>-1.2499999999999999E-2</v>
      </c>
      <c r="W1235" s="17">
        <f>IF(SalesData[[#This Row],[Discount]]&gt;=0.2,1,0)</f>
        <v>1</v>
      </c>
      <c r="X1235" s="1" t="s">
        <v>131</v>
      </c>
      <c r="Y1235" s="1" t="str">
        <f>TEXT(SalesData[[#This Row],[Order Date]],"yyyy")</f>
        <v>2015</v>
      </c>
      <c r="Z1235" s="1" t="s">
        <v>79</v>
      </c>
    </row>
    <row r="1236" spans="1:26" x14ac:dyDescent="0.3">
      <c r="A1236">
        <v>5924</v>
      </c>
      <c r="B1236" s="1" t="s">
        <v>3322</v>
      </c>
      <c r="C1236" s="2">
        <v>42700</v>
      </c>
      <c r="D1236" s="2">
        <v>42704</v>
      </c>
      <c r="E1236" s="1" t="s">
        <v>23</v>
      </c>
      <c r="F1236" s="1" t="s">
        <v>446</v>
      </c>
      <c r="G1236" s="1" t="s">
        <v>447</v>
      </c>
      <c r="H1236" s="1" t="s">
        <v>92</v>
      </c>
      <c r="I1236" s="1" t="s">
        <v>27</v>
      </c>
      <c r="J1236" s="1" t="s">
        <v>175</v>
      </c>
      <c r="K1236" s="1" t="s">
        <v>122</v>
      </c>
      <c r="L1236" s="1" t="s">
        <v>69</v>
      </c>
      <c r="M1236" s="1" t="s">
        <v>1249</v>
      </c>
      <c r="N1236" s="1" t="s">
        <v>32</v>
      </c>
      <c r="O1236" s="1" t="s">
        <v>47</v>
      </c>
      <c r="P1236" s="1" t="s">
        <v>1250</v>
      </c>
      <c r="Q1236">
        <v>313.17599999999999</v>
      </c>
      <c r="R1236">
        <v>2</v>
      </c>
      <c r="S1236" s="5">
        <v>0.4</v>
      </c>
      <c r="T1236" s="11">
        <v>-120.0508</v>
      </c>
      <c r="U1236" s="11">
        <f>SalesData[[#This Row],[Profit]]/SalesData[[#This Row],[Quantity]]</f>
        <v>-60.025399999999998</v>
      </c>
      <c r="V1236" s="5">
        <f>SalesData[[#This Row],[Profit]]/SalesData[[#This Row],[Sales]]</f>
        <v>-0.38333333333333336</v>
      </c>
      <c r="W1236" s="17">
        <f>IF(SalesData[[#This Row],[Discount]]&gt;=0.2,1,0)</f>
        <v>1</v>
      </c>
      <c r="X1236" s="1" t="s">
        <v>85</v>
      </c>
      <c r="Y1236" s="1" t="str">
        <f>TEXT(SalesData[[#This Row],[Order Date]],"yyyy")</f>
        <v>2016</v>
      </c>
      <c r="Z1236" s="1" t="s">
        <v>36</v>
      </c>
    </row>
    <row r="1237" spans="1:26" x14ac:dyDescent="0.3">
      <c r="A1237">
        <v>5927</v>
      </c>
      <c r="B1237" s="1" t="s">
        <v>3323</v>
      </c>
      <c r="C1237" s="2">
        <v>41737</v>
      </c>
      <c r="D1237" s="2">
        <v>41741</v>
      </c>
      <c r="E1237" s="1" t="s">
        <v>41</v>
      </c>
      <c r="F1237" s="1" t="s">
        <v>3324</v>
      </c>
      <c r="G1237" s="1" t="s">
        <v>3325</v>
      </c>
      <c r="H1237" s="1" t="s">
        <v>92</v>
      </c>
      <c r="I1237" s="1" t="s">
        <v>27</v>
      </c>
      <c r="J1237" s="1" t="s">
        <v>515</v>
      </c>
      <c r="K1237" s="1" t="s">
        <v>1278</v>
      </c>
      <c r="L1237" s="1" t="s">
        <v>30</v>
      </c>
      <c r="M1237" s="1" t="s">
        <v>3191</v>
      </c>
      <c r="N1237" s="1" t="s">
        <v>32</v>
      </c>
      <c r="O1237" s="1" t="s">
        <v>47</v>
      </c>
      <c r="P1237" s="1" t="s">
        <v>3192</v>
      </c>
      <c r="Q1237">
        <v>1215.92</v>
      </c>
      <c r="R1237">
        <v>8</v>
      </c>
      <c r="S1237" s="5">
        <v>0</v>
      </c>
      <c r="T1237" s="11">
        <v>316.13920000000002</v>
      </c>
      <c r="U1237" s="11">
        <f>SalesData[[#This Row],[Profit]]/SalesData[[#This Row],[Quantity]]</f>
        <v>39.517400000000002</v>
      </c>
      <c r="V1237" s="5">
        <f>SalesData[[#This Row],[Profit]]/SalesData[[#This Row],[Sales]]</f>
        <v>0.26</v>
      </c>
      <c r="W1237" s="17">
        <f>IF(SalesData[[#This Row],[Discount]]&gt;=0.2,1,0)</f>
        <v>0</v>
      </c>
      <c r="X1237" s="1" t="s">
        <v>85</v>
      </c>
      <c r="Y1237" s="1" t="str">
        <f>TEXT(SalesData[[#This Row],[Order Date]],"yyyy")</f>
        <v>2014</v>
      </c>
      <c r="Z1237" s="1" t="s">
        <v>115</v>
      </c>
    </row>
    <row r="1238" spans="1:26" x14ac:dyDescent="0.3">
      <c r="A1238">
        <v>5929</v>
      </c>
      <c r="B1238" s="1" t="s">
        <v>3326</v>
      </c>
      <c r="C1238" s="2">
        <v>41923</v>
      </c>
      <c r="D1238" s="2">
        <v>41927</v>
      </c>
      <c r="E1238" s="1" t="s">
        <v>41</v>
      </c>
      <c r="F1238" s="1" t="s">
        <v>2923</v>
      </c>
      <c r="G1238" s="1" t="s">
        <v>2924</v>
      </c>
      <c r="H1238" s="1" t="s">
        <v>92</v>
      </c>
      <c r="I1238" s="1" t="s">
        <v>27</v>
      </c>
      <c r="J1238" s="1" t="s">
        <v>1913</v>
      </c>
      <c r="K1238" s="1" t="s">
        <v>1060</v>
      </c>
      <c r="L1238" s="1" t="s">
        <v>30</v>
      </c>
      <c r="M1238" s="1" t="s">
        <v>1914</v>
      </c>
      <c r="N1238" s="1" t="s">
        <v>32</v>
      </c>
      <c r="O1238" s="1" t="s">
        <v>58</v>
      </c>
      <c r="P1238" s="1" t="s">
        <v>1915</v>
      </c>
      <c r="Q1238">
        <v>8.92</v>
      </c>
      <c r="R1238">
        <v>4</v>
      </c>
      <c r="S1238" s="5">
        <v>0</v>
      </c>
      <c r="T1238" s="11">
        <v>3.9247999999999998</v>
      </c>
      <c r="U1238" s="11">
        <f>SalesData[[#This Row],[Profit]]/SalesData[[#This Row],[Quantity]]</f>
        <v>0.98119999999999996</v>
      </c>
      <c r="V1238" s="5">
        <f>SalesData[[#This Row],[Profit]]/SalesData[[#This Row],[Sales]]</f>
        <v>0.44</v>
      </c>
      <c r="W1238" s="17">
        <f>IF(SalesData[[#This Row],[Discount]]&gt;=0.2,1,0)</f>
        <v>0</v>
      </c>
      <c r="X1238" s="1" t="s">
        <v>85</v>
      </c>
      <c r="Y1238" s="1" t="str">
        <f>TEXT(SalesData[[#This Row],[Order Date]],"yyyy")</f>
        <v>2014</v>
      </c>
      <c r="Z1238" s="1" t="s">
        <v>50</v>
      </c>
    </row>
    <row r="1239" spans="1:26" x14ac:dyDescent="0.3">
      <c r="A1239">
        <v>5930</v>
      </c>
      <c r="B1239" s="1" t="s">
        <v>3327</v>
      </c>
      <c r="C1239" s="2">
        <v>42923</v>
      </c>
      <c r="D1239" s="2">
        <v>42925</v>
      </c>
      <c r="E1239" s="1" t="s">
        <v>89</v>
      </c>
      <c r="F1239" s="1" t="s">
        <v>2869</v>
      </c>
      <c r="G1239" s="1" t="s">
        <v>2870</v>
      </c>
      <c r="H1239" s="1" t="s">
        <v>26</v>
      </c>
      <c r="I1239" s="1" t="s">
        <v>27</v>
      </c>
      <c r="J1239" s="1" t="s">
        <v>67</v>
      </c>
      <c r="K1239" s="1" t="s">
        <v>68</v>
      </c>
      <c r="L1239" s="1" t="s">
        <v>69</v>
      </c>
      <c r="M1239" s="1" t="s">
        <v>862</v>
      </c>
      <c r="N1239" s="1" t="s">
        <v>32</v>
      </c>
      <c r="O1239" s="1" t="s">
        <v>33</v>
      </c>
      <c r="P1239" s="1" t="s">
        <v>863</v>
      </c>
      <c r="Q1239">
        <v>87.21</v>
      </c>
      <c r="R1239">
        <v>3</v>
      </c>
      <c r="S1239" s="5">
        <v>0.5</v>
      </c>
      <c r="T1239" s="11">
        <v>-45.349200000000003</v>
      </c>
      <c r="U1239" s="11">
        <f>SalesData[[#This Row],[Profit]]/SalesData[[#This Row],[Quantity]]</f>
        <v>-15.116400000000001</v>
      </c>
      <c r="V1239" s="5">
        <f>SalesData[[#This Row],[Profit]]/SalesData[[#This Row],[Sales]]</f>
        <v>-0.52000000000000013</v>
      </c>
      <c r="W1239" s="17">
        <f>IF(SalesData[[#This Row],[Discount]]&gt;=0.2,1,0)</f>
        <v>1</v>
      </c>
      <c r="X1239" s="1" t="s">
        <v>72</v>
      </c>
      <c r="Y1239" s="1" t="str">
        <f>TEXT(SalesData[[#This Row],[Order Date]],"yyyy")</f>
        <v>2017</v>
      </c>
      <c r="Z1239" s="1" t="s">
        <v>73</v>
      </c>
    </row>
    <row r="1240" spans="1:26" x14ac:dyDescent="0.3">
      <c r="A1240">
        <v>5936</v>
      </c>
      <c r="B1240" s="1" t="s">
        <v>3328</v>
      </c>
      <c r="C1240" s="2">
        <v>42555</v>
      </c>
      <c r="D1240" s="2">
        <v>42555</v>
      </c>
      <c r="E1240" s="1" t="s">
        <v>427</v>
      </c>
      <c r="F1240" s="1" t="s">
        <v>673</v>
      </c>
      <c r="G1240" s="1" t="s">
        <v>674</v>
      </c>
      <c r="H1240" s="1" t="s">
        <v>102</v>
      </c>
      <c r="I1240" s="1" t="s">
        <v>27</v>
      </c>
      <c r="J1240" s="1" t="s">
        <v>193</v>
      </c>
      <c r="K1240" s="1" t="s">
        <v>194</v>
      </c>
      <c r="L1240" s="1" t="s">
        <v>56</v>
      </c>
      <c r="M1240" s="1" t="s">
        <v>663</v>
      </c>
      <c r="N1240" s="1" t="s">
        <v>32</v>
      </c>
      <c r="O1240" s="1" t="s">
        <v>58</v>
      </c>
      <c r="P1240" s="1" t="s">
        <v>664</v>
      </c>
      <c r="Q1240">
        <v>25.4</v>
      </c>
      <c r="R1240">
        <v>5</v>
      </c>
      <c r="S1240" s="5">
        <v>0</v>
      </c>
      <c r="T1240" s="11">
        <v>8.6359999999999992</v>
      </c>
      <c r="U1240" s="11">
        <f>SalesData[[#This Row],[Profit]]/SalesData[[#This Row],[Quantity]]</f>
        <v>1.7271999999999998</v>
      </c>
      <c r="V1240" s="5">
        <f>SalesData[[#This Row],[Profit]]/SalesData[[#This Row],[Sales]]</f>
        <v>0.33999999999999997</v>
      </c>
      <c r="W1240" s="17">
        <f>IF(SalesData[[#This Row],[Discount]]&gt;=0.2,1,0)</f>
        <v>0</v>
      </c>
      <c r="X1240" s="1" t="s">
        <v>432</v>
      </c>
      <c r="Y1240" s="1" t="str">
        <f>TEXT(SalesData[[#This Row],[Order Date]],"yyyy")</f>
        <v>2016</v>
      </c>
      <c r="Z1240" s="1" t="s">
        <v>73</v>
      </c>
    </row>
    <row r="1241" spans="1:26" x14ac:dyDescent="0.3">
      <c r="A1241">
        <v>5944</v>
      </c>
      <c r="B1241" s="1" t="s">
        <v>3329</v>
      </c>
      <c r="C1241" s="2">
        <v>41876</v>
      </c>
      <c r="D1241" s="2">
        <v>41880</v>
      </c>
      <c r="E1241" s="1" t="s">
        <v>41</v>
      </c>
      <c r="F1241" s="1" t="s">
        <v>484</v>
      </c>
      <c r="G1241" s="1" t="s">
        <v>485</v>
      </c>
      <c r="H1241" s="1" t="s">
        <v>92</v>
      </c>
      <c r="I1241" s="1" t="s">
        <v>27</v>
      </c>
      <c r="J1241" s="1" t="s">
        <v>54</v>
      </c>
      <c r="K1241" s="1" t="s">
        <v>55</v>
      </c>
      <c r="L1241" s="1" t="s">
        <v>56</v>
      </c>
      <c r="M1241" s="1" t="s">
        <v>2160</v>
      </c>
      <c r="N1241" s="1" t="s">
        <v>32</v>
      </c>
      <c r="O1241" s="1" t="s">
        <v>58</v>
      </c>
      <c r="P1241" s="1" t="s">
        <v>2161</v>
      </c>
      <c r="Q1241">
        <v>6.28</v>
      </c>
      <c r="R1241">
        <v>1</v>
      </c>
      <c r="S1241" s="5">
        <v>0</v>
      </c>
      <c r="T1241" s="11">
        <v>2.6375999999999999</v>
      </c>
      <c r="U1241" s="11">
        <f>SalesData[[#This Row],[Profit]]/SalesData[[#This Row],[Quantity]]</f>
        <v>2.6375999999999999</v>
      </c>
      <c r="V1241" s="5">
        <f>SalesData[[#This Row],[Profit]]/SalesData[[#This Row],[Sales]]</f>
        <v>0.42</v>
      </c>
      <c r="W1241" s="17">
        <f>IF(SalesData[[#This Row],[Discount]]&gt;=0.2,1,0)</f>
        <v>0</v>
      </c>
      <c r="X1241" s="1" t="s">
        <v>85</v>
      </c>
      <c r="Y1241" s="1" t="str">
        <f>TEXT(SalesData[[#This Row],[Order Date]],"yyyy")</f>
        <v>2014</v>
      </c>
      <c r="Z1241" s="1" t="s">
        <v>255</v>
      </c>
    </row>
    <row r="1242" spans="1:26" x14ac:dyDescent="0.3">
      <c r="A1242">
        <v>5955</v>
      </c>
      <c r="B1242" s="1" t="s">
        <v>3330</v>
      </c>
      <c r="C1242" s="2">
        <v>41954</v>
      </c>
      <c r="D1242" s="2">
        <v>41958</v>
      </c>
      <c r="E1242" s="1" t="s">
        <v>23</v>
      </c>
      <c r="F1242" s="1" t="s">
        <v>3051</v>
      </c>
      <c r="G1242" s="1" t="s">
        <v>3052</v>
      </c>
      <c r="H1242" s="1" t="s">
        <v>92</v>
      </c>
      <c r="I1242" s="1" t="s">
        <v>27</v>
      </c>
      <c r="J1242" s="1" t="s">
        <v>3331</v>
      </c>
      <c r="K1242" s="1" t="s">
        <v>68</v>
      </c>
      <c r="L1242" s="1" t="s">
        <v>69</v>
      </c>
      <c r="M1242" s="1" t="s">
        <v>2131</v>
      </c>
      <c r="N1242" s="1" t="s">
        <v>32</v>
      </c>
      <c r="O1242" s="1" t="s">
        <v>58</v>
      </c>
      <c r="P1242" s="1" t="s">
        <v>2132</v>
      </c>
      <c r="Q1242">
        <v>23.968</v>
      </c>
      <c r="R1242">
        <v>2</v>
      </c>
      <c r="S1242" s="5">
        <v>0.2</v>
      </c>
      <c r="T1242" s="11">
        <v>7.7896000000000001</v>
      </c>
      <c r="U1242" s="11">
        <f>SalesData[[#This Row],[Profit]]/SalesData[[#This Row],[Quantity]]</f>
        <v>3.8948</v>
      </c>
      <c r="V1242" s="5">
        <f>SalesData[[#This Row],[Profit]]/SalesData[[#This Row],[Sales]]</f>
        <v>0.32500000000000001</v>
      </c>
      <c r="W1242" s="17">
        <f>IF(SalesData[[#This Row],[Discount]]&gt;=0.2,1,0)</f>
        <v>1</v>
      </c>
      <c r="X1242" s="1" t="s">
        <v>85</v>
      </c>
      <c r="Y1242" s="1" t="str">
        <f>TEXT(SalesData[[#This Row],[Order Date]],"yyyy")</f>
        <v>2014</v>
      </c>
      <c r="Z1242" s="1" t="s">
        <v>36</v>
      </c>
    </row>
    <row r="1243" spans="1:26" x14ac:dyDescent="0.3">
      <c r="A1243">
        <v>5956</v>
      </c>
      <c r="B1243" s="1" t="s">
        <v>3330</v>
      </c>
      <c r="C1243" s="2">
        <v>41954</v>
      </c>
      <c r="D1243" s="2">
        <v>41958</v>
      </c>
      <c r="E1243" s="1" t="s">
        <v>23</v>
      </c>
      <c r="F1243" s="1" t="s">
        <v>3051</v>
      </c>
      <c r="G1243" s="1" t="s">
        <v>3052</v>
      </c>
      <c r="H1243" s="1" t="s">
        <v>92</v>
      </c>
      <c r="I1243" s="1" t="s">
        <v>27</v>
      </c>
      <c r="J1243" s="1" t="s">
        <v>3331</v>
      </c>
      <c r="K1243" s="1" t="s">
        <v>68</v>
      </c>
      <c r="L1243" s="1" t="s">
        <v>69</v>
      </c>
      <c r="M1243" s="1" t="s">
        <v>104</v>
      </c>
      <c r="N1243" s="1" t="s">
        <v>32</v>
      </c>
      <c r="O1243" s="1" t="s">
        <v>33</v>
      </c>
      <c r="P1243" s="1" t="s">
        <v>105</v>
      </c>
      <c r="Q1243">
        <v>521.96</v>
      </c>
      <c r="R1243">
        <v>4</v>
      </c>
      <c r="S1243" s="5">
        <v>0.5</v>
      </c>
      <c r="T1243" s="11">
        <v>-250.54079999999999</v>
      </c>
      <c r="U1243" s="11">
        <f>SalesData[[#This Row],[Profit]]/SalesData[[#This Row],[Quantity]]</f>
        <v>-62.635199999999998</v>
      </c>
      <c r="V1243" s="5">
        <f>SalesData[[#This Row],[Profit]]/SalesData[[#This Row],[Sales]]</f>
        <v>-0.47999999999999993</v>
      </c>
      <c r="W1243" s="17">
        <f>IF(SalesData[[#This Row],[Discount]]&gt;=0.2,1,0)</f>
        <v>1</v>
      </c>
      <c r="X1243" s="1" t="s">
        <v>85</v>
      </c>
      <c r="Y1243" s="1" t="str">
        <f>TEXT(SalesData[[#This Row],[Order Date]],"yyyy")</f>
        <v>2014</v>
      </c>
      <c r="Z1243" s="1" t="s">
        <v>36</v>
      </c>
    </row>
    <row r="1244" spans="1:26" x14ac:dyDescent="0.3">
      <c r="A1244">
        <v>5960</v>
      </c>
      <c r="B1244" s="1" t="s">
        <v>3332</v>
      </c>
      <c r="C1244" s="2">
        <v>42441</v>
      </c>
      <c r="D1244" s="2">
        <v>42444</v>
      </c>
      <c r="E1244" s="1" t="s">
        <v>23</v>
      </c>
      <c r="F1244" s="1" t="s">
        <v>446</v>
      </c>
      <c r="G1244" s="1" t="s">
        <v>447</v>
      </c>
      <c r="H1244" s="1" t="s">
        <v>92</v>
      </c>
      <c r="I1244" s="1" t="s">
        <v>27</v>
      </c>
      <c r="J1244" s="1" t="s">
        <v>330</v>
      </c>
      <c r="K1244" s="1" t="s">
        <v>55</v>
      </c>
      <c r="L1244" s="1" t="s">
        <v>56</v>
      </c>
      <c r="M1244" s="1" t="s">
        <v>797</v>
      </c>
      <c r="N1244" s="1" t="s">
        <v>32</v>
      </c>
      <c r="O1244" s="1" t="s">
        <v>38</v>
      </c>
      <c r="P1244" s="1" t="s">
        <v>798</v>
      </c>
      <c r="Q1244">
        <v>770.35199999999998</v>
      </c>
      <c r="R1244">
        <v>3</v>
      </c>
      <c r="S1244" s="5">
        <v>0.2</v>
      </c>
      <c r="T1244" s="11">
        <v>77.035200000000003</v>
      </c>
      <c r="U1244" s="11">
        <f>SalesData[[#This Row],[Profit]]/SalesData[[#This Row],[Quantity]]</f>
        <v>25.6784</v>
      </c>
      <c r="V1244" s="5">
        <f>SalesData[[#This Row],[Profit]]/SalesData[[#This Row],[Sales]]</f>
        <v>0.1</v>
      </c>
      <c r="W1244" s="17">
        <f>IF(SalesData[[#This Row],[Discount]]&gt;=0.2,1,0)</f>
        <v>1</v>
      </c>
      <c r="X1244" s="1" t="s">
        <v>35</v>
      </c>
      <c r="Y1244" s="1" t="str">
        <f>TEXT(SalesData[[#This Row],[Order Date]],"yyyy")</f>
        <v>2016</v>
      </c>
      <c r="Z1244" s="1" t="s">
        <v>197</v>
      </c>
    </row>
    <row r="1245" spans="1:26" x14ac:dyDescent="0.3">
      <c r="A1245">
        <v>5961</v>
      </c>
      <c r="B1245" s="1" t="s">
        <v>3333</v>
      </c>
      <c r="C1245" s="2">
        <v>42775</v>
      </c>
      <c r="D1245" s="2">
        <v>42780</v>
      </c>
      <c r="E1245" s="1" t="s">
        <v>23</v>
      </c>
      <c r="F1245" s="1" t="s">
        <v>1396</v>
      </c>
      <c r="G1245" s="1" t="s">
        <v>1397</v>
      </c>
      <c r="H1245" s="1" t="s">
        <v>92</v>
      </c>
      <c r="I1245" s="1" t="s">
        <v>27</v>
      </c>
      <c r="J1245" s="1" t="s">
        <v>54</v>
      </c>
      <c r="K1245" s="1" t="s">
        <v>55</v>
      </c>
      <c r="L1245" s="1" t="s">
        <v>56</v>
      </c>
      <c r="M1245" s="1" t="s">
        <v>1660</v>
      </c>
      <c r="N1245" s="1" t="s">
        <v>32</v>
      </c>
      <c r="O1245" s="1" t="s">
        <v>58</v>
      </c>
      <c r="P1245" s="1" t="s">
        <v>1661</v>
      </c>
      <c r="Q1245">
        <v>21.12</v>
      </c>
      <c r="R1245">
        <v>4</v>
      </c>
      <c r="S1245" s="5">
        <v>0</v>
      </c>
      <c r="T1245" s="11">
        <v>6.5472000000000001</v>
      </c>
      <c r="U1245" s="11">
        <f>SalesData[[#This Row],[Profit]]/SalesData[[#This Row],[Quantity]]</f>
        <v>1.6368</v>
      </c>
      <c r="V1245" s="5">
        <f>SalesData[[#This Row],[Profit]]/SalesData[[#This Row],[Sales]]</f>
        <v>0.31</v>
      </c>
      <c r="W1245" s="17">
        <f>IF(SalesData[[#This Row],[Discount]]&gt;=0.2,1,0)</f>
        <v>0</v>
      </c>
      <c r="X1245" s="1" t="s">
        <v>60</v>
      </c>
      <c r="Y1245" s="1" t="str">
        <f>TEXT(SalesData[[#This Row],[Order Date]],"yyyy")</f>
        <v>2017</v>
      </c>
      <c r="Z1245" s="1" t="s">
        <v>299</v>
      </c>
    </row>
    <row r="1246" spans="1:26" x14ac:dyDescent="0.3">
      <c r="A1246">
        <v>5972</v>
      </c>
      <c r="B1246" s="1" t="s">
        <v>3334</v>
      </c>
      <c r="C1246" s="2">
        <v>41840</v>
      </c>
      <c r="D1246" s="2">
        <v>41842</v>
      </c>
      <c r="E1246" s="1" t="s">
        <v>89</v>
      </c>
      <c r="F1246" s="1" t="s">
        <v>2055</v>
      </c>
      <c r="G1246" s="1" t="s">
        <v>2056</v>
      </c>
      <c r="H1246" s="1" t="s">
        <v>26</v>
      </c>
      <c r="I1246" s="1" t="s">
        <v>27</v>
      </c>
      <c r="J1246" s="1" t="s">
        <v>641</v>
      </c>
      <c r="K1246" s="1" t="s">
        <v>55</v>
      </c>
      <c r="L1246" s="1" t="s">
        <v>56</v>
      </c>
      <c r="M1246" s="1" t="s">
        <v>778</v>
      </c>
      <c r="N1246" s="1" t="s">
        <v>32</v>
      </c>
      <c r="O1246" s="1" t="s">
        <v>58</v>
      </c>
      <c r="P1246" s="1" t="s">
        <v>779</v>
      </c>
      <c r="Q1246">
        <v>43.02</v>
      </c>
      <c r="R1246">
        <v>3</v>
      </c>
      <c r="S1246" s="5">
        <v>0</v>
      </c>
      <c r="T1246" s="11">
        <v>15.4872</v>
      </c>
      <c r="U1246" s="11">
        <f>SalesData[[#This Row],[Profit]]/SalesData[[#This Row],[Quantity]]</f>
        <v>5.1623999999999999</v>
      </c>
      <c r="V1246" s="5">
        <f>SalesData[[#This Row],[Profit]]/SalesData[[#This Row],[Sales]]</f>
        <v>0.36</v>
      </c>
      <c r="W1246" s="17">
        <f>IF(SalesData[[#This Row],[Discount]]&gt;=0.2,1,0)</f>
        <v>0</v>
      </c>
      <c r="X1246" s="1" t="s">
        <v>72</v>
      </c>
      <c r="Y1246" s="1" t="str">
        <f>TEXT(SalesData[[#This Row],[Order Date]],"yyyy")</f>
        <v>2014</v>
      </c>
      <c r="Z1246" s="1" t="s">
        <v>73</v>
      </c>
    </row>
    <row r="1247" spans="1:26" x14ac:dyDescent="0.3">
      <c r="A1247">
        <v>5973</v>
      </c>
      <c r="B1247" s="1" t="s">
        <v>3335</v>
      </c>
      <c r="C1247" s="2">
        <v>42772</v>
      </c>
      <c r="D1247" s="2">
        <v>42777</v>
      </c>
      <c r="E1247" s="1" t="s">
        <v>41</v>
      </c>
      <c r="F1247" s="1" t="s">
        <v>3336</v>
      </c>
      <c r="G1247" s="1" t="s">
        <v>3337</v>
      </c>
      <c r="H1247" s="1" t="s">
        <v>26</v>
      </c>
      <c r="I1247" s="1" t="s">
        <v>27</v>
      </c>
      <c r="J1247" s="1" t="s">
        <v>175</v>
      </c>
      <c r="K1247" s="1" t="s">
        <v>122</v>
      </c>
      <c r="L1247" s="1" t="s">
        <v>69</v>
      </c>
      <c r="M1247" s="1" t="s">
        <v>1001</v>
      </c>
      <c r="N1247" s="1" t="s">
        <v>32</v>
      </c>
      <c r="O1247" s="1" t="s">
        <v>33</v>
      </c>
      <c r="P1247" s="1" t="s">
        <v>1002</v>
      </c>
      <c r="Q1247">
        <v>240.78399999999999</v>
      </c>
      <c r="R1247">
        <v>1</v>
      </c>
      <c r="S1247" s="5">
        <v>0.2</v>
      </c>
      <c r="T1247" s="11">
        <v>30.097999999999999</v>
      </c>
      <c r="U1247" s="11">
        <f>SalesData[[#This Row],[Profit]]/SalesData[[#This Row],[Quantity]]</f>
        <v>30.097999999999999</v>
      </c>
      <c r="V1247" s="5">
        <f>SalesData[[#This Row],[Profit]]/SalesData[[#This Row],[Sales]]</f>
        <v>0.125</v>
      </c>
      <c r="W1247" s="17">
        <f>IF(SalesData[[#This Row],[Discount]]&gt;=0.2,1,0)</f>
        <v>1</v>
      </c>
      <c r="X1247" s="1" t="s">
        <v>60</v>
      </c>
      <c r="Y1247" s="1" t="str">
        <f>TEXT(SalesData[[#This Row],[Order Date]],"yyyy")</f>
        <v>2017</v>
      </c>
      <c r="Z1247" s="1" t="s">
        <v>299</v>
      </c>
    </row>
    <row r="1248" spans="1:26" x14ac:dyDescent="0.3">
      <c r="A1248">
        <v>5979</v>
      </c>
      <c r="B1248" s="1" t="s">
        <v>3338</v>
      </c>
      <c r="C1248" s="2">
        <v>41889</v>
      </c>
      <c r="D1248" s="2">
        <v>41895</v>
      </c>
      <c r="E1248" s="1" t="s">
        <v>41</v>
      </c>
      <c r="F1248" s="1" t="s">
        <v>673</v>
      </c>
      <c r="G1248" s="1" t="s">
        <v>674</v>
      </c>
      <c r="H1248" s="1" t="s">
        <v>102</v>
      </c>
      <c r="I1248" s="1" t="s">
        <v>27</v>
      </c>
      <c r="J1248" s="1" t="s">
        <v>2023</v>
      </c>
      <c r="K1248" s="1" t="s">
        <v>1524</v>
      </c>
      <c r="L1248" s="1" t="s">
        <v>95</v>
      </c>
      <c r="M1248" s="1" t="s">
        <v>1261</v>
      </c>
      <c r="N1248" s="1" t="s">
        <v>32</v>
      </c>
      <c r="O1248" s="1" t="s">
        <v>47</v>
      </c>
      <c r="P1248" s="1" t="s">
        <v>1065</v>
      </c>
      <c r="Q1248">
        <v>429.9</v>
      </c>
      <c r="R1248">
        <v>5</v>
      </c>
      <c r="S1248" s="5">
        <v>0</v>
      </c>
      <c r="T1248" s="11">
        <v>111.774</v>
      </c>
      <c r="U1248" s="11">
        <f>SalesData[[#This Row],[Profit]]/SalesData[[#This Row],[Quantity]]</f>
        <v>22.354800000000001</v>
      </c>
      <c r="V1248" s="5">
        <f>SalesData[[#This Row],[Profit]]/SalesData[[#This Row],[Sales]]</f>
        <v>0.26</v>
      </c>
      <c r="W1248" s="17">
        <f>IF(SalesData[[#This Row],[Discount]]&gt;=0.2,1,0)</f>
        <v>0</v>
      </c>
      <c r="X1248" s="1" t="s">
        <v>131</v>
      </c>
      <c r="Y1248" s="1" t="str">
        <f>TEXT(SalesData[[#This Row],[Order Date]],"yyyy")</f>
        <v>2014</v>
      </c>
      <c r="Z1248" s="1" t="s">
        <v>79</v>
      </c>
    </row>
    <row r="1249" spans="1:26" x14ac:dyDescent="0.3">
      <c r="A1249">
        <v>5981</v>
      </c>
      <c r="B1249" s="1" t="s">
        <v>3338</v>
      </c>
      <c r="C1249" s="2">
        <v>41889</v>
      </c>
      <c r="D1249" s="2">
        <v>41895</v>
      </c>
      <c r="E1249" s="1" t="s">
        <v>41</v>
      </c>
      <c r="F1249" s="1" t="s">
        <v>673</v>
      </c>
      <c r="G1249" s="1" t="s">
        <v>674</v>
      </c>
      <c r="H1249" s="1" t="s">
        <v>102</v>
      </c>
      <c r="I1249" s="1" t="s">
        <v>27</v>
      </c>
      <c r="J1249" s="1" t="s">
        <v>2023</v>
      </c>
      <c r="K1249" s="1" t="s">
        <v>1524</v>
      </c>
      <c r="L1249" s="1" t="s">
        <v>95</v>
      </c>
      <c r="M1249" s="1" t="s">
        <v>257</v>
      </c>
      <c r="N1249" s="1" t="s">
        <v>32</v>
      </c>
      <c r="O1249" s="1" t="s">
        <v>38</v>
      </c>
      <c r="P1249" s="1" t="s">
        <v>258</v>
      </c>
      <c r="Q1249">
        <v>161.96</v>
      </c>
      <c r="R1249">
        <v>2</v>
      </c>
      <c r="S1249" s="5">
        <v>0</v>
      </c>
      <c r="T1249" s="11">
        <v>45.348799999999997</v>
      </c>
      <c r="U1249" s="11">
        <f>SalesData[[#This Row],[Profit]]/SalesData[[#This Row],[Quantity]]</f>
        <v>22.674399999999999</v>
      </c>
      <c r="V1249" s="5">
        <f>SalesData[[#This Row],[Profit]]/SalesData[[#This Row],[Sales]]</f>
        <v>0.27999999999999997</v>
      </c>
      <c r="W1249" s="17">
        <f>IF(SalesData[[#This Row],[Discount]]&gt;=0.2,1,0)</f>
        <v>0</v>
      </c>
      <c r="X1249" s="1" t="s">
        <v>131</v>
      </c>
      <c r="Y1249" s="1" t="str">
        <f>TEXT(SalesData[[#This Row],[Order Date]],"yyyy")</f>
        <v>2014</v>
      </c>
      <c r="Z1249" s="1" t="s">
        <v>79</v>
      </c>
    </row>
    <row r="1250" spans="1:26" x14ac:dyDescent="0.3">
      <c r="A1250">
        <v>5985</v>
      </c>
      <c r="B1250" s="1" t="s">
        <v>3339</v>
      </c>
      <c r="C1250" s="2">
        <v>42570</v>
      </c>
      <c r="D1250" s="2">
        <v>42576</v>
      </c>
      <c r="E1250" s="1" t="s">
        <v>41</v>
      </c>
      <c r="F1250" s="1" t="s">
        <v>1632</v>
      </c>
      <c r="G1250" s="1" t="s">
        <v>1633</v>
      </c>
      <c r="H1250" s="1" t="s">
        <v>26</v>
      </c>
      <c r="I1250" s="1" t="s">
        <v>27</v>
      </c>
      <c r="J1250" s="1" t="s">
        <v>3340</v>
      </c>
      <c r="K1250" s="1" t="s">
        <v>480</v>
      </c>
      <c r="L1250" s="1" t="s">
        <v>30</v>
      </c>
      <c r="M1250" s="1" t="s">
        <v>2112</v>
      </c>
      <c r="N1250" s="1" t="s">
        <v>32</v>
      </c>
      <c r="O1250" s="1" t="s">
        <v>58</v>
      </c>
      <c r="P1250" s="1" t="s">
        <v>2113</v>
      </c>
      <c r="Q1250">
        <v>185.58</v>
      </c>
      <c r="R1250">
        <v>6</v>
      </c>
      <c r="S1250" s="5">
        <v>0</v>
      </c>
      <c r="T1250" s="11">
        <v>76.087800000000001</v>
      </c>
      <c r="U1250" s="11">
        <f>SalesData[[#This Row],[Profit]]/SalesData[[#This Row],[Quantity]]</f>
        <v>12.6813</v>
      </c>
      <c r="V1250" s="5">
        <f>SalesData[[#This Row],[Profit]]/SalesData[[#This Row],[Sales]]</f>
        <v>0.41</v>
      </c>
      <c r="W1250" s="17">
        <f>IF(SalesData[[#This Row],[Discount]]&gt;=0.2,1,0)</f>
        <v>0</v>
      </c>
      <c r="X1250" s="1" t="s">
        <v>131</v>
      </c>
      <c r="Y1250" s="1" t="str">
        <f>TEXT(SalesData[[#This Row],[Order Date]],"yyyy")</f>
        <v>2016</v>
      </c>
      <c r="Z1250" s="1" t="s">
        <v>73</v>
      </c>
    </row>
    <row r="1251" spans="1:26" x14ac:dyDescent="0.3">
      <c r="A1251">
        <v>5990</v>
      </c>
      <c r="B1251" s="1" t="s">
        <v>3339</v>
      </c>
      <c r="C1251" s="2">
        <v>42570</v>
      </c>
      <c r="D1251" s="2">
        <v>42576</v>
      </c>
      <c r="E1251" s="1" t="s">
        <v>41</v>
      </c>
      <c r="F1251" s="1" t="s">
        <v>1632</v>
      </c>
      <c r="G1251" s="1" t="s">
        <v>1633</v>
      </c>
      <c r="H1251" s="1" t="s">
        <v>26</v>
      </c>
      <c r="I1251" s="1" t="s">
        <v>27</v>
      </c>
      <c r="J1251" s="1" t="s">
        <v>3340</v>
      </c>
      <c r="K1251" s="1" t="s">
        <v>480</v>
      </c>
      <c r="L1251" s="1" t="s">
        <v>30</v>
      </c>
      <c r="M1251" s="1" t="s">
        <v>2817</v>
      </c>
      <c r="N1251" s="1" t="s">
        <v>32</v>
      </c>
      <c r="O1251" s="1" t="s">
        <v>33</v>
      </c>
      <c r="P1251" s="1" t="s">
        <v>2818</v>
      </c>
      <c r="Q1251">
        <v>504.9</v>
      </c>
      <c r="R1251">
        <v>5</v>
      </c>
      <c r="S1251" s="5">
        <v>0</v>
      </c>
      <c r="T1251" s="11">
        <v>126.22499999999999</v>
      </c>
      <c r="U1251" s="11">
        <f>SalesData[[#This Row],[Profit]]/SalesData[[#This Row],[Quantity]]</f>
        <v>25.244999999999997</v>
      </c>
      <c r="V1251" s="5">
        <f>SalesData[[#This Row],[Profit]]/SalesData[[#This Row],[Sales]]</f>
        <v>0.25</v>
      </c>
      <c r="W1251" s="17">
        <f>IF(SalesData[[#This Row],[Discount]]&gt;=0.2,1,0)</f>
        <v>0</v>
      </c>
      <c r="X1251" s="1" t="s">
        <v>131</v>
      </c>
      <c r="Y1251" s="1" t="str">
        <f>TEXT(SalesData[[#This Row],[Order Date]],"yyyy")</f>
        <v>2016</v>
      </c>
      <c r="Z1251" s="1" t="s">
        <v>73</v>
      </c>
    </row>
    <row r="1252" spans="1:26" x14ac:dyDescent="0.3">
      <c r="A1252">
        <v>5993</v>
      </c>
      <c r="B1252" s="1" t="s">
        <v>3341</v>
      </c>
      <c r="C1252" s="2">
        <v>42993</v>
      </c>
      <c r="D1252" s="2">
        <v>42999</v>
      </c>
      <c r="E1252" s="1" t="s">
        <v>41</v>
      </c>
      <c r="F1252" s="1" t="s">
        <v>2950</v>
      </c>
      <c r="G1252" s="1" t="s">
        <v>2951</v>
      </c>
      <c r="H1252" s="1" t="s">
        <v>26</v>
      </c>
      <c r="I1252" s="1" t="s">
        <v>27</v>
      </c>
      <c r="J1252" s="1" t="s">
        <v>54</v>
      </c>
      <c r="K1252" s="1" t="s">
        <v>55</v>
      </c>
      <c r="L1252" s="1" t="s">
        <v>56</v>
      </c>
      <c r="M1252" s="1" t="s">
        <v>490</v>
      </c>
      <c r="N1252" s="1" t="s">
        <v>32</v>
      </c>
      <c r="O1252" s="1" t="s">
        <v>38</v>
      </c>
      <c r="P1252" s="1" t="s">
        <v>491</v>
      </c>
      <c r="Q1252">
        <v>184.75200000000001</v>
      </c>
      <c r="R1252">
        <v>3</v>
      </c>
      <c r="S1252" s="5">
        <v>0.2</v>
      </c>
      <c r="T1252" s="11">
        <v>-20.784600000000001</v>
      </c>
      <c r="U1252" s="11">
        <f>SalesData[[#This Row],[Profit]]/SalesData[[#This Row],[Quantity]]</f>
        <v>-6.9282000000000004</v>
      </c>
      <c r="V1252" s="5">
        <f>SalesData[[#This Row],[Profit]]/SalesData[[#This Row],[Sales]]</f>
        <v>-0.1125</v>
      </c>
      <c r="W1252" s="17">
        <f>IF(SalesData[[#This Row],[Discount]]&gt;=0.2,1,0)</f>
        <v>1</v>
      </c>
      <c r="X1252" s="1" t="s">
        <v>131</v>
      </c>
      <c r="Y1252" s="1" t="str">
        <f>TEXT(SalesData[[#This Row],[Order Date]],"yyyy")</f>
        <v>2017</v>
      </c>
      <c r="Z1252" s="1" t="s">
        <v>79</v>
      </c>
    </row>
    <row r="1253" spans="1:26" x14ac:dyDescent="0.3">
      <c r="A1253">
        <v>5996</v>
      </c>
      <c r="B1253" s="1" t="s">
        <v>3342</v>
      </c>
      <c r="C1253" s="2">
        <v>42715</v>
      </c>
      <c r="D1253" s="2">
        <v>42715</v>
      </c>
      <c r="E1253" s="1" t="s">
        <v>427</v>
      </c>
      <c r="F1253" s="1" t="s">
        <v>1040</v>
      </c>
      <c r="G1253" s="1" t="s">
        <v>1041</v>
      </c>
      <c r="H1253" s="1" t="s">
        <v>92</v>
      </c>
      <c r="I1253" s="1" t="s">
        <v>27</v>
      </c>
      <c r="J1253" s="1" t="s">
        <v>349</v>
      </c>
      <c r="K1253" s="1" t="s">
        <v>233</v>
      </c>
      <c r="L1253" s="1" t="s">
        <v>69</v>
      </c>
      <c r="M1253" s="1" t="s">
        <v>2580</v>
      </c>
      <c r="N1253" s="1" t="s">
        <v>32</v>
      </c>
      <c r="O1253" s="1" t="s">
        <v>38</v>
      </c>
      <c r="P1253" s="1" t="s">
        <v>2581</v>
      </c>
      <c r="Q1253">
        <v>458.43</v>
      </c>
      <c r="R1253">
        <v>5</v>
      </c>
      <c r="S1253" s="5">
        <v>0.3</v>
      </c>
      <c r="T1253" s="11">
        <v>-137.529</v>
      </c>
      <c r="U1253" s="11">
        <f>SalesData[[#This Row],[Profit]]/SalesData[[#This Row],[Quantity]]</f>
        <v>-27.505800000000001</v>
      </c>
      <c r="V1253" s="5">
        <f>SalesData[[#This Row],[Profit]]/SalesData[[#This Row],[Sales]]</f>
        <v>-0.3</v>
      </c>
      <c r="W1253" s="17">
        <f>IF(SalesData[[#This Row],[Discount]]&gt;=0.2,1,0)</f>
        <v>1</v>
      </c>
      <c r="X1253" s="1" t="s">
        <v>432</v>
      </c>
      <c r="Y1253" s="1" t="str">
        <f>TEXT(SalesData[[#This Row],[Order Date]],"yyyy")</f>
        <v>2016</v>
      </c>
      <c r="Z1253" s="1" t="s">
        <v>98</v>
      </c>
    </row>
    <row r="1254" spans="1:26" x14ac:dyDescent="0.3">
      <c r="A1254">
        <v>5998</v>
      </c>
      <c r="B1254" s="1" t="s">
        <v>3342</v>
      </c>
      <c r="C1254" s="2">
        <v>42715</v>
      </c>
      <c r="D1254" s="2">
        <v>42715</v>
      </c>
      <c r="E1254" s="1" t="s">
        <v>427</v>
      </c>
      <c r="F1254" s="1" t="s">
        <v>1040</v>
      </c>
      <c r="G1254" s="1" t="s">
        <v>1041</v>
      </c>
      <c r="H1254" s="1" t="s">
        <v>92</v>
      </c>
      <c r="I1254" s="1" t="s">
        <v>27</v>
      </c>
      <c r="J1254" s="1" t="s">
        <v>349</v>
      </c>
      <c r="K1254" s="1" t="s">
        <v>233</v>
      </c>
      <c r="L1254" s="1" t="s">
        <v>69</v>
      </c>
      <c r="M1254" s="1" t="s">
        <v>1236</v>
      </c>
      <c r="N1254" s="1" t="s">
        <v>32</v>
      </c>
      <c r="O1254" s="1" t="s">
        <v>47</v>
      </c>
      <c r="P1254" s="1" t="s">
        <v>1237</v>
      </c>
      <c r="Q1254">
        <v>328.59</v>
      </c>
      <c r="R1254">
        <v>3</v>
      </c>
      <c r="S1254" s="5">
        <v>0.4</v>
      </c>
      <c r="T1254" s="11">
        <v>-147.8655</v>
      </c>
      <c r="U1254" s="11">
        <f>SalesData[[#This Row],[Profit]]/SalesData[[#This Row],[Quantity]]</f>
        <v>-49.288499999999999</v>
      </c>
      <c r="V1254" s="5">
        <f>SalesData[[#This Row],[Profit]]/SalesData[[#This Row],[Sales]]</f>
        <v>-0.45</v>
      </c>
      <c r="W1254" s="17">
        <f>IF(SalesData[[#This Row],[Discount]]&gt;=0.2,1,0)</f>
        <v>1</v>
      </c>
      <c r="X1254" s="1" t="s">
        <v>432</v>
      </c>
      <c r="Y1254" s="1" t="str">
        <f>TEXT(SalesData[[#This Row],[Order Date]],"yyyy")</f>
        <v>2016</v>
      </c>
      <c r="Z1254" s="1" t="s">
        <v>98</v>
      </c>
    </row>
    <row r="1255" spans="1:26" x14ac:dyDescent="0.3">
      <c r="A1255">
        <v>5999</v>
      </c>
      <c r="B1255" s="1" t="s">
        <v>3343</v>
      </c>
      <c r="C1255" s="2">
        <v>41983</v>
      </c>
      <c r="D1255" s="2">
        <v>41987</v>
      </c>
      <c r="E1255" s="1" t="s">
        <v>41</v>
      </c>
      <c r="F1255" s="1" t="s">
        <v>2026</v>
      </c>
      <c r="G1255" s="1" t="s">
        <v>2027</v>
      </c>
      <c r="H1255" s="1" t="s">
        <v>92</v>
      </c>
      <c r="I1255" s="1" t="s">
        <v>27</v>
      </c>
      <c r="J1255" s="1" t="s">
        <v>3344</v>
      </c>
      <c r="K1255" s="1" t="s">
        <v>2282</v>
      </c>
      <c r="L1255" s="1" t="s">
        <v>56</v>
      </c>
      <c r="M1255" s="1" t="s">
        <v>1143</v>
      </c>
      <c r="N1255" s="1" t="s">
        <v>32</v>
      </c>
      <c r="O1255" s="1" t="s">
        <v>38</v>
      </c>
      <c r="P1255" s="1" t="s">
        <v>1144</v>
      </c>
      <c r="Q1255">
        <v>338.35199999999998</v>
      </c>
      <c r="R1255">
        <v>3</v>
      </c>
      <c r="S1255" s="5">
        <v>0.2</v>
      </c>
      <c r="T1255" s="11">
        <v>4.2294</v>
      </c>
      <c r="U1255" s="11">
        <f>SalesData[[#This Row],[Profit]]/SalesData[[#This Row],[Quantity]]</f>
        <v>1.4097999999999999</v>
      </c>
      <c r="V1255" s="5">
        <f>SalesData[[#This Row],[Profit]]/SalesData[[#This Row],[Sales]]</f>
        <v>1.2500000000000001E-2</v>
      </c>
      <c r="W1255" s="17">
        <f>IF(SalesData[[#This Row],[Discount]]&gt;=0.2,1,0)</f>
        <v>1</v>
      </c>
      <c r="X1255" s="1" t="s">
        <v>85</v>
      </c>
      <c r="Y1255" s="1" t="str">
        <f>TEXT(SalesData[[#This Row],[Order Date]],"yyyy")</f>
        <v>2014</v>
      </c>
      <c r="Z1255" s="1" t="s">
        <v>98</v>
      </c>
    </row>
    <row r="1256" spans="1:26" x14ac:dyDescent="0.3">
      <c r="A1256">
        <v>6002</v>
      </c>
      <c r="B1256" s="1" t="s">
        <v>3345</v>
      </c>
      <c r="C1256" s="2">
        <v>41986</v>
      </c>
      <c r="D1256" s="2">
        <v>41990</v>
      </c>
      <c r="E1256" s="1" t="s">
        <v>41</v>
      </c>
      <c r="F1256" s="1" t="s">
        <v>1714</v>
      </c>
      <c r="G1256" s="1" t="s">
        <v>1715</v>
      </c>
      <c r="H1256" s="1" t="s">
        <v>92</v>
      </c>
      <c r="I1256" s="1" t="s">
        <v>27</v>
      </c>
      <c r="J1256" s="1" t="s">
        <v>521</v>
      </c>
      <c r="K1256" s="1" t="s">
        <v>522</v>
      </c>
      <c r="L1256" s="1" t="s">
        <v>56</v>
      </c>
      <c r="M1256" s="1" t="s">
        <v>1510</v>
      </c>
      <c r="N1256" s="1" t="s">
        <v>32</v>
      </c>
      <c r="O1256" s="1" t="s">
        <v>58</v>
      </c>
      <c r="P1256" s="1" t="s">
        <v>1511</v>
      </c>
      <c r="Q1256">
        <v>87.96</v>
      </c>
      <c r="R1256">
        <v>3</v>
      </c>
      <c r="S1256" s="5">
        <v>0.2</v>
      </c>
      <c r="T1256" s="11">
        <v>7.6965000000000003</v>
      </c>
      <c r="U1256" s="11">
        <f>SalesData[[#This Row],[Profit]]/SalesData[[#This Row],[Quantity]]</f>
        <v>2.5655000000000001</v>
      </c>
      <c r="V1256" s="5">
        <f>SalesData[[#This Row],[Profit]]/SalesData[[#This Row],[Sales]]</f>
        <v>8.7500000000000008E-2</v>
      </c>
      <c r="W1256" s="17">
        <f>IF(SalesData[[#This Row],[Discount]]&gt;=0.2,1,0)</f>
        <v>1</v>
      </c>
      <c r="X1256" s="1" t="s">
        <v>85</v>
      </c>
      <c r="Y1256" s="1" t="str">
        <f>TEXT(SalesData[[#This Row],[Order Date]],"yyyy")</f>
        <v>2014</v>
      </c>
      <c r="Z1256" s="1" t="s">
        <v>98</v>
      </c>
    </row>
    <row r="1257" spans="1:26" x14ac:dyDescent="0.3">
      <c r="A1257">
        <v>6005</v>
      </c>
      <c r="B1257" s="1" t="s">
        <v>3346</v>
      </c>
      <c r="C1257" s="2">
        <v>42985</v>
      </c>
      <c r="D1257" s="2">
        <v>42989</v>
      </c>
      <c r="E1257" s="1" t="s">
        <v>41</v>
      </c>
      <c r="F1257" s="1" t="s">
        <v>3347</v>
      </c>
      <c r="G1257" s="1" t="s">
        <v>3348</v>
      </c>
      <c r="H1257" s="1" t="s">
        <v>26</v>
      </c>
      <c r="I1257" s="1" t="s">
        <v>27</v>
      </c>
      <c r="J1257" s="1" t="s">
        <v>54</v>
      </c>
      <c r="K1257" s="1" t="s">
        <v>55</v>
      </c>
      <c r="L1257" s="1" t="s">
        <v>56</v>
      </c>
      <c r="M1257" s="1" t="s">
        <v>804</v>
      </c>
      <c r="N1257" s="1" t="s">
        <v>32</v>
      </c>
      <c r="O1257" s="1" t="s">
        <v>58</v>
      </c>
      <c r="P1257" s="1" t="s">
        <v>805</v>
      </c>
      <c r="Q1257">
        <v>19.760000000000002</v>
      </c>
      <c r="R1257">
        <v>4</v>
      </c>
      <c r="S1257" s="5">
        <v>0</v>
      </c>
      <c r="T1257" s="11">
        <v>8.2992000000000008</v>
      </c>
      <c r="U1257" s="11">
        <f>SalesData[[#This Row],[Profit]]/SalesData[[#This Row],[Quantity]]</f>
        <v>2.0748000000000002</v>
      </c>
      <c r="V1257" s="5">
        <f>SalesData[[#This Row],[Profit]]/SalesData[[#This Row],[Sales]]</f>
        <v>0.42</v>
      </c>
      <c r="W1257" s="17">
        <f>IF(SalesData[[#This Row],[Discount]]&gt;=0.2,1,0)</f>
        <v>0</v>
      </c>
      <c r="X1257" s="1" t="s">
        <v>85</v>
      </c>
      <c r="Y1257" s="1" t="str">
        <f>TEXT(SalesData[[#This Row],[Order Date]],"yyyy")</f>
        <v>2017</v>
      </c>
      <c r="Z1257" s="1" t="s">
        <v>79</v>
      </c>
    </row>
    <row r="1258" spans="1:26" x14ac:dyDescent="0.3">
      <c r="A1258">
        <v>6006</v>
      </c>
      <c r="B1258" s="1" t="s">
        <v>3349</v>
      </c>
      <c r="C1258" s="2">
        <v>42310</v>
      </c>
      <c r="D1258" s="2">
        <v>42315</v>
      </c>
      <c r="E1258" s="1" t="s">
        <v>41</v>
      </c>
      <c r="F1258" s="1" t="s">
        <v>3350</v>
      </c>
      <c r="G1258" s="1" t="s">
        <v>3351</v>
      </c>
      <c r="H1258" s="1" t="s">
        <v>26</v>
      </c>
      <c r="I1258" s="1" t="s">
        <v>27</v>
      </c>
      <c r="J1258" s="1" t="s">
        <v>121</v>
      </c>
      <c r="K1258" s="1" t="s">
        <v>122</v>
      </c>
      <c r="L1258" s="1" t="s">
        <v>69</v>
      </c>
      <c r="M1258" s="1" t="s">
        <v>2430</v>
      </c>
      <c r="N1258" s="1" t="s">
        <v>32</v>
      </c>
      <c r="O1258" s="1" t="s">
        <v>38</v>
      </c>
      <c r="P1258" s="1" t="s">
        <v>2431</v>
      </c>
      <c r="Q1258">
        <v>109.764</v>
      </c>
      <c r="R1258">
        <v>2</v>
      </c>
      <c r="S1258" s="5">
        <v>0.1</v>
      </c>
      <c r="T1258" s="11">
        <v>8.5372000000000003</v>
      </c>
      <c r="U1258" s="11">
        <f>SalesData[[#This Row],[Profit]]/SalesData[[#This Row],[Quantity]]</f>
        <v>4.2686000000000002</v>
      </c>
      <c r="V1258" s="5">
        <f>SalesData[[#This Row],[Profit]]/SalesData[[#This Row],[Sales]]</f>
        <v>7.7777777777777779E-2</v>
      </c>
      <c r="W1258" s="17">
        <f>IF(SalesData[[#This Row],[Discount]]&gt;=0.2,1,0)</f>
        <v>0</v>
      </c>
      <c r="X1258" s="1" t="s">
        <v>60</v>
      </c>
      <c r="Y1258" s="1" t="str">
        <f>TEXT(SalesData[[#This Row],[Order Date]],"yyyy")</f>
        <v>2015</v>
      </c>
      <c r="Z1258" s="1" t="s">
        <v>36</v>
      </c>
    </row>
    <row r="1259" spans="1:26" x14ac:dyDescent="0.3">
      <c r="A1259">
        <v>6008</v>
      </c>
      <c r="B1259" s="1" t="s">
        <v>3352</v>
      </c>
      <c r="C1259" s="2">
        <v>42826</v>
      </c>
      <c r="D1259" s="2">
        <v>42828</v>
      </c>
      <c r="E1259" s="1" t="s">
        <v>89</v>
      </c>
      <c r="F1259" s="1" t="s">
        <v>1082</v>
      </c>
      <c r="G1259" s="1" t="s">
        <v>1083</v>
      </c>
      <c r="H1259" s="1" t="s">
        <v>92</v>
      </c>
      <c r="I1259" s="1" t="s">
        <v>27</v>
      </c>
      <c r="J1259" s="1" t="s">
        <v>856</v>
      </c>
      <c r="K1259" s="1" t="s">
        <v>160</v>
      </c>
      <c r="L1259" s="1" t="s">
        <v>30</v>
      </c>
      <c r="M1259" s="1" t="s">
        <v>183</v>
      </c>
      <c r="N1259" s="1" t="s">
        <v>32</v>
      </c>
      <c r="O1259" s="1" t="s">
        <v>58</v>
      </c>
      <c r="P1259" s="1" t="s">
        <v>184</v>
      </c>
      <c r="Q1259">
        <v>127.95</v>
      </c>
      <c r="R1259">
        <v>3</v>
      </c>
      <c r="S1259" s="5">
        <v>0</v>
      </c>
      <c r="T1259" s="11">
        <v>21.7515</v>
      </c>
      <c r="U1259" s="11">
        <f>SalesData[[#This Row],[Profit]]/SalesData[[#This Row],[Quantity]]</f>
        <v>7.2504999999999997</v>
      </c>
      <c r="V1259" s="5">
        <f>SalesData[[#This Row],[Profit]]/SalesData[[#This Row],[Sales]]</f>
        <v>0.16999999999999998</v>
      </c>
      <c r="W1259" s="17">
        <f>IF(SalesData[[#This Row],[Discount]]&gt;=0.2,1,0)</f>
        <v>0</v>
      </c>
      <c r="X1259" s="1" t="s">
        <v>72</v>
      </c>
      <c r="Y1259" s="1" t="str">
        <f>TEXT(SalesData[[#This Row],[Order Date]],"yyyy")</f>
        <v>2017</v>
      </c>
      <c r="Z1259" s="1" t="s">
        <v>115</v>
      </c>
    </row>
    <row r="1260" spans="1:26" x14ac:dyDescent="0.3">
      <c r="A1260">
        <v>6016</v>
      </c>
      <c r="B1260" s="1" t="s">
        <v>3353</v>
      </c>
      <c r="C1260" s="2">
        <v>41735</v>
      </c>
      <c r="D1260" s="2">
        <v>41741</v>
      </c>
      <c r="E1260" s="1" t="s">
        <v>41</v>
      </c>
      <c r="F1260" s="1" t="s">
        <v>2204</v>
      </c>
      <c r="G1260" s="1" t="s">
        <v>2205</v>
      </c>
      <c r="H1260" s="1" t="s">
        <v>92</v>
      </c>
      <c r="I1260" s="1" t="s">
        <v>27</v>
      </c>
      <c r="J1260" s="1" t="s">
        <v>54</v>
      </c>
      <c r="K1260" s="1" t="s">
        <v>55</v>
      </c>
      <c r="L1260" s="1" t="s">
        <v>56</v>
      </c>
      <c r="M1260" s="1" t="s">
        <v>3290</v>
      </c>
      <c r="N1260" s="1" t="s">
        <v>32</v>
      </c>
      <c r="O1260" s="1" t="s">
        <v>58</v>
      </c>
      <c r="P1260" s="1" t="s">
        <v>3291</v>
      </c>
      <c r="Q1260">
        <v>91.96</v>
      </c>
      <c r="R1260">
        <v>2</v>
      </c>
      <c r="S1260" s="5">
        <v>0</v>
      </c>
      <c r="T1260" s="11">
        <v>15.6332</v>
      </c>
      <c r="U1260" s="11">
        <f>SalesData[[#This Row],[Profit]]/SalesData[[#This Row],[Quantity]]</f>
        <v>7.8166000000000002</v>
      </c>
      <c r="V1260" s="5">
        <f>SalesData[[#This Row],[Profit]]/SalesData[[#This Row],[Sales]]</f>
        <v>0.17</v>
      </c>
      <c r="W1260" s="17">
        <f>IF(SalesData[[#This Row],[Discount]]&gt;=0.2,1,0)</f>
        <v>0</v>
      </c>
      <c r="X1260" s="1" t="s">
        <v>131</v>
      </c>
      <c r="Y1260" s="1" t="str">
        <f>TEXT(SalesData[[#This Row],[Order Date]],"yyyy")</f>
        <v>2014</v>
      </c>
      <c r="Z1260" s="1" t="s">
        <v>115</v>
      </c>
    </row>
    <row r="1261" spans="1:26" x14ac:dyDescent="0.3">
      <c r="A1261">
        <v>6017</v>
      </c>
      <c r="B1261" s="1" t="s">
        <v>3353</v>
      </c>
      <c r="C1261" s="2">
        <v>41735</v>
      </c>
      <c r="D1261" s="2">
        <v>41741</v>
      </c>
      <c r="E1261" s="1" t="s">
        <v>41</v>
      </c>
      <c r="F1261" s="1" t="s">
        <v>2204</v>
      </c>
      <c r="G1261" s="1" t="s">
        <v>2205</v>
      </c>
      <c r="H1261" s="1" t="s">
        <v>92</v>
      </c>
      <c r="I1261" s="1" t="s">
        <v>27</v>
      </c>
      <c r="J1261" s="1" t="s">
        <v>54</v>
      </c>
      <c r="K1261" s="1" t="s">
        <v>55</v>
      </c>
      <c r="L1261" s="1" t="s">
        <v>56</v>
      </c>
      <c r="M1261" s="1" t="s">
        <v>381</v>
      </c>
      <c r="N1261" s="1" t="s">
        <v>32</v>
      </c>
      <c r="O1261" s="1" t="s">
        <v>58</v>
      </c>
      <c r="P1261" s="1" t="s">
        <v>382</v>
      </c>
      <c r="Q1261">
        <v>33.11</v>
      </c>
      <c r="R1261">
        <v>7</v>
      </c>
      <c r="S1261" s="5">
        <v>0</v>
      </c>
      <c r="T1261" s="11">
        <v>12.9129</v>
      </c>
      <c r="U1261" s="11">
        <f>SalesData[[#This Row],[Profit]]/SalesData[[#This Row],[Quantity]]</f>
        <v>1.8447</v>
      </c>
      <c r="V1261" s="5">
        <f>SalesData[[#This Row],[Profit]]/SalesData[[#This Row],[Sales]]</f>
        <v>0.39</v>
      </c>
      <c r="W1261" s="17">
        <f>IF(SalesData[[#This Row],[Discount]]&gt;=0.2,1,0)</f>
        <v>0</v>
      </c>
      <c r="X1261" s="1" t="s">
        <v>131</v>
      </c>
      <c r="Y1261" s="1" t="str">
        <f>TEXT(SalesData[[#This Row],[Order Date]],"yyyy")</f>
        <v>2014</v>
      </c>
      <c r="Z1261" s="1" t="s">
        <v>115</v>
      </c>
    </row>
    <row r="1262" spans="1:26" x14ac:dyDescent="0.3">
      <c r="A1262">
        <v>6031</v>
      </c>
      <c r="B1262" s="1" t="s">
        <v>3354</v>
      </c>
      <c r="C1262" s="2">
        <v>42922</v>
      </c>
      <c r="D1262" s="2">
        <v>42922</v>
      </c>
      <c r="E1262" s="1" t="s">
        <v>427</v>
      </c>
      <c r="F1262" s="1" t="s">
        <v>2785</v>
      </c>
      <c r="G1262" s="1" t="s">
        <v>2786</v>
      </c>
      <c r="H1262" s="1" t="s">
        <v>26</v>
      </c>
      <c r="I1262" s="1" t="s">
        <v>27</v>
      </c>
      <c r="J1262" s="1" t="s">
        <v>1008</v>
      </c>
      <c r="K1262" s="1" t="s">
        <v>45</v>
      </c>
      <c r="L1262" s="1" t="s">
        <v>30</v>
      </c>
      <c r="M1262" s="1" t="s">
        <v>1587</v>
      </c>
      <c r="N1262" s="1" t="s">
        <v>32</v>
      </c>
      <c r="O1262" s="1" t="s">
        <v>38</v>
      </c>
      <c r="P1262" s="1" t="s">
        <v>1588</v>
      </c>
      <c r="Q1262">
        <v>239.24</v>
      </c>
      <c r="R1262">
        <v>1</v>
      </c>
      <c r="S1262" s="5">
        <v>0.2</v>
      </c>
      <c r="T1262" s="11">
        <v>23.923999999999999</v>
      </c>
      <c r="U1262" s="11">
        <f>SalesData[[#This Row],[Profit]]/SalesData[[#This Row],[Quantity]]</f>
        <v>23.923999999999999</v>
      </c>
      <c r="V1262" s="5">
        <f>SalesData[[#This Row],[Profit]]/SalesData[[#This Row],[Sales]]</f>
        <v>9.9999999999999992E-2</v>
      </c>
      <c r="W1262" s="17">
        <f>IF(SalesData[[#This Row],[Discount]]&gt;=0.2,1,0)</f>
        <v>1</v>
      </c>
      <c r="X1262" s="1" t="s">
        <v>432</v>
      </c>
      <c r="Y1262" s="1" t="str">
        <f>TEXT(SalesData[[#This Row],[Order Date]],"yyyy")</f>
        <v>2017</v>
      </c>
      <c r="Z1262" s="1" t="s">
        <v>73</v>
      </c>
    </row>
    <row r="1263" spans="1:26" x14ac:dyDescent="0.3">
      <c r="A1263">
        <v>6032</v>
      </c>
      <c r="B1263" s="1" t="s">
        <v>3355</v>
      </c>
      <c r="C1263" s="2">
        <v>42729</v>
      </c>
      <c r="D1263" s="2">
        <v>42736</v>
      </c>
      <c r="E1263" s="1" t="s">
        <v>41</v>
      </c>
      <c r="F1263" s="1" t="s">
        <v>2089</v>
      </c>
      <c r="G1263" s="1" t="s">
        <v>2090</v>
      </c>
      <c r="H1263" s="1" t="s">
        <v>92</v>
      </c>
      <c r="I1263" s="1" t="s">
        <v>27</v>
      </c>
      <c r="J1263" s="1" t="s">
        <v>3356</v>
      </c>
      <c r="K1263" s="1" t="s">
        <v>886</v>
      </c>
      <c r="L1263" s="1" t="s">
        <v>69</v>
      </c>
      <c r="M1263" s="1" t="s">
        <v>1660</v>
      </c>
      <c r="N1263" s="1" t="s">
        <v>32</v>
      </c>
      <c r="O1263" s="1" t="s">
        <v>58</v>
      </c>
      <c r="P1263" s="1" t="s">
        <v>1661</v>
      </c>
      <c r="Q1263">
        <v>21.12</v>
      </c>
      <c r="R1263">
        <v>4</v>
      </c>
      <c r="S1263" s="5">
        <v>0</v>
      </c>
      <c r="T1263" s="11">
        <v>6.5472000000000001</v>
      </c>
      <c r="U1263" s="11">
        <f>SalesData[[#This Row],[Profit]]/SalesData[[#This Row],[Quantity]]</f>
        <v>1.6368</v>
      </c>
      <c r="V1263" s="5">
        <f>SalesData[[#This Row],[Profit]]/SalesData[[#This Row],[Sales]]</f>
        <v>0.31</v>
      </c>
      <c r="W1263" s="17">
        <f>IF(SalesData[[#This Row],[Discount]]&gt;=0.2,1,0)</f>
        <v>0</v>
      </c>
      <c r="X1263" s="1" t="s">
        <v>49</v>
      </c>
      <c r="Y1263" s="1" t="str">
        <f>TEXT(SalesData[[#This Row],[Order Date]],"yyyy")</f>
        <v>2016</v>
      </c>
      <c r="Z1263" s="1" t="s">
        <v>98</v>
      </c>
    </row>
    <row r="1264" spans="1:26" x14ac:dyDescent="0.3">
      <c r="A1264">
        <v>6034</v>
      </c>
      <c r="B1264" s="1" t="s">
        <v>3357</v>
      </c>
      <c r="C1264" s="2">
        <v>42352</v>
      </c>
      <c r="D1264" s="2">
        <v>42356</v>
      </c>
      <c r="E1264" s="1" t="s">
        <v>41</v>
      </c>
      <c r="F1264" s="1" t="s">
        <v>1242</v>
      </c>
      <c r="G1264" s="1" t="s">
        <v>1243</v>
      </c>
      <c r="H1264" s="1" t="s">
        <v>102</v>
      </c>
      <c r="I1264" s="1" t="s">
        <v>27</v>
      </c>
      <c r="J1264" s="1" t="s">
        <v>54</v>
      </c>
      <c r="K1264" s="1" t="s">
        <v>55</v>
      </c>
      <c r="L1264" s="1" t="s">
        <v>56</v>
      </c>
      <c r="M1264" s="1" t="s">
        <v>2392</v>
      </c>
      <c r="N1264" s="1" t="s">
        <v>32</v>
      </c>
      <c r="O1264" s="1" t="s">
        <v>58</v>
      </c>
      <c r="P1264" s="1" t="s">
        <v>2393</v>
      </c>
      <c r="Q1264">
        <v>15.24</v>
      </c>
      <c r="R1264">
        <v>3</v>
      </c>
      <c r="S1264" s="5">
        <v>0</v>
      </c>
      <c r="T1264" s="11">
        <v>5.1816000000000004</v>
      </c>
      <c r="U1264" s="11">
        <f>SalesData[[#This Row],[Profit]]/SalesData[[#This Row],[Quantity]]</f>
        <v>1.7272000000000001</v>
      </c>
      <c r="V1264" s="5">
        <f>SalesData[[#This Row],[Profit]]/SalesData[[#This Row],[Sales]]</f>
        <v>0.34</v>
      </c>
      <c r="W1264" s="17">
        <f>IF(SalesData[[#This Row],[Discount]]&gt;=0.2,1,0)</f>
        <v>0</v>
      </c>
      <c r="X1264" s="1" t="s">
        <v>85</v>
      </c>
      <c r="Y1264" s="1" t="str">
        <f>TEXT(SalesData[[#This Row],[Order Date]],"yyyy")</f>
        <v>2015</v>
      </c>
      <c r="Z1264" s="1" t="s">
        <v>98</v>
      </c>
    </row>
    <row r="1265" spans="1:26" x14ac:dyDescent="0.3">
      <c r="A1265">
        <v>6037</v>
      </c>
      <c r="B1265" s="1" t="s">
        <v>3358</v>
      </c>
      <c r="C1265" s="2">
        <v>42617</v>
      </c>
      <c r="D1265" s="2">
        <v>42621</v>
      </c>
      <c r="E1265" s="1" t="s">
        <v>41</v>
      </c>
      <c r="F1265" s="1" t="s">
        <v>2695</v>
      </c>
      <c r="G1265" s="1" t="s">
        <v>2696</v>
      </c>
      <c r="H1265" s="1" t="s">
        <v>26</v>
      </c>
      <c r="I1265" s="1" t="s">
        <v>27</v>
      </c>
      <c r="J1265" s="1" t="s">
        <v>3359</v>
      </c>
      <c r="K1265" s="1" t="s">
        <v>29</v>
      </c>
      <c r="L1265" s="1" t="s">
        <v>30</v>
      </c>
      <c r="M1265" s="1" t="s">
        <v>487</v>
      </c>
      <c r="N1265" s="1" t="s">
        <v>32</v>
      </c>
      <c r="O1265" s="1" t="s">
        <v>58</v>
      </c>
      <c r="P1265" s="1" t="s">
        <v>488</v>
      </c>
      <c r="Q1265">
        <v>42.6</v>
      </c>
      <c r="R1265">
        <v>3</v>
      </c>
      <c r="S1265" s="5">
        <v>0</v>
      </c>
      <c r="T1265" s="11">
        <v>16.614000000000001</v>
      </c>
      <c r="U1265" s="11">
        <f>SalesData[[#This Row],[Profit]]/SalesData[[#This Row],[Quantity]]</f>
        <v>5.5380000000000003</v>
      </c>
      <c r="V1265" s="5">
        <f>SalesData[[#This Row],[Profit]]/SalesData[[#This Row],[Sales]]</f>
        <v>0.39</v>
      </c>
      <c r="W1265" s="17">
        <f>IF(SalesData[[#This Row],[Discount]]&gt;=0.2,1,0)</f>
        <v>0</v>
      </c>
      <c r="X1265" s="1" t="s">
        <v>85</v>
      </c>
      <c r="Y1265" s="1" t="str">
        <f>TEXT(SalesData[[#This Row],[Order Date]],"yyyy")</f>
        <v>2016</v>
      </c>
      <c r="Z1265" s="1" t="s">
        <v>79</v>
      </c>
    </row>
    <row r="1266" spans="1:26" x14ac:dyDescent="0.3">
      <c r="A1266">
        <v>6043</v>
      </c>
      <c r="B1266" s="1" t="s">
        <v>3360</v>
      </c>
      <c r="C1266" s="2">
        <v>42404</v>
      </c>
      <c r="D1266" s="2">
        <v>42408</v>
      </c>
      <c r="E1266" s="1" t="s">
        <v>41</v>
      </c>
      <c r="F1266" s="1" t="s">
        <v>81</v>
      </c>
      <c r="G1266" s="1" t="s">
        <v>82</v>
      </c>
      <c r="H1266" s="1" t="s">
        <v>26</v>
      </c>
      <c r="I1266" s="1" t="s">
        <v>27</v>
      </c>
      <c r="J1266" s="1" t="s">
        <v>3361</v>
      </c>
      <c r="K1266" s="1" t="s">
        <v>522</v>
      </c>
      <c r="L1266" s="1" t="s">
        <v>56</v>
      </c>
      <c r="M1266" s="1" t="s">
        <v>1453</v>
      </c>
      <c r="N1266" s="1" t="s">
        <v>32</v>
      </c>
      <c r="O1266" s="1" t="s">
        <v>58</v>
      </c>
      <c r="P1266" s="1" t="s">
        <v>1454</v>
      </c>
      <c r="Q1266">
        <v>14.368</v>
      </c>
      <c r="R1266">
        <v>2</v>
      </c>
      <c r="S1266" s="5">
        <v>0.2</v>
      </c>
      <c r="T1266" s="11">
        <v>3.9512</v>
      </c>
      <c r="U1266" s="11">
        <f>SalesData[[#This Row],[Profit]]/SalesData[[#This Row],[Quantity]]</f>
        <v>1.9756</v>
      </c>
      <c r="V1266" s="5">
        <f>SalesData[[#This Row],[Profit]]/SalesData[[#This Row],[Sales]]</f>
        <v>0.27500000000000002</v>
      </c>
      <c r="W1266" s="17">
        <f>IF(SalesData[[#This Row],[Discount]]&gt;=0.2,1,0)</f>
        <v>1</v>
      </c>
      <c r="X1266" s="1" t="s">
        <v>85</v>
      </c>
      <c r="Y1266" s="1" t="str">
        <f>TEXT(SalesData[[#This Row],[Order Date]],"yyyy")</f>
        <v>2016</v>
      </c>
      <c r="Z1266" s="1" t="s">
        <v>299</v>
      </c>
    </row>
    <row r="1267" spans="1:26" x14ac:dyDescent="0.3">
      <c r="A1267">
        <v>6044</v>
      </c>
      <c r="B1267" s="1" t="s">
        <v>3362</v>
      </c>
      <c r="C1267" s="2">
        <v>42874</v>
      </c>
      <c r="D1267" s="2">
        <v>42879</v>
      </c>
      <c r="E1267" s="1" t="s">
        <v>23</v>
      </c>
      <c r="F1267" s="1" t="s">
        <v>1558</v>
      </c>
      <c r="G1267" s="1" t="s">
        <v>1559</v>
      </c>
      <c r="H1267" s="1" t="s">
        <v>92</v>
      </c>
      <c r="I1267" s="1" t="s">
        <v>27</v>
      </c>
      <c r="J1267" s="1" t="s">
        <v>3126</v>
      </c>
      <c r="K1267" s="1" t="s">
        <v>143</v>
      </c>
      <c r="L1267" s="1" t="s">
        <v>30</v>
      </c>
      <c r="M1267" s="1" t="s">
        <v>670</v>
      </c>
      <c r="N1267" s="1" t="s">
        <v>32</v>
      </c>
      <c r="O1267" s="1" t="s">
        <v>38</v>
      </c>
      <c r="P1267" s="1" t="s">
        <v>671</v>
      </c>
      <c r="Q1267">
        <v>314.35199999999998</v>
      </c>
      <c r="R1267">
        <v>3</v>
      </c>
      <c r="S1267" s="5">
        <v>0.2</v>
      </c>
      <c r="T1267" s="11">
        <v>-35.364600000000003</v>
      </c>
      <c r="U1267" s="11">
        <f>SalesData[[#This Row],[Profit]]/SalesData[[#This Row],[Quantity]]</f>
        <v>-11.788200000000002</v>
      </c>
      <c r="V1267" s="5">
        <f>SalesData[[#This Row],[Profit]]/SalesData[[#This Row],[Sales]]</f>
        <v>-0.11250000000000002</v>
      </c>
      <c r="W1267" s="17">
        <f>IF(SalesData[[#This Row],[Discount]]&gt;=0.2,1,0)</f>
        <v>1</v>
      </c>
      <c r="X1267" s="1" t="s">
        <v>60</v>
      </c>
      <c r="Y1267" s="1" t="str">
        <f>TEXT(SalesData[[#This Row],[Order Date]],"yyyy")</f>
        <v>2017</v>
      </c>
      <c r="Z1267" s="1" t="s">
        <v>163</v>
      </c>
    </row>
    <row r="1268" spans="1:26" x14ac:dyDescent="0.3">
      <c r="A1268">
        <v>6046</v>
      </c>
      <c r="B1268" s="1" t="s">
        <v>3363</v>
      </c>
      <c r="C1268" s="2">
        <v>42250</v>
      </c>
      <c r="D1268" s="2">
        <v>42255</v>
      </c>
      <c r="E1268" s="1" t="s">
        <v>41</v>
      </c>
      <c r="F1268" s="1" t="s">
        <v>2060</v>
      </c>
      <c r="G1268" s="1" t="s">
        <v>2061</v>
      </c>
      <c r="H1268" s="1" t="s">
        <v>92</v>
      </c>
      <c r="I1268" s="1" t="s">
        <v>27</v>
      </c>
      <c r="J1268" s="1" t="s">
        <v>1224</v>
      </c>
      <c r="K1268" s="1" t="s">
        <v>522</v>
      </c>
      <c r="L1268" s="1" t="s">
        <v>56</v>
      </c>
      <c r="M1268" s="1" t="s">
        <v>1402</v>
      </c>
      <c r="N1268" s="1" t="s">
        <v>32</v>
      </c>
      <c r="O1268" s="1" t="s">
        <v>58</v>
      </c>
      <c r="P1268" s="1" t="s">
        <v>1403</v>
      </c>
      <c r="Q1268">
        <v>238.15199999999999</v>
      </c>
      <c r="R1268">
        <v>3</v>
      </c>
      <c r="S1268" s="5">
        <v>0.2</v>
      </c>
      <c r="T1268" s="11">
        <v>89.307000000000002</v>
      </c>
      <c r="U1268" s="11">
        <f>SalesData[[#This Row],[Profit]]/SalesData[[#This Row],[Quantity]]</f>
        <v>29.769000000000002</v>
      </c>
      <c r="V1268" s="5">
        <f>SalesData[[#This Row],[Profit]]/SalesData[[#This Row],[Sales]]</f>
        <v>0.37500000000000006</v>
      </c>
      <c r="W1268" s="17">
        <f>IF(SalesData[[#This Row],[Discount]]&gt;=0.2,1,0)</f>
        <v>1</v>
      </c>
      <c r="X1268" s="1" t="s">
        <v>60</v>
      </c>
      <c r="Y1268" s="1" t="str">
        <f>TEXT(SalesData[[#This Row],[Order Date]],"yyyy")</f>
        <v>2015</v>
      </c>
      <c r="Z1268" s="1" t="s">
        <v>79</v>
      </c>
    </row>
    <row r="1269" spans="1:26" x14ac:dyDescent="0.3">
      <c r="A1269">
        <v>6047</v>
      </c>
      <c r="B1269" s="1" t="s">
        <v>3364</v>
      </c>
      <c r="C1269" s="2">
        <v>42530</v>
      </c>
      <c r="D1269" s="2">
        <v>42537</v>
      </c>
      <c r="E1269" s="1" t="s">
        <v>41</v>
      </c>
      <c r="F1269" s="1" t="s">
        <v>3365</v>
      </c>
      <c r="G1269" s="1" t="s">
        <v>3366</v>
      </c>
      <c r="H1269" s="1" t="s">
        <v>102</v>
      </c>
      <c r="I1269" s="1" t="s">
        <v>27</v>
      </c>
      <c r="J1269" s="1" t="s">
        <v>167</v>
      </c>
      <c r="K1269" s="1" t="s">
        <v>168</v>
      </c>
      <c r="L1269" s="1" t="s">
        <v>95</v>
      </c>
      <c r="M1269" s="1" t="s">
        <v>3167</v>
      </c>
      <c r="N1269" s="1" t="s">
        <v>32</v>
      </c>
      <c r="O1269" s="1" t="s">
        <v>47</v>
      </c>
      <c r="P1269" s="1" t="s">
        <v>3168</v>
      </c>
      <c r="Q1269">
        <v>692.94</v>
      </c>
      <c r="R1269">
        <v>3</v>
      </c>
      <c r="S1269" s="5">
        <v>0</v>
      </c>
      <c r="T1269" s="11">
        <v>173.23500000000001</v>
      </c>
      <c r="U1269" s="11">
        <f>SalesData[[#This Row],[Profit]]/SalesData[[#This Row],[Quantity]]</f>
        <v>57.745000000000005</v>
      </c>
      <c r="V1269" s="5">
        <f>SalesData[[#This Row],[Profit]]/SalesData[[#This Row],[Sales]]</f>
        <v>0.25</v>
      </c>
      <c r="W1269" s="17">
        <f>IF(SalesData[[#This Row],[Discount]]&gt;=0.2,1,0)</f>
        <v>0</v>
      </c>
      <c r="X1269" s="1" t="s">
        <v>49</v>
      </c>
      <c r="Y1269" s="1" t="str">
        <f>TEXT(SalesData[[#This Row],[Order Date]],"yyyy")</f>
        <v>2016</v>
      </c>
      <c r="Z1269" s="1" t="s">
        <v>61</v>
      </c>
    </row>
    <row r="1270" spans="1:26" x14ac:dyDescent="0.3">
      <c r="A1270">
        <v>6054</v>
      </c>
      <c r="B1270" s="1" t="s">
        <v>3367</v>
      </c>
      <c r="C1270" s="2">
        <v>42636</v>
      </c>
      <c r="D1270" s="2">
        <v>42639</v>
      </c>
      <c r="E1270" s="1" t="s">
        <v>23</v>
      </c>
      <c r="F1270" s="1" t="s">
        <v>526</v>
      </c>
      <c r="G1270" s="1" t="s">
        <v>527</v>
      </c>
      <c r="H1270" s="1" t="s">
        <v>102</v>
      </c>
      <c r="I1270" s="1" t="s">
        <v>27</v>
      </c>
      <c r="J1270" s="1" t="s">
        <v>817</v>
      </c>
      <c r="K1270" s="1" t="s">
        <v>233</v>
      </c>
      <c r="L1270" s="1" t="s">
        <v>69</v>
      </c>
      <c r="M1270" s="1" t="s">
        <v>2191</v>
      </c>
      <c r="N1270" s="1" t="s">
        <v>32</v>
      </c>
      <c r="O1270" s="1" t="s">
        <v>58</v>
      </c>
      <c r="P1270" s="1" t="s">
        <v>2192</v>
      </c>
      <c r="Q1270">
        <v>28</v>
      </c>
      <c r="R1270">
        <v>4</v>
      </c>
      <c r="S1270" s="5">
        <v>0.2</v>
      </c>
      <c r="T1270" s="11">
        <v>7.7</v>
      </c>
      <c r="U1270" s="11">
        <f>SalesData[[#This Row],[Profit]]/SalesData[[#This Row],[Quantity]]</f>
        <v>1.925</v>
      </c>
      <c r="V1270" s="5">
        <f>SalesData[[#This Row],[Profit]]/SalesData[[#This Row],[Sales]]</f>
        <v>0.27500000000000002</v>
      </c>
      <c r="W1270" s="17">
        <f>IF(SalesData[[#This Row],[Discount]]&gt;=0.2,1,0)</f>
        <v>1</v>
      </c>
      <c r="X1270" s="1" t="s">
        <v>35</v>
      </c>
      <c r="Y1270" s="1" t="str">
        <f>TEXT(SalesData[[#This Row],[Order Date]],"yyyy")</f>
        <v>2016</v>
      </c>
      <c r="Z1270" s="1" t="s">
        <v>79</v>
      </c>
    </row>
    <row r="1271" spans="1:26" x14ac:dyDescent="0.3">
      <c r="A1271">
        <v>6068</v>
      </c>
      <c r="B1271" s="1" t="s">
        <v>3368</v>
      </c>
      <c r="C1271" s="2">
        <v>42875</v>
      </c>
      <c r="D1271" s="2">
        <v>42879</v>
      </c>
      <c r="E1271" s="1" t="s">
        <v>41</v>
      </c>
      <c r="F1271" s="1" t="s">
        <v>884</v>
      </c>
      <c r="G1271" s="1" t="s">
        <v>885</v>
      </c>
      <c r="H1271" s="1" t="s">
        <v>102</v>
      </c>
      <c r="I1271" s="1" t="s">
        <v>27</v>
      </c>
      <c r="J1271" s="1" t="s">
        <v>2062</v>
      </c>
      <c r="K1271" s="1" t="s">
        <v>55</v>
      </c>
      <c r="L1271" s="1" t="s">
        <v>56</v>
      </c>
      <c r="M1271" s="1" t="s">
        <v>512</v>
      </c>
      <c r="N1271" s="1" t="s">
        <v>32</v>
      </c>
      <c r="O1271" s="1" t="s">
        <v>38</v>
      </c>
      <c r="P1271" s="1" t="s">
        <v>513</v>
      </c>
      <c r="Q1271">
        <v>518.27200000000005</v>
      </c>
      <c r="R1271">
        <v>8</v>
      </c>
      <c r="S1271" s="5">
        <v>0.2</v>
      </c>
      <c r="T1271" s="11">
        <v>-97.176000000000002</v>
      </c>
      <c r="U1271" s="11">
        <f>SalesData[[#This Row],[Profit]]/SalesData[[#This Row],[Quantity]]</f>
        <v>-12.147</v>
      </c>
      <c r="V1271" s="5">
        <f>SalesData[[#This Row],[Profit]]/SalesData[[#This Row],[Sales]]</f>
        <v>-0.1875</v>
      </c>
      <c r="W1271" s="17">
        <f>IF(SalesData[[#This Row],[Discount]]&gt;=0.2,1,0)</f>
        <v>1</v>
      </c>
      <c r="X1271" s="1" t="s">
        <v>85</v>
      </c>
      <c r="Y1271" s="1" t="str">
        <f>TEXT(SalesData[[#This Row],[Order Date]],"yyyy")</f>
        <v>2017</v>
      </c>
      <c r="Z1271" s="1" t="s">
        <v>163</v>
      </c>
    </row>
    <row r="1272" spans="1:26" x14ac:dyDescent="0.3">
      <c r="A1272">
        <v>6069</v>
      </c>
      <c r="B1272" s="1" t="s">
        <v>3368</v>
      </c>
      <c r="C1272" s="2">
        <v>42875</v>
      </c>
      <c r="D1272" s="2">
        <v>42879</v>
      </c>
      <c r="E1272" s="1" t="s">
        <v>41</v>
      </c>
      <c r="F1272" s="1" t="s">
        <v>884</v>
      </c>
      <c r="G1272" s="1" t="s">
        <v>885</v>
      </c>
      <c r="H1272" s="1" t="s">
        <v>102</v>
      </c>
      <c r="I1272" s="1" t="s">
        <v>27</v>
      </c>
      <c r="J1272" s="1" t="s">
        <v>2062</v>
      </c>
      <c r="K1272" s="1" t="s">
        <v>55</v>
      </c>
      <c r="L1272" s="1" t="s">
        <v>56</v>
      </c>
      <c r="M1272" s="1" t="s">
        <v>979</v>
      </c>
      <c r="N1272" s="1" t="s">
        <v>32</v>
      </c>
      <c r="O1272" s="1" t="s">
        <v>58</v>
      </c>
      <c r="P1272" s="1" t="s">
        <v>980</v>
      </c>
      <c r="Q1272">
        <v>6.98</v>
      </c>
      <c r="R1272">
        <v>1</v>
      </c>
      <c r="S1272" s="5">
        <v>0</v>
      </c>
      <c r="T1272" s="11">
        <v>3.3504</v>
      </c>
      <c r="U1272" s="11">
        <f>SalesData[[#This Row],[Profit]]/SalesData[[#This Row],[Quantity]]</f>
        <v>3.3504</v>
      </c>
      <c r="V1272" s="5">
        <f>SalesData[[#This Row],[Profit]]/SalesData[[#This Row],[Sales]]</f>
        <v>0.48</v>
      </c>
      <c r="W1272" s="17">
        <f>IF(SalesData[[#This Row],[Discount]]&gt;=0.2,1,0)</f>
        <v>0</v>
      </c>
      <c r="X1272" s="1" t="s">
        <v>85</v>
      </c>
      <c r="Y1272" s="1" t="str">
        <f>TEXT(SalesData[[#This Row],[Order Date]],"yyyy")</f>
        <v>2017</v>
      </c>
      <c r="Z1272" s="1" t="s">
        <v>163</v>
      </c>
    </row>
    <row r="1273" spans="1:26" x14ac:dyDescent="0.3">
      <c r="A1273">
        <v>6080</v>
      </c>
      <c r="B1273" s="1" t="s">
        <v>3369</v>
      </c>
      <c r="C1273" s="2">
        <v>42614</v>
      </c>
      <c r="D1273" s="2">
        <v>42620</v>
      </c>
      <c r="E1273" s="1" t="s">
        <v>41</v>
      </c>
      <c r="F1273" s="1" t="s">
        <v>1120</v>
      </c>
      <c r="G1273" s="1" t="s">
        <v>1121</v>
      </c>
      <c r="H1273" s="1" t="s">
        <v>26</v>
      </c>
      <c r="I1273" s="1" t="s">
        <v>27</v>
      </c>
      <c r="J1273" s="1" t="s">
        <v>175</v>
      </c>
      <c r="K1273" s="1" t="s">
        <v>122</v>
      </c>
      <c r="L1273" s="1" t="s">
        <v>69</v>
      </c>
      <c r="M1273" s="1" t="s">
        <v>553</v>
      </c>
      <c r="N1273" s="1" t="s">
        <v>32</v>
      </c>
      <c r="O1273" s="1" t="s">
        <v>58</v>
      </c>
      <c r="P1273" s="1" t="s">
        <v>554</v>
      </c>
      <c r="Q1273">
        <v>191.82</v>
      </c>
      <c r="R1273">
        <v>3</v>
      </c>
      <c r="S1273" s="5">
        <v>0</v>
      </c>
      <c r="T1273" s="11">
        <v>61.382399999999997</v>
      </c>
      <c r="U1273" s="11">
        <f>SalesData[[#This Row],[Profit]]/SalesData[[#This Row],[Quantity]]</f>
        <v>20.460799999999999</v>
      </c>
      <c r="V1273" s="5">
        <f>SalesData[[#This Row],[Profit]]/SalesData[[#This Row],[Sales]]</f>
        <v>0.32</v>
      </c>
      <c r="W1273" s="17">
        <f>IF(SalesData[[#This Row],[Discount]]&gt;=0.2,1,0)</f>
        <v>0</v>
      </c>
      <c r="X1273" s="1" t="s">
        <v>131</v>
      </c>
      <c r="Y1273" s="1" t="str">
        <f>TEXT(SalesData[[#This Row],[Order Date]],"yyyy")</f>
        <v>2016</v>
      </c>
      <c r="Z1273" s="1" t="s">
        <v>79</v>
      </c>
    </row>
    <row r="1274" spans="1:26" x14ac:dyDescent="0.3">
      <c r="A1274">
        <v>6082</v>
      </c>
      <c r="B1274" s="1" t="s">
        <v>3370</v>
      </c>
      <c r="C1274" s="2">
        <v>41688</v>
      </c>
      <c r="D1274" s="2">
        <v>41688</v>
      </c>
      <c r="E1274" s="1" t="s">
        <v>427</v>
      </c>
      <c r="F1274" s="1" t="s">
        <v>500</v>
      </c>
      <c r="G1274" s="1" t="s">
        <v>501</v>
      </c>
      <c r="H1274" s="1" t="s">
        <v>26</v>
      </c>
      <c r="I1274" s="1" t="s">
        <v>27</v>
      </c>
      <c r="J1274" s="1" t="s">
        <v>3371</v>
      </c>
      <c r="K1274" s="1" t="s">
        <v>94</v>
      </c>
      <c r="L1274" s="1" t="s">
        <v>95</v>
      </c>
      <c r="M1274" s="1" t="s">
        <v>2616</v>
      </c>
      <c r="N1274" s="1" t="s">
        <v>32</v>
      </c>
      <c r="O1274" s="1" t="s">
        <v>58</v>
      </c>
      <c r="P1274" s="1" t="s">
        <v>2617</v>
      </c>
      <c r="Q1274">
        <v>25.16</v>
      </c>
      <c r="R1274">
        <v>5</v>
      </c>
      <c r="S1274" s="5">
        <v>0.6</v>
      </c>
      <c r="T1274" s="11">
        <v>-11.321999999999999</v>
      </c>
      <c r="U1274" s="11">
        <f>SalesData[[#This Row],[Profit]]/SalesData[[#This Row],[Quantity]]</f>
        <v>-2.2643999999999997</v>
      </c>
      <c r="V1274" s="5">
        <f>SalesData[[#This Row],[Profit]]/SalesData[[#This Row],[Sales]]</f>
        <v>-0.44999999999999996</v>
      </c>
      <c r="W1274" s="17">
        <f>IF(SalesData[[#This Row],[Discount]]&gt;=0.2,1,0)</f>
        <v>1</v>
      </c>
      <c r="X1274" s="1" t="s">
        <v>432</v>
      </c>
      <c r="Y1274" s="1" t="str">
        <f>TEXT(SalesData[[#This Row],[Order Date]],"yyyy")</f>
        <v>2014</v>
      </c>
      <c r="Z1274" s="1" t="s">
        <v>299</v>
      </c>
    </row>
    <row r="1275" spans="1:26" x14ac:dyDescent="0.3">
      <c r="A1275">
        <v>6088</v>
      </c>
      <c r="B1275" s="1" t="s">
        <v>3372</v>
      </c>
      <c r="C1275" s="2">
        <v>42352</v>
      </c>
      <c r="D1275" s="2">
        <v>42356</v>
      </c>
      <c r="E1275" s="1" t="s">
        <v>41</v>
      </c>
      <c r="F1275" s="1" t="s">
        <v>1048</v>
      </c>
      <c r="G1275" s="1" t="s">
        <v>1049</v>
      </c>
      <c r="H1275" s="1" t="s">
        <v>26</v>
      </c>
      <c r="I1275" s="1" t="s">
        <v>27</v>
      </c>
      <c r="J1275" s="1" t="s">
        <v>552</v>
      </c>
      <c r="K1275" s="1" t="s">
        <v>55</v>
      </c>
      <c r="L1275" s="1" t="s">
        <v>56</v>
      </c>
      <c r="M1275" s="1" t="s">
        <v>317</v>
      </c>
      <c r="N1275" s="1" t="s">
        <v>32</v>
      </c>
      <c r="O1275" s="1" t="s">
        <v>58</v>
      </c>
      <c r="P1275" s="1" t="s">
        <v>318</v>
      </c>
      <c r="Q1275">
        <v>29.22</v>
      </c>
      <c r="R1275">
        <v>3</v>
      </c>
      <c r="S1275" s="5">
        <v>0</v>
      </c>
      <c r="T1275" s="11">
        <v>12.8568</v>
      </c>
      <c r="U1275" s="11">
        <f>SalesData[[#This Row],[Profit]]/SalesData[[#This Row],[Quantity]]</f>
        <v>4.2855999999999996</v>
      </c>
      <c r="V1275" s="5">
        <f>SalesData[[#This Row],[Profit]]/SalesData[[#This Row],[Sales]]</f>
        <v>0.44</v>
      </c>
      <c r="W1275" s="17">
        <f>IF(SalesData[[#This Row],[Discount]]&gt;=0.2,1,0)</f>
        <v>0</v>
      </c>
      <c r="X1275" s="1" t="s">
        <v>85</v>
      </c>
      <c r="Y1275" s="1" t="str">
        <f>TEXT(SalesData[[#This Row],[Order Date]],"yyyy")</f>
        <v>2015</v>
      </c>
      <c r="Z1275" s="1" t="s">
        <v>98</v>
      </c>
    </row>
    <row r="1276" spans="1:26" x14ac:dyDescent="0.3">
      <c r="A1276">
        <v>6091</v>
      </c>
      <c r="B1276" s="1" t="s">
        <v>3373</v>
      </c>
      <c r="C1276" s="2">
        <v>42998</v>
      </c>
      <c r="D1276" s="2">
        <v>43004</v>
      </c>
      <c r="E1276" s="1" t="s">
        <v>41</v>
      </c>
      <c r="F1276" s="1" t="s">
        <v>741</v>
      </c>
      <c r="G1276" s="1" t="s">
        <v>742</v>
      </c>
      <c r="H1276" s="1" t="s">
        <v>26</v>
      </c>
      <c r="I1276" s="1" t="s">
        <v>27</v>
      </c>
      <c r="J1276" s="1" t="s">
        <v>175</v>
      </c>
      <c r="K1276" s="1" t="s">
        <v>122</v>
      </c>
      <c r="L1276" s="1" t="s">
        <v>69</v>
      </c>
      <c r="M1276" s="1" t="s">
        <v>1188</v>
      </c>
      <c r="N1276" s="1" t="s">
        <v>32</v>
      </c>
      <c r="O1276" s="1" t="s">
        <v>38</v>
      </c>
      <c r="P1276" s="1" t="s">
        <v>1189</v>
      </c>
      <c r="Q1276">
        <v>272.64600000000002</v>
      </c>
      <c r="R1276">
        <v>3</v>
      </c>
      <c r="S1276" s="5">
        <v>0.1</v>
      </c>
      <c r="T1276" s="11">
        <v>18.176400000000001</v>
      </c>
      <c r="U1276" s="11">
        <f>SalesData[[#This Row],[Profit]]/SalesData[[#This Row],[Quantity]]</f>
        <v>6.0588000000000006</v>
      </c>
      <c r="V1276" s="5">
        <f>SalesData[[#This Row],[Profit]]/SalesData[[#This Row],[Sales]]</f>
        <v>6.6666666666666666E-2</v>
      </c>
      <c r="W1276" s="17">
        <f>IF(SalesData[[#This Row],[Discount]]&gt;=0.2,1,0)</f>
        <v>0</v>
      </c>
      <c r="X1276" s="1" t="s">
        <v>131</v>
      </c>
      <c r="Y1276" s="1" t="str">
        <f>TEXT(SalesData[[#This Row],[Order Date]],"yyyy")</f>
        <v>2017</v>
      </c>
      <c r="Z1276" s="1" t="s">
        <v>79</v>
      </c>
    </row>
    <row r="1277" spans="1:26" x14ac:dyDescent="0.3">
      <c r="A1277">
        <v>6097</v>
      </c>
      <c r="B1277" s="1" t="s">
        <v>3373</v>
      </c>
      <c r="C1277" s="2">
        <v>42998</v>
      </c>
      <c r="D1277" s="2">
        <v>43004</v>
      </c>
      <c r="E1277" s="1" t="s">
        <v>41</v>
      </c>
      <c r="F1277" s="1" t="s">
        <v>741</v>
      </c>
      <c r="G1277" s="1" t="s">
        <v>742</v>
      </c>
      <c r="H1277" s="1" t="s">
        <v>26</v>
      </c>
      <c r="I1277" s="1" t="s">
        <v>27</v>
      </c>
      <c r="J1277" s="1" t="s">
        <v>175</v>
      </c>
      <c r="K1277" s="1" t="s">
        <v>122</v>
      </c>
      <c r="L1277" s="1" t="s">
        <v>69</v>
      </c>
      <c r="M1277" s="1" t="s">
        <v>116</v>
      </c>
      <c r="N1277" s="1" t="s">
        <v>32</v>
      </c>
      <c r="O1277" s="1" t="s">
        <v>38</v>
      </c>
      <c r="P1277" s="1" t="s">
        <v>117</v>
      </c>
      <c r="Q1277">
        <v>80.991</v>
      </c>
      <c r="R1277">
        <v>1</v>
      </c>
      <c r="S1277" s="5">
        <v>0.1</v>
      </c>
      <c r="T1277" s="11">
        <v>8.0991</v>
      </c>
      <c r="U1277" s="11">
        <f>SalesData[[#This Row],[Profit]]/SalesData[[#This Row],[Quantity]]</f>
        <v>8.0991</v>
      </c>
      <c r="V1277" s="5">
        <f>SalesData[[#This Row],[Profit]]/SalesData[[#This Row],[Sales]]</f>
        <v>0.1</v>
      </c>
      <c r="W1277" s="17">
        <f>IF(SalesData[[#This Row],[Discount]]&gt;=0.2,1,0)</f>
        <v>0</v>
      </c>
      <c r="X1277" s="1" t="s">
        <v>131</v>
      </c>
      <c r="Y1277" s="1" t="str">
        <f>TEXT(SalesData[[#This Row],[Order Date]],"yyyy")</f>
        <v>2017</v>
      </c>
      <c r="Z1277" s="1" t="s">
        <v>79</v>
      </c>
    </row>
    <row r="1278" spans="1:26" x14ac:dyDescent="0.3">
      <c r="A1278">
        <v>6100</v>
      </c>
      <c r="B1278" s="1" t="s">
        <v>3373</v>
      </c>
      <c r="C1278" s="2">
        <v>42998</v>
      </c>
      <c r="D1278" s="2">
        <v>43004</v>
      </c>
      <c r="E1278" s="1" t="s">
        <v>41</v>
      </c>
      <c r="F1278" s="1" t="s">
        <v>741</v>
      </c>
      <c r="G1278" s="1" t="s">
        <v>742</v>
      </c>
      <c r="H1278" s="1" t="s">
        <v>26</v>
      </c>
      <c r="I1278" s="1" t="s">
        <v>27</v>
      </c>
      <c r="J1278" s="1" t="s">
        <v>175</v>
      </c>
      <c r="K1278" s="1" t="s">
        <v>122</v>
      </c>
      <c r="L1278" s="1" t="s">
        <v>69</v>
      </c>
      <c r="M1278" s="1" t="s">
        <v>383</v>
      </c>
      <c r="N1278" s="1" t="s">
        <v>32</v>
      </c>
      <c r="O1278" s="1" t="s">
        <v>38</v>
      </c>
      <c r="P1278" s="1" t="s">
        <v>384</v>
      </c>
      <c r="Q1278">
        <v>2888.127</v>
      </c>
      <c r="R1278">
        <v>11</v>
      </c>
      <c r="S1278" s="5">
        <v>0.1</v>
      </c>
      <c r="T1278" s="11">
        <v>609.71569999999997</v>
      </c>
      <c r="U1278" s="11">
        <f>SalesData[[#This Row],[Profit]]/SalesData[[#This Row],[Quantity]]</f>
        <v>55.428699999999999</v>
      </c>
      <c r="V1278" s="5">
        <f>SalesData[[#This Row],[Profit]]/SalesData[[#This Row],[Sales]]</f>
        <v>0.21111111111111111</v>
      </c>
      <c r="W1278" s="17">
        <f>IF(SalesData[[#This Row],[Discount]]&gt;=0.2,1,0)</f>
        <v>0</v>
      </c>
      <c r="X1278" s="1" t="s">
        <v>131</v>
      </c>
      <c r="Y1278" s="1" t="str">
        <f>TEXT(SalesData[[#This Row],[Order Date]],"yyyy")</f>
        <v>2017</v>
      </c>
      <c r="Z1278" s="1" t="s">
        <v>79</v>
      </c>
    </row>
    <row r="1279" spans="1:26" x14ac:dyDescent="0.3">
      <c r="A1279">
        <v>6102</v>
      </c>
      <c r="B1279" s="1" t="s">
        <v>3373</v>
      </c>
      <c r="C1279" s="2">
        <v>42998</v>
      </c>
      <c r="D1279" s="2">
        <v>43004</v>
      </c>
      <c r="E1279" s="1" t="s">
        <v>41</v>
      </c>
      <c r="F1279" s="1" t="s">
        <v>741</v>
      </c>
      <c r="G1279" s="1" t="s">
        <v>742</v>
      </c>
      <c r="H1279" s="1" t="s">
        <v>26</v>
      </c>
      <c r="I1279" s="1" t="s">
        <v>27</v>
      </c>
      <c r="J1279" s="1" t="s">
        <v>175</v>
      </c>
      <c r="K1279" s="1" t="s">
        <v>122</v>
      </c>
      <c r="L1279" s="1" t="s">
        <v>69</v>
      </c>
      <c r="M1279" s="1" t="s">
        <v>561</v>
      </c>
      <c r="N1279" s="1" t="s">
        <v>32</v>
      </c>
      <c r="O1279" s="1" t="s">
        <v>38</v>
      </c>
      <c r="P1279" s="1" t="s">
        <v>562</v>
      </c>
      <c r="Q1279">
        <v>2254.41</v>
      </c>
      <c r="R1279">
        <v>5</v>
      </c>
      <c r="S1279" s="5">
        <v>0.1</v>
      </c>
      <c r="T1279" s="11">
        <v>375.73500000000001</v>
      </c>
      <c r="U1279" s="11">
        <f>SalesData[[#This Row],[Profit]]/SalesData[[#This Row],[Quantity]]</f>
        <v>75.147000000000006</v>
      </c>
      <c r="V1279" s="5">
        <f>SalesData[[#This Row],[Profit]]/SalesData[[#This Row],[Sales]]</f>
        <v>0.16666666666666669</v>
      </c>
      <c r="W1279" s="17">
        <f>IF(SalesData[[#This Row],[Discount]]&gt;=0.2,1,0)</f>
        <v>0</v>
      </c>
      <c r="X1279" s="1" t="s">
        <v>131</v>
      </c>
      <c r="Y1279" s="1" t="str">
        <f>TEXT(SalesData[[#This Row],[Order Date]],"yyyy")</f>
        <v>2017</v>
      </c>
      <c r="Z1279" s="1" t="s">
        <v>79</v>
      </c>
    </row>
    <row r="1280" spans="1:26" x14ac:dyDescent="0.3">
      <c r="A1280">
        <v>6105</v>
      </c>
      <c r="B1280" s="1" t="s">
        <v>3374</v>
      </c>
      <c r="C1280" s="2">
        <v>42969</v>
      </c>
      <c r="D1280" s="2">
        <v>42971</v>
      </c>
      <c r="E1280" s="1" t="s">
        <v>89</v>
      </c>
      <c r="F1280" s="1" t="s">
        <v>2433</v>
      </c>
      <c r="G1280" s="1" t="s">
        <v>2434</v>
      </c>
      <c r="H1280" s="1" t="s">
        <v>102</v>
      </c>
      <c r="I1280" s="1" t="s">
        <v>27</v>
      </c>
      <c r="J1280" s="1" t="s">
        <v>67</v>
      </c>
      <c r="K1280" s="1" t="s">
        <v>68</v>
      </c>
      <c r="L1280" s="1" t="s">
        <v>69</v>
      </c>
      <c r="M1280" s="1" t="s">
        <v>917</v>
      </c>
      <c r="N1280" s="1" t="s">
        <v>32</v>
      </c>
      <c r="O1280" s="1" t="s">
        <v>47</v>
      </c>
      <c r="P1280" s="1" t="s">
        <v>918</v>
      </c>
      <c r="Q1280">
        <v>314.53199999999998</v>
      </c>
      <c r="R1280">
        <v>2</v>
      </c>
      <c r="S1280" s="5">
        <v>0.4</v>
      </c>
      <c r="T1280" s="11">
        <v>-83.875200000000007</v>
      </c>
      <c r="U1280" s="11">
        <f>SalesData[[#This Row],[Profit]]/SalesData[[#This Row],[Quantity]]</f>
        <v>-41.937600000000003</v>
      </c>
      <c r="V1280" s="5">
        <f>SalesData[[#This Row],[Profit]]/SalesData[[#This Row],[Sales]]</f>
        <v>-0.26666666666666672</v>
      </c>
      <c r="W1280" s="17">
        <f>IF(SalesData[[#This Row],[Discount]]&gt;=0.2,1,0)</f>
        <v>1</v>
      </c>
      <c r="X1280" s="1" t="s">
        <v>72</v>
      </c>
      <c r="Y1280" s="1" t="str">
        <f>TEXT(SalesData[[#This Row],[Order Date]],"yyyy")</f>
        <v>2017</v>
      </c>
      <c r="Z1280" s="1" t="s">
        <v>255</v>
      </c>
    </row>
    <row r="1281" spans="1:26" x14ac:dyDescent="0.3">
      <c r="A1281">
        <v>6111</v>
      </c>
      <c r="B1281" s="1" t="s">
        <v>3375</v>
      </c>
      <c r="C1281" s="2">
        <v>42686</v>
      </c>
      <c r="D1281" s="2">
        <v>42690</v>
      </c>
      <c r="E1281" s="1" t="s">
        <v>41</v>
      </c>
      <c r="F1281" s="1" t="s">
        <v>3376</v>
      </c>
      <c r="G1281" s="1" t="s">
        <v>3377</v>
      </c>
      <c r="H1281" s="1" t="s">
        <v>26</v>
      </c>
      <c r="I1281" s="1" t="s">
        <v>27</v>
      </c>
      <c r="J1281" s="1" t="s">
        <v>2986</v>
      </c>
      <c r="K1281" s="1" t="s">
        <v>233</v>
      </c>
      <c r="L1281" s="1" t="s">
        <v>69</v>
      </c>
      <c r="M1281" s="1" t="s">
        <v>2336</v>
      </c>
      <c r="N1281" s="1" t="s">
        <v>32</v>
      </c>
      <c r="O1281" s="1" t="s">
        <v>38</v>
      </c>
      <c r="P1281" s="1" t="s">
        <v>2337</v>
      </c>
      <c r="Q1281">
        <v>1474.8019999999999</v>
      </c>
      <c r="R1281">
        <v>7</v>
      </c>
      <c r="S1281" s="5">
        <v>0.3</v>
      </c>
      <c r="T1281" s="11">
        <v>-21.0686</v>
      </c>
      <c r="U1281" s="11">
        <f>SalesData[[#This Row],[Profit]]/SalesData[[#This Row],[Quantity]]</f>
        <v>-3.0097999999999998</v>
      </c>
      <c r="V1281" s="5">
        <f>SalesData[[#This Row],[Profit]]/SalesData[[#This Row],[Sales]]</f>
        <v>-1.4285714285714287E-2</v>
      </c>
      <c r="W1281" s="17">
        <f>IF(SalesData[[#This Row],[Discount]]&gt;=0.2,1,0)</f>
        <v>1</v>
      </c>
      <c r="X1281" s="1" t="s">
        <v>85</v>
      </c>
      <c r="Y1281" s="1" t="str">
        <f>TEXT(SalesData[[#This Row],[Order Date]],"yyyy")</f>
        <v>2016</v>
      </c>
      <c r="Z1281" s="1" t="s">
        <v>36</v>
      </c>
    </row>
    <row r="1282" spans="1:26" x14ac:dyDescent="0.3">
      <c r="A1282">
        <v>6114</v>
      </c>
      <c r="B1282" s="1" t="s">
        <v>3375</v>
      </c>
      <c r="C1282" s="2">
        <v>42686</v>
      </c>
      <c r="D1282" s="2">
        <v>42690</v>
      </c>
      <c r="E1282" s="1" t="s">
        <v>41</v>
      </c>
      <c r="F1282" s="1" t="s">
        <v>3376</v>
      </c>
      <c r="G1282" s="1" t="s">
        <v>3377</v>
      </c>
      <c r="H1282" s="1" t="s">
        <v>26</v>
      </c>
      <c r="I1282" s="1" t="s">
        <v>27</v>
      </c>
      <c r="J1282" s="1" t="s">
        <v>2986</v>
      </c>
      <c r="K1282" s="1" t="s">
        <v>233</v>
      </c>
      <c r="L1282" s="1" t="s">
        <v>69</v>
      </c>
      <c r="M1282" s="1" t="s">
        <v>37</v>
      </c>
      <c r="N1282" s="1" t="s">
        <v>32</v>
      </c>
      <c r="O1282" s="1" t="s">
        <v>38</v>
      </c>
      <c r="P1282" s="1" t="s">
        <v>39</v>
      </c>
      <c r="Q1282">
        <v>1537.0740000000001</v>
      </c>
      <c r="R1282">
        <v>9</v>
      </c>
      <c r="S1282" s="5">
        <v>0.3</v>
      </c>
      <c r="T1282" s="11">
        <v>0</v>
      </c>
      <c r="U1282" s="11">
        <f>SalesData[[#This Row],[Profit]]/SalesData[[#This Row],[Quantity]]</f>
        <v>0</v>
      </c>
      <c r="V1282" s="5">
        <f>SalesData[[#This Row],[Profit]]/SalesData[[#This Row],[Sales]]</f>
        <v>0</v>
      </c>
      <c r="W1282" s="17">
        <f>IF(SalesData[[#This Row],[Discount]]&gt;=0.2,1,0)</f>
        <v>1</v>
      </c>
      <c r="X1282" s="1" t="s">
        <v>85</v>
      </c>
      <c r="Y1282" s="1" t="str">
        <f>TEXT(SalesData[[#This Row],[Order Date]],"yyyy")</f>
        <v>2016</v>
      </c>
      <c r="Z1282" s="1" t="s">
        <v>36</v>
      </c>
    </row>
    <row r="1283" spans="1:26" x14ac:dyDescent="0.3">
      <c r="A1283">
        <v>6115</v>
      </c>
      <c r="B1283" s="1" t="s">
        <v>3375</v>
      </c>
      <c r="C1283" s="2">
        <v>42686</v>
      </c>
      <c r="D1283" s="2">
        <v>42690</v>
      </c>
      <c r="E1283" s="1" t="s">
        <v>41</v>
      </c>
      <c r="F1283" s="1" t="s">
        <v>3376</v>
      </c>
      <c r="G1283" s="1" t="s">
        <v>3377</v>
      </c>
      <c r="H1283" s="1" t="s">
        <v>26</v>
      </c>
      <c r="I1283" s="1" t="s">
        <v>27</v>
      </c>
      <c r="J1283" s="1" t="s">
        <v>2986</v>
      </c>
      <c r="K1283" s="1" t="s">
        <v>233</v>
      </c>
      <c r="L1283" s="1" t="s">
        <v>69</v>
      </c>
      <c r="M1283" s="1" t="s">
        <v>797</v>
      </c>
      <c r="N1283" s="1" t="s">
        <v>32</v>
      </c>
      <c r="O1283" s="1" t="s">
        <v>38</v>
      </c>
      <c r="P1283" s="1" t="s">
        <v>798</v>
      </c>
      <c r="Q1283">
        <v>449.37200000000001</v>
      </c>
      <c r="R1283">
        <v>2</v>
      </c>
      <c r="S1283" s="5">
        <v>0.3</v>
      </c>
      <c r="T1283" s="11">
        <v>-12.8392</v>
      </c>
      <c r="U1283" s="11">
        <f>SalesData[[#This Row],[Profit]]/SalesData[[#This Row],[Quantity]]</f>
        <v>-6.4196</v>
      </c>
      <c r="V1283" s="5">
        <f>SalesData[[#This Row],[Profit]]/SalesData[[#This Row],[Sales]]</f>
        <v>-2.8571428571428571E-2</v>
      </c>
      <c r="W1283" s="17">
        <f>IF(SalesData[[#This Row],[Discount]]&gt;=0.2,1,0)</f>
        <v>1</v>
      </c>
      <c r="X1283" s="1" t="s">
        <v>85</v>
      </c>
      <c r="Y1283" s="1" t="str">
        <f>TEXT(SalesData[[#This Row],[Order Date]],"yyyy")</f>
        <v>2016</v>
      </c>
      <c r="Z1283" s="1" t="s">
        <v>36</v>
      </c>
    </row>
    <row r="1284" spans="1:26" x14ac:dyDescent="0.3">
      <c r="A1284">
        <v>6121</v>
      </c>
      <c r="B1284" s="1" t="s">
        <v>3378</v>
      </c>
      <c r="C1284" s="2">
        <v>42997</v>
      </c>
      <c r="D1284" s="2">
        <v>43003</v>
      </c>
      <c r="E1284" s="1" t="s">
        <v>41</v>
      </c>
      <c r="F1284" s="1" t="s">
        <v>3379</v>
      </c>
      <c r="G1284" s="1" t="s">
        <v>3380</v>
      </c>
      <c r="H1284" s="1" t="s">
        <v>92</v>
      </c>
      <c r="I1284" s="1" t="s">
        <v>27</v>
      </c>
      <c r="J1284" s="1" t="s">
        <v>880</v>
      </c>
      <c r="K1284" s="1" t="s">
        <v>1519</v>
      </c>
      <c r="L1284" s="1" t="s">
        <v>56</v>
      </c>
      <c r="M1284" s="1" t="s">
        <v>553</v>
      </c>
      <c r="N1284" s="1" t="s">
        <v>32</v>
      </c>
      <c r="O1284" s="1" t="s">
        <v>58</v>
      </c>
      <c r="P1284" s="1" t="s">
        <v>554</v>
      </c>
      <c r="Q1284">
        <v>409.21600000000001</v>
      </c>
      <c r="R1284">
        <v>8</v>
      </c>
      <c r="S1284" s="5">
        <v>0.2</v>
      </c>
      <c r="T1284" s="11">
        <v>61.382399999999997</v>
      </c>
      <c r="U1284" s="11">
        <f>SalesData[[#This Row],[Profit]]/SalesData[[#This Row],[Quantity]]</f>
        <v>7.6727999999999996</v>
      </c>
      <c r="V1284" s="5">
        <f>SalesData[[#This Row],[Profit]]/SalesData[[#This Row],[Sales]]</f>
        <v>0.15</v>
      </c>
      <c r="W1284" s="17">
        <f>IF(SalesData[[#This Row],[Discount]]&gt;=0.2,1,0)</f>
        <v>1</v>
      </c>
      <c r="X1284" s="1" t="s">
        <v>131</v>
      </c>
      <c r="Y1284" s="1" t="str">
        <f>TEXT(SalesData[[#This Row],[Order Date]],"yyyy")</f>
        <v>2017</v>
      </c>
      <c r="Z1284" s="1" t="s">
        <v>79</v>
      </c>
    </row>
    <row r="1285" spans="1:26" x14ac:dyDescent="0.3">
      <c r="A1285">
        <v>6122</v>
      </c>
      <c r="B1285" s="1" t="s">
        <v>3378</v>
      </c>
      <c r="C1285" s="2">
        <v>42997</v>
      </c>
      <c r="D1285" s="2">
        <v>43003</v>
      </c>
      <c r="E1285" s="1" t="s">
        <v>41</v>
      </c>
      <c r="F1285" s="1" t="s">
        <v>3379</v>
      </c>
      <c r="G1285" s="1" t="s">
        <v>3380</v>
      </c>
      <c r="H1285" s="1" t="s">
        <v>92</v>
      </c>
      <c r="I1285" s="1" t="s">
        <v>27</v>
      </c>
      <c r="J1285" s="1" t="s">
        <v>880</v>
      </c>
      <c r="K1285" s="1" t="s">
        <v>1519</v>
      </c>
      <c r="L1285" s="1" t="s">
        <v>56</v>
      </c>
      <c r="M1285" s="1" t="s">
        <v>458</v>
      </c>
      <c r="N1285" s="1" t="s">
        <v>32</v>
      </c>
      <c r="O1285" s="1" t="s">
        <v>33</v>
      </c>
      <c r="P1285" s="1" t="s">
        <v>459</v>
      </c>
      <c r="Q1285">
        <v>72.587999999999994</v>
      </c>
      <c r="R1285">
        <v>2</v>
      </c>
      <c r="S1285" s="5">
        <v>0.7</v>
      </c>
      <c r="T1285" s="11">
        <v>-128.2388</v>
      </c>
      <c r="U1285" s="11">
        <f>SalesData[[#This Row],[Profit]]/SalesData[[#This Row],[Quantity]]</f>
        <v>-64.119399999999999</v>
      </c>
      <c r="V1285" s="5">
        <f>SalesData[[#This Row],[Profit]]/SalesData[[#This Row],[Sales]]</f>
        <v>-1.7666666666666668</v>
      </c>
      <c r="W1285" s="17">
        <f>IF(SalesData[[#This Row],[Discount]]&gt;=0.2,1,0)</f>
        <v>1</v>
      </c>
      <c r="X1285" s="1" t="s">
        <v>131</v>
      </c>
      <c r="Y1285" s="1" t="str">
        <f>TEXT(SalesData[[#This Row],[Order Date]],"yyyy")</f>
        <v>2017</v>
      </c>
      <c r="Z1285" s="1" t="s">
        <v>79</v>
      </c>
    </row>
    <row r="1286" spans="1:26" x14ac:dyDescent="0.3">
      <c r="A1286">
        <v>6128</v>
      </c>
      <c r="B1286" s="1" t="s">
        <v>3381</v>
      </c>
      <c r="C1286" s="2">
        <v>42460</v>
      </c>
      <c r="D1286" s="2">
        <v>42466</v>
      </c>
      <c r="E1286" s="1" t="s">
        <v>41</v>
      </c>
      <c r="F1286" s="1" t="s">
        <v>1849</v>
      </c>
      <c r="G1286" s="1" t="s">
        <v>1850</v>
      </c>
      <c r="H1286" s="1" t="s">
        <v>26</v>
      </c>
      <c r="I1286" s="1" t="s">
        <v>27</v>
      </c>
      <c r="J1286" s="1" t="s">
        <v>175</v>
      </c>
      <c r="K1286" s="1" t="s">
        <v>122</v>
      </c>
      <c r="L1286" s="1" t="s">
        <v>69</v>
      </c>
      <c r="M1286" s="1" t="s">
        <v>253</v>
      </c>
      <c r="N1286" s="1" t="s">
        <v>32</v>
      </c>
      <c r="O1286" s="1" t="s">
        <v>38</v>
      </c>
      <c r="P1286" s="1" t="s">
        <v>254</v>
      </c>
      <c r="Q1286">
        <v>327.99599999999998</v>
      </c>
      <c r="R1286">
        <v>6</v>
      </c>
      <c r="S1286" s="5">
        <v>0.1</v>
      </c>
      <c r="T1286" s="11">
        <v>54.665999999999997</v>
      </c>
      <c r="U1286" s="11">
        <f>SalesData[[#This Row],[Profit]]/SalesData[[#This Row],[Quantity]]</f>
        <v>9.1109999999999989</v>
      </c>
      <c r="V1286" s="5">
        <f>SalesData[[#This Row],[Profit]]/SalesData[[#This Row],[Sales]]</f>
        <v>0.16666666666666666</v>
      </c>
      <c r="W1286" s="17">
        <f>IF(SalesData[[#This Row],[Discount]]&gt;=0.2,1,0)</f>
        <v>0</v>
      </c>
      <c r="X1286" s="1" t="s">
        <v>131</v>
      </c>
      <c r="Y1286" s="1" t="str">
        <f>TEXT(SalesData[[#This Row],[Order Date]],"yyyy")</f>
        <v>2016</v>
      </c>
      <c r="Z1286" s="1" t="s">
        <v>197</v>
      </c>
    </row>
    <row r="1287" spans="1:26" x14ac:dyDescent="0.3">
      <c r="A1287">
        <v>6132</v>
      </c>
      <c r="B1287" s="1" t="s">
        <v>3382</v>
      </c>
      <c r="C1287" s="2">
        <v>42000</v>
      </c>
      <c r="D1287" s="2">
        <v>42004</v>
      </c>
      <c r="E1287" s="1" t="s">
        <v>41</v>
      </c>
      <c r="F1287" s="1" t="s">
        <v>3383</v>
      </c>
      <c r="G1287" s="1" t="s">
        <v>3384</v>
      </c>
      <c r="H1287" s="1" t="s">
        <v>102</v>
      </c>
      <c r="I1287" s="1" t="s">
        <v>27</v>
      </c>
      <c r="J1287" s="1" t="s">
        <v>175</v>
      </c>
      <c r="K1287" s="1" t="s">
        <v>122</v>
      </c>
      <c r="L1287" s="1" t="s">
        <v>69</v>
      </c>
      <c r="M1287" s="1" t="s">
        <v>300</v>
      </c>
      <c r="N1287" s="1" t="s">
        <v>32</v>
      </c>
      <c r="O1287" s="1" t="s">
        <v>38</v>
      </c>
      <c r="P1287" s="1" t="s">
        <v>301</v>
      </c>
      <c r="Q1287">
        <v>767.21400000000006</v>
      </c>
      <c r="R1287">
        <v>14</v>
      </c>
      <c r="S1287" s="5">
        <v>0.1</v>
      </c>
      <c r="T1287" s="11">
        <v>161.9674</v>
      </c>
      <c r="U1287" s="11">
        <f>SalesData[[#This Row],[Profit]]/SalesData[[#This Row],[Quantity]]</f>
        <v>11.569100000000001</v>
      </c>
      <c r="V1287" s="5">
        <f>SalesData[[#This Row],[Profit]]/SalesData[[#This Row],[Sales]]</f>
        <v>0.21111111111111108</v>
      </c>
      <c r="W1287" s="17">
        <f>IF(SalesData[[#This Row],[Discount]]&gt;=0.2,1,0)</f>
        <v>0</v>
      </c>
      <c r="X1287" s="1" t="s">
        <v>85</v>
      </c>
      <c r="Y1287" s="1" t="str">
        <f>TEXT(SalesData[[#This Row],[Order Date]],"yyyy")</f>
        <v>2014</v>
      </c>
      <c r="Z1287" s="1" t="s">
        <v>98</v>
      </c>
    </row>
    <row r="1288" spans="1:26" x14ac:dyDescent="0.3">
      <c r="A1288">
        <v>6134</v>
      </c>
      <c r="B1288" s="1" t="s">
        <v>3385</v>
      </c>
      <c r="C1288" s="2">
        <v>42598</v>
      </c>
      <c r="D1288" s="2">
        <v>42601</v>
      </c>
      <c r="E1288" s="1" t="s">
        <v>89</v>
      </c>
      <c r="F1288" s="1" t="s">
        <v>3386</v>
      </c>
      <c r="G1288" s="1" t="s">
        <v>3387</v>
      </c>
      <c r="H1288" s="1" t="s">
        <v>92</v>
      </c>
      <c r="I1288" s="1" t="s">
        <v>27</v>
      </c>
      <c r="J1288" s="1" t="s">
        <v>54</v>
      </c>
      <c r="K1288" s="1" t="s">
        <v>55</v>
      </c>
      <c r="L1288" s="1" t="s">
        <v>56</v>
      </c>
      <c r="M1288" s="1" t="s">
        <v>2408</v>
      </c>
      <c r="N1288" s="1" t="s">
        <v>32</v>
      </c>
      <c r="O1288" s="1" t="s">
        <v>47</v>
      </c>
      <c r="P1288" s="1" t="s">
        <v>2409</v>
      </c>
      <c r="Q1288">
        <v>161.28</v>
      </c>
      <c r="R1288">
        <v>2</v>
      </c>
      <c r="S1288" s="5">
        <v>0.2</v>
      </c>
      <c r="T1288" s="11">
        <v>12.096</v>
      </c>
      <c r="U1288" s="11">
        <f>SalesData[[#This Row],[Profit]]/SalesData[[#This Row],[Quantity]]</f>
        <v>6.048</v>
      </c>
      <c r="V1288" s="5">
        <f>SalesData[[#This Row],[Profit]]/SalesData[[#This Row],[Sales]]</f>
        <v>7.4999999999999997E-2</v>
      </c>
      <c r="W1288" s="17">
        <f>IF(SalesData[[#This Row],[Discount]]&gt;=0.2,1,0)</f>
        <v>1</v>
      </c>
      <c r="X1288" s="1" t="s">
        <v>35</v>
      </c>
      <c r="Y1288" s="1" t="str">
        <f>TEXT(SalesData[[#This Row],[Order Date]],"yyyy")</f>
        <v>2016</v>
      </c>
      <c r="Z1288" s="1" t="s">
        <v>255</v>
      </c>
    </row>
    <row r="1289" spans="1:26" x14ac:dyDescent="0.3">
      <c r="A1289">
        <v>6139</v>
      </c>
      <c r="B1289" s="1" t="s">
        <v>3388</v>
      </c>
      <c r="C1289" s="2">
        <v>41728</v>
      </c>
      <c r="D1289" s="2">
        <v>41733</v>
      </c>
      <c r="E1289" s="1" t="s">
        <v>41</v>
      </c>
      <c r="F1289" s="1" t="s">
        <v>869</v>
      </c>
      <c r="G1289" s="1" t="s">
        <v>870</v>
      </c>
      <c r="H1289" s="1" t="s">
        <v>26</v>
      </c>
      <c r="I1289" s="1" t="s">
        <v>27</v>
      </c>
      <c r="J1289" s="1" t="s">
        <v>330</v>
      </c>
      <c r="K1289" s="1" t="s">
        <v>55</v>
      </c>
      <c r="L1289" s="1" t="s">
        <v>56</v>
      </c>
      <c r="M1289" s="1" t="s">
        <v>544</v>
      </c>
      <c r="N1289" s="1" t="s">
        <v>32</v>
      </c>
      <c r="O1289" s="1" t="s">
        <v>33</v>
      </c>
      <c r="P1289" s="1" t="s">
        <v>545</v>
      </c>
      <c r="Q1289">
        <v>205.666</v>
      </c>
      <c r="R1289">
        <v>2</v>
      </c>
      <c r="S1289" s="5">
        <v>0.15</v>
      </c>
      <c r="T1289" s="11">
        <v>-12.098000000000001</v>
      </c>
      <c r="U1289" s="11">
        <f>SalesData[[#This Row],[Profit]]/SalesData[[#This Row],[Quantity]]</f>
        <v>-6.0490000000000004</v>
      </c>
      <c r="V1289" s="5">
        <f>SalesData[[#This Row],[Profit]]/SalesData[[#This Row],[Sales]]</f>
        <v>-5.8823529411764712E-2</v>
      </c>
      <c r="W1289" s="17">
        <f>IF(SalesData[[#This Row],[Discount]]&gt;=0.2,1,0)</f>
        <v>0</v>
      </c>
      <c r="X1289" s="1" t="s">
        <v>60</v>
      </c>
      <c r="Y1289" s="1" t="str">
        <f>TEXT(SalesData[[#This Row],[Order Date]],"yyyy")</f>
        <v>2014</v>
      </c>
      <c r="Z1289" s="1" t="s">
        <v>197</v>
      </c>
    </row>
    <row r="1290" spans="1:26" x14ac:dyDescent="0.3">
      <c r="A1290">
        <v>6150</v>
      </c>
      <c r="B1290" s="1" t="s">
        <v>3389</v>
      </c>
      <c r="C1290" s="2">
        <v>43097</v>
      </c>
      <c r="D1290" s="2">
        <v>43100</v>
      </c>
      <c r="E1290" s="1" t="s">
        <v>89</v>
      </c>
      <c r="F1290" s="1" t="s">
        <v>2310</v>
      </c>
      <c r="G1290" s="1" t="s">
        <v>2311</v>
      </c>
      <c r="H1290" s="1" t="s">
        <v>92</v>
      </c>
      <c r="I1290" s="1" t="s">
        <v>27</v>
      </c>
      <c r="J1290" s="1" t="s">
        <v>732</v>
      </c>
      <c r="K1290" s="1" t="s">
        <v>55</v>
      </c>
      <c r="L1290" s="1" t="s">
        <v>56</v>
      </c>
      <c r="M1290" s="1" t="s">
        <v>123</v>
      </c>
      <c r="N1290" s="1" t="s">
        <v>32</v>
      </c>
      <c r="O1290" s="1" t="s">
        <v>38</v>
      </c>
      <c r="P1290" s="1" t="s">
        <v>124</v>
      </c>
      <c r="Q1290">
        <v>340.70400000000001</v>
      </c>
      <c r="R1290">
        <v>6</v>
      </c>
      <c r="S1290" s="5">
        <v>0.2</v>
      </c>
      <c r="T1290" s="11">
        <v>-34.070399999999999</v>
      </c>
      <c r="U1290" s="11">
        <f>SalesData[[#This Row],[Profit]]/SalesData[[#This Row],[Quantity]]</f>
        <v>-5.6783999999999999</v>
      </c>
      <c r="V1290" s="5">
        <f>SalesData[[#This Row],[Profit]]/SalesData[[#This Row],[Sales]]</f>
        <v>-9.9999999999999992E-2</v>
      </c>
      <c r="W1290" s="17">
        <f>IF(SalesData[[#This Row],[Discount]]&gt;=0.2,1,0)</f>
        <v>1</v>
      </c>
      <c r="X1290" s="1" t="s">
        <v>35</v>
      </c>
      <c r="Y1290" s="1" t="str">
        <f>TEXT(SalesData[[#This Row],[Order Date]],"yyyy")</f>
        <v>2017</v>
      </c>
      <c r="Z1290" s="1" t="s">
        <v>98</v>
      </c>
    </row>
    <row r="1291" spans="1:26" x14ac:dyDescent="0.3">
      <c r="A1291">
        <v>6151</v>
      </c>
      <c r="B1291" s="1" t="s">
        <v>3390</v>
      </c>
      <c r="C1291" s="2">
        <v>42468</v>
      </c>
      <c r="D1291" s="2">
        <v>42471</v>
      </c>
      <c r="E1291" s="1" t="s">
        <v>89</v>
      </c>
      <c r="F1291" s="1" t="s">
        <v>1491</v>
      </c>
      <c r="G1291" s="1" t="s">
        <v>1492</v>
      </c>
      <c r="H1291" s="1" t="s">
        <v>26</v>
      </c>
      <c r="I1291" s="1" t="s">
        <v>27</v>
      </c>
      <c r="J1291" s="1" t="s">
        <v>349</v>
      </c>
      <c r="K1291" s="1" t="s">
        <v>669</v>
      </c>
      <c r="L1291" s="1" t="s">
        <v>30</v>
      </c>
      <c r="M1291" s="1" t="s">
        <v>2481</v>
      </c>
      <c r="N1291" s="1" t="s">
        <v>32</v>
      </c>
      <c r="O1291" s="1" t="s">
        <v>33</v>
      </c>
      <c r="P1291" s="1" t="s">
        <v>2482</v>
      </c>
      <c r="Q1291">
        <v>354.9</v>
      </c>
      <c r="R1291">
        <v>5</v>
      </c>
      <c r="S1291" s="5">
        <v>0</v>
      </c>
      <c r="T1291" s="11">
        <v>88.724999999999994</v>
      </c>
      <c r="U1291" s="11">
        <f>SalesData[[#This Row],[Profit]]/SalesData[[#This Row],[Quantity]]</f>
        <v>17.744999999999997</v>
      </c>
      <c r="V1291" s="5">
        <f>SalesData[[#This Row],[Profit]]/SalesData[[#This Row],[Sales]]</f>
        <v>0.25</v>
      </c>
      <c r="W1291" s="17">
        <f>IF(SalesData[[#This Row],[Discount]]&gt;=0.2,1,0)</f>
        <v>0</v>
      </c>
      <c r="X1291" s="1" t="s">
        <v>35</v>
      </c>
      <c r="Y1291" s="1" t="str">
        <f>TEXT(SalesData[[#This Row],[Order Date]],"yyyy")</f>
        <v>2016</v>
      </c>
      <c r="Z1291" s="1" t="s">
        <v>115</v>
      </c>
    </row>
    <row r="1292" spans="1:26" x14ac:dyDescent="0.3">
      <c r="A1292">
        <v>6152</v>
      </c>
      <c r="B1292" s="1" t="s">
        <v>3391</v>
      </c>
      <c r="C1292" s="2">
        <v>41716</v>
      </c>
      <c r="D1292" s="2">
        <v>41719</v>
      </c>
      <c r="E1292" s="1" t="s">
        <v>23</v>
      </c>
      <c r="F1292" s="1" t="s">
        <v>3392</v>
      </c>
      <c r="G1292" s="1" t="s">
        <v>3393</v>
      </c>
      <c r="H1292" s="1" t="s">
        <v>102</v>
      </c>
      <c r="I1292" s="1" t="s">
        <v>27</v>
      </c>
      <c r="J1292" s="1" t="s">
        <v>330</v>
      </c>
      <c r="K1292" s="1" t="s">
        <v>55</v>
      </c>
      <c r="L1292" s="1" t="s">
        <v>56</v>
      </c>
      <c r="M1292" s="1" t="s">
        <v>2624</v>
      </c>
      <c r="N1292" s="1" t="s">
        <v>32</v>
      </c>
      <c r="O1292" s="1" t="s">
        <v>33</v>
      </c>
      <c r="P1292" s="1" t="s">
        <v>2625</v>
      </c>
      <c r="Q1292">
        <v>1198.33</v>
      </c>
      <c r="R1292">
        <v>10</v>
      </c>
      <c r="S1292" s="5">
        <v>0.15</v>
      </c>
      <c r="T1292" s="11">
        <v>70.489999999999995</v>
      </c>
      <c r="U1292" s="11">
        <f>SalesData[[#This Row],[Profit]]/SalesData[[#This Row],[Quantity]]</f>
        <v>7.0489999999999995</v>
      </c>
      <c r="V1292" s="5">
        <f>SalesData[[#This Row],[Profit]]/SalesData[[#This Row],[Sales]]</f>
        <v>5.8823529411764705E-2</v>
      </c>
      <c r="W1292" s="17">
        <f>IF(SalesData[[#This Row],[Discount]]&gt;=0.2,1,0)</f>
        <v>0</v>
      </c>
      <c r="X1292" s="1" t="s">
        <v>35</v>
      </c>
      <c r="Y1292" s="1" t="str">
        <f>TEXT(SalesData[[#This Row],[Order Date]],"yyyy")</f>
        <v>2014</v>
      </c>
      <c r="Z1292" s="1" t="s">
        <v>197</v>
      </c>
    </row>
    <row r="1293" spans="1:26" x14ac:dyDescent="0.3">
      <c r="A1293">
        <v>6154</v>
      </c>
      <c r="B1293" s="1" t="s">
        <v>3394</v>
      </c>
      <c r="C1293" s="2">
        <v>42845</v>
      </c>
      <c r="D1293" s="2">
        <v>42848</v>
      </c>
      <c r="E1293" s="1" t="s">
        <v>89</v>
      </c>
      <c r="F1293" s="1" t="s">
        <v>186</v>
      </c>
      <c r="G1293" s="1" t="s">
        <v>187</v>
      </c>
      <c r="H1293" s="1" t="s">
        <v>92</v>
      </c>
      <c r="I1293" s="1" t="s">
        <v>27</v>
      </c>
      <c r="J1293" s="1" t="s">
        <v>67</v>
      </c>
      <c r="K1293" s="1" t="s">
        <v>68</v>
      </c>
      <c r="L1293" s="1" t="s">
        <v>69</v>
      </c>
      <c r="M1293" s="1" t="s">
        <v>2057</v>
      </c>
      <c r="N1293" s="1" t="s">
        <v>32</v>
      </c>
      <c r="O1293" s="1" t="s">
        <v>58</v>
      </c>
      <c r="P1293" s="1" t="s">
        <v>2058</v>
      </c>
      <c r="Q1293">
        <v>51.968000000000004</v>
      </c>
      <c r="R1293">
        <v>2</v>
      </c>
      <c r="S1293" s="5">
        <v>0.2</v>
      </c>
      <c r="T1293" s="11">
        <v>10.393599999999999</v>
      </c>
      <c r="U1293" s="11">
        <f>SalesData[[#This Row],[Profit]]/SalesData[[#This Row],[Quantity]]</f>
        <v>5.1967999999999996</v>
      </c>
      <c r="V1293" s="5">
        <f>SalesData[[#This Row],[Profit]]/SalesData[[#This Row],[Sales]]</f>
        <v>0.19999999999999998</v>
      </c>
      <c r="W1293" s="17">
        <f>IF(SalesData[[#This Row],[Discount]]&gt;=0.2,1,0)</f>
        <v>1</v>
      </c>
      <c r="X1293" s="1" t="s">
        <v>35</v>
      </c>
      <c r="Y1293" s="1" t="str">
        <f>TEXT(SalesData[[#This Row],[Order Date]],"yyyy")</f>
        <v>2017</v>
      </c>
      <c r="Z1293" s="1" t="s">
        <v>115</v>
      </c>
    </row>
    <row r="1294" spans="1:26" x14ac:dyDescent="0.3">
      <c r="A1294">
        <v>6157</v>
      </c>
      <c r="B1294" s="1" t="s">
        <v>3394</v>
      </c>
      <c r="C1294" s="2">
        <v>42845</v>
      </c>
      <c r="D1294" s="2">
        <v>42848</v>
      </c>
      <c r="E1294" s="1" t="s">
        <v>89</v>
      </c>
      <c r="F1294" s="1" t="s">
        <v>186</v>
      </c>
      <c r="G1294" s="1" t="s">
        <v>187</v>
      </c>
      <c r="H1294" s="1" t="s">
        <v>92</v>
      </c>
      <c r="I1294" s="1" t="s">
        <v>27</v>
      </c>
      <c r="J1294" s="1" t="s">
        <v>67</v>
      </c>
      <c r="K1294" s="1" t="s">
        <v>68</v>
      </c>
      <c r="L1294" s="1" t="s">
        <v>69</v>
      </c>
      <c r="M1294" s="1" t="s">
        <v>1991</v>
      </c>
      <c r="N1294" s="1" t="s">
        <v>32</v>
      </c>
      <c r="O1294" s="1" t="s">
        <v>58</v>
      </c>
      <c r="P1294" s="1" t="s">
        <v>1992</v>
      </c>
      <c r="Q1294">
        <v>42.408000000000001</v>
      </c>
      <c r="R1294">
        <v>3</v>
      </c>
      <c r="S1294" s="5">
        <v>0.2</v>
      </c>
      <c r="T1294" s="11">
        <v>9.5418000000000003</v>
      </c>
      <c r="U1294" s="11">
        <f>SalesData[[#This Row],[Profit]]/SalesData[[#This Row],[Quantity]]</f>
        <v>3.1806000000000001</v>
      </c>
      <c r="V1294" s="5">
        <f>SalesData[[#This Row],[Profit]]/SalesData[[#This Row],[Sales]]</f>
        <v>0.22500000000000001</v>
      </c>
      <c r="W1294" s="17">
        <f>IF(SalesData[[#This Row],[Discount]]&gt;=0.2,1,0)</f>
        <v>1</v>
      </c>
      <c r="X1294" s="1" t="s">
        <v>35</v>
      </c>
      <c r="Y1294" s="1" t="str">
        <f>TEXT(SalesData[[#This Row],[Order Date]],"yyyy")</f>
        <v>2017</v>
      </c>
      <c r="Z1294" s="1" t="s">
        <v>115</v>
      </c>
    </row>
    <row r="1295" spans="1:26" x14ac:dyDescent="0.3">
      <c r="A1295">
        <v>6165</v>
      </c>
      <c r="B1295" s="1" t="s">
        <v>3395</v>
      </c>
      <c r="C1295" s="2">
        <v>41717</v>
      </c>
      <c r="D1295" s="2">
        <v>41719</v>
      </c>
      <c r="E1295" s="1" t="s">
        <v>89</v>
      </c>
      <c r="F1295" s="1" t="s">
        <v>571</v>
      </c>
      <c r="G1295" s="1" t="s">
        <v>572</v>
      </c>
      <c r="H1295" s="1" t="s">
        <v>92</v>
      </c>
      <c r="I1295" s="1" t="s">
        <v>27</v>
      </c>
      <c r="J1295" s="1" t="s">
        <v>576</v>
      </c>
      <c r="K1295" s="1" t="s">
        <v>45</v>
      </c>
      <c r="L1295" s="1" t="s">
        <v>30</v>
      </c>
      <c r="M1295" s="1" t="s">
        <v>1363</v>
      </c>
      <c r="N1295" s="1" t="s">
        <v>32</v>
      </c>
      <c r="O1295" s="1" t="s">
        <v>58</v>
      </c>
      <c r="P1295" s="1" t="s">
        <v>425</v>
      </c>
      <c r="Q1295">
        <v>4.992</v>
      </c>
      <c r="R1295">
        <v>3</v>
      </c>
      <c r="S1295" s="5">
        <v>0.2</v>
      </c>
      <c r="T1295" s="11">
        <v>1.3728</v>
      </c>
      <c r="U1295" s="11">
        <f>SalesData[[#This Row],[Profit]]/SalesData[[#This Row],[Quantity]]</f>
        <v>0.45760000000000001</v>
      </c>
      <c r="V1295" s="5">
        <f>SalesData[[#This Row],[Profit]]/SalesData[[#This Row],[Sales]]</f>
        <v>0.27500000000000002</v>
      </c>
      <c r="W1295" s="17">
        <f>IF(SalesData[[#This Row],[Discount]]&gt;=0.2,1,0)</f>
        <v>1</v>
      </c>
      <c r="X1295" s="1" t="s">
        <v>72</v>
      </c>
      <c r="Y1295" s="1" t="str">
        <f>TEXT(SalesData[[#This Row],[Order Date]],"yyyy")</f>
        <v>2014</v>
      </c>
      <c r="Z1295" s="1" t="s">
        <v>197</v>
      </c>
    </row>
    <row r="1296" spans="1:26" x14ac:dyDescent="0.3">
      <c r="A1296">
        <v>6166</v>
      </c>
      <c r="B1296" s="1" t="s">
        <v>3395</v>
      </c>
      <c r="C1296" s="2">
        <v>41717</v>
      </c>
      <c r="D1296" s="2">
        <v>41719</v>
      </c>
      <c r="E1296" s="1" t="s">
        <v>89</v>
      </c>
      <c r="F1296" s="1" t="s">
        <v>571</v>
      </c>
      <c r="G1296" s="1" t="s">
        <v>572</v>
      </c>
      <c r="H1296" s="1" t="s">
        <v>92</v>
      </c>
      <c r="I1296" s="1" t="s">
        <v>27</v>
      </c>
      <c r="J1296" s="1" t="s">
        <v>576</v>
      </c>
      <c r="K1296" s="1" t="s">
        <v>45</v>
      </c>
      <c r="L1296" s="1" t="s">
        <v>30</v>
      </c>
      <c r="M1296" s="1" t="s">
        <v>2891</v>
      </c>
      <c r="N1296" s="1" t="s">
        <v>32</v>
      </c>
      <c r="O1296" s="1" t="s">
        <v>58</v>
      </c>
      <c r="P1296" s="1" t="s">
        <v>2892</v>
      </c>
      <c r="Q1296">
        <v>20.015999999999998</v>
      </c>
      <c r="R1296">
        <v>3</v>
      </c>
      <c r="S1296" s="5">
        <v>0.2</v>
      </c>
      <c r="T1296" s="11">
        <v>5.5044000000000004</v>
      </c>
      <c r="U1296" s="11">
        <f>SalesData[[#This Row],[Profit]]/SalesData[[#This Row],[Quantity]]</f>
        <v>1.8348000000000002</v>
      </c>
      <c r="V1296" s="5">
        <f>SalesData[[#This Row],[Profit]]/SalesData[[#This Row],[Sales]]</f>
        <v>0.27500000000000002</v>
      </c>
      <c r="W1296" s="17">
        <f>IF(SalesData[[#This Row],[Discount]]&gt;=0.2,1,0)</f>
        <v>1</v>
      </c>
      <c r="X1296" s="1" t="s">
        <v>72</v>
      </c>
      <c r="Y1296" s="1" t="str">
        <f>TEXT(SalesData[[#This Row],[Order Date]],"yyyy")</f>
        <v>2014</v>
      </c>
      <c r="Z1296" s="1" t="s">
        <v>197</v>
      </c>
    </row>
    <row r="1297" spans="1:26" x14ac:dyDescent="0.3">
      <c r="A1297">
        <v>6176</v>
      </c>
      <c r="B1297" s="1" t="s">
        <v>3396</v>
      </c>
      <c r="C1297" s="2">
        <v>42268</v>
      </c>
      <c r="D1297" s="2">
        <v>42273</v>
      </c>
      <c r="E1297" s="1" t="s">
        <v>41</v>
      </c>
      <c r="F1297" s="1" t="s">
        <v>2225</v>
      </c>
      <c r="G1297" s="1" t="s">
        <v>2226</v>
      </c>
      <c r="H1297" s="1" t="s">
        <v>26</v>
      </c>
      <c r="I1297" s="1" t="s">
        <v>27</v>
      </c>
      <c r="J1297" s="1" t="s">
        <v>159</v>
      </c>
      <c r="K1297" s="1" t="s">
        <v>160</v>
      </c>
      <c r="L1297" s="1" t="s">
        <v>30</v>
      </c>
      <c r="M1297" s="1" t="s">
        <v>983</v>
      </c>
      <c r="N1297" s="1" t="s">
        <v>32</v>
      </c>
      <c r="O1297" s="1" t="s">
        <v>38</v>
      </c>
      <c r="P1297" s="1" t="s">
        <v>984</v>
      </c>
      <c r="Q1297">
        <v>1690.04</v>
      </c>
      <c r="R1297">
        <v>4</v>
      </c>
      <c r="S1297" s="5">
        <v>0</v>
      </c>
      <c r="T1297" s="11">
        <v>422.51</v>
      </c>
      <c r="U1297" s="11">
        <f>SalesData[[#This Row],[Profit]]/SalesData[[#This Row],[Quantity]]</f>
        <v>105.6275</v>
      </c>
      <c r="V1297" s="5">
        <f>SalesData[[#This Row],[Profit]]/SalesData[[#This Row],[Sales]]</f>
        <v>0.25</v>
      </c>
      <c r="W1297" s="17">
        <f>IF(SalesData[[#This Row],[Discount]]&gt;=0.2,1,0)</f>
        <v>0</v>
      </c>
      <c r="X1297" s="1" t="s">
        <v>60</v>
      </c>
      <c r="Y1297" s="1" t="str">
        <f>TEXT(SalesData[[#This Row],[Order Date]],"yyyy")</f>
        <v>2015</v>
      </c>
      <c r="Z1297" s="1" t="s">
        <v>79</v>
      </c>
    </row>
    <row r="1298" spans="1:26" x14ac:dyDescent="0.3">
      <c r="A1298">
        <v>6185</v>
      </c>
      <c r="B1298" s="1" t="s">
        <v>3397</v>
      </c>
      <c r="C1298" s="2">
        <v>42715</v>
      </c>
      <c r="D1298" s="2">
        <v>42717</v>
      </c>
      <c r="E1298" s="1" t="s">
        <v>89</v>
      </c>
      <c r="F1298" s="1" t="s">
        <v>3398</v>
      </c>
      <c r="G1298" s="1" t="s">
        <v>3399</v>
      </c>
      <c r="H1298" s="1" t="s">
        <v>102</v>
      </c>
      <c r="I1298" s="1" t="s">
        <v>27</v>
      </c>
      <c r="J1298" s="1" t="s">
        <v>3400</v>
      </c>
      <c r="K1298" s="1" t="s">
        <v>1519</v>
      </c>
      <c r="L1298" s="1" t="s">
        <v>56</v>
      </c>
      <c r="M1298" s="1" t="s">
        <v>106</v>
      </c>
      <c r="N1298" s="1" t="s">
        <v>32</v>
      </c>
      <c r="O1298" s="1" t="s">
        <v>38</v>
      </c>
      <c r="P1298" s="1" t="s">
        <v>107</v>
      </c>
      <c r="Q1298">
        <v>403.92</v>
      </c>
      <c r="R1298">
        <v>5</v>
      </c>
      <c r="S1298" s="5">
        <v>0.2</v>
      </c>
      <c r="T1298" s="11">
        <v>25.245000000000001</v>
      </c>
      <c r="U1298" s="11">
        <f>SalesData[[#This Row],[Profit]]/SalesData[[#This Row],[Quantity]]</f>
        <v>5.0490000000000004</v>
      </c>
      <c r="V1298" s="5">
        <f>SalesData[[#This Row],[Profit]]/SalesData[[#This Row],[Sales]]</f>
        <v>6.25E-2</v>
      </c>
      <c r="W1298" s="17">
        <f>IF(SalesData[[#This Row],[Discount]]&gt;=0.2,1,0)</f>
        <v>1</v>
      </c>
      <c r="X1298" s="1" t="s">
        <v>72</v>
      </c>
      <c r="Y1298" s="1" t="str">
        <f>TEXT(SalesData[[#This Row],[Order Date]],"yyyy")</f>
        <v>2016</v>
      </c>
      <c r="Z1298" s="1" t="s">
        <v>98</v>
      </c>
    </row>
    <row r="1299" spans="1:26" x14ac:dyDescent="0.3">
      <c r="A1299">
        <v>6191</v>
      </c>
      <c r="B1299" s="1" t="s">
        <v>3401</v>
      </c>
      <c r="C1299" s="2">
        <v>42728</v>
      </c>
      <c r="D1299" s="2">
        <v>42732</v>
      </c>
      <c r="E1299" s="1" t="s">
        <v>41</v>
      </c>
      <c r="F1299" s="1" t="s">
        <v>1333</v>
      </c>
      <c r="G1299" s="1" t="s">
        <v>1334</v>
      </c>
      <c r="H1299" s="1" t="s">
        <v>26</v>
      </c>
      <c r="I1299" s="1" t="s">
        <v>27</v>
      </c>
      <c r="J1299" s="1" t="s">
        <v>175</v>
      </c>
      <c r="K1299" s="1" t="s">
        <v>122</v>
      </c>
      <c r="L1299" s="1" t="s">
        <v>69</v>
      </c>
      <c r="M1299" s="1" t="s">
        <v>3159</v>
      </c>
      <c r="N1299" s="1" t="s">
        <v>32</v>
      </c>
      <c r="O1299" s="1" t="s">
        <v>58</v>
      </c>
      <c r="P1299" s="1" t="s">
        <v>3160</v>
      </c>
      <c r="Q1299">
        <v>799.56</v>
      </c>
      <c r="R1299">
        <v>9</v>
      </c>
      <c r="S1299" s="5">
        <v>0</v>
      </c>
      <c r="T1299" s="11">
        <v>207.88560000000001</v>
      </c>
      <c r="U1299" s="11">
        <f>SalesData[[#This Row],[Profit]]/SalesData[[#This Row],[Quantity]]</f>
        <v>23.098400000000002</v>
      </c>
      <c r="V1299" s="5">
        <f>SalesData[[#This Row],[Profit]]/SalesData[[#This Row],[Sales]]</f>
        <v>0.26</v>
      </c>
      <c r="W1299" s="17">
        <f>IF(SalesData[[#This Row],[Discount]]&gt;=0.2,1,0)</f>
        <v>0</v>
      </c>
      <c r="X1299" s="1" t="s">
        <v>85</v>
      </c>
      <c r="Y1299" s="1" t="str">
        <f>TEXT(SalesData[[#This Row],[Order Date]],"yyyy")</f>
        <v>2016</v>
      </c>
      <c r="Z1299" s="1" t="s">
        <v>98</v>
      </c>
    </row>
    <row r="1300" spans="1:26" x14ac:dyDescent="0.3">
      <c r="A1300">
        <v>6203</v>
      </c>
      <c r="B1300" s="1" t="s">
        <v>3402</v>
      </c>
      <c r="C1300" s="2">
        <v>42720</v>
      </c>
      <c r="D1300" s="2">
        <v>42727</v>
      </c>
      <c r="E1300" s="1" t="s">
        <v>41</v>
      </c>
      <c r="F1300" s="1" t="s">
        <v>493</v>
      </c>
      <c r="G1300" s="1" t="s">
        <v>494</v>
      </c>
      <c r="H1300" s="1" t="s">
        <v>26</v>
      </c>
      <c r="I1300" s="1" t="s">
        <v>27</v>
      </c>
      <c r="J1300" s="1" t="s">
        <v>3233</v>
      </c>
      <c r="K1300" s="1" t="s">
        <v>55</v>
      </c>
      <c r="L1300" s="1" t="s">
        <v>56</v>
      </c>
      <c r="M1300" s="1" t="s">
        <v>1143</v>
      </c>
      <c r="N1300" s="1" t="s">
        <v>32</v>
      </c>
      <c r="O1300" s="1" t="s">
        <v>38</v>
      </c>
      <c r="P1300" s="1" t="s">
        <v>1144</v>
      </c>
      <c r="Q1300">
        <v>563.91999999999996</v>
      </c>
      <c r="R1300">
        <v>5</v>
      </c>
      <c r="S1300" s="5">
        <v>0.2</v>
      </c>
      <c r="T1300" s="11">
        <v>7.0490000000000004</v>
      </c>
      <c r="U1300" s="11">
        <f>SalesData[[#This Row],[Profit]]/SalesData[[#This Row],[Quantity]]</f>
        <v>1.4098000000000002</v>
      </c>
      <c r="V1300" s="5">
        <f>SalesData[[#This Row],[Profit]]/SalesData[[#This Row],[Sales]]</f>
        <v>1.2500000000000002E-2</v>
      </c>
      <c r="W1300" s="17">
        <f>IF(SalesData[[#This Row],[Discount]]&gt;=0.2,1,0)</f>
        <v>1</v>
      </c>
      <c r="X1300" s="1" t="s">
        <v>49</v>
      </c>
      <c r="Y1300" s="1" t="str">
        <f>TEXT(SalesData[[#This Row],[Order Date]],"yyyy")</f>
        <v>2016</v>
      </c>
      <c r="Z1300" s="1" t="s">
        <v>98</v>
      </c>
    </row>
    <row r="1301" spans="1:26" x14ac:dyDescent="0.3">
      <c r="A1301">
        <v>6205</v>
      </c>
      <c r="B1301" s="1" t="s">
        <v>3403</v>
      </c>
      <c r="C1301" s="2">
        <v>43070</v>
      </c>
      <c r="D1301" s="2">
        <v>43072</v>
      </c>
      <c r="E1301" s="1" t="s">
        <v>89</v>
      </c>
      <c r="F1301" s="1" t="s">
        <v>2884</v>
      </c>
      <c r="G1301" s="1" t="s">
        <v>2885</v>
      </c>
      <c r="H1301" s="1" t="s">
        <v>102</v>
      </c>
      <c r="I1301" s="1" t="s">
        <v>27</v>
      </c>
      <c r="J1301" s="1" t="s">
        <v>1772</v>
      </c>
      <c r="K1301" s="1" t="s">
        <v>233</v>
      </c>
      <c r="L1301" s="1" t="s">
        <v>69</v>
      </c>
      <c r="M1301" s="1" t="s">
        <v>961</v>
      </c>
      <c r="N1301" s="1" t="s">
        <v>32</v>
      </c>
      <c r="O1301" s="1" t="s">
        <v>58</v>
      </c>
      <c r="P1301" s="1" t="s">
        <v>962</v>
      </c>
      <c r="Q1301">
        <v>7.7119999999999997</v>
      </c>
      <c r="R1301">
        <v>2</v>
      </c>
      <c r="S1301" s="5">
        <v>0.2</v>
      </c>
      <c r="T1301" s="11">
        <v>1.7352000000000001</v>
      </c>
      <c r="U1301" s="11">
        <f>SalesData[[#This Row],[Profit]]/SalesData[[#This Row],[Quantity]]</f>
        <v>0.86760000000000004</v>
      </c>
      <c r="V1301" s="5">
        <f>SalesData[[#This Row],[Profit]]/SalesData[[#This Row],[Sales]]</f>
        <v>0.22500000000000001</v>
      </c>
      <c r="W1301" s="17">
        <f>IF(SalesData[[#This Row],[Discount]]&gt;=0.2,1,0)</f>
        <v>1</v>
      </c>
      <c r="X1301" s="1" t="s">
        <v>72</v>
      </c>
      <c r="Y1301" s="1" t="str">
        <f>TEXT(SalesData[[#This Row],[Order Date]],"yyyy")</f>
        <v>2017</v>
      </c>
      <c r="Z1301" s="1" t="s">
        <v>98</v>
      </c>
    </row>
    <row r="1302" spans="1:26" x14ac:dyDescent="0.3">
      <c r="A1302">
        <v>6208</v>
      </c>
      <c r="B1302" s="1" t="s">
        <v>3404</v>
      </c>
      <c r="C1302" s="2">
        <v>42663</v>
      </c>
      <c r="D1302" s="2">
        <v>42667</v>
      </c>
      <c r="E1302" s="1" t="s">
        <v>23</v>
      </c>
      <c r="F1302" s="1" t="s">
        <v>3405</v>
      </c>
      <c r="G1302" s="1" t="s">
        <v>3406</v>
      </c>
      <c r="H1302" s="1" t="s">
        <v>26</v>
      </c>
      <c r="I1302" s="1" t="s">
        <v>27</v>
      </c>
      <c r="J1302" s="1" t="s">
        <v>103</v>
      </c>
      <c r="K1302" s="1" t="s">
        <v>94</v>
      </c>
      <c r="L1302" s="1" t="s">
        <v>95</v>
      </c>
      <c r="M1302" s="1" t="s">
        <v>497</v>
      </c>
      <c r="N1302" s="1" t="s">
        <v>32</v>
      </c>
      <c r="O1302" s="1" t="s">
        <v>38</v>
      </c>
      <c r="P1302" s="1" t="s">
        <v>498</v>
      </c>
      <c r="Q1302">
        <v>56.686</v>
      </c>
      <c r="R1302">
        <v>1</v>
      </c>
      <c r="S1302" s="5">
        <v>0.3</v>
      </c>
      <c r="T1302" s="11">
        <v>-14.5764</v>
      </c>
      <c r="U1302" s="11">
        <f>SalesData[[#This Row],[Profit]]/SalesData[[#This Row],[Quantity]]</f>
        <v>-14.5764</v>
      </c>
      <c r="V1302" s="5">
        <f>SalesData[[#This Row],[Profit]]/SalesData[[#This Row],[Sales]]</f>
        <v>-0.25714285714285712</v>
      </c>
      <c r="W1302" s="17">
        <f>IF(SalesData[[#This Row],[Discount]]&gt;=0.2,1,0)</f>
        <v>1</v>
      </c>
      <c r="X1302" s="1" t="s">
        <v>85</v>
      </c>
      <c r="Y1302" s="1" t="str">
        <f>TEXT(SalesData[[#This Row],[Order Date]],"yyyy")</f>
        <v>2016</v>
      </c>
      <c r="Z1302" s="1" t="s">
        <v>50</v>
      </c>
    </row>
    <row r="1303" spans="1:26" x14ac:dyDescent="0.3">
      <c r="A1303">
        <v>6212</v>
      </c>
      <c r="B1303" s="1" t="s">
        <v>3407</v>
      </c>
      <c r="C1303" s="2">
        <v>42965</v>
      </c>
      <c r="D1303" s="2">
        <v>42972</v>
      </c>
      <c r="E1303" s="1" t="s">
        <v>41</v>
      </c>
      <c r="F1303" s="1" t="s">
        <v>3408</v>
      </c>
      <c r="G1303" s="1" t="s">
        <v>3409</v>
      </c>
      <c r="H1303" s="1" t="s">
        <v>92</v>
      </c>
      <c r="I1303" s="1" t="s">
        <v>27</v>
      </c>
      <c r="J1303" s="1" t="s">
        <v>193</v>
      </c>
      <c r="K1303" s="1" t="s">
        <v>194</v>
      </c>
      <c r="L1303" s="1" t="s">
        <v>56</v>
      </c>
      <c r="M1303" s="1" t="s">
        <v>632</v>
      </c>
      <c r="N1303" s="1" t="s">
        <v>32</v>
      </c>
      <c r="O1303" s="1" t="s">
        <v>58</v>
      </c>
      <c r="P1303" s="1" t="s">
        <v>633</v>
      </c>
      <c r="Q1303">
        <v>65.94</v>
      </c>
      <c r="R1303">
        <v>3</v>
      </c>
      <c r="S1303" s="5">
        <v>0</v>
      </c>
      <c r="T1303" s="11">
        <v>22.419599999999999</v>
      </c>
      <c r="U1303" s="11">
        <f>SalesData[[#This Row],[Profit]]/SalesData[[#This Row],[Quantity]]</f>
        <v>7.4731999999999994</v>
      </c>
      <c r="V1303" s="5">
        <f>SalesData[[#This Row],[Profit]]/SalesData[[#This Row],[Sales]]</f>
        <v>0.34</v>
      </c>
      <c r="W1303" s="17">
        <f>IF(SalesData[[#This Row],[Discount]]&gt;=0.2,1,0)</f>
        <v>0</v>
      </c>
      <c r="X1303" s="1" t="s">
        <v>49</v>
      </c>
      <c r="Y1303" s="1" t="str">
        <f>TEXT(SalesData[[#This Row],[Order Date]],"yyyy")</f>
        <v>2017</v>
      </c>
      <c r="Z1303" s="1" t="s">
        <v>255</v>
      </c>
    </row>
    <row r="1304" spans="1:26" x14ac:dyDescent="0.3">
      <c r="A1304">
        <v>6216</v>
      </c>
      <c r="B1304" s="1" t="s">
        <v>3410</v>
      </c>
      <c r="C1304" s="2">
        <v>42336</v>
      </c>
      <c r="D1304" s="2">
        <v>42341</v>
      </c>
      <c r="E1304" s="1" t="s">
        <v>41</v>
      </c>
      <c r="F1304" s="1" t="s">
        <v>2414</v>
      </c>
      <c r="G1304" s="1" t="s">
        <v>2415</v>
      </c>
      <c r="H1304" s="1" t="s">
        <v>92</v>
      </c>
      <c r="I1304" s="1" t="s">
        <v>27</v>
      </c>
      <c r="J1304" s="1" t="s">
        <v>175</v>
      </c>
      <c r="K1304" s="1" t="s">
        <v>122</v>
      </c>
      <c r="L1304" s="1" t="s">
        <v>69</v>
      </c>
      <c r="M1304" s="1" t="s">
        <v>285</v>
      </c>
      <c r="N1304" s="1" t="s">
        <v>32</v>
      </c>
      <c r="O1304" s="1" t="s">
        <v>58</v>
      </c>
      <c r="P1304" s="1" t="s">
        <v>286</v>
      </c>
      <c r="Q1304">
        <v>68.16</v>
      </c>
      <c r="R1304">
        <v>3</v>
      </c>
      <c r="S1304" s="5">
        <v>0</v>
      </c>
      <c r="T1304" s="11">
        <v>27.945599999999999</v>
      </c>
      <c r="U1304" s="11">
        <f>SalesData[[#This Row],[Profit]]/SalesData[[#This Row],[Quantity]]</f>
        <v>9.315199999999999</v>
      </c>
      <c r="V1304" s="5">
        <f>SalesData[[#This Row],[Profit]]/SalesData[[#This Row],[Sales]]</f>
        <v>0.41000000000000003</v>
      </c>
      <c r="W1304" s="17">
        <f>IF(SalesData[[#This Row],[Discount]]&gt;=0.2,1,0)</f>
        <v>0</v>
      </c>
      <c r="X1304" s="1" t="s">
        <v>60</v>
      </c>
      <c r="Y1304" s="1" t="str">
        <f>TEXT(SalesData[[#This Row],[Order Date]],"yyyy")</f>
        <v>2015</v>
      </c>
      <c r="Z1304" s="1" t="s">
        <v>36</v>
      </c>
    </row>
    <row r="1305" spans="1:26" x14ac:dyDescent="0.3">
      <c r="A1305">
        <v>6223</v>
      </c>
      <c r="B1305" s="1" t="s">
        <v>3411</v>
      </c>
      <c r="C1305" s="2">
        <v>43092</v>
      </c>
      <c r="D1305" s="2">
        <v>43096</v>
      </c>
      <c r="E1305" s="1" t="s">
        <v>41</v>
      </c>
      <c r="F1305" s="1" t="s">
        <v>590</v>
      </c>
      <c r="G1305" s="1" t="s">
        <v>591</v>
      </c>
      <c r="H1305" s="1" t="s">
        <v>26</v>
      </c>
      <c r="I1305" s="1" t="s">
        <v>27</v>
      </c>
      <c r="J1305" s="1" t="s">
        <v>3412</v>
      </c>
      <c r="K1305" s="1" t="s">
        <v>143</v>
      </c>
      <c r="L1305" s="1" t="s">
        <v>30</v>
      </c>
      <c r="M1305" s="1" t="s">
        <v>285</v>
      </c>
      <c r="N1305" s="1" t="s">
        <v>32</v>
      </c>
      <c r="O1305" s="1" t="s">
        <v>58</v>
      </c>
      <c r="P1305" s="1" t="s">
        <v>286</v>
      </c>
      <c r="Q1305">
        <v>72.703999999999994</v>
      </c>
      <c r="R1305">
        <v>4</v>
      </c>
      <c r="S1305" s="5">
        <v>0.2</v>
      </c>
      <c r="T1305" s="11">
        <v>19.084800000000001</v>
      </c>
      <c r="U1305" s="11">
        <f>SalesData[[#This Row],[Profit]]/SalesData[[#This Row],[Quantity]]</f>
        <v>4.7712000000000003</v>
      </c>
      <c r="V1305" s="5">
        <f>SalesData[[#This Row],[Profit]]/SalesData[[#This Row],[Sales]]</f>
        <v>0.26250000000000007</v>
      </c>
      <c r="W1305" s="17">
        <f>IF(SalesData[[#This Row],[Discount]]&gt;=0.2,1,0)</f>
        <v>1</v>
      </c>
      <c r="X1305" s="1" t="s">
        <v>85</v>
      </c>
      <c r="Y1305" s="1" t="str">
        <f>TEXT(SalesData[[#This Row],[Order Date]],"yyyy")</f>
        <v>2017</v>
      </c>
      <c r="Z1305" s="1" t="s">
        <v>98</v>
      </c>
    </row>
    <row r="1306" spans="1:26" x14ac:dyDescent="0.3">
      <c r="A1306">
        <v>6226</v>
      </c>
      <c r="B1306" s="1" t="s">
        <v>3413</v>
      </c>
      <c r="C1306" s="2">
        <v>42282</v>
      </c>
      <c r="D1306" s="2">
        <v>42286</v>
      </c>
      <c r="E1306" s="1" t="s">
        <v>41</v>
      </c>
      <c r="F1306" s="1" t="s">
        <v>2875</v>
      </c>
      <c r="G1306" s="1" t="s">
        <v>2876</v>
      </c>
      <c r="H1306" s="1" t="s">
        <v>26</v>
      </c>
      <c r="I1306" s="1" t="s">
        <v>27</v>
      </c>
      <c r="J1306" s="1" t="s">
        <v>3400</v>
      </c>
      <c r="K1306" s="1" t="s">
        <v>1519</v>
      </c>
      <c r="L1306" s="1" t="s">
        <v>56</v>
      </c>
      <c r="M1306" s="1" t="s">
        <v>2312</v>
      </c>
      <c r="N1306" s="1" t="s">
        <v>32</v>
      </c>
      <c r="O1306" s="1" t="s">
        <v>33</v>
      </c>
      <c r="P1306" s="1" t="s">
        <v>2313</v>
      </c>
      <c r="Q1306">
        <v>66.293999999999997</v>
      </c>
      <c r="R1306">
        <v>1</v>
      </c>
      <c r="S1306" s="5">
        <v>0.7</v>
      </c>
      <c r="T1306" s="11">
        <v>-103.86060000000001</v>
      </c>
      <c r="U1306" s="11">
        <f>SalesData[[#This Row],[Profit]]/SalesData[[#This Row],[Quantity]]</f>
        <v>-103.86060000000001</v>
      </c>
      <c r="V1306" s="5">
        <f>SalesData[[#This Row],[Profit]]/SalesData[[#This Row],[Sales]]</f>
        <v>-1.5666666666666669</v>
      </c>
      <c r="W1306" s="17">
        <f>IF(SalesData[[#This Row],[Discount]]&gt;=0.2,1,0)</f>
        <v>1</v>
      </c>
      <c r="X1306" s="1" t="s">
        <v>85</v>
      </c>
      <c r="Y1306" s="1" t="str">
        <f>TEXT(SalesData[[#This Row],[Order Date]],"yyyy")</f>
        <v>2015</v>
      </c>
      <c r="Z1306" s="1" t="s">
        <v>50</v>
      </c>
    </row>
    <row r="1307" spans="1:26" x14ac:dyDescent="0.3">
      <c r="A1307">
        <v>6227</v>
      </c>
      <c r="B1307" s="1" t="s">
        <v>3413</v>
      </c>
      <c r="C1307" s="2">
        <v>42282</v>
      </c>
      <c r="D1307" s="2">
        <v>42286</v>
      </c>
      <c r="E1307" s="1" t="s">
        <v>41</v>
      </c>
      <c r="F1307" s="1" t="s">
        <v>2875</v>
      </c>
      <c r="G1307" s="1" t="s">
        <v>2876</v>
      </c>
      <c r="H1307" s="1" t="s">
        <v>26</v>
      </c>
      <c r="I1307" s="1" t="s">
        <v>27</v>
      </c>
      <c r="J1307" s="1" t="s">
        <v>3400</v>
      </c>
      <c r="K1307" s="1" t="s">
        <v>1519</v>
      </c>
      <c r="L1307" s="1" t="s">
        <v>56</v>
      </c>
      <c r="M1307" s="1" t="s">
        <v>2182</v>
      </c>
      <c r="N1307" s="1" t="s">
        <v>32</v>
      </c>
      <c r="O1307" s="1" t="s">
        <v>38</v>
      </c>
      <c r="P1307" s="1" t="s">
        <v>2183</v>
      </c>
      <c r="Q1307">
        <v>291.16800000000001</v>
      </c>
      <c r="R1307">
        <v>4</v>
      </c>
      <c r="S1307" s="5">
        <v>0.2</v>
      </c>
      <c r="T1307" s="11">
        <v>-14.558400000000001</v>
      </c>
      <c r="U1307" s="11">
        <f>SalesData[[#This Row],[Profit]]/SalesData[[#This Row],[Quantity]]</f>
        <v>-3.6396000000000002</v>
      </c>
      <c r="V1307" s="5">
        <f>SalesData[[#This Row],[Profit]]/SalesData[[#This Row],[Sales]]</f>
        <v>-0.05</v>
      </c>
      <c r="W1307" s="17">
        <f>IF(SalesData[[#This Row],[Discount]]&gt;=0.2,1,0)</f>
        <v>1</v>
      </c>
      <c r="X1307" s="1" t="s">
        <v>85</v>
      </c>
      <c r="Y1307" s="1" t="str">
        <f>TEXT(SalesData[[#This Row],[Order Date]],"yyyy")</f>
        <v>2015</v>
      </c>
      <c r="Z1307" s="1" t="s">
        <v>50</v>
      </c>
    </row>
    <row r="1308" spans="1:26" x14ac:dyDescent="0.3">
      <c r="A1308">
        <v>6232</v>
      </c>
      <c r="B1308" s="1" t="s">
        <v>3414</v>
      </c>
      <c r="C1308" s="2">
        <v>42989</v>
      </c>
      <c r="D1308" s="2">
        <v>42989</v>
      </c>
      <c r="E1308" s="1" t="s">
        <v>427</v>
      </c>
      <c r="F1308" s="1" t="s">
        <v>3415</v>
      </c>
      <c r="G1308" s="1" t="s">
        <v>3416</v>
      </c>
      <c r="H1308" s="1" t="s">
        <v>26</v>
      </c>
      <c r="I1308" s="1" t="s">
        <v>27</v>
      </c>
      <c r="J1308" s="1" t="s">
        <v>193</v>
      </c>
      <c r="K1308" s="1" t="s">
        <v>194</v>
      </c>
      <c r="L1308" s="1" t="s">
        <v>56</v>
      </c>
      <c r="M1308" s="1" t="s">
        <v>823</v>
      </c>
      <c r="N1308" s="1" t="s">
        <v>32</v>
      </c>
      <c r="O1308" s="1" t="s">
        <v>38</v>
      </c>
      <c r="P1308" s="1" t="s">
        <v>824</v>
      </c>
      <c r="Q1308">
        <v>177.56800000000001</v>
      </c>
      <c r="R1308">
        <v>2</v>
      </c>
      <c r="S1308" s="5">
        <v>0.2</v>
      </c>
      <c r="T1308" s="11">
        <v>8.8783999999999992</v>
      </c>
      <c r="U1308" s="11">
        <f>SalesData[[#This Row],[Profit]]/SalesData[[#This Row],[Quantity]]</f>
        <v>4.4391999999999996</v>
      </c>
      <c r="V1308" s="5">
        <f>SalesData[[#This Row],[Profit]]/SalesData[[#This Row],[Sales]]</f>
        <v>4.9999999999999989E-2</v>
      </c>
      <c r="W1308" s="17">
        <f>IF(SalesData[[#This Row],[Discount]]&gt;=0.2,1,0)</f>
        <v>1</v>
      </c>
      <c r="X1308" s="1" t="s">
        <v>432</v>
      </c>
      <c r="Y1308" s="1" t="str">
        <f>TEXT(SalesData[[#This Row],[Order Date]],"yyyy")</f>
        <v>2017</v>
      </c>
      <c r="Z1308" s="1" t="s">
        <v>79</v>
      </c>
    </row>
    <row r="1309" spans="1:26" x14ac:dyDescent="0.3">
      <c r="A1309">
        <v>6239</v>
      </c>
      <c r="B1309" s="1" t="s">
        <v>3417</v>
      </c>
      <c r="C1309" s="2">
        <v>42350</v>
      </c>
      <c r="D1309" s="2">
        <v>42354</v>
      </c>
      <c r="E1309" s="1" t="s">
        <v>41</v>
      </c>
      <c r="F1309" s="1" t="s">
        <v>2910</v>
      </c>
      <c r="G1309" s="1" t="s">
        <v>2911</v>
      </c>
      <c r="H1309" s="1" t="s">
        <v>26</v>
      </c>
      <c r="I1309" s="1" t="s">
        <v>27</v>
      </c>
      <c r="J1309" s="1" t="s">
        <v>1493</v>
      </c>
      <c r="K1309" s="1" t="s">
        <v>55</v>
      </c>
      <c r="L1309" s="1" t="s">
        <v>56</v>
      </c>
      <c r="M1309" s="1" t="s">
        <v>1786</v>
      </c>
      <c r="N1309" s="1" t="s">
        <v>32</v>
      </c>
      <c r="O1309" s="1" t="s">
        <v>58</v>
      </c>
      <c r="P1309" s="1" t="s">
        <v>1787</v>
      </c>
      <c r="Q1309">
        <v>166.5</v>
      </c>
      <c r="R1309">
        <v>3</v>
      </c>
      <c r="S1309" s="5">
        <v>0</v>
      </c>
      <c r="T1309" s="11">
        <v>21.645</v>
      </c>
      <c r="U1309" s="11">
        <f>SalesData[[#This Row],[Profit]]/SalesData[[#This Row],[Quantity]]</f>
        <v>7.2149999999999999</v>
      </c>
      <c r="V1309" s="5">
        <f>SalesData[[#This Row],[Profit]]/SalesData[[#This Row],[Sales]]</f>
        <v>0.13</v>
      </c>
      <c r="W1309" s="17">
        <f>IF(SalesData[[#This Row],[Discount]]&gt;=0.2,1,0)</f>
        <v>0</v>
      </c>
      <c r="X1309" s="1" t="s">
        <v>85</v>
      </c>
      <c r="Y1309" s="1" t="str">
        <f>TEXT(SalesData[[#This Row],[Order Date]],"yyyy")</f>
        <v>2015</v>
      </c>
      <c r="Z1309" s="1" t="s">
        <v>98</v>
      </c>
    </row>
    <row r="1310" spans="1:26" x14ac:dyDescent="0.3">
      <c r="A1310">
        <v>6242</v>
      </c>
      <c r="B1310" s="1" t="s">
        <v>3418</v>
      </c>
      <c r="C1310" s="2">
        <v>42883</v>
      </c>
      <c r="D1310" s="2">
        <v>42886</v>
      </c>
      <c r="E1310" s="1" t="s">
        <v>23</v>
      </c>
      <c r="F1310" s="1" t="s">
        <v>3419</v>
      </c>
      <c r="G1310" s="1" t="s">
        <v>3420</v>
      </c>
      <c r="H1310" s="1" t="s">
        <v>92</v>
      </c>
      <c r="I1310" s="1" t="s">
        <v>27</v>
      </c>
      <c r="J1310" s="1" t="s">
        <v>511</v>
      </c>
      <c r="K1310" s="1" t="s">
        <v>886</v>
      </c>
      <c r="L1310" s="1" t="s">
        <v>69</v>
      </c>
      <c r="M1310" s="1" t="s">
        <v>2112</v>
      </c>
      <c r="N1310" s="1" t="s">
        <v>32</v>
      </c>
      <c r="O1310" s="1" t="s">
        <v>58</v>
      </c>
      <c r="P1310" s="1" t="s">
        <v>2113</v>
      </c>
      <c r="Q1310">
        <v>247.44</v>
      </c>
      <c r="R1310">
        <v>8</v>
      </c>
      <c r="S1310" s="5">
        <v>0</v>
      </c>
      <c r="T1310" s="11">
        <v>101.4504</v>
      </c>
      <c r="U1310" s="11">
        <f>SalesData[[#This Row],[Profit]]/SalesData[[#This Row],[Quantity]]</f>
        <v>12.6813</v>
      </c>
      <c r="V1310" s="5">
        <f>SalesData[[#This Row],[Profit]]/SalesData[[#This Row],[Sales]]</f>
        <v>0.41000000000000003</v>
      </c>
      <c r="W1310" s="17">
        <f>IF(SalesData[[#This Row],[Discount]]&gt;=0.2,1,0)</f>
        <v>0</v>
      </c>
      <c r="X1310" s="1" t="s">
        <v>35</v>
      </c>
      <c r="Y1310" s="1" t="str">
        <f>TEXT(SalesData[[#This Row],[Order Date]],"yyyy")</f>
        <v>2017</v>
      </c>
      <c r="Z1310" s="1" t="s">
        <v>163</v>
      </c>
    </row>
    <row r="1311" spans="1:26" x14ac:dyDescent="0.3">
      <c r="A1311">
        <v>6246</v>
      </c>
      <c r="B1311" s="1" t="s">
        <v>3421</v>
      </c>
      <c r="C1311" s="2">
        <v>42328</v>
      </c>
      <c r="D1311" s="2">
        <v>42333</v>
      </c>
      <c r="E1311" s="1" t="s">
        <v>41</v>
      </c>
      <c r="F1311" s="1" t="s">
        <v>3294</v>
      </c>
      <c r="G1311" s="1" t="s">
        <v>3295</v>
      </c>
      <c r="H1311" s="1" t="s">
        <v>102</v>
      </c>
      <c r="I1311" s="1" t="s">
        <v>27</v>
      </c>
      <c r="J1311" s="1" t="s">
        <v>193</v>
      </c>
      <c r="K1311" s="1" t="s">
        <v>194</v>
      </c>
      <c r="L1311" s="1" t="s">
        <v>56</v>
      </c>
      <c r="M1311" s="1" t="s">
        <v>1720</v>
      </c>
      <c r="N1311" s="1" t="s">
        <v>32</v>
      </c>
      <c r="O1311" s="1" t="s">
        <v>58</v>
      </c>
      <c r="P1311" s="1" t="s">
        <v>1721</v>
      </c>
      <c r="Q1311">
        <v>22.14</v>
      </c>
      <c r="R1311">
        <v>3</v>
      </c>
      <c r="S1311" s="5">
        <v>0</v>
      </c>
      <c r="T1311" s="11">
        <v>6.4206000000000003</v>
      </c>
      <c r="U1311" s="11">
        <f>SalesData[[#This Row],[Profit]]/SalesData[[#This Row],[Quantity]]</f>
        <v>2.1402000000000001</v>
      </c>
      <c r="V1311" s="5">
        <f>SalesData[[#This Row],[Profit]]/SalesData[[#This Row],[Sales]]</f>
        <v>0.28999999999999998</v>
      </c>
      <c r="W1311" s="17">
        <f>IF(SalesData[[#This Row],[Discount]]&gt;=0.2,1,0)</f>
        <v>0</v>
      </c>
      <c r="X1311" s="1" t="s">
        <v>60</v>
      </c>
      <c r="Y1311" s="1" t="str">
        <f>TEXT(SalesData[[#This Row],[Order Date]],"yyyy")</f>
        <v>2015</v>
      </c>
      <c r="Z1311" s="1" t="s">
        <v>36</v>
      </c>
    </row>
    <row r="1312" spans="1:26" x14ac:dyDescent="0.3">
      <c r="A1312">
        <v>6249</v>
      </c>
      <c r="B1312" s="1" t="s">
        <v>3422</v>
      </c>
      <c r="C1312" s="2">
        <v>42884</v>
      </c>
      <c r="D1312" s="2">
        <v>42890</v>
      </c>
      <c r="E1312" s="1" t="s">
        <v>41</v>
      </c>
      <c r="F1312" s="1" t="s">
        <v>2518</v>
      </c>
      <c r="G1312" s="1" t="s">
        <v>2519</v>
      </c>
      <c r="H1312" s="1" t="s">
        <v>26</v>
      </c>
      <c r="I1312" s="1" t="s">
        <v>27</v>
      </c>
      <c r="J1312" s="1" t="s">
        <v>349</v>
      </c>
      <c r="K1312" s="1" t="s">
        <v>112</v>
      </c>
      <c r="L1312" s="1" t="s">
        <v>95</v>
      </c>
      <c r="M1312" s="1" t="s">
        <v>1363</v>
      </c>
      <c r="N1312" s="1" t="s">
        <v>32</v>
      </c>
      <c r="O1312" s="1" t="s">
        <v>58</v>
      </c>
      <c r="P1312" s="1" t="s">
        <v>425</v>
      </c>
      <c r="Q1312">
        <v>6.24</v>
      </c>
      <c r="R1312">
        <v>3</v>
      </c>
      <c r="S1312" s="5">
        <v>0</v>
      </c>
      <c r="T1312" s="11">
        <v>2.6208</v>
      </c>
      <c r="U1312" s="11">
        <f>SalesData[[#This Row],[Profit]]/SalesData[[#This Row],[Quantity]]</f>
        <v>0.87360000000000004</v>
      </c>
      <c r="V1312" s="5">
        <f>SalesData[[#This Row],[Profit]]/SalesData[[#This Row],[Sales]]</f>
        <v>0.42</v>
      </c>
      <c r="W1312" s="17">
        <f>IF(SalesData[[#This Row],[Discount]]&gt;=0.2,1,0)</f>
        <v>0</v>
      </c>
      <c r="X1312" s="1" t="s">
        <v>131</v>
      </c>
      <c r="Y1312" s="1" t="str">
        <f>TEXT(SalesData[[#This Row],[Order Date]],"yyyy")</f>
        <v>2017</v>
      </c>
      <c r="Z1312" s="1" t="s">
        <v>163</v>
      </c>
    </row>
    <row r="1313" spans="1:26" x14ac:dyDescent="0.3">
      <c r="A1313">
        <v>6255</v>
      </c>
      <c r="B1313" s="1" t="s">
        <v>3423</v>
      </c>
      <c r="C1313" s="2">
        <v>42255</v>
      </c>
      <c r="D1313" s="2">
        <v>42261</v>
      </c>
      <c r="E1313" s="1" t="s">
        <v>41</v>
      </c>
      <c r="F1313" s="1" t="s">
        <v>276</v>
      </c>
      <c r="G1313" s="1" t="s">
        <v>277</v>
      </c>
      <c r="H1313" s="1" t="s">
        <v>92</v>
      </c>
      <c r="I1313" s="1" t="s">
        <v>27</v>
      </c>
      <c r="J1313" s="1" t="s">
        <v>1618</v>
      </c>
      <c r="K1313" s="1" t="s">
        <v>1278</v>
      </c>
      <c r="L1313" s="1" t="s">
        <v>30</v>
      </c>
      <c r="M1313" s="1" t="s">
        <v>2515</v>
      </c>
      <c r="N1313" s="1" t="s">
        <v>32</v>
      </c>
      <c r="O1313" s="1" t="s">
        <v>58</v>
      </c>
      <c r="P1313" s="1" t="s">
        <v>2516</v>
      </c>
      <c r="Q1313">
        <v>21.36</v>
      </c>
      <c r="R1313">
        <v>8</v>
      </c>
      <c r="S1313" s="5">
        <v>0</v>
      </c>
      <c r="T1313" s="11">
        <v>8.1167999999999996</v>
      </c>
      <c r="U1313" s="11">
        <f>SalesData[[#This Row],[Profit]]/SalesData[[#This Row],[Quantity]]</f>
        <v>1.0145999999999999</v>
      </c>
      <c r="V1313" s="5">
        <f>SalesData[[#This Row],[Profit]]/SalesData[[#This Row],[Sales]]</f>
        <v>0.38</v>
      </c>
      <c r="W1313" s="17">
        <f>IF(SalesData[[#This Row],[Discount]]&gt;=0.2,1,0)</f>
        <v>0</v>
      </c>
      <c r="X1313" s="1" t="s">
        <v>131</v>
      </c>
      <c r="Y1313" s="1" t="str">
        <f>TEXT(SalesData[[#This Row],[Order Date]],"yyyy")</f>
        <v>2015</v>
      </c>
      <c r="Z1313" s="1" t="s">
        <v>79</v>
      </c>
    </row>
    <row r="1314" spans="1:26" x14ac:dyDescent="0.3">
      <c r="A1314">
        <v>6271</v>
      </c>
      <c r="B1314" s="1" t="s">
        <v>3424</v>
      </c>
      <c r="C1314" s="2">
        <v>43071</v>
      </c>
      <c r="D1314" s="2">
        <v>43075</v>
      </c>
      <c r="E1314" s="1" t="s">
        <v>41</v>
      </c>
      <c r="F1314" s="1" t="s">
        <v>1937</v>
      </c>
      <c r="G1314" s="1" t="s">
        <v>1938</v>
      </c>
      <c r="H1314" s="1" t="s">
        <v>92</v>
      </c>
      <c r="I1314" s="1" t="s">
        <v>27</v>
      </c>
      <c r="J1314" s="1" t="s">
        <v>1472</v>
      </c>
      <c r="K1314" s="1" t="s">
        <v>55</v>
      </c>
      <c r="L1314" s="1" t="s">
        <v>56</v>
      </c>
      <c r="M1314" s="1" t="s">
        <v>2551</v>
      </c>
      <c r="N1314" s="1" t="s">
        <v>32</v>
      </c>
      <c r="O1314" s="1" t="s">
        <v>38</v>
      </c>
      <c r="P1314" s="1" t="s">
        <v>2552</v>
      </c>
      <c r="Q1314">
        <v>1159.056</v>
      </c>
      <c r="R1314">
        <v>9</v>
      </c>
      <c r="S1314" s="5">
        <v>0.2</v>
      </c>
      <c r="T1314" s="11">
        <v>43.464599999999997</v>
      </c>
      <c r="U1314" s="11">
        <f>SalesData[[#This Row],[Profit]]/SalesData[[#This Row],[Quantity]]</f>
        <v>4.8293999999999997</v>
      </c>
      <c r="V1314" s="5">
        <f>SalesData[[#This Row],[Profit]]/SalesData[[#This Row],[Sales]]</f>
        <v>3.7499999999999999E-2</v>
      </c>
      <c r="W1314" s="17">
        <f>IF(SalesData[[#This Row],[Discount]]&gt;=0.2,1,0)</f>
        <v>1</v>
      </c>
      <c r="X1314" s="1" t="s">
        <v>85</v>
      </c>
      <c r="Y1314" s="1" t="str">
        <f>TEXT(SalesData[[#This Row],[Order Date]],"yyyy")</f>
        <v>2017</v>
      </c>
      <c r="Z1314" s="1" t="s">
        <v>98</v>
      </c>
    </row>
    <row r="1315" spans="1:26" x14ac:dyDescent="0.3">
      <c r="A1315">
        <v>6274</v>
      </c>
      <c r="B1315" s="1" t="s">
        <v>3425</v>
      </c>
      <c r="C1315" s="2">
        <v>42568</v>
      </c>
      <c r="D1315" s="2">
        <v>42573</v>
      </c>
      <c r="E1315" s="1" t="s">
        <v>23</v>
      </c>
      <c r="F1315" s="1" t="s">
        <v>1770</v>
      </c>
      <c r="G1315" s="1" t="s">
        <v>1771</v>
      </c>
      <c r="H1315" s="1" t="s">
        <v>26</v>
      </c>
      <c r="I1315" s="1" t="s">
        <v>27</v>
      </c>
      <c r="J1315" s="1" t="s">
        <v>193</v>
      </c>
      <c r="K1315" s="1" t="s">
        <v>194</v>
      </c>
      <c r="L1315" s="1" t="s">
        <v>56</v>
      </c>
      <c r="M1315" s="1" t="s">
        <v>1982</v>
      </c>
      <c r="N1315" s="1" t="s">
        <v>32</v>
      </c>
      <c r="O1315" s="1" t="s">
        <v>58</v>
      </c>
      <c r="P1315" s="1" t="s">
        <v>1983</v>
      </c>
      <c r="Q1315">
        <v>12.42</v>
      </c>
      <c r="R1315">
        <v>3</v>
      </c>
      <c r="S1315" s="5">
        <v>0</v>
      </c>
      <c r="T1315" s="11">
        <v>4.4711999999999996</v>
      </c>
      <c r="U1315" s="11">
        <f>SalesData[[#This Row],[Profit]]/SalesData[[#This Row],[Quantity]]</f>
        <v>1.4903999999999999</v>
      </c>
      <c r="V1315" s="5">
        <f>SalesData[[#This Row],[Profit]]/SalesData[[#This Row],[Sales]]</f>
        <v>0.36</v>
      </c>
      <c r="W1315" s="17">
        <f>IF(SalesData[[#This Row],[Discount]]&gt;=0.2,1,0)</f>
        <v>0</v>
      </c>
      <c r="X1315" s="1" t="s">
        <v>60</v>
      </c>
      <c r="Y1315" s="1" t="str">
        <f>TEXT(SalesData[[#This Row],[Order Date]],"yyyy")</f>
        <v>2016</v>
      </c>
      <c r="Z1315" s="1" t="s">
        <v>73</v>
      </c>
    </row>
    <row r="1316" spans="1:26" x14ac:dyDescent="0.3">
      <c r="A1316">
        <v>6276</v>
      </c>
      <c r="B1316" s="1" t="s">
        <v>3425</v>
      </c>
      <c r="C1316" s="2">
        <v>42568</v>
      </c>
      <c r="D1316" s="2">
        <v>42573</v>
      </c>
      <c r="E1316" s="1" t="s">
        <v>23</v>
      </c>
      <c r="F1316" s="1" t="s">
        <v>1770</v>
      </c>
      <c r="G1316" s="1" t="s">
        <v>1771</v>
      </c>
      <c r="H1316" s="1" t="s">
        <v>26</v>
      </c>
      <c r="I1316" s="1" t="s">
        <v>27</v>
      </c>
      <c r="J1316" s="1" t="s">
        <v>193</v>
      </c>
      <c r="K1316" s="1" t="s">
        <v>194</v>
      </c>
      <c r="L1316" s="1" t="s">
        <v>56</v>
      </c>
      <c r="M1316" s="1" t="s">
        <v>2603</v>
      </c>
      <c r="N1316" s="1" t="s">
        <v>32</v>
      </c>
      <c r="O1316" s="1" t="s">
        <v>58</v>
      </c>
      <c r="P1316" s="1" t="s">
        <v>2604</v>
      </c>
      <c r="Q1316">
        <v>24.75</v>
      </c>
      <c r="R1316">
        <v>5</v>
      </c>
      <c r="S1316" s="5">
        <v>0</v>
      </c>
      <c r="T1316" s="11">
        <v>10.89</v>
      </c>
      <c r="U1316" s="11">
        <f>SalesData[[#This Row],[Profit]]/SalesData[[#This Row],[Quantity]]</f>
        <v>2.1779999999999999</v>
      </c>
      <c r="V1316" s="5">
        <f>SalesData[[#This Row],[Profit]]/SalesData[[#This Row],[Sales]]</f>
        <v>0.44</v>
      </c>
      <c r="W1316" s="17">
        <f>IF(SalesData[[#This Row],[Discount]]&gt;=0.2,1,0)</f>
        <v>0</v>
      </c>
      <c r="X1316" s="1" t="s">
        <v>60</v>
      </c>
      <c r="Y1316" s="1" t="str">
        <f>TEXT(SalesData[[#This Row],[Order Date]],"yyyy")</f>
        <v>2016</v>
      </c>
      <c r="Z1316" s="1" t="s">
        <v>73</v>
      </c>
    </row>
    <row r="1317" spans="1:26" x14ac:dyDescent="0.3">
      <c r="A1317">
        <v>6282</v>
      </c>
      <c r="B1317" s="1" t="s">
        <v>3426</v>
      </c>
      <c r="C1317" s="2">
        <v>42328</v>
      </c>
      <c r="D1317" s="2">
        <v>42334</v>
      </c>
      <c r="E1317" s="1" t="s">
        <v>41</v>
      </c>
      <c r="F1317" s="1" t="s">
        <v>1440</v>
      </c>
      <c r="G1317" s="1" t="s">
        <v>1441</v>
      </c>
      <c r="H1317" s="1" t="s">
        <v>26</v>
      </c>
      <c r="I1317" s="1" t="s">
        <v>27</v>
      </c>
      <c r="J1317" s="1" t="s">
        <v>1772</v>
      </c>
      <c r="K1317" s="1" t="s">
        <v>233</v>
      </c>
      <c r="L1317" s="1" t="s">
        <v>69</v>
      </c>
      <c r="M1317" s="1" t="s">
        <v>3427</v>
      </c>
      <c r="N1317" s="1" t="s">
        <v>32</v>
      </c>
      <c r="O1317" s="1" t="s">
        <v>58</v>
      </c>
      <c r="P1317" s="1" t="s">
        <v>3428</v>
      </c>
      <c r="Q1317">
        <v>63.823999999999998</v>
      </c>
      <c r="R1317">
        <v>2</v>
      </c>
      <c r="S1317" s="5">
        <v>0.2</v>
      </c>
      <c r="T1317" s="11">
        <v>9.5736000000000008</v>
      </c>
      <c r="U1317" s="11">
        <f>SalesData[[#This Row],[Profit]]/SalesData[[#This Row],[Quantity]]</f>
        <v>4.7868000000000004</v>
      </c>
      <c r="V1317" s="5">
        <f>SalesData[[#This Row],[Profit]]/SalesData[[#This Row],[Sales]]</f>
        <v>0.15000000000000002</v>
      </c>
      <c r="W1317" s="17">
        <f>IF(SalesData[[#This Row],[Discount]]&gt;=0.2,1,0)</f>
        <v>1</v>
      </c>
      <c r="X1317" s="1" t="s">
        <v>131</v>
      </c>
      <c r="Y1317" s="1" t="str">
        <f>TEXT(SalesData[[#This Row],[Order Date]],"yyyy")</f>
        <v>2015</v>
      </c>
      <c r="Z1317" s="1" t="s">
        <v>36</v>
      </c>
    </row>
    <row r="1318" spans="1:26" x14ac:dyDescent="0.3">
      <c r="A1318">
        <v>6285</v>
      </c>
      <c r="B1318" s="1" t="s">
        <v>3429</v>
      </c>
      <c r="C1318" s="2">
        <v>42637</v>
      </c>
      <c r="D1318" s="2">
        <v>42641</v>
      </c>
      <c r="E1318" s="1" t="s">
        <v>41</v>
      </c>
      <c r="F1318" s="1" t="s">
        <v>1600</v>
      </c>
      <c r="G1318" s="1" t="s">
        <v>1601</v>
      </c>
      <c r="H1318" s="1" t="s">
        <v>92</v>
      </c>
      <c r="I1318" s="1" t="s">
        <v>27</v>
      </c>
      <c r="J1318" s="1" t="s">
        <v>54</v>
      </c>
      <c r="K1318" s="1" t="s">
        <v>55</v>
      </c>
      <c r="L1318" s="1" t="s">
        <v>56</v>
      </c>
      <c r="M1318" s="1" t="s">
        <v>1534</v>
      </c>
      <c r="N1318" s="1" t="s">
        <v>32</v>
      </c>
      <c r="O1318" s="1" t="s">
        <v>38</v>
      </c>
      <c r="P1318" s="1" t="s">
        <v>1535</v>
      </c>
      <c r="Q1318">
        <v>563.24</v>
      </c>
      <c r="R1318">
        <v>5</v>
      </c>
      <c r="S1318" s="5">
        <v>0.2</v>
      </c>
      <c r="T1318" s="11">
        <v>56.323999999999998</v>
      </c>
      <c r="U1318" s="11">
        <f>SalesData[[#This Row],[Profit]]/SalesData[[#This Row],[Quantity]]</f>
        <v>11.264799999999999</v>
      </c>
      <c r="V1318" s="5">
        <f>SalesData[[#This Row],[Profit]]/SalesData[[#This Row],[Sales]]</f>
        <v>9.9999999999999992E-2</v>
      </c>
      <c r="W1318" s="17">
        <f>IF(SalesData[[#This Row],[Discount]]&gt;=0.2,1,0)</f>
        <v>1</v>
      </c>
      <c r="X1318" s="1" t="s">
        <v>85</v>
      </c>
      <c r="Y1318" s="1" t="str">
        <f>TEXT(SalesData[[#This Row],[Order Date]],"yyyy")</f>
        <v>2016</v>
      </c>
      <c r="Z1318" s="1" t="s">
        <v>79</v>
      </c>
    </row>
    <row r="1319" spans="1:26" x14ac:dyDescent="0.3">
      <c r="A1319">
        <v>6286</v>
      </c>
      <c r="B1319" s="1" t="s">
        <v>3430</v>
      </c>
      <c r="C1319" s="2">
        <v>42664</v>
      </c>
      <c r="D1319" s="2">
        <v>42669</v>
      </c>
      <c r="E1319" s="1" t="s">
        <v>41</v>
      </c>
      <c r="F1319" s="1" t="s">
        <v>276</v>
      </c>
      <c r="G1319" s="1" t="s">
        <v>277</v>
      </c>
      <c r="H1319" s="1" t="s">
        <v>92</v>
      </c>
      <c r="I1319" s="1" t="s">
        <v>27</v>
      </c>
      <c r="J1319" s="1" t="s">
        <v>2062</v>
      </c>
      <c r="K1319" s="1" t="s">
        <v>233</v>
      </c>
      <c r="L1319" s="1" t="s">
        <v>69</v>
      </c>
      <c r="M1319" s="1" t="s">
        <v>1725</v>
      </c>
      <c r="N1319" s="1" t="s">
        <v>32</v>
      </c>
      <c r="O1319" s="1" t="s">
        <v>47</v>
      </c>
      <c r="P1319" s="1" t="s">
        <v>1726</v>
      </c>
      <c r="Q1319">
        <v>661.17600000000004</v>
      </c>
      <c r="R1319">
        <v>2</v>
      </c>
      <c r="S1319" s="5">
        <v>0.4</v>
      </c>
      <c r="T1319" s="11">
        <v>-231.41159999999999</v>
      </c>
      <c r="U1319" s="11">
        <f>SalesData[[#This Row],[Profit]]/SalesData[[#This Row],[Quantity]]</f>
        <v>-115.7058</v>
      </c>
      <c r="V1319" s="5">
        <f>SalesData[[#This Row],[Profit]]/SalesData[[#This Row],[Sales]]</f>
        <v>-0.35</v>
      </c>
      <c r="W1319" s="17">
        <f>IF(SalesData[[#This Row],[Discount]]&gt;=0.2,1,0)</f>
        <v>1</v>
      </c>
      <c r="X1319" s="1" t="s">
        <v>60</v>
      </c>
      <c r="Y1319" s="1" t="str">
        <f>TEXT(SalesData[[#This Row],[Order Date]],"yyyy")</f>
        <v>2016</v>
      </c>
      <c r="Z1319" s="1" t="s">
        <v>50</v>
      </c>
    </row>
    <row r="1320" spans="1:26" x14ac:dyDescent="0.3">
      <c r="A1320">
        <v>6288</v>
      </c>
      <c r="B1320" s="1" t="s">
        <v>3431</v>
      </c>
      <c r="C1320" s="2">
        <v>41828</v>
      </c>
      <c r="D1320" s="2">
        <v>41832</v>
      </c>
      <c r="E1320" s="1" t="s">
        <v>41</v>
      </c>
      <c r="F1320" s="1" t="s">
        <v>505</v>
      </c>
      <c r="G1320" s="1" t="s">
        <v>506</v>
      </c>
      <c r="H1320" s="1" t="s">
        <v>92</v>
      </c>
      <c r="I1320" s="1" t="s">
        <v>27</v>
      </c>
      <c r="J1320" s="1" t="s">
        <v>330</v>
      </c>
      <c r="K1320" s="1" t="s">
        <v>55</v>
      </c>
      <c r="L1320" s="1" t="s">
        <v>56</v>
      </c>
      <c r="M1320" s="1" t="s">
        <v>1330</v>
      </c>
      <c r="N1320" s="1" t="s">
        <v>32</v>
      </c>
      <c r="O1320" s="1" t="s">
        <v>47</v>
      </c>
      <c r="P1320" s="1" t="s">
        <v>1331</v>
      </c>
      <c r="Q1320">
        <v>502.488</v>
      </c>
      <c r="R1320">
        <v>3</v>
      </c>
      <c r="S1320" s="5">
        <v>0.2</v>
      </c>
      <c r="T1320" s="11">
        <v>-87.935400000000001</v>
      </c>
      <c r="U1320" s="11">
        <f>SalesData[[#This Row],[Profit]]/SalesData[[#This Row],[Quantity]]</f>
        <v>-29.311800000000002</v>
      </c>
      <c r="V1320" s="5">
        <f>SalesData[[#This Row],[Profit]]/SalesData[[#This Row],[Sales]]</f>
        <v>-0.17500000000000002</v>
      </c>
      <c r="W1320" s="17">
        <f>IF(SalesData[[#This Row],[Discount]]&gt;=0.2,1,0)</f>
        <v>1</v>
      </c>
      <c r="X1320" s="1" t="s">
        <v>85</v>
      </c>
      <c r="Y1320" s="1" t="str">
        <f>TEXT(SalesData[[#This Row],[Order Date]],"yyyy")</f>
        <v>2014</v>
      </c>
      <c r="Z1320" s="1" t="s">
        <v>73</v>
      </c>
    </row>
    <row r="1321" spans="1:26" x14ac:dyDescent="0.3">
      <c r="A1321">
        <v>6290</v>
      </c>
      <c r="B1321" s="1" t="s">
        <v>3432</v>
      </c>
      <c r="C1321" s="2">
        <v>42076</v>
      </c>
      <c r="D1321" s="2">
        <v>42081</v>
      </c>
      <c r="E1321" s="1" t="s">
        <v>23</v>
      </c>
      <c r="F1321" s="1" t="s">
        <v>1017</v>
      </c>
      <c r="G1321" s="1" t="s">
        <v>1018</v>
      </c>
      <c r="H1321" s="1" t="s">
        <v>102</v>
      </c>
      <c r="I1321" s="1" t="s">
        <v>27</v>
      </c>
      <c r="J1321" s="1" t="s">
        <v>3433</v>
      </c>
      <c r="K1321" s="1" t="s">
        <v>55</v>
      </c>
      <c r="L1321" s="1" t="s">
        <v>56</v>
      </c>
      <c r="M1321" s="1" t="s">
        <v>208</v>
      </c>
      <c r="N1321" s="1" t="s">
        <v>32</v>
      </c>
      <c r="O1321" s="1" t="s">
        <v>38</v>
      </c>
      <c r="P1321" s="1" t="s">
        <v>209</v>
      </c>
      <c r="Q1321">
        <v>915.13599999999997</v>
      </c>
      <c r="R1321">
        <v>4</v>
      </c>
      <c r="S1321" s="5">
        <v>0.2</v>
      </c>
      <c r="T1321" s="11">
        <v>102.9528</v>
      </c>
      <c r="U1321" s="11">
        <f>SalesData[[#This Row],[Profit]]/SalesData[[#This Row],[Quantity]]</f>
        <v>25.738199999999999</v>
      </c>
      <c r="V1321" s="5">
        <f>SalesData[[#This Row],[Profit]]/SalesData[[#This Row],[Sales]]</f>
        <v>0.1125</v>
      </c>
      <c r="W1321" s="17">
        <f>IF(SalesData[[#This Row],[Discount]]&gt;=0.2,1,0)</f>
        <v>1</v>
      </c>
      <c r="X1321" s="1" t="s">
        <v>60</v>
      </c>
      <c r="Y1321" s="1" t="str">
        <f>TEXT(SalesData[[#This Row],[Order Date]],"yyyy")</f>
        <v>2015</v>
      </c>
      <c r="Z1321" s="1" t="s">
        <v>197</v>
      </c>
    </row>
    <row r="1322" spans="1:26" x14ac:dyDescent="0.3">
      <c r="A1322">
        <v>6291</v>
      </c>
      <c r="B1322" s="1" t="s">
        <v>3432</v>
      </c>
      <c r="C1322" s="2">
        <v>42076</v>
      </c>
      <c r="D1322" s="2">
        <v>42081</v>
      </c>
      <c r="E1322" s="1" t="s">
        <v>23</v>
      </c>
      <c r="F1322" s="1" t="s">
        <v>1017</v>
      </c>
      <c r="G1322" s="1" t="s">
        <v>1018</v>
      </c>
      <c r="H1322" s="1" t="s">
        <v>102</v>
      </c>
      <c r="I1322" s="1" t="s">
        <v>27</v>
      </c>
      <c r="J1322" s="1" t="s">
        <v>3433</v>
      </c>
      <c r="K1322" s="1" t="s">
        <v>55</v>
      </c>
      <c r="L1322" s="1" t="s">
        <v>56</v>
      </c>
      <c r="M1322" s="1" t="s">
        <v>642</v>
      </c>
      <c r="N1322" s="1" t="s">
        <v>32</v>
      </c>
      <c r="O1322" s="1" t="s">
        <v>58</v>
      </c>
      <c r="P1322" s="1" t="s">
        <v>643</v>
      </c>
      <c r="Q1322">
        <v>327.76</v>
      </c>
      <c r="R1322">
        <v>8</v>
      </c>
      <c r="S1322" s="5">
        <v>0</v>
      </c>
      <c r="T1322" s="11">
        <v>91.772800000000004</v>
      </c>
      <c r="U1322" s="11">
        <f>SalesData[[#This Row],[Profit]]/SalesData[[#This Row],[Quantity]]</f>
        <v>11.4716</v>
      </c>
      <c r="V1322" s="5">
        <f>SalesData[[#This Row],[Profit]]/SalesData[[#This Row],[Sales]]</f>
        <v>0.28000000000000003</v>
      </c>
      <c r="W1322" s="17">
        <f>IF(SalesData[[#This Row],[Discount]]&gt;=0.2,1,0)</f>
        <v>0</v>
      </c>
      <c r="X1322" s="1" t="s">
        <v>60</v>
      </c>
      <c r="Y1322" s="1" t="str">
        <f>TEXT(SalesData[[#This Row],[Order Date]],"yyyy")</f>
        <v>2015</v>
      </c>
      <c r="Z1322" s="1" t="s">
        <v>197</v>
      </c>
    </row>
    <row r="1323" spans="1:26" x14ac:dyDescent="0.3">
      <c r="A1323">
        <v>6292</v>
      </c>
      <c r="B1323" s="1" t="s">
        <v>3434</v>
      </c>
      <c r="C1323" s="2">
        <v>43071</v>
      </c>
      <c r="D1323" s="2">
        <v>43074</v>
      </c>
      <c r="E1323" s="1" t="s">
        <v>89</v>
      </c>
      <c r="F1323" s="1" t="s">
        <v>3435</v>
      </c>
      <c r="G1323" s="1" t="s">
        <v>3436</v>
      </c>
      <c r="H1323" s="1" t="s">
        <v>26</v>
      </c>
      <c r="I1323" s="1" t="s">
        <v>27</v>
      </c>
      <c r="J1323" s="1" t="s">
        <v>3235</v>
      </c>
      <c r="K1323" s="1" t="s">
        <v>718</v>
      </c>
      <c r="L1323" s="1" t="s">
        <v>30</v>
      </c>
      <c r="M1323" s="1" t="s">
        <v>1488</v>
      </c>
      <c r="N1323" s="1" t="s">
        <v>32</v>
      </c>
      <c r="O1323" s="1" t="s">
        <v>38</v>
      </c>
      <c r="P1323" s="1" t="s">
        <v>1489</v>
      </c>
      <c r="Q1323">
        <v>701.96</v>
      </c>
      <c r="R1323">
        <v>2</v>
      </c>
      <c r="S1323" s="5">
        <v>0</v>
      </c>
      <c r="T1323" s="11">
        <v>168.47040000000001</v>
      </c>
      <c r="U1323" s="11">
        <f>SalesData[[#This Row],[Profit]]/SalesData[[#This Row],[Quantity]]</f>
        <v>84.235200000000006</v>
      </c>
      <c r="V1323" s="5">
        <f>SalesData[[#This Row],[Profit]]/SalesData[[#This Row],[Sales]]</f>
        <v>0.24</v>
      </c>
      <c r="W1323" s="17">
        <f>IF(SalesData[[#This Row],[Discount]]&gt;=0.2,1,0)</f>
        <v>0</v>
      </c>
      <c r="X1323" s="1" t="s">
        <v>35</v>
      </c>
      <c r="Y1323" s="1" t="str">
        <f>TEXT(SalesData[[#This Row],[Order Date]],"yyyy")</f>
        <v>2017</v>
      </c>
      <c r="Z1323" s="1" t="s">
        <v>98</v>
      </c>
    </row>
    <row r="1324" spans="1:26" x14ac:dyDescent="0.3">
      <c r="A1324">
        <v>6300</v>
      </c>
      <c r="B1324" s="1" t="s">
        <v>3437</v>
      </c>
      <c r="C1324" s="2">
        <v>43069</v>
      </c>
      <c r="D1324" s="2">
        <v>43072</v>
      </c>
      <c r="E1324" s="1" t="s">
        <v>89</v>
      </c>
      <c r="F1324" s="1" t="s">
        <v>3438</v>
      </c>
      <c r="G1324" s="1" t="s">
        <v>3439</v>
      </c>
      <c r="H1324" s="1" t="s">
        <v>102</v>
      </c>
      <c r="I1324" s="1" t="s">
        <v>27</v>
      </c>
      <c r="J1324" s="1" t="s">
        <v>330</v>
      </c>
      <c r="K1324" s="1" t="s">
        <v>55</v>
      </c>
      <c r="L1324" s="1" t="s">
        <v>56</v>
      </c>
      <c r="M1324" s="1" t="s">
        <v>3440</v>
      </c>
      <c r="N1324" s="1" t="s">
        <v>32</v>
      </c>
      <c r="O1324" s="1" t="s">
        <v>58</v>
      </c>
      <c r="P1324" s="1" t="s">
        <v>3441</v>
      </c>
      <c r="Q1324">
        <v>25.83</v>
      </c>
      <c r="R1324">
        <v>3</v>
      </c>
      <c r="S1324" s="5">
        <v>0</v>
      </c>
      <c r="T1324" s="11">
        <v>9.5571000000000002</v>
      </c>
      <c r="U1324" s="11">
        <f>SalesData[[#This Row],[Profit]]/SalesData[[#This Row],[Quantity]]</f>
        <v>3.1857000000000002</v>
      </c>
      <c r="V1324" s="5">
        <f>SalesData[[#This Row],[Profit]]/SalesData[[#This Row],[Sales]]</f>
        <v>0.37000000000000005</v>
      </c>
      <c r="W1324" s="17">
        <f>IF(SalesData[[#This Row],[Discount]]&gt;=0.2,1,0)</f>
        <v>0</v>
      </c>
      <c r="X1324" s="1" t="s">
        <v>35</v>
      </c>
      <c r="Y1324" s="1" t="str">
        <f>TEXT(SalesData[[#This Row],[Order Date]],"yyyy")</f>
        <v>2017</v>
      </c>
      <c r="Z1324" s="1" t="s">
        <v>36</v>
      </c>
    </row>
    <row r="1325" spans="1:26" x14ac:dyDescent="0.3">
      <c r="A1325">
        <v>6307</v>
      </c>
      <c r="B1325" s="1" t="s">
        <v>3442</v>
      </c>
      <c r="C1325" s="2">
        <v>42678</v>
      </c>
      <c r="D1325" s="2">
        <v>42680</v>
      </c>
      <c r="E1325" s="1" t="s">
        <v>23</v>
      </c>
      <c r="F1325" s="1" t="s">
        <v>3443</v>
      </c>
      <c r="G1325" s="1" t="s">
        <v>3444</v>
      </c>
      <c r="H1325" s="1" t="s">
        <v>92</v>
      </c>
      <c r="I1325" s="1" t="s">
        <v>27</v>
      </c>
      <c r="J1325" s="1" t="s">
        <v>3445</v>
      </c>
      <c r="K1325" s="1" t="s">
        <v>1519</v>
      </c>
      <c r="L1325" s="1" t="s">
        <v>56</v>
      </c>
      <c r="M1325" s="1" t="s">
        <v>2580</v>
      </c>
      <c r="N1325" s="1" t="s">
        <v>32</v>
      </c>
      <c r="O1325" s="1" t="s">
        <v>38</v>
      </c>
      <c r="P1325" s="1" t="s">
        <v>2581</v>
      </c>
      <c r="Q1325">
        <v>104.78400000000001</v>
      </c>
      <c r="R1325">
        <v>1</v>
      </c>
      <c r="S1325" s="5">
        <v>0.2</v>
      </c>
      <c r="T1325" s="11">
        <v>-14.4078</v>
      </c>
      <c r="U1325" s="11">
        <f>SalesData[[#This Row],[Profit]]/SalesData[[#This Row],[Quantity]]</f>
        <v>-14.4078</v>
      </c>
      <c r="V1325" s="5">
        <f>SalesData[[#This Row],[Profit]]/SalesData[[#This Row],[Sales]]</f>
        <v>-0.13749999999999998</v>
      </c>
      <c r="W1325" s="17">
        <f>IF(SalesData[[#This Row],[Discount]]&gt;=0.2,1,0)</f>
        <v>1</v>
      </c>
      <c r="X1325" s="1" t="s">
        <v>72</v>
      </c>
      <c r="Y1325" s="1" t="str">
        <f>TEXT(SalesData[[#This Row],[Order Date]],"yyyy")</f>
        <v>2016</v>
      </c>
      <c r="Z1325" s="1" t="s">
        <v>36</v>
      </c>
    </row>
    <row r="1326" spans="1:26" x14ac:dyDescent="0.3">
      <c r="A1326">
        <v>6309</v>
      </c>
      <c r="B1326" s="1" t="s">
        <v>3442</v>
      </c>
      <c r="C1326" s="2">
        <v>42678</v>
      </c>
      <c r="D1326" s="2">
        <v>42680</v>
      </c>
      <c r="E1326" s="1" t="s">
        <v>23</v>
      </c>
      <c r="F1326" s="1" t="s">
        <v>3443</v>
      </c>
      <c r="G1326" s="1" t="s">
        <v>3444</v>
      </c>
      <c r="H1326" s="1" t="s">
        <v>92</v>
      </c>
      <c r="I1326" s="1" t="s">
        <v>27</v>
      </c>
      <c r="J1326" s="1" t="s">
        <v>3445</v>
      </c>
      <c r="K1326" s="1" t="s">
        <v>1519</v>
      </c>
      <c r="L1326" s="1" t="s">
        <v>56</v>
      </c>
      <c r="M1326" s="1" t="s">
        <v>2732</v>
      </c>
      <c r="N1326" s="1" t="s">
        <v>32</v>
      </c>
      <c r="O1326" s="1" t="s">
        <v>38</v>
      </c>
      <c r="P1326" s="1" t="s">
        <v>2733</v>
      </c>
      <c r="Q1326">
        <v>650.35199999999998</v>
      </c>
      <c r="R1326">
        <v>3</v>
      </c>
      <c r="S1326" s="5">
        <v>0.2</v>
      </c>
      <c r="T1326" s="11">
        <v>-97.552800000000005</v>
      </c>
      <c r="U1326" s="11">
        <f>SalesData[[#This Row],[Profit]]/SalesData[[#This Row],[Quantity]]</f>
        <v>-32.517600000000002</v>
      </c>
      <c r="V1326" s="5">
        <f>SalesData[[#This Row],[Profit]]/SalesData[[#This Row],[Sales]]</f>
        <v>-0.15000000000000002</v>
      </c>
      <c r="W1326" s="17">
        <f>IF(SalesData[[#This Row],[Discount]]&gt;=0.2,1,0)</f>
        <v>1</v>
      </c>
      <c r="X1326" s="1" t="s">
        <v>72</v>
      </c>
      <c r="Y1326" s="1" t="str">
        <f>TEXT(SalesData[[#This Row],[Order Date]],"yyyy")</f>
        <v>2016</v>
      </c>
      <c r="Z1326" s="1" t="s">
        <v>36</v>
      </c>
    </row>
    <row r="1327" spans="1:26" x14ac:dyDescent="0.3">
      <c r="A1327">
        <v>6312</v>
      </c>
      <c r="B1327" s="1" t="s">
        <v>3446</v>
      </c>
      <c r="C1327" s="2">
        <v>41893</v>
      </c>
      <c r="D1327" s="2">
        <v>41898</v>
      </c>
      <c r="E1327" s="1" t="s">
        <v>41</v>
      </c>
      <c r="F1327" s="1" t="s">
        <v>3447</v>
      </c>
      <c r="G1327" s="1" t="s">
        <v>3448</v>
      </c>
      <c r="H1327" s="1" t="s">
        <v>26</v>
      </c>
      <c r="I1327" s="1" t="s">
        <v>27</v>
      </c>
      <c r="J1327" s="1" t="s">
        <v>3449</v>
      </c>
      <c r="K1327" s="1" t="s">
        <v>55</v>
      </c>
      <c r="L1327" s="1" t="s">
        <v>56</v>
      </c>
      <c r="M1327" s="1" t="s">
        <v>183</v>
      </c>
      <c r="N1327" s="1" t="s">
        <v>32</v>
      </c>
      <c r="O1327" s="1" t="s">
        <v>58</v>
      </c>
      <c r="P1327" s="1" t="s">
        <v>184</v>
      </c>
      <c r="Q1327">
        <v>127.95</v>
      </c>
      <c r="R1327">
        <v>3</v>
      </c>
      <c r="S1327" s="5">
        <v>0</v>
      </c>
      <c r="T1327" s="11">
        <v>21.7515</v>
      </c>
      <c r="U1327" s="11">
        <f>SalesData[[#This Row],[Profit]]/SalesData[[#This Row],[Quantity]]</f>
        <v>7.2504999999999997</v>
      </c>
      <c r="V1327" s="5">
        <f>SalesData[[#This Row],[Profit]]/SalesData[[#This Row],[Sales]]</f>
        <v>0.16999999999999998</v>
      </c>
      <c r="W1327" s="17">
        <f>IF(SalesData[[#This Row],[Discount]]&gt;=0.2,1,0)</f>
        <v>0</v>
      </c>
      <c r="X1327" s="1" t="s">
        <v>60</v>
      </c>
      <c r="Y1327" s="1" t="str">
        <f>TEXT(SalesData[[#This Row],[Order Date]],"yyyy")</f>
        <v>2014</v>
      </c>
      <c r="Z1327" s="1" t="s">
        <v>79</v>
      </c>
    </row>
    <row r="1328" spans="1:26" x14ac:dyDescent="0.3">
      <c r="A1328">
        <v>6328</v>
      </c>
      <c r="B1328" s="1" t="s">
        <v>3450</v>
      </c>
      <c r="C1328" s="2">
        <v>41659</v>
      </c>
      <c r="D1328" s="2">
        <v>41665</v>
      </c>
      <c r="E1328" s="1" t="s">
        <v>41</v>
      </c>
      <c r="F1328" s="1" t="s">
        <v>3451</v>
      </c>
      <c r="G1328" s="1" t="s">
        <v>3452</v>
      </c>
      <c r="H1328" s="1" t="s">
        <v>26</v>
      </c>
      <c r="I1328" s="1" t="s">
        <v>27</v>
      </c>
      <c r="J1328" s="1" t="s">
        <v>3453</v>
      </c>
      <c r="K1328" s="1" t="s">
        <v>291</v>
      </c>
      <c r="L1328" s="1" t="s">
        <v>95</v>
      </c>
      <c r="M1328" s="1" t="s">
        <v>360</v>
      </c>
      <c r="N1328" s="1" t="s">
        <v>32</v>
      </c>
      <c r="O1328" s="1" t="s">
        <v>58</v>
      </c>
      <c r="P1328" s="1" t="s">
        <v>361</v>
      </c>
      <c r="Q1328">
        <v>272.94</v>
      </c>
      <c r="R1328">
        <v>3</v>
      </c>
      <c r="S1328" s="5">
        <v>0</v>
      </c>
      <c r="T1328" s="11">
        <v>30.023399999999999</v>
      </c>
      <c r="U1328" s="11">
        <f>SalesData[[#This Row],[Profit]]/SalesData[[#This Row],[Quantity]]</f>
        <v>10.0078</v>
      </c>
      <c r="V1328" s="5">
        <f>SalesData[[#This Row],[Profit]]/SalesData[[#This Row],[Sales]]</f>
        <v>0.11</v>
      </c>
      <c r="W1328" s="17">
        <f>IF(SalesData[[#This Row],[Discount]]&gt;=0.2,1,0)</f>
        <v>0</v>
      </c>
      <c r="X1328" s="1" t="s">
        <v>131</v>
      </c>
      <c r="Y1328" s="1" t="str">
        <f>TEXT(SalesData[[#This Row],[Order Date]],"yyyy")</f>
        <v>2014</v>
      </c>
      <c r="Z1328" s="1" t="s">
        <v>171</v>
      </c>
    </row>
    <row r="1329" spans="1:26" x14ac:dyDescent="0.3">
      <c r="A1329">
        <v>6333</v>
      </c>
      <c r="B1329" s="1" t="s">
        <v>3450</v>
      </c>
      <c r="C1329" s="2">
        <v>41659</v>
      </c>
      <c r="D1329" s="2">
        <v>41665</v>
      </c>
      <c r="E1329" s="1" t="s">
        <v>41</v>
      </c>
      <c r="F1329" s="1" t="s">
        <v>3451</v>
      </c>
      <c r="G1329" s="1" t="s">
        <v>3452</v>
      </c>
      <c r="H1329" s="1" t="s">
        <v>26</v>
      </c>
      <c r="I1329" s="1" t="s">
        <v>27</v>
      </c>
      <c r="J1329" s="1" t="s">
        <v>3453</v>
      </c>
      <c r="K1329" s="1" t="s">
        <v>291</v>
      </c>
      <c r="L1329" s="1" t="s">
        <v>95</v>
      </c>
      <c r="M1329" s="1" t="s">
        <v>1101</v>
      </c>
      <c r="N1329" s="1" t="s">
        <v>32</v>
      </c>
      <c r="O1329" s="1" t="s">
        <v>58</v>
      </c>
      <c r="P1329" s="1" t="s">
        <v>1102</v>
      </c>
      <c r="Q1329">
        <v>14.73</v>
      </c>
      <c r="R1329">
        <v>3</v>
      </c>
      <c r="S1329" s="5">
        <v>0</v>
      </c>
      <c r="T1329" s="11">
        <v>4.8609</v>
      </c>
      <c r="U1329" s="11">
        <f>SalesData[[#This Row],[Profit]]/SalesData[[#This Row],[Quantity]]</f>
        <v>1.6203000000000001</v>
      </c>
      <c r="V1329" s="5">
        <f>SalesData[[#This Row],[Profit]]/SalesData[[#This Row],[Sales]]</f>
        <v>0.33</v>
      </c>
      <c r="W1329" s="17">
        <f>IF(SalesData[[#This Row],[Discount]]&gt;=0.2,1,0)</f>
        <v>0</v>
      </c>
      <c r="X1329" s="1" t="s">
        <v>131</v>
      </c>
      <c r="Y1329" s="1" t="str">
        <f>TEXT(SalesData[[#This Row],[Order Date]],"yyyy")</f>
        <v>2014</v>
      </c>
      <c r="Z1329" s="1" t="s">
        <v>171</v>
      </c>
    </row>
    <row r="1330" spans="1:26" x14ac:dyDescent="0.3">
      <c r="A1330">
        <v>6337</v>
      </c>
      <c r="B1330" s="1" t="s">
        <v>3454</v>
      </c>
      <c r="C1330" s="2">
        <v>42612</v>
      </c>
      <c r="D1330" s="2">
        <v>42619</v>
      </c>
      <c r="E1330" s="1" t="s">
        <v>41</v>
      </c>
      <c r="F1330" s="1" t="s">
        <v>2365</v>
      </c>
      <c r="G1330" s="1" t="s">
        <v>2366</v>
      </c>
      <c r="H1330" s="1" t="s">
        <v>26</v>
      </c>
      <c r="I1330" s="1" t="s">
        <v>27</v>
      </c>
      <c r="J1330" s="1" t="s">
        <v>54</v>
      </c>
      <c r="K1330" s="1" t="s">
        <v>55</v>
      </c>
      <c r="L1330" s="1" t="s">
        <v>56</v>
      </c>
      <c r="M1330" s="1" t="s">
        <v>2411</v>
      </c>
      <c r="N1330" s="1" t="s">
        <v>32</v>
      </c>
      <c r="O1330" s="1" t="s">
        <v>58</v>
      </c>
      <c r="P1330" s="1" t="s">
        <v>2412</v>
      </c>
      <c r="Q1330">
        <v>47.04</v>
      </c>
      <c r="R1330">
        <v>4</v>
      </c>
      <c r="S1330" s="5">
        <v>0</v>
      </c>
      <c r="T1330" s="11">
        <v>15.993600000000001</v>
      </c>
      <c r="U1330" s="11">
        <f>SalesData[[#This Row],[Profit]]/SalesData[[#This Row],[Quantity]]</f>
        <v>3.9984000000000002</v>
      </c>
      <c r="V1330" s="5">
        <f>SalesData[[#This Row],[Profit]]/SalesData[[#This Row],[Sales]]</f>
        <v>0.34</v>
      </c>
      <c r="W1330" s="17">
        <f>IF(SalesData[[#This Row],[Discount]]&gt;=0.2,1,0)</f>
        <v>0</v>
      </c>
      <c r="X1330" s="1" t="s">
        <v>49</v>
      </c>
      <c r="Y1330" s="1" t="str">
        <f>TEXT(SalesData[[#This Row],[Order Date]],"yyyy")</f>
        <v>2016</v>
      </c>
      <c r="Z1330" s="1" t="s">
        <v>255</v>
      </c>
    </row>
    <row r="1331" spans="1:26" x14ac:dyDescent="0.3">
      <c r="A1331">
        <v>6340</v>
      </c>
      <c r="B1331" s="1" t="s">
        <v>3455</v>
      </c>
      <c r="C1331" s="2">
        <v>43013</v>
      </c>
      <c r="D1331" s="2">
        <v>43017</v>
      </c>
      <c r="E1331" s="1" t="s">
        <v>41</v>
      </c>
      <c r="F1331" s="1" t="s">
        <v>1319</v>
      </c>
      <c r="G1331" s="1" t="s">
        <v>1320</v>
      </c>
      <c r="H1331" s="1" t="s">
        <v>92</v>
      </c>
      <c r="I1331" s="1" t="s">
        <v>27</v>
      </c>
      <c r="J1331" s="1" t="s">
        <v>175</v>
      </c>
      <c r="K1331" s="1" t="s">
        <v>122</v>
      </c>
      <c r="L1331" s="1" t="s">
        <v>69</v>
      </c>
      <c r="M1331" s="1" t="s">
        <v>1030</v>
      </c>
      <c r="N1331" s="1" t="s">
        <v>32</v>
      </c>
      <c r="O1331" s="1" t="s">
        <v>38</v>
      </c>
      <c r="P1331" s="1" t="s">
        <v>1031</v>
      </c>
      <c r="Q1331">
        <v>221.38200000000001</v>
      </c>
      <c r="R1331">
        <v>2</v>
      </c>
      <c r="S1331" s="5">
        <v>0.1</v>
      </c>
      <c r="T1331" s="11">
        <v>2.4598</v>
      </c>
      <c r="U1331" s="11">
        <f>SalesData[[#This Row],[Profit]]/SalesData[[#This Row],[Quantity]]</f>
        <v>1.2299</v>
      </c>
      <c r="V1331" s="5">
        <f>SalesData[[#This Row],[Profit]]/SalesData[[#This Row],[Sales]]</f>
        <v>1.1111111111111112E-2</v>
      </c>
      <c r="W1331" s="17">
        <f>IF(SalesData[[#This Row],[Discount]]&gt;=0.2,1,0)</f>
        <v>0</v>
      </c>
      <c r="X1331" s="1" t="s">
        <v>85</v>
      </c>
      <c r="Y1331" s="1" t="str">
        <f>TEXT(SalesData[[#This Row],[Order Date]],"yyyy")</f>
        <v>2017</v>
      </c>
      <c r="Z1331" s="1" t="s">
        <v>50</v>
      </c>
    </row>
    <row r="1332" spans="1:26" x14ac:dyDescent="0.3">
      <c r="A1332">
        <v>6351</v>
      </c>
      <c r="B1332" s="1" t="s">
        <v>3456</v>
      </c>
      <c r="C1332" s="2">
        <v>42981</v>
      </c>
      <c r="D1332" s="2">
        <v>42986</v>
      </c>
      <c r="E1332" s="1" t="s">
        <v>41</v>
      </c>
      <c r="F1332" s="1" t="s">
        <v>1474</v>
      </c>
      <c r="G1332" s="1" t="s">
        <v>1475</v>
      </c>
      <c r="H1332" s="1" t="s">
        <v>26</v>
      </c>
      <c r="I1332" s="1" t="s">
        <v>27</v>
      </c>
      <c r="J1332" s="1" t="s">
        <v>1741</v>
      </c>
      <c r="K1332" s="1" t="s">
        <v>94</v>
      </c>
      <c r="L1332" s="1" t="s">
        <v>95</v>
      </c>
      <c r="M1332" s="1" t="s">
        <v>1019</v>
      </c>
      <c r="N1332" s="1" t="s">
        <v>32</v>
      </c>
      <c r="O1332" s="1" t="s">
        <v>58</v>
      </c>
      <c r="P1332" s="1" t="s">
        <v>1020</v>
      </c>
      <c r="Q1332">
        <v>108.4</v>
      </c>
      <c r="R1332">
        <v>5</v>
      </c>
      <c r="S1332" s="5">
        <v>0.6</v>
      </c>
      <c r="T1332" s="11">
        <v>-105.69</v>
      </c>
      <c r="U1332" s="11">
        <f>SalesData[[#This Row],[Profit]]/SalesData[[#This Row],[Quantity]]</f>
        <v>-21.137999999999998</v>
      </c>
      <c r="V1332" s="5">
        <f>SalesData[[#This Row],[Profit]]/SalesData[[#This Row],[Sales]]</f>
        <v>-0.97499999999999998</v>
      </c>
      <c r="W1332" s="17">
        <f>IF(SalesData[[#This Row],[Discount]]&gt;=0.2,1,0)</f>
        <v>1</v>
      </c>
      <c r="X1332" s="1" t="s">
        <v>60</v>
      </c>
      <c r="Y1332" s="1" t="str">
        <f>TEXT(SalesData[[#This Row],[Order Date]],"yyyy")</f>
        <v>2017</v>
      </c>
      <c r="Z1332" s="1" t="s">
        <v>79</v>
      </c>
    </row>
    <row r="1333" spans="1:26" x14ac:dyDescent="0.3">
      <c r="A1333">
        <v>6370</v>
      </c>
      <c r="B1333" s="1" t="s">
        <v>3457</v>
      </c>
      <c r="C1333" s="2">
        <v>42646</v>
      </c>
      <c r="D1333" s="2">
        <v>42650</v>
      </c>
      <c r="E1333" s="1" t="s">
        <v>41</v>
      </c>
      <c r="F1333" s="1" t="s">
        <v>3443</v>
      </c>
      <c r="G1333" s="1" t="s">
        <v>3444</v>
      </c>
      <c r="H1333" s="1" t="s">
        <v>92</v>
      </c>
      <c r="I1333" s="1" t="s">
        <v>27</v>
      </c>
      <c r="J1333" s="1" t="s">
        <v>1719</v>
      </c>
      <c r="K1333" s="1" t="s">
        <v>94</v>
      </c>
      <c r="L1333" s="1" t="s">
        <v>95</v>
      </c>
      <c r="M1333" s="1" t="s">
        <v>385</v>
      </c>
      <c r="N1333" s="1" t="s">
        <v>32</v>
      </c>
      <c r="O1333" s="1" t="s">
        <v>58</v>
      </c>
      <c r="P1333" s="1" t="s">
        <v>386</v>
      </c>
      <c r="Q1333">
        <v>38.08</v>
      </c>
      <c r="R1333">
        <v>5</v>
      </c>
      <c r="S1333" s="5">
        <v>0.6</v>
      </c>
      <c r="T1333" s="11">
        <v>-29.512</v>
      </c>
      <c r="U1333" s="11">
        <f>SalesData[[#This Row],[Profit]]/SalesData[[#This Row],[Quantity]]</f>
        <v>-5.9024000000000001</v>
      </c>
      <c r="V1333" s="5">
        <f>SalesData[[#This Row],[Profit]]/SalesData[[#This Row],[Sales]]</f>
        <v>-0.77500000000000002</v>
      </c>
      <c r="W1333" s="17">
        <f>IF(SalesData[[#This Row],[Discount]]&gt;=0.2,1,0)</f>
        <v>1</v>
      </c>
      <c r="X1333" s="1" t="s">
        <v>85</v>
      </c>
      <c r="Y1333" s="1" t="str">
        <f>TEXT(SalesData[[#This Row],[Order Date]],"yyyy")</f>
        <v>2016</v>
      </c>
      <c r="Z1333" s="1" t="s">
        <v>50</v>
      </c>
    </row>
    <row r="1334" spans="1:26" x14ac:dyDescent="0.3">
      <c r="A1334">
        <v>6371</v>
      </c>
      <c r="B1334" s="1" t="s">
        <v>3458</v>
      </c>
      <c r="C1334" s="2">
        <v>42695</v>
      </c>
      <c r="D1334" s="2">
        <v>42695</v>
      </c>
      <c r="E1334" s="1" t="s">
        <v>427</v>
      </c>
      <c r="F1334" s="1" t="s">
        <v>1239</v>
      </c>
      <c r="G1334" s="1" t="s">
        <v>1240</v>
      </c>
      <c r="H1334" s="1" t="s">
        <v>102</v>
      </c>
      <c r="I1334" s="1" t="s">
        <v>27</v>
      </c>
      <c r="J1334" s="1" t="s">
        <v>175</v>
      </c>
      <c r="K1334" s="1" t="s">
        <v>122</v>
      </c>
      <c r="L1334" s="1" t="s">
        <v>69</v>
      </c>
      <c r="M1334" s="1" t="s">
        <v>2422</v>
      </c>
      <c r="N1334" s="1" t="s">
        <v>32</v>
      </c>
      <c r="O1334" s="1" t="s">
        <v>33</v>
      </c>
      <c r="P1334" s="1" t="s">
        <v>2423</v>
      </c>
      <c r="Q1334">
        <v>113.568</v>
      </c>
      <c r="R1334">
        <v>2</v>
      </c>
      <c r="S1334" s="5">
        <v>0.2</v>
      </c>
      <c r="T1334" s="11">
        <v>12.776400000000001</v>
      </c>
      <c r="U1334" s="11">
        <f>SalesData[[#This Row],[Profit]]/SalesData[[#This Row],[Quantity]]</f>
        <v>6.3882000000000003</v>
      </c>
      <c r="V1334" s="5">
        <f>SalesData[[#This Row],[Profit]]/SalesData[[#This Row],[Sales]]</f>
        <v>0.1125</v>
      </c>
      <c r="W1334" s="17">
        <f>IF(SalesData[[#This Row],[Discount]]&gt;=0.2,1,0)</f>
        <v>1</v>
      </c>
      <c r="X1334" s="1" t="s">
        <v>432</v>
      </c>
      <c r="Y1334" s="1" t="str">
        <f>TEXT(SalesData[[#This Row],[Order Date]],"yyyy")</f>
        <v>2016</v>
      </c>
      <c r="Z1334" s="1" t="s">
        <v>36</v>
      </c>
    </row>
    <row r="1335" spans="1:26" x14ac:dyDescent="0.3">
      <c r="A1335">
        <v>6372</v>
      </c>
      <c r="B1335" s="1" t="s">
        <v>3459</v>
      </c>
      <c r="C1335" s="2">
        <v>43011</v>
      </c>
      <c r="D1335" s="2">
        <v>43013</v>
      </c>
      <c r="E1335" s="1" t="s">
        <v>23</v>
      </c>
      <c r="F1335" s="1" t="s">
        <v>884</v>
      </c>
      <c r="G1335" s="1" t="s">
        <v>885</v>
      </c>
      <c r="H1335" s="1" t="s">
        <v>102</v>
      </c>
      <c r="I1335" s="1" t="s">
        <v>27</v>
      </c>
      <c r="J1335" s="1" t="s">
        <v>175</v>
      </c>
      <c r="K1335" s="1" t="s">
        <v>122</v>
      </c>
      <c r="L1335" s="1" t="s">
        <v>69</v>
      </c>
      <c r="M1335" s="1" t="s">
        <v>188</v>
      </c>
      <c r="N1335" s="1" t="s">
        <v>32</v>
      </c>
      <c r="O1335" s="1" t="s">
        <v>58</v>
      </c>
      <c r="P1335" s="1" t="s">
        <v>189</v>
      </c>
      <c r="Q1335">
        <v>83.92</v>
      </c>
      <c r="R1335">
        <v>4</v>
      </c>
      <c r="S1335" s="5">
        <v>0</v>
      </c>
      <c r="T1335" s="11">
        <v>21.819199999999999</v>
      </c>
      <c r="U1335" s="11">
        <f>SalesData[[#This Row],[Profit]]/SalesData[[#This Row],[Quantity]]</f>
        <v>5.4547999999999996</v>
      </c>
      <c r="V1335" s="5">
        <f>SalesData[[#This Row],[Profit]]/SalesData[[#This Row],[Sales]]</f>
        <v>0.25999999999999995</v>
      </c>
      <c r="W1335" s="17">
        <f>IF(SalesData[[#This Row],[Discount]]&gt;=0.2,1,0)</f>
        <v>0</v>
      </c>
      <c r="X1335" s="1" t="s">
        <v>72</v>
      </c>
      <c r="Y1335" s="1" t="str">
        <f>TEXT(SalesData[[#This Row],[Order Date]],"yyyy")</f>
        <v>2017</v>
      </c>
      <c r="Z1335" s="1" t="s">
        <v>50</v>
      </c>
    </row>
    <row r="1336" spans="1:26" x14ac:dyDescent="0.3">
      <c r="A1336">
        <v>6375</v>
      </c>
      <c r="B1336" s="1" t="s">
        <v>3460</v>
      </c>
      <c r="C1336" s="2">
        <v>41758</v>
      </c>
      <c r="D1336" s="2">
        <v>41762</v>
      </c>
      <c r="E1336" s="1" t="s">
        <v>41</v>
      </c>
      <c r="F1336" s="1" t="s">
        <v>986</v>
      </c>
      <c r="G1336" s="1" t="s">
        <v>987</v>
      </c>
      <c r="H1336" s="1" t="s">
        <v>92</v>
      </c>
      <c r="I1336" s="1" t="s">
        <v>27</v>
      </c>
      <c r="J1336" s="1" t="s">
        <v>142</v>
      </c>
      <c r="K1336" s="1" t="s">
        <v>143</v>
      </c>
      <c r="L1336" s="1" t="s">
        <v>30</v>
      </c>
      <c r="M1336" s="1" t="s">
        <v>853</v>
      </c>
      <c r="N1336" s="1" t="s">
        <v>32</v>
      </c>
      <c r="O1336" s="1" t="s">
        <v>38</v>
      </c>
      <c r="P1336" s="1" t="s">
        <v>854</v>
      </c>
      <c r="Q1336">
        <v>561.58399999999995</v>
      </c>
      <c r="R1336">
        <v>2</v>
      </c>
      <c r="S1336" s="5">
        <v>0.2</v>
      </c>
      <c r="T1336" s="11">
        <v>70.197999999999993</v>
      </c>
      <c r="U1336" s="11">
        <f>SalesData[[#This Row],[Profit]]/SalesData[[#This Row],[Quantity]]</f>
        <v>35.098999999999997</v>
      </c>
      <c r="V1336" s="5">
        <f>SalesData[[#This Row],[Profit]]/SalesData[[#This Row],[Sales]]</f>
        <v>0.125</v>
      </c>
      <c r="W1336" s="17">
        <f>IF(SalesData[[#This Row],[Discount]]&gt;=0.2,1,0)</f>
        <v>1</v>
      </c>
      <c r="X1336" s="1" t="s">
        <v>85</v>
      </c>
      <c r="Y1336" s="1" t="str">
        <f>TEXT(SalesData[[#This Row],[Order Date]],"yyyy")</f>
        <v>2014</v>
      </c>
      <c r="Z1336" s="1" t="s">
        <v>115</v>
      </c>
    </row>
    <row r="1337" spans="1:26" x14ac:dyDescent="0.3">
      <c r="A1337">
        <v>6378</v>
      </c>
      <c r="B1337" s="1" t="s">
        <v>3461</v>
      </c>
      <c r="C1337" s="2">
        <v>42719</v>
      </c>
      <c r="D1337" s="2">
        <v>42726</v>
      </c>
      <c r="E1337" s="1" t="s">
        <v>41</v>
      </c>
      <c r="F1337" s="1" t="s">
        <v>1566</v>
      </c>
      <c r="G1337" s="1" t="s">
        <v>1567</v>
      </c>
      <c r="H1337" s="1" t="s">
        <v>26</v>
      </c>
      <c r="I1337" s="1" t="s">
        <v>27</v>
      </c>
      <c r="J1337" s="1" t="s">
        <v>54</v>
      </c>
      <c r="K1337" s="1" t="s">
        <v>55</v>
      </c>
      <c r="L1337" s="1" t="s">
        <v>56</v>
      </c>
      <c r="M1337" s="1" t="s">
        <v>1720</v>
      </c>
      <c r="N1337" s="1" t="s">
        <v>32</v>
      </c>
      <c r="O1337" s="1" t="s">
        <v>58</v>
      </c>
      <c r="P1337" s="1" t="s">
        <v>1721</v>
      </c>
      <c r="Q1337">
        <v>14.76</v>
      </c>
      <c r="R1337">
        <v>2</v>
      </c>
      <c r="S1337" s="5">
        <v>0</v>
      </c>
      <c r="T1337" s="11">
        <v>4.2804000000000002</v>
      </c>
      <c r="U1337" s="11">
        <f>SalesData[[#This Row],[Profit]]/SalesData[[#This Row],[Quantity]]</f>
        <v>2.1402000000000001</v>
      </c>
      <c r="V1337" s="5">
        <f>SalesData[[#This Row],[Profit]]/SalesData[[#This Row],[Sales]]</f>
        <v>0.29000000000000004</v>
      </c>
      <c r="W1337" s="17">
        <f>IF(SalesData[[#This Row],[Discount]]&gt;=0.2,1,0)</f>
        <v>0</v>
      </c>
      <c r="X1337" s="1" t="s">
        <v>49</v>
      </c>
      <c r="Y1337" s="1" t="str">
        <f>TEXT(SalesData[[#This Row],[Order Date]],"yyyy")</f>
        <v>2016</v>
      </c>
      <c r="Z1337" s="1" t="s">
        <v>98</v>
      </c>
    </row>
    <row r="1338" spans="1:26" x14ac:dyDescent="0.3">
      <c r="A1338">
        <v>6382</v>
      </c>
      <c r="B1338" s="1" t="s">
        <v>3462</v>
      </c>
      <c r="C1338" s="2">
        <v>42458</v>
      </c>
      <c r="D1338" s="2">
        <v>42462</v>
      </c>
      <c r="E1338" s="1" t="s">
        <v>41</v>
      </c>
      <c r="F1338" s="1" t="s">
        <v>500</v>
      </c>
      <c r="G1338" s="1" t="s">
        <v>501</v>
      </c>
      <c r="H1338" s="1" t="s">
        <v>26</v>
      </c>
      <c r="I1338" s="1" t="s">
        <v>27</v>
      </c>
      <c r="J1338" s="1" t="s">
        <v>880</v>
      </c>
      <c r="K1338" s="1" t="s">
        <v>233</v>
      </c>
      <c r="L1338" s="1" t="s">
        <v>69</v>
      </c>
      <c r="M1338" s="1" t="s">
        <v>712</v>
      </c>
      <c r="N1338" s="1" t="s">
        <v>32</v>
      </c>
      <c r="O1338" s="1" t="s">
        <v>33</v>
      </c>
      <c r="P1338" s="1" t="s">
        <v>713</v>
      </c>
      <c r="Q1338">
        <v>299.97500000000002</v>
      </c>
      <c r="R1338">
        <v>5</v>
      </c>
      <c r="S1338" s="5">
        <v>0.5</v>
      </c>
      <c r="T1338" s="11">
        <v>-167.98599999999999</v>
      </c>
      <c r="U1338" s="11">
        <f>SalesData[[#This Row],[Profit]]/SalesData[[#This Row],[Quantity]]</f>
        <v>-33.597200000000001</v>
      </c>
      <c r="V1338" s="5">
        <f>SalesData[[#This Row],[Profit]]/SalesData[[#This Row],[Sales]]</f>
        <v>-0.55999999999999994</v>
      </c>
      <c r="W1338" s="17">
        <f>IF(SalesData[[#This Row],[Discount]]&gt;=0.2,1,0)</f>
        <v>1</v>
      </c>
      <c r="X1338" s="1" t="s">
        <v>85</v>
      </c>
      <c r="Y1338" s="1" t="str">
        <f>TEXT(SalesData[[#This Row],[Order Date]],"yyyy")</f>
        <v>2016</v>
      </c>
      <c r="Z1338" s="1" t="s">
        <v>197</v>
      </c>
    </row>
    <row r="1339" spans="1:26" x14ac:dyDescent="0.3">
      <c r="A1339">
        <v>6395</v>
      </c>
      <c r="B1339" s="1" t="s">
        <v>3463</v>
      </c>
      <c r="C1339" s="2">
        <v>42718</v>
      </c>
      <c r="D1339" s="2">
        <v>42723</v>
      </c>
      <c r="E1339" s="1" t="s">
        <v>41</v>
      </c>
      <c r="F1339" s="1" t="s">
        <v>493</v>
      </c>
      <c r="G1339" s="1" t="s">
        <v>494</v>
      </c>
      <c r="H1339" s="1" t="s">
        <v>26</v>
      </c>
      <c r="I1339" s="1" t="s">
        <v>27</v>
      </c>
      <c r="J1339" s="1" t="s">
        <v>175</v>
      </c>
      <c r="K1339" s="1" t="s">
        <v>122</v>
      </c>
      <c r="L1339" s="1" t="s">
        <v>69</v>
      </c>
      <c r="M1339" s="1" t="s">
        <v>1402</v>
      </c>
      <c r="N1339" s="1" t="s">
        <v>32</v>
      </c>
      <c r="O1339" s="1" t="s">
        <v>58</v>
      </c>
      <c r="P1339" s="1" t="s">
        <v>1403</v>
      </c>
      <c r="Q1339">
        <v>396.92</v>
      </c>
      <c r="R1339">
        <v>4</v>
      </c>
      <c r="S1339" s="5">
        <v>0</v>
      </c>
      <c r="T1339" s="11">
        <v>198.46</v>
      </c>
      <c r="U1339" s="11">
        <f>SalesData[[#This Row],[Profit]]/SalesData[[#This Row],[Quantity]]</f>
        <v>49.615000000000002</v>
      </c>
      <c r="V1339" s="5">
        <f>SalesData[[#This Row],[Profit]]/SalesData[[#This Row],[Sales]]</f>
        <v>0.5</v>
      </c>
      <c r="W1339" s="17">
        <f>IF(SalesData[[#This Row],[Discount]]&gt;=0.2,1,0)</f>
        <v>0</v>
      </c>
      <c r="X1339" s="1" t="s">
        <v>60</v>
      </c>
      <c r="Y1339" s="1" t="str">
        <f>TEXT(SalesData[[#This Row],[Order Date]],"yyyy")</f>
        <v>2016</v>
      </c>
      <c r="Z1339" s="1" t="s">
        <v>98</v>
      </c>
    </row>
    <row r="1340" spans="1:26" x14ac:dyDescent="0.3">
      <c r="A1340">
        <v>6402</v>
      </c>
      <c r="B1340" s="1" t="s">
        <v>3464</v>
      </c>
      <c r="C1340" s="2">
        <v>42885</v>
      </c>
      <c r="D1340" s="2">
        <v>42886</v>
      </c>
      <c r="E1340" s="1" t="s">
        <v>89</v>
      </c>
      <c r="F1340" s="1" t="s">
        <v>635</v>
      </c>
      <c r="G1340" s="1" t="s">
        <v>636</v>
      </c>
      <c r="H1340" s="1" t="s">
        <v>26</v>
      </c>
      <c r="I1340" s="1" t="s">
        <v>27</v>
      </c>
      <c r="J1340" s="1" t="s">
        <v>1407</v>
      </c>
      <c r="K1340" s="1" t="s">
        <v>1408</v>
      </c>
      <c r="L1340" s="1" t="s">
        <v>30</v>
      </c>
      <c r="M1340" s="1" t="s">
        <v>1476</v>
      </c>
      <c r="N1340" s="1" t="s">
        <v>32</v>
      </c>
      <c r="O1340" s="1" t="s">
        <v>33</v>
      </c>
      <c r="P1340" s="1" t="s">
        <v>1477</v>
      </c>
      <c r="Q1340">
        <v>241.96</v>
      </c>
      <c r="R1340">
        <v>2</v>
      </c>
      <c r="S1340" s="5">
        <v>0</v>
      </c>
      <c r="T1340" s="11">
        <v>33.874400000000001</v>
      </c>
      <c r="U1340" s="11">
        <f>SalesData[[#This Row],[Profit]]/SalesData[[#This Row],[Quantity]]</f>
        <v>16.937200000000001</v>
      </c>
      <c r="V1340" s="5">
        <f>SalesData[[#This Row],[Profit]]/SalesData[[#This Row],[Sales]]</f>
        <v>0.14000000000000001</v>
      </c>
      <c r="W1340" s="17">
        <f>IF(SalesData[[#This Row],[Discount]]&gt;=0.2,1,0)</f>
        <v>0</v>
      </c>
      <c r="X1340" s="1" t="s">
        <v>125</v>
      </c>
      <c r="Y1340" s="1" t="str">
        <f>TEXT(SalesData[[#This Row],[Order Date]],"yyyy")</f>
        <v>2017</v>
      </c>
      <c r="Z1340" s="1" t="s">
        <v>163</v>
      </c>
    </row>
    <row r="1341" spans="1:26" x14ac:dyDescent="0.3">
      <c r="A1341">
        <v>6404</v>
      </c>
      <c r="B1341" s="1" t="s">
        <v>3464</v>
      </c>
      <c r="C1341" s="2">
        <v>42885</v>
      </c>
      <c r="D1341" s="2">
        <v>42886</v>
      </c>
      <c r="E1341" s="1" t="s">
        <v>89</v>
      </c>
      <c r="F1341" s="1" t="s">
        <v>635</v>
      </c>
      <c r="G1341" s="1" t="s">
        <v>636</v>
      </c>
      <c r="H1341" s="1" t="s">
        <v>26</v>
      </c>
      <c r="I1341" s="1" t="s">
        <v>27</v>
      </c>
      <c r="J1341" s="1" t="s">
        <v>1407</v>
      </c>
      <c r="K1341" s="1" t="s">
        <v>1408</v>
      </c>
      <c r="L1341" s="1" t="s">
        <v>30</v>
      </c>
      <c r="M1341" s="1" t="s">
        <v>2515</v>
      </c>
      <c r="N1341" s="1" t="s">
        <v>32</v>
      </c>
      <c r="O1341" s="1" t="s">
        <v>58</v>
      </c>
      <c r="P1341" s="1" t="s">
        <v>2516</v>
      </c>
      <c r="Q1341">
        <v>8.01</v>
      </c>
      <c r="R1341">
        <v>3</v>
      </c>
      <c r="S1341" s="5">
        <v>0</v>
      </c>
      <c r="T1341" s="11">
        <v>3.0438000000000001</v>
      </c>
      <c r="U1341" s="11">
        <f>SalesData[[#This Row],[Profit]]/SalesData[[#This Row],[Quantity]]</f>
        <v>1.0145999999999999</v>
      </c>
      <c r="V1341" s="5">
        <f>SalesData[[#This Row],[Profit]]/SalesData[[#This Row],[Sales]]</f>
        <v>0.38</v>
      </c>
      <c r="W1341" s="17">
        <f>IF(SalesData[[#This Row],[Discount]]&gt;=0.2,1,0)</f>
        <v>0</v>
      </c>
      <c r="X1341" s="1" t="s">
        <v>125</v>
      </c>
      <c r="Y1341" s="1" t="str">
        <f>TEXT(SalesData[[#This Row],[Order Date]],"yyyy")</f>
        <v>2017</v>
      </c>
      <c r="Z1341" s="1" t="s">
        <v>163</v>
      </c>
    </row>
    <row r="1342" spans="1:26" x14ac:dyDescent="0.3">
      <c r="A1342">
        <v>6406</v>
      </c>
      <c r="B1342" s="1" t="s">
        <v>3465</v>
      </c>
      <c r="C1342" s="2">
        <v>42978</v>
      </c>
      <c r="D1342" s="2">
        <v>42980</v>
      </c>
      <c r="E1342" s="1" t="s">
        <v>23</v>
      </c>
      <c r="F1342" s="1" t="s">
        <v>1962</v>
      </c>
      <c r="G1342" s="1" t="s">
        <v>1963</v>
      </c>
      <c r="H1342" s="1" t="s">
        <v>92</v>
      </c>
      <c r="I1342" s="1" t="s">
        <v>27</v>
      </c>
      <c r="J1342" s="1" t="s">
        <v>1568</v>
      </c>
      <c r="K1342" s="1" t="s">
        <v>194</v>
      </c>
      <c r="L1342" s="1" t="s">
        <v>56</v>
      </c>
      <c r="M1342" s="1" t="s">
        <v>516</v>
      </c>
      <c r="N1342" s="1" t="s">
        <v>32</v>
      </c>
      <c r="O1342" s="1" t="s">
        <v>38</v>
      </c>
      <c r="P1342" s="1" t="s">
        <v>517</v>
      </c>
      <c r="Q1342">
        <v>569.56799999999998</v>
      </c>
      <c r="R1342">
        <v>2</v>
      </c>
      <c r="S1342" s="5">
        <v>0.2</v>
      </c>
      <c r="T1342" s="11">
        <v>7.1196000000000002</v>
      </c>
      <c r="U1342" s="11">
        <f>SalesData[[#This Row],[Profit]]/SalesData[[#This Row],[Quantity]]</f>
        <v>3.5598000000000001</v>
      </c>
      <c r="V1342" s="5">
        <f>SalesData[[#This Row],[Profit]]/SalesData[[#This Row],[Sales]]</f>
        <v>1.2500000000000001E-2</v>
      </c>
      <c r="W1342" s="17">
        <f>IF(SalesData[[#This Row],[Discount]]&gt;=0.2,1,0)</f>
        <v>1</v>
      </c>
      <c r="X1342" s="1" t="s">
        <v>72</v>
      </c>
      <c r="Y1342" s="1" t="str">
        <f>TEXT(SalesData[[#This Row],[Order Date]],"yyyy")</f>
        <v>2017</v>
      </c>
      <c r="Z1342" s="1" t="s">
        <v>255</v>
      </c>
    </row>
    <row r="1343" spans="1:26" x14ac:dyDescent="0.3">
      <c r="A1343">
        <v>6408</v>
      </c>
      <c r="B1343" s="1" t="s">
        <v>3466</v>
      </c>
      <c r="C1343" s="2">
        <v>42869</v>
      </c>
      <c r="D1343" s="2">
        <v>42870</v>
      </c>
      <c r="E1343" s="1" t="s">
        <v>89</v>
      </c>
      <c r="F1343" s="1" t="s">
        <v>875</v>
      </c>
      <c r="G1343" s="1" t="s">
        <v>876</v>
      </c>
      <c r="H1343" s="1" t="s">
        <v>26</v>
      </c>
      <c r="I1343" s="1" t="s">
        <v>27</v>
      </c>
      <c r="J1343" s="1" t="s">
        <v>103</v>
      </c>
      <c r="K1343" s="1" t="s">
        <v>94</v>
      </c>
      <c r="L1343" s="1" t="s">
        <v>95</v>
      </c>
      <c r="M1343" s="1" t="s">
        <v>1602</v>
      </c>
      <c r="N1343" s="1" t="s">
        <v>32</v>
      </c>
      <c r="O1343" s="1" t="s">
        <v>38</v>
      </c>
      <c r="P1343" s="1" t="s">
        <v>1603</v>
      </c>
      <c r="Q1343">
        <v>899.43</v>
      </c>
      <c r="R1343">
        <v>5</v>
      </c>
      <c r="S1343" s="5">
        <v>0.3</v>
      </c>
      <c r="T1343" s="11">
        <v>-12.849</v>
      </c>
      <c r="U1343" s="11">
        <f>SalesData[[#This Row],[Profit]]/SalesData[[#This Row],[Quantity]]</f>
        <v>-2.5697999999999999</v>
      </c>
      <c r="V1343" s="5">
        <f>SalesData[[#This Row],[Profit]]/SalesData[[#This Row],[Sales]]</f>
        <v>-1.4285714285714287E-2</v>
      </c>
      <c r="W1343" s="17">
        <f>IF(SalesData[[#This Row],[Discount]]&gt;=0.2,1,0)</f>
        <v>1</v>
      </c>
      <c r="X1343" s="1" t="s">
        <v>125</v>
      </c>
      <c r="Y1343" s="1" t="str">
        <f>TEXT(SalesData[[#This Row],[Order Date]],"yyyy")</f>
        <v>2017</v>
      </c>
      <c r="Z1343" s="1" t="s">
        <v>163</v>
      </c>
    </row>
    <row r="1344" spans="1:26" x14ac:dyDescent="0.3">
      <c r="A1344">
        <v>6420</v>
      </c>
      <c r="B1344" s="1" t="s">
        <v>3467</v>
      </c>
      <c r="C1344" s="2">
        <v>42674</v>
      </c>
      <c r="D1344" s="2">
        <v>42679</v>
      </c>
      <c r="E1344" s="1" t="s">
        <v>41</v>
      </c>
      <c r="F1344" s="1" t="s">
        <v>830</v>
      </c>
      <c r="G1344" s="1" t="s">
        <v>831</v>
      </c>
      <c r="H1344" s="1" t="s">
        <v>92</v>
      </c>
      <c r="I1344" s="1" t="s">
        <v>27</v>
      </c>
      <c r="J1344" s="1" t="s">
        <v>2023</v>
      </c>
      <c r="K1344" s="1" t="s">
        <v>1524</v>
      </c>
      <c r="L1344" s="1" t="s">
        <v>95</v>
      </c>
      <c r="M1344" s="1" t="s">
        <v>1749</v>
      </c>
      <c r="N1344" s="1" t="s">
        <v>32</v>
      </c>
      <c r="O1344" s="1" t="s">
        <v>38</v>
      </c>
      <c r="P1344" s="1" t="s">
        <v>1750</v>
      </c>
      <c r="Q1344">
        <v>368.97</v>
      </c>
      <c r="R1344">
        <v>3</v>
      </c>
      <c r="S1344" s="5">
        <v>0</v>
      </c>
      <c r="T1344" s="11">
        <v>81.173400000000001</v>
      </c>
      <c r="U1344" s="11">
        <f>SalesData[[#This Row],[Profit]]/SalesData[[#This Row],[Quantity]]</f>
        <v>27.0578</v>
      </c>
      <c r="V1344" s="5">
        <f>SalesData[[#This Row],[Profit]]/SalesData[[#This Row],[Sales]]</f>
        <v>0.21999999999999997</v>
      </c>
      <c r="W1344" s="17">
        <f>IF(SalesData[[#This Row],[Discount]]&gt;=0.2,1,0)</f>
        <v>0</v>
      </c>
      <c r="X1344" s="1" t="s">
        <v>60</v>
      </c>
      <c r="Y1344" s="1" t="str">
        <f>TEXT(SalesData[[#This Row],[Order Date]],"yyyy")</f>
        <v>2016</v>
      </c>
      <c r="Z1344" s="1" t="s">
        <v>50</v>
      </c>
    </row>
    <row r="1345" spans="1:26" x14ac:dyDescent="0.3">
      <c r="A1345">
        <v>6424</v>
      </c>
      <c r="B1345" s="1" t="s">
        <v>3468</v>
      </c>
      <c r="C1345" s="2">
        <v>42301</v>
      </c>
      <c r="D1345" s="2">
        <v>42304</v>
      </c>
      <c r="E1345" s="1" t="s">
        <v>89</v>
      </c>
      <c r="F1345" s="1" t="s">
        <v>995</v>
      </c>
      <c r="G1345" s="1" t="s">
        <v>996</v>
      </c>
      <c r="H1345" s="1" t="s">
        <v>102</v>
      </c>
      <c r="I1345" s="1" t="s">
        <v>27</v>
      </c>
      <c r="J1345" s="1" t="s">
        <v>1472</v>
      </c>
      <c r="K1345" s="1" t="s">
        <v>55</v>
      </c>
      <c r="L1345" s="1" t="s">
        <v>56</v>
      </c>
      <c r="M1345" s="1" t="s">
        <v>460</v>
      </c>
      <c r="N1345" s="1" t="s">
        <v>32</v>
      </c>
      <c r="O1345" s="1" t="s">
        <v>38</v>
      </c>
      <c r="P1345" s="1" t="s">
        <v>461</v>
      </c>
      <c r="Q1345">
        <v>454.27199999999999</v>
      </c>
      <c r="R1345">
        <v>8</v>
      </c>
      <c r="S1345" s="5">
        <v>0.2</v>
      </c>
      <c r="T1345" s="11">
        <v>-73.819199999999995</v>
      </c>
      <c r="U1345" s="11">
        <f>SalesData[[#This Row],[Profit]]/SalesData[[#This Row],[Quantity]]</f>
        <v>-9.2273999999999994</v>
      </c>
      <c r="V1345" s="5">
        <f>SalesData[[#This Row],[Profit]]/SalesData[[#This Row],[Sales]]</f>
        <v>-0.16250000000000001</v>
      </c>
      <c r="W1345" s="17">
        <f>IF(SalesData[[#This Row],[Discount]]&gt;=0.2,1,0)</f>
        <v>1</v>
      </c>
      <c r="X1345" s="1" t="s">
        <v>35</v>
      </c>
      <c r="Y1345" s="1" t="str">
        <f>TEXT(SalesData[[#This Row],[Order Date]],"yyyy")</f>
        <v>2015</v>
      </c>
      <c r="Z1345" s="1" t="s">
        <v>50</v>
      </c>
    </row>
    <row r="1346" spans="1:26" x14ac:dyDescent="0.3">
      <c r="A1346">
        <v>6431</v>
      </c>
      <c r="B1346" s="1" t="s">
        <v>3469</v>
      </c>
      <c r="C1346" s="2">
        <v>41946</v>
      </c>
      <c r="D1346" s="2">
        <v>41950</v>
      </c>
      <c r="E1346" s="1" t="s">
        <v>41</v>
      </c>
      <c r="F1346" s="1" t="s">
        <v>3470</v>
      </c>
      <c r="G1346" s="1" t="s">
        <v>3471</v>
      </c>
      <c r="H1346" s="1" t="s">
        <v>26</v>
      </c>
      <c r="I1346" s="1" t="s">
        <v>27</v>
      </c>
      <c r="J1346" s="1" t="s">
        <v>608</v>
      </c>
      <c r="K1346" s="1" t="s">
        <v>1038</v>
      </c>
      <c r="L1346" s="1" t="s">
        <v>30</v>
      </c>
      <c r="M1346" s="1" t="s">
        <v>195</v>
      </c>
      <c r="N1346" s="1" t="s">
        <v>32</v>
      </c>
      <c r="O1346" s="1" t="s">
        <v>47</v>
      </c>
      <c r="P1346" s="1" t="s">
        <v>196</v>
      </c>
      <c r="Q1346">
        <v>945.03599999999994</v>
      </c>
      <c r="R1346">
        <v>6</v>
      </c>
      <c r="S1346" s="5">
        <v>0.4</v>
      </c>
      <c r="T1346" s="11">
        <v>-299.26139999999998</v>
      </c>
      <c r="U1346" s="11">
        <f>SalesData[[#This Row],[Profit]]/SalesData[[#This Row],[Quantity]]</f>
        <v>-49.876899999999999</v>
      </c>
      <c r="V1346" s="5">
        <f>SalesData[[#This Row],[Profit]]/SalesData[[#This Row],[Sales]]</f>
        <v>-0.31666666666666665</v>
      </c>
      <c r="W1346" s="17">
        <f>IF(SalesData[[#This Row],[Discount]]&gt;=0.2,1,0)</f>
        <v>1</v>
      </c>
      <c r="X1346" s="1" t="s">
        <v>85</v>
      </c>
      <c r="Y1346" s="1" t="str">
        <f>TEXT(SalesData[[#This Row],[Order Date]],"yyyy")</f>
        <v>2014</v>
      </c>
      <c r="Z1346" s="1" t="s">
        <v>36</v>
      </c>
    </row>
    <row r="1347" spans="1:26" x14ac:dyDescent="0.3">
      <c r="A1347">
        <v>6433</v>
      </c>
      <c r="B1347" s="1" t="s">
        <v>3469</v>
      </c>
      <c r="C1347" s="2">
        <v>41946</v>
      </c>
      <c r="D1347" s="2">
        <v>41950</v>
      </c>
      <c r="E1347" s="1" t="s">
        <v>41</v>
      </c>
      <c r="F1347" s="1" t="s">
        <v>3470</v>
      </c>
      <c r="G1347" s="1" t="s">
        <v>3471</v>
      </c>
      <c r="H1347" s="1" t="s">
        <v>26</v>
      </c>
      <c r="I1347" s="1" t="s">
        <v>27</v>
      </c>
      <c r="J1347" s="1" t="s">
        <v>608</v>
      </c>
      <c r="K1347" s="1" t="s">
        <v>1038</v>
      </c>
      <c r="L1347" s="1" t="s">
        <v>30</v>
      </c>
      <c r="M1347" s="1" t="s">
        <v>1833</v>
      </c>
      <c r="N1347" s="1" t="s">
        <v>32</v>
      </c>
      <c r="O1347" s="1" t="s">
        <v>58</v>
      </c>
      <c r="P1347" s="1" t="s">
        <v>1834</v>
      </c>
      <c r="Q1347">
        <v>410.35199999999998</v>
      </c>
      <c r="R1347">
        <v>3</v>
      </c>
      <c r="S1347" s="5">
        <v>0.2</v>
      </c>
      <c r="T1347" s="11">
        <v>-51.293999999999997</v>
      </c>
      <c r="U1347" s="11">
        <f>SalesData[[#This Row],[Profit]]/SalesData[[#This Row],[Quantity]]</f>
        <v>-17.097999999999999</v>
      </c>
      <c r="V1347" s="5">
        <f>SalesData[[#This Row],[Profit]]/SalesData[[#This Row],[Sales]]</f>
        <v>-0.125</v>
      </c>
      <c r="W1347" s="17">
        <f>IF(SalesData[[#This Row],[Discount]]&gt;=0.2,1,0)</f>
        <v>1</v>
      </c>
      <c r="X1347" s="1" t="s">
        <v>85</v>
      </c>
      <c r="Y1347" s="1" t="str">
        <f>TEXT(SalesData[[#This Row],[Order Date]],"yyyy")</f>
        <v>2014</v>
      </c>
      <c r="Z1347" s="1" t="s">
        <v>36</v>
      </c>
    </row>
    <row r="1348" spans="1:26" x14ac:dyDescent="0.3">
      <c r="A1348">
        <v>6436</v>
      </c>
      <c r="B1348" s="1" t="s">
        <v>3472</v>
      </c>
      <c r="C1348" s="2">
        <v>42882</v>
      </c>
      <c r="D1348" s="2">
        <v>42884</v>
      </c>
      <c r="E1348" s="1" t="s">
        <v>89</v>
      </c>
      <c r="F1348" s="1" t="s">
        <v>1573</v>
      </c>
      <c r="G1348" s="1" t="s">
        <v>1574</v>
      </c>
      <c r="H1348" s="1" t="s">
        <v>26</v>
      </c>
      <c r="I1348" s="1" t="s">
        <v>27</v>
      </c>
      <c r="J1348" s="1" t="s">
        <v>3240</v>
      </c>
      <c r="K1348" s="1" t="s">
        <v>2282</v>
      </c>
      <c r="L1348" s="1" t="s">
        <v>56</v>
      </c>
      <c r="M1348" s="1" t="s">
        <v>2191</v>
      </c>
      <c r="N1348" s="1" t="s">
        <v>32</v>
      </c>
      <c r="O1348" s="1" t="s">
        <v>58</v>
      </c>
      <c r="P1348" s="1" t="s">
        <v>2192</v>
      </c>
      <c r="Q1348">
        <v>35</v>
      </c>
      <c r="R1348">
        <v>4</v>
      </c>
      <c r="S1348" s="5">
        <v>0</v>
      </c>
      <c r="T1348" s="11">
        <v>14.7</v>
      </c>
      <c r="U1348" s="11">
        <f>SalesData[[#This Row],[Profit]]/SalesData[[#This Row],[Quantity]]</f>
        <v>3.6749999999999998</v>
      </c>
      <c r="V1348" s="5">
        <f>SalesData[[#This Row],[Profit]]/SalesData[[#This Row],[Sales]]</f>
        <v>0.42</v>
      </c>
      <c r="W1348" s="17">
        <f>IF(SalesData[[#This Row],[Discount]]&gt;=0.2,1,0)</f>
        <v>0</v>
      </c>
      <c r="X1348" s="1" t="s">
        <v>72</v>
      </c>
      <c r="Y1348" s="1" t="str">
        <f>TEXT(SalesData[[#This Row],[Order Date]],"yyyy")</f>
        <v>2017</v>
      </c>
      <c r="Z1348" s="1" t="s">
        <v>163</v>
      </c>
    </row>
    <row r="1349" spans="1:26" x14ac:dyDescent="0.3">
      <c r="A1349">
        <v>6439</v>
      </c>
      <c r="B1349" s="1" t="s">
        <v>3473</v>
      </c>
      <c r="C1349" s="2">
        <v>43083</v>
      </c>
      <c r="D1349" s="2">
        <v>43088</v>
      </c>
      <c r="E1349" s="1" t="s">
        <v>41</v>
      </c>
      <c r="F1349" s="1" t="s">
        <v>223</v>
      </c>
      <c r="G1349" s="1" t="s">
        <v>224</v>
      </c>
      <c r="H1349" s="1" t="s">
        <v>26</v>
      </c>
      <c r="I1349" s="1" t="s">
        <v>27</v>
      </c>
      <c r="J1349" s="1" t="s">
        <v>2480</v>
      </c>
      <c r="K1349" s="1" t="s">
        <v>94</v>
      </c>
      <c r="L1349" s="1" t="s">
        <v>95</v>
      </c>
      <c r="M1349" s="1" t="s">
        <v>46</v>
      </c>
      <c r="N1349" s="1" t="s">
        <v>32</v>
      </c>
      <c r="O1349" s="1" t="s">
        <v>47</v>
      </c>
      <c r="P1349" s="1" t="s">
        <v>48</v>
      </c>
      <c r="Q1349">
        <v>974.98800000000006</v>
      </c>
      <c r="R1349">
        <v>4</v>
      </c>
      <c r="S1349" s="5">
        <v>0.3</v>
      </c>
      <c r="T1349" s="11">
        <v>-97.498800000000003</v>
      </c>
      <c r="U1349" s="11">
        <f>SalesData[[#This Row],[Profit]]/SalesData[[#This Row],[Quantity]]</f>
        <v>-24.374700000000001</v>
      </c>
      <c r="V1349" s="5">
        <f>SalesData[[#This Row],[Profit]]/SalesData[[#This Row],[Sales]]</f>
        <v>-9.9999999999999992E-2</v>
      </c>
      <c r="W1349" s="17">
        <f>IF(SalesData[[#This Row],[Discount]]&gt;=0.2,1,0)</f>
        <v>1</v>
      </c>
      <c r="X1349" s="1" t="s">
        <v>60</v>
      </c>
      <c r="Y1349" s="1" t="str">
        <f>TEXT(SalesData[[#This Row],[Order Date]],"yyyy")</f>
        <v>2017</v>
      </c>
      <c r="Z1349" s="1" t="s">
        <v>98</v>
      </c>
    </row>
    <row r="1350" spans="1:26" x14ac:dyDescent="0.3">
      <c r="A1350">
        <v>6440</v>
      </c>
      <c r="B1350" s="1" t="s">
        <v>3474</v>
      </c>
      <c r="C1350" s="2">
        <v>41916</v>
      </c>
      <c r="D1350" s="2">
        <v>41918</v>
      </c>
      <c r="E1350" s="1" t="s">
        <v>89</v>
      </c>
      <c r="F1350" s="1" t="s">
        <v>1154</v>
      </c>
      <c r="G1350" s="1" t="s">
        <v>1155</v>
      </c>
      <c r="H1350" s="1" t="s">
        <v>26</v>
      </c>
      <c r="I1350" s="1" t="s">
        <v>27</v>
      </c>
      <c r="J1350" s="1" t="s">
        <v>175</v>
      </c>
      <c r="K1350" s="1" t="s">
        <v>122</v>
      </c>
      <c r="L1350" s="1" t="s">
        <v>69</v>
      </c>
      <c r="M1350" s="1" t="s">
        <v>2580</v>
      </c>
      <c r="N1350" s="1" t="s">
        <v>32</v>
      </c>
      <c r="O1350" s="1" t="s">
        <v>38</v>
      </c>
      <c r="P1350" s="1" t="s">
        <v>2581</v>
      </c>
      <c r="Q1350">
        <v>589.41</v>
      </c>
      <c r="R1350">
        <v>5</v>
      </c>
      <c r="S1350" s="5">
        <v>0.1</v>
      </c>
      <c r="T1350" s="11">
        <v>-6.5490000000000004</v>
      </c>
      <c r="U1350" s="11">
        <f>SalesData[[#This Row],[Profit]]/SalesData[[#This Row],[Quantity]]</f>
        <v>-1.3098000000000001</v>
      </c>
      <c r="V1350" s="5">
        <f>SalesData[[#This Row],[Profit]]/SalesData[[#This Row],[Sales]]</f>
        <v>-1.1111111111111112E-2</v>
      </c>
      <c r="W1350" s="17">
        <f>IF(SalesData[[#This Row],[Discount]]&gt;=0.2,1,0)</f>
        <v>0</v>
      </c>
      <c r="X1350" s="1" t="s">
        <v>72</v>
      </c>
      <c r="Y1350" s="1" t="str">
        <f>TEXT(SalesData[[#This Row],[Order Date]],"yyyy")</f>
        <v>2014</v>
      </c>
      <c r="Z1350" s="1" t="s">
        <v>50</v>
      </c>
    </row>
    <row r="1351" spans="1:26" x14ac:dyDescent="0.3">
      <c r="A1351">
        <v>6445</v>
      </c>
      <c r="B1351" s="1" t="s">
        <v>3475</v>
      </c>
      <c r="C1351" s="2">
        <v>42656</v>
      </c>
      <c r="D1351" s="2">
        <v>42663</v>
      </c>
      <c r="E1351" s="1" t="s">
        <v>41</v>
      </c>
      <c r="F1351" s="1" t="s">
        <v>1962</v>
      </c>
      <c r="G1351" s="1" t="s">
        <v>1963</v>
      </c>
      <c r="H1351" s="1" t="s">
        <v>92</v>
      </c>
      <c r="I1351" s="1" t="s">
        <v>27</v>
      </c>
      <c r="J1351" s="1" t="s">
        <v>175</v>
      </c>
      <c r="K1351" s="1" t="s">
        <v>122</v>
      </c>
      <c r="L1351" s="1" t="s">
        <v>69</v>
      </c>
      <c r="M1351" s="1" t="s">
        <v>1151</v>
      </c>
      <c r="N1351" s="1" t="s">
        <v>32</v>
      </c>
      <c r="O1351" s="1" t="s">
        <v>58</v>
      </c>
      <c r="P1351" s="1" t="s">
        <v>1152</v>
      </c>
      <c r="Q1351">
        <v>82.26</v>
      </c>
      <c r="R1351">
        <v>3</v>
      </c>
      <c r="S1351" s="5">
        <v>0</v>
      </c>
      <c r="T1351" s="11">
        <v>33.726599999999998</v>
      </c>
      <c r="U1351" s="11">
        <f>SalesData[[#This Row],[Profit]]/SalesData[[#This Row],[Quantity]]</f>
        <v>11.242199999999999</v>
      </c>
      <c r="V1351" s="5">
        <f>SalesData[[#This Row],[Profit]]/SalesData[[#This Row],[Sales]]</f>
        <v>0.40999999999999992</v>
      </c>
      <c r="W1351" s="17">
        <f>IF(SalesData[[#This Row],[Discount]]&gt;=0.2,1,0)</f>
        <v>0</v>
      </c>
      <c r="X1351" s="1" t="s">
        <v>49</v>
      </c>
      <c r="Y1351" s="1" t="str">
        <f>TEXT(SalesData[[#This Row],[Order Date]],"yyyy")</f>
        <v>2016</v>
      </c>
      <c r="Z1351" s="1" t="s">
        <v>50</v>
      </c>
    </row>
    <row r="1352" spans="1:26" x14ac:dyDescent="0.3">
      <c r="A1352">
        <v>6447</v>
      </c>
      <c r="B1352" s="1" t="s">
        <v>3476</v>
      </c>
      <c r="C1352" s="2">
        <v>42798</v>
      </c>
      <c r="D1352" s="2">
        <v>42800</v>
      </c>
      <c r="E1352" s="1" t="s">
        <v>23</v>
      </c>
      <c r="F1352" s="1" t="s">
        <v>3477</v>
      </c>
      <c r="G1352" s="1" t="s">
        <v>3478</v>
      </c>
      <c r="H1352" s="1" t="s">
        <v>102</v>
      </c>
      <c r="I1352" s="1" t="s">
        <v>27</v>
      </c>
      <c r="J1352" s="1" t="s">
        <v>103</v>
      </c>
      <c r="K1352" s="1" t="s">
        <v>94</v>
      </c>
      <c r="L1352" s="1" t="s">
        <v>95</v>
      </c>
      <c r="M1352" s="1" t="s">
        <v>86</v>
      </c>
      <c r="N1352" s="1" t="s">
        <v>32</v>
      </c>
      <c r="O1352" s="1" t="s">
        <v>58</v>
      </c>
      <c r="P1352" s="1" t="s">
        <v>87</v>
      </c>
      <c r="Q1352">
        <v>103.5</v>
      </c>
      <c r="R1352">
        <v>5</v>
      </c>
      <c r="S1352" s="5">
        <v>0.6</v>
      </c>
      <c r="T1352" s="11">
        <v>-77.625</v>
      </c>
      <c r="U1352" s="11">
        <f>SalesData[[#This Row],[Profit]]/SalesData[[#This Row],[Quantity]]</f>
        <v>-15.525</v>
      </c>
      <c r="V1352" s="5">
        <f>SalesData[[#This Row],[Profit]]/SalesData[[#This Row],[Sales]]</f>
        <v>-0.75</v>
      </c>
      <c r="W1352" s="17">
        <f>IF(SalesData[[#This Row],[Discount]]&gt;=0.2,1,0)</f>
        <v>1</v>
      </c>
      <c r="X1352" s="1" t="s">
        <v>72</v>
      </c>
      <c r="Y1352" s="1" t="str">
        <f>TEXT(SalesData[[#This Row],[Order Date]],"yyyy")</f>
        <v>2017</v>
      </c>
      <c r="Z1352" s="1" t="s">
        <v>197</v>
      </c>
    </row>
    <row r="1353" spans="1:26" x14ac:dyDescent="0.3">
      <c r="A1353">
        <v>6456</v>
      </c>
      <c r="B1353" s="1" t="s">
        <v>3479</v>
      </c>
      <c r="C1353" s="2">
        <v>42947</v>
      </c>
      <c r="D1353" s="2">
        <v>42950</v>
      </c>
      <c r="E1353" s="1" t="s">
        <v>89</v>
      </c>
      <c r="F1353" s="1" t="s">
        <v>3480</v>
      </c>
      <c r="G1353" s="1" t="s">
        <v>3481</v>
      </c>
      <c r="H1353" s="1" t="s">
        <v>26</v>
      </c>
      <c r="I1353" s="1" t="s">
        <v>27</v>
      </c>
      <c r="J1353" s="1" t="s">
        <v>330</v>
      </c>
      <c r="K1353" s="1" t="s">
        <v>55</v>
      </c>
      <c r="L1353" s="1" t="s">
        <v>56</v>
      </c>
      <c r="M1353" s="1" t="s">
        <v>1660</v>
      </c>
      <c r="N1353" s="1" t="s">
        <v>32</v>
      </c>
      <c r="O1353" s="1" t="s">
        <v>58</v>
      </c>
      <c r="P1353" s="1" t="s">
        <v>1661</v>
      </c>
      <c r="Q1353">
        <v>36.96</v>
      </c>
      <c r="R1353">
        <v>7</v>
      </c>
      <c r="S1353" s="5">
        <v>0</v>
      </c>
      <c r="T1353" s="11">
        <v>11.457599999999999</v>
      </c>
      <c r="U1353" s="11">
        <f>SalesData[[#This Row],[Profit]]/SalesData[[#This Row],[Quantity]]</f>
        <v>1.6367999999999998</v>
      </c>
      <c r="V1353" s="5">
        <f>SalesData[[#This Row],[Profit]]/SalesData[[#This Row],[Sales]]</f>
        <v>0.31</v>
      </c>
      <c r="W1353" s="17">
        <f>IF(SalesData[[#This Row],[Discount]]&gt;=0.2,1,0)</f>
        <v>0</v>
      </c>
      <c r="X1353" s="1" t="s">
        <v>35</v>
      </c>
      <c r="Y1353" s="1" t="str">
        <f>TEXT(SalesData[[#This Row],[Order Date]],"yyyy")</f>
        <v>2017</v>
      </c>
      <c r="Z1353" s="1" t="s">
        <v>73</v>
      </c>
    </row>
    <row r="1354" spans="1:26" x14ac:dyDescent="0.3">
      <c r="A1354">
        <v>6463</v>
      </c>
      <c r="B1354" s="1" t="s">
        <v>3482</v>
      </c>
      <c r="C1354" s="2">
        <v>42869</v>
      </c>
      <c r="D1354" s="2">
        <v>42872</v>
      </c>
      <c r="E1354" s="1" t="s">
        <v>89</v>
      </c>
      <c r="F1354" s="1" t="s">
        <v>878</v>
      </c>
      <c r="G1354" s="1" t="s">
        <v>879</v>
      </c>
      <c r="H1354" s="1" t="s">
        <v>92</v>
      </c>
      <c r="I1354" s="1" t="s">
        <v>27</v>
      </c>
      <c r="J1354" s="1" t="s">
        <v>2756</v>
      </c>
      <c r="K1354" s="1" t="s">
        <v>1091</v>
      </c>
      <c r="L1354" s="1" t="s">
        <v>69</v>
      </c>
      <c r="M1354" s="1" t="s">
        <v>2580</v>
      </c>
      <c r="N1354" s="1" t="s">
        <v>32</v>
      </c>
      <c r="O1354" s="1" t="s">
        <v>38</v>
      </c>
      <c r="P1354" s="1" t="s">
        <v>2581</v>
      </c>
      <c r="Q1354">
        <v>261.95999999999998</v>
      </c>
      <c r="R1354">
        <v>2</v>
      </c>
      <c r="S1354" s="5">
        <v>0</v>
      </c>
      <c r="T1354" s="11">
        <v>23.5764</v>
      </c>
      <c r="U1354" s="11">
        <f>SalesData[[#This Row],[Profit]]/SalesData[[#This Row],[Quantity]]</f>
        <v>11.7882</v>
      </c>
      <c r="V1354" s="5">
        <f>SalesData[[#This Row],[Profit]]/SalesData[[#This Row],[Sales]]</f>
        <v>9.0000000000000011E-2</v>
      </c>
      <c r="W1354" s="17">
        <f>IF(SalesData[[#This Row],[Discount]]&gt;=0.2,1,0)</f>
        <v>0</v>
      </c>
      <c r="X1354" s="1" t="s">
        <v>35</v>
      </c>
      <c r="Y1354" s="1" t="str">
        <f>TEXT(SalesData[[#This Row],[Order Date]],"yyyy")</f>
        <v>2017</v>
      </c>
      <c r="Z1354" s="1" t="s">
        <v>163</v>
      </c>
    </row>
    <row r="1355" spans="1:26" x14ac:dyDescent="0.3">
      <c r="A1355">
        <v>6465</v>
      </c>
      <c r="B1355" s="1" t="s">
        <v>3483</v>
      </c>
      <c r="C1355" s="2">
        <v>42635</v>
      </c>
      <c r="D1355" s="2">
        <v>42641</v>
      </c>
      <c r="E1355" s="1" t="s">
        <v>41</v>
      </c>
      <c r="F1355" s="1" t="s">
        <v>2826</v>
      </c>
      <c r="G1355" s="1" t="s">
        <v>2827</v>
      </c>
      <c r="H1355" s="1" t="s">
        <v>102</v>
      </c>
      <c r="I1355" s="1" t="s">
        <v>27</v>
      </c>
      <c r="J1355" s="1" t="s">
        <v>867</v>
      </c>
      <c r="K1355" s="1" t="s">
        <v>29</v>
      </c>
      <c r="L1355" s="1" t="s">
        <v>30</v>
      </c>
      <c r="M1355" s="1" t="s">
        <v>2328</v>
      </c>
      <c r="N1355" s="1" t="s">
        <v>32</v>
      </c>
      <c r="O1355" s="1" t="s">
        <v>58</v>
      </c>
      <c r="P1355" s="1" t="s">
        <v>2329</v>
      </c>
      <c r="Q1355">
        <v>13.28</v>
      </c>
      <c r="R1355">
        <v>2</v>
      </c>
      <c r="S1355" s="5">
        <v>0</v>
      </c>
      <c r="T1355" s="11">
        <v>6.3743999999999996</v>
      </c>
      <c r="U1355" s="11">
        <f>SalesData[[#This Row],[Profit]]/SalesData[[#This Row],[Quantity]]</f>
        <v>3.1871999999999998</v>
      </c>
      <c r="V1355" s="5">
        <f>SalesData[[#This Row],[Profit]]/SalesData[[#This Row],[Sales]]</f>
        <v>0.48</v>
      </c>
      <c r="W1355" s="17">
        <f>IF(SalesData[[#This Row],[Discount]]&gt;=0.2,1,0)</f>
        <v>0</v>
      </c>
      <c r="X1355" s="1" t="s">
        <v>131</v>
      </c>
      <c r="Y1355" s="1" t="str">
        <f>TEXT(SalesData[[#This Row],[Order Date]],"yyyy")</f>
        <v>2016</v>
      </c>
      <c r="Z1355" s="1" t="s">
        <v>79</v>
      </c>
    </row>
    <row r="1356" spans="1:26" x14ac:dyDescent="0.3">
      <c r="A1356">
        <v>6470</v>
      </c>
      <c r="B1356" s="1" t="s">
        <v>3484</v>
      </c>
      <c r="C1356" s="2">
        <v>42706</v>
      </c>
      <c r="D1356" s="2">
        <v>42712</v>
      </c>
      <c r="E1356" s="1" t="s">
        <v>41</v>
      </c>
      <c r="F1356" s="1" t="s">
        <v>3398</v>
      </c>
      <c r="G1356" s="1" t="s">
        <v>3399</v>
      </c>
      <c r="H1356" s="1" t="s">
        <v>102</v>
      </c>
      <c r="I1356" s="1" t="s">
        <v>27</v>
      </c>
      <c r="J1356" s="1" t="s">
        <v>1646</v>
      </c>
      <c r="K1356" s="1" t="s">
        <v>1647</v>
      </c>
      <c r="L1356" s="1" t="s">
        <v>69</v>
      </c>
      <c r="M1356" s="1" t="s">
        <v>553</v>
      </c>
      <c r="N1356" s="1" t="s">
        <v>32</v>
      </c>
      <c r="O1356" s="1" t="s">
        <v>58</v>
      </c>
      <c r="P1356" s="1" t="s">
        <v>3127</v>
      </c>
      <c r="Q1356">
        <v>72.42</v>
      </c>
      <c r="R1356">
        <v>6</v>
      </c>
      <c r="S1356" s="5">
        <v>0</v>
      </c>
      <c r="T1356" s="11">
        <v>23.898599999999998</v>
      </c>
      <c r="U1356" s="11">
        <f>SalesData[[#This Row],[Profit]]/SalesData[[#This Row],[Quantity]]</f>
        <v>3.9830999999999999</v>
      </c>
      <c r="V1356" s="5">
        <f>SalesData[[#This Row],[Profit]]/SalesData[[#This Row],[Sales]]</f>
        <v>0.32999999999999996</v>
      </c>
      <c r="W1356" s="17">
        <f>IF(SalesData[[#This Row],[Discount]]&gt;=0.2,1,0)</f>
        <v>0</v>
      </c>
      <c r="X1356" s="1" t="s">
        <v>131</v>
      </c>
      <c r="Y1356" s="1" t="str">
        <f>TEXT(SalesData[[#This Row],[Order Date]],"yyyy")</f>
        <v>2016</v>
      </c>
      <c r="Z1356" s="1" t="s">
        <v>98</v>
      </c>
    </row>
    <row r="1357" spans="1:26" x14ac:dyDescent="0.3">
      <c r="A1357">
        <v>6475</v>
      </c>
      <c r="B1357" s="1" t="s">
        <v>3485</v>
      </c>
      <c r="C1357" s="2">
        <v>41653</v>
      </c>
      <c r="D1357" s="2">
        <v>41654</v>
      </c>
      <c r="E1357" s="1" t="s">
        <v>89</v>
      </c>
      <c r="F1357" s="1" t="s">
        <v>3486</v>
      </c>
      <c r="G1357" s="1" t="s">
        <v>3487</v>
      </c>
      <c r="H1357" s="1" t="s">
        <v>92</v>
      </c>
      <c r="I1357" s="1" t="s">
        <v>27</v>
      </c>
      <c r="J1357" s="1" t="s">
        <v>67</v>
      </c>
      <c r="K1357" s="1" t="s">
        <v>68</v>
      </c>
      <c r="L1357" s="1" t="s">
        <v>69</v>
      </c>
      <c r="M1357" s="1" t="s">
        <v>1177</v>
      </c>
      <c r="N1357" s="1" t="s">
        <v>32</v>
      </c>
      <c r="O1357" s="1" t="s">
        <v>33</v>
      </c>
      <c r="P1357" s="1" t="s">
        <v>1178</v>
      </c>
      <c r="Q1357">
        <v>61.96</v>
      </c>
      <c r="R1357">
        <v>4</v>
      </c>
      <c r="S1357" s="5">
        <v>0.5</v>
      </c>
      <c r="T1357" s="11">
        <v>-53.285600000000002</v>
      </c>
      <c r="U1357" s="11">
        <f>SalesData[[#This Row],[Profit]]/SalesData[[#This Row],[Quantity]]</f>
        <v>-13.321400000000001</v>
      </c>
      <c r="V1357" s="5">
        <f>SalesData[[#This Row],[Profit]]/SalesData[[#This Row],[Sales]]</f>
        <v>-0.86</v>
      </c>
      <c r="W1357" s="17">
        <f>IF(SalesData[[#This Row],[Discount]]&gt;=0.2,1,0)</f>
        <v>1</v>
      </c>
      <c r="X1357" s="1" t="s">
        <v>125</v>
      </c>
      <c r="Y1357" s="1" t="str">
        <f>TEXT(SalesData[[#This Row],[Order Date]],"yyyy")</f>
        <v>2014</v>
      </c>
      <c r="Z1357" s="1" t="s">
        <v>171</v>
      </c>
    </row>
    <row r="1358" spans="1:26" x14ac:dyDescent="0.3">
      <c r="A1358">
        <v>6482</v>
      </c>
      <c r="B1358" s="1" t="s">
        <v>3488</v>
      </c>
      <c r="C1358" s="2">
        <v>42889</v>
      </c>
      <c r="D1358" s="2">
        <v>42896</v>
      </c>
      <c r="E1358" s="1" t="s">
        <v>41</v>
      </c>
      <c r="F1358" s="1" t="s">
        <v>2938</v>
      </c>
      <c r="G1358" s="1" t="s">
        <v>2939</v>
      </c>
      <c r="H1358" s="1" t="s">
        <v>26</v>
      </c>
      <c r="I1358" s="1" t="s">
        <v>27</v>
      </c>
      <c r="J1358" s="1" t="s">
        <v>442</v>
      </c>
      <c r="K1358" s="1" t="s">
        <v>45</v>
      </c>
      <c r="L1358" s="1" t="s">
        <v>30</v>
      </c>
      <c r="M1358" s="1" t="s">
        <v>531</v>
      </c>
      <c r="N1358" s="1" t="s">
        <v>32</v>
      </c>
      <c r="O1358" s="1" t="s">
        <v>33</v>
      </c>
      <c r="P1358" s="1" t="s">
        <v>532</v>
      </c>
      <c r="Q1358">
        <v>241.56800000000001</v>
      </c>
      <c r="R1358">
        <v>2</v>
      </c>
      <c r="S1358" s="5">
        <v>0.2</v>
      </c>
      <c r="T1358" s="11">
        <v>0</v>
      </c>
      <c r="U1358" s="11">
        <f>SalesData[[#This Row],[Profit]]/SalesData[[#This Row],[Quantity]]</f>
        <v>0</v>
      </c>
      <c r="V1358" s="5">
        <f>SalesData[[#This Row],[Profit]]/SalesData[[#This Row],[Sales]]</f>
        <v>0</v>
      </c>
      <c r="W1358" s="17">
        <f>IF(SalesData[[#This Row],[Discount]]&gt;=0.2,1,0)</f>
        <v>1</v>
      </c>
      <c r="X1358" s="1" t="s">
        <v>49</v>
      </c>
      <c r="Y1358" s="1" t="str">
        <f>TEXT(SalesData[[#This Row],[Order Date]],"yyyy")</f>
        <v>2017</v>
      </c>
      <c r="Z1358" s="1" t="s">
        <v>61</v>
      </c>
    </row>
    <row r="1359" spans="1:26" x14ac:dyDescent="0.3">
      <c r="A1359">
        <v>6484</v>
      </c>
      <c r="B1359" s="1" t="s">
        <v>3489</v>
      </c>
      <c r="C1359" s="2">
        <v>42889</v>
      </c>
      <c r="D1359" s="2">
        <v>42895</v>
      </c>
      <c r="E1359" s="1" t="s">
        <v>41</v>
      </c>
      <c r="F1359" s="1" t="s">
        <v>3490</v>
      </c>
      <c r="G1359" s="1" t="s">
        <v>3491</v>
      </c>
      <c r="H1359" s="1" t="s">
        <v>92</v>
      </c>
      <c r="I1359" s="1" t="s">
        <v>27</v>
      </c>
      <c r="J1359" s="1" t="s">
        <v>175</v>
      </c>
      <c r="K1359" s="1" t="s">
        <v>122</v>
      </c>
      <c r="L1359" s="1" t="s">
        <v>69</v>
      </c>
      <c r="M1359" s="1" t="s">
        <v>1079</v>
      </c>
      <c r="N1359" s="1" t="s">
        <v>32</v>
      </c>
      <c r="O1359" s="1" t="s">
        <v>47</v>
      </c>
      <c r="P1359" s="1" t="s">
        <v>1080</v>
      </c>
      <c r="Q1359">
        <v>384.76799999999997</v>
      </c>
      <c r="R1359">
        <v>2</v>
      </c>
      <c r="S1359" s="5">
        <v>0.4</v>
      </c>
      <c r="T1359" s="11">
        <v>-115.43040000000001</v>
      </c>
      <c r="U1359" s="11">
        <f>SalesData[[#This Row],[Profit]]/SalesData[[#This Row],[Quantity]]</f>
        <v>-57.715200000000003</v>
      </c>
      <c r="V1359" s="5">
        <f>SalesData[[#This Row],[Profit]]/SalesData[[#This Row],[Sales]]</f>
        <v>-0.30000000000000004</v>
      </c>
      <c r="W1359" s="17">
        <f>IF(SalesData[[#This Row],[Discount]]&gt;=0.2,1,0)</f>
        <v>1</v>
      </c>
      <c r="X1359" s="1" t="s">
        <v>131</v>
      </c>
      <c r="Y1359" s="1" t="str">
        <f>TEXT(SalesData[[#This Row],[Order Date]],"yyyy")</f>
        <v>2017</v>
      </c>
      <c r="Z1359" s="1" t="s">
        <v>61</v>
      </c>
    </row>
    <row r="1360" spans="1:26" x14ac:dyDescent="0.3">
      <c r="A1360">
        <v>6491</v>
      </c>
      <c r="B1360" s="1" t="s">
        <v>3492</v>
      </c>
      <c r="C1360" s="2">
        <v>41897</v>
      </c>
      <c r="D1360" s="2">
        <v>41901</v>
      </c>
      <c r="E1360" s="1" t="s">
        <v>41</v>
      </c>
      <c r="F1360" s="1" t="s">
        <v>2960</v>
      </c>
      <c r="G1360" s="1" t="s">
        <v>2961</v>
      </c>
      <c r="H1360" s="1" t="s">
        <v>92</v>
      </c>
      <c r="I1360" s="1" t="s">
        <v>27</v>
      </c>
      <c r="J1360" s="1" t="s">
        <v>67</v>
      </c>
      <c r="K1360" s="1" t="s">
        <v>68</v>
      </c>
      <c r="L1360" s="1" t="s">
        <v>69</v>
      </c>
      <c r="M1360" s="1" t="s">
        <v>758</v>
      </c>
      <c r="N1360" s="1" t="s">
        <v>32</v>
      </c>
      <c r="O1360" s="1" t="s">
        <v>58</v>
      </c>
      <c r="P1360" s="1" t="s">
        <v>759</v>
      </c>
      <c r="Q1360">
        <v>103.93600000000001</v>
      </c>
      <c r="R1360">
        <v>4</v>
      </c>
      <c r="S1360" s="5">
        <v>0.2</v>
      </c>
      <c r="T1360" s="11">
        <v>16.889600000000002</v>
      </c>
      <c r="U1360" s="11">
        <f>SalesData[[#This Row],[Profit]]/SalesData[[#This Row],[Quantity]]</f>
        <v>4.2224000000000004</v>
      </c>
      <c r="V1360" s="5">
        <f>SalesData[[#This Row],[Profit]]/SalesData[[#This Row],[Sales]]</f>
        <v>0.16250000000000001</v>
      </c>
      <c r="W1360" s="17">
        <f>IF(SalesData[[#This Row],[Discount]]&gt;=0.2,1,0)</f>
        <v>1</v>
      </c>
      <c r="X1360" s="1" t="s">
        <v>85</v>
      </c>
      <c r="Y1360" s="1" t="str">
        <f>TEXT(SalesData[[#This Row],[Order Date]],"yyyy")</f>
        <v>2014</v>
      </c>
      <c r="Z1360" s="1" t="s">
        <v>79</v>
      </c>
    </row>
    <row r="1361" spans="1:26" x14ac:dyDescent="0.3">
      <c r="A1361">
        <v>6492</v>
      </c>
      <c r="B1361" s="1" t="s">
        <v>3493</v>
      </c>
      <c r="C1361" s="2">
        <v>42694</v>
      </c>
      <c r="D1361" s="2">
        <v>42699</v>
      </c>
      <c r="E1361" s="1" t="s">
        <v>41</v>
      </c>
      <c r="F1361" s="1" t="s">
        <v>1537</v>
      </c>
      <c r="G1361" s="1" t="s">
        <v>1538</v>
      </c>
      <c r="H1361" s="1" t="s">
        <v>92</v>
      </c>
      <c r="I1361" s="1" t="s">
        <v>27</v>
      </c>
      <c r="J1361" s="1" t="s">
        <v>3494</v>
      </c>
      <c r="K1361" s="1" t="s">
        <v>45</v>
      </c>
      <c r="L1361" s="1" t="s">
        <v>30</v>
      </c>
      <c r="M1361" s="1" t="s">
        <v>279</v>
      </c>
      <c r="N1361" s="1" t="s">
        <v>32</v>
      </c>
      <c r="O1361" s="1" t="s">
        <v>33</v>
      </c>
      <c r="P1361" s="1" t="s">
        <v>280</v>
      </c>
      <c r="Q1361">
        <v>289.56799999999998</v>
      </c>
      <c r="R1361">
        <v>2</v>
      </c>
      <c r="S1361" s="5">
        <v>0.2</v>
      </c>
      <c r="T1361" s="11">
        <v>10.8588</v>
      </c>
      <c r="U1361" s="11">
        <f>SalesData[[#This Row],[Profit]]/SalesData[[#This Row],[Quantity]]</f>
        <v>5.4294000000000002</v>
      </c>
      <c r="V1361" s="5">
        <f>SalesData[[#This Row],[Profit]]/SalesData[[#This Row],[Sales]]</f>
        <v>3.7500000000000006E-2</v>
      </c>
      <c r="W1361" s="17">
        <f>IF(SalesData[[#This Row],[Discount]]&gt;=0.2,1,0)</f>
        <v>1</v>
      </c>
      <c r="X1361" s="1" t="s">
        <v>60</v>
      </c>
      <c r="Y1361" s="1" t="str">
        <f>TEXT(SalesData[[#This Row],[Order Date]],"yyyy")</f>
        <v>2016</v>
      </c>
      <c r="Z1361" s="1" t="s">
        <v>36</v>
      </c>
    </row>
    <row r="1362" spans="1:26" x14ac:dyDescent="0.3">
      <c r="A1362">
        <v>6498</v>
      </c>
      <c r="B1362" s="1" t="s">
        <v>3495</v>
      </c>
      <c r="C1362" s="2">
        <v>42209</v>
      </c>
      <c r="D1362" s="2">
        <v>42213</v>
      </c>
      <c r="E1362" s="1" t="s">
        <v>41</v>
      </c>
      <c r="F1362" s="1" t="s">
        <v>3496</v>
      </c>
      <c r="G1362" s="1" t="s">
        <v>3497</v>
      </c>
      <c r="H1362" s="1" t="s">
        <v>102</v>
      </c>
      <c r="I1362" s="1" t="s">
        <v>27</v>
      </c>
      <c r="J1362" s="1" t="s">
        <v>867</v>
      </c>
      <c r="K1362" s="1" t="s">
        <v>29</v>
      </c>
      <c r="L1362" s="1" t="s">
        <v>30</v>
      </c>
      <c r="M1362" s="1" t="s">
        <v>57</v>
      </c>
      <c r="N1362" s="1" t="s">
        <v>32</v>
      </c>
      <c r="O1362" s="1" t="s">
        <v>58</v>
      </c>
      <c r="P1362" s="1" t="s">
        <v>59</v>
      </c>
      <c r="Q1362">
        <v>20.94</v>
      </c>
      <c r="R1362">
        <v>3</v>
      </c>
      <c r="S1362" s="5">
        <v>0</v>
      </c>
      <c r="T1362" s="11">
        <v>6.0726000000000004</v>
      </c>
      <c r="U1362" s="11">
        <f>SalesData[[#This Row],[Profit]]/SalesData[[#This Row],[Quantity]]</f>
        <v>2.0242</v>
      </c>
      <c r="V1362" s="5">
        <f>SalesData[[#This Row],[Profit]]/SalesData[[#This Row],[Sales]]</f>
        <v>0.28999999999999998</v>
      </c>
      <c r="W1362" s="17">
        <f>IF(SalesData[[#This Row],[Discount]]&gt;=0.2,1,0)</f>
        <v>0</v>
      </c>
      <c r="X1362" s="1" t="s">
        <v>85</v>
      </c>
      <c r="Y1362" s="1" t="str">
        <f>TEXT(SalesData[[#This Row],[Order Date]],"yyyy")</f>
        <v>2015</v>
      </c>
      <c r="Z1362" s="1" t="s">
        <v>73</v>
      </c>
    </row>
    <row r="1363" spans="1:26" x14ac:dyDescent="0.3">
      <c r="A1363">
        <v>6508</v>
      </c>
      <c r="B1363" s="1" t="s">
        <v>3498</v>
      </c>
      <c r="C1363" s="2">
        <v>42652</v>
      </c>
      <c r="D1363" s="2">
        <v>42654</v>
      </c>
      <c r="E1363" s="1" t="s">
        <v>23</v>
      </c>
      <c r="F1363" s="1" t="s">
        <v>3499</v>
      </c>
      <c r="G1363" s="1" t="s">
        <v>3500</v>
      </c>
      <c r="H1363" s="1" t="s">
        <v>92</v>
      </c>
      <c r="I1363" s="1" t="s">
        <v>27</v>
      </c>
      <c r="J1363" s="1" t="s">
        <v>67</v>
      </c>
      <c r="K1363" s="1" t="s">
        <v>68</v>
      </c>
      <c r="L1363" s="1" t="s">
        <v>69</v>
      </c>
      <c r="M1363" s="1" t="s">
        <v>719</v>
      </c>
      <c r="N1363" s="1" t="s">
        <v>32</v>
      </c>
      <c r="O1363" s="1" t="s">
        <v>58</v>
      </c>
      <c r="P1363" s="1" t="s">
        <v>720</v>
      </c>
      <c r="Q1363">
        <v>332.83199999999999</v>
      </c>
      <c r="R1363">
        <v>4</v>
      </c>
      <c r="S1363" s="5">
        <v>0.2</v>
      </c>
      <c r="T1363" s="11">
        <v>-24.962399999999999</v>
      </c>
      <c r="U1363" s="11">
        <f>SalesData[[#This Row],[Profit]]/SalesData[[#This Row],[Quantity]]</f>
        <v>-6.2405999999999997</v>
      </c>
      <c r="V1363" s="5">
        <f>SalesData[[#This Row],[Profit]]/SalesData[[#This Row],[Sales]]</f>
        <v>-7.4999999999999997E-2</v>
      </c>
      <c r="W1363" s="17">
        <f>IF(SalesData[[#This Row],[Discount]]&gt;=0.2,1,0)</f>
        <v>1</v>
      </c>
      <c r="X1363" s="1" t="s">
        <v>72</v>
      </c>
      <c r="Y1363" s="1" t="str">
        <f>TEXT(SalesData[[#This Row],[Order Date]],"yyyy")</f>
        <v>2016</v>
      </c>
      <c r="Z1363" s="1" t="s">
        <v>50</v>
      </c>
    </row>
    <row r="1364" spans="1:26" x14ac:dyDescent="0.3">
      <c r="A1364">
        <v>6516</v>
      </c>
      <c r="B1364" s="1" t="s">
        <v>3501</v>
      </c>
      <c r="C1364" s="2">
        <v>42993</v>
      </c>
      <c r="D1364" s="2">
        <v>42997</v>
      </c>
      <c r="E1364" s="1" t="s">
        <v>41</v>
      </c>
      <c r="F1364" s="1" t="s">
        <v>1663</v>
      </c>
      <c r="G1364" s="1" t="s">
        <v>1664</v>
      </c>
      <c r="H1364" s="1" t="s">
        <v>26</v>
      </c>
      <c r="I1364" s="1" t="s">
        <v>27</v>
      </c>
      <c r="J1364" s="1" t="s">
        <v>330</v>
      </c>
      <c r="K1364" s="1" t="s">
        <v>55</v>
      </c>
      <c r="L1364" s="1" t="s">
        <v>56</v>
      </c>
      <c r="M1364" s="1" t="s">
        <v>1219</v>
      </c>
      <c r="N1364" s="1" t="s">
        <v>32</v>
      </c>
      <c r="O1364" s="1" t="s">
        <v>38</v>
      </c>
      <c r="P1364" s="1" t="s">
        <v>1220</v>
      </c>
      <c r="Q1364">
        <v>218.352</v>
      </c>
      <c r="R1364">
        <v>3</v>
      </c>
      <c r="S1364" s="5">
        <v>0.2</v>
      </c>
      <c r="T1364" s="11">
        <v>0</v>
      </c>
      <c r="U1364" s="11">
        <f>SalesData[[#This Row],[Profit]]/SalesData[[#This Row],[Quantity]]</f>
        <v>0</v>
      </c>
      <c r="V1364" s="5">
        <f>SalesData[[#This Row],[Profit]]/SalesData[[#This Row],[Sales]]</f>
        <v>0</v>
      </c>
      <c r="W1364" s="17">
        <f>IF(SalesData[[#This Row],[Discount]]&gt;=0.2,1,0)</f>
        <v>1</v>
      </c>
      <c r="X1364" s="1" t="s">
        <v>85</v>
      </c>
      <c r="Y1364" s="1" t="str">
        <f>TEXT(SalesData[[#This Row],[Order Date]],"yyyy")</f>
        <v>2017</v>
      </c>
      <c r="Z1364" s="1" t="s">
        <v>79</v>
      </c>
    </row>
    <row r="1365" spans="1:26" x14ac:dyDescent="0.3">
      <c r="A1365">
        <v>6517</v>
      </c>
      <c r="B1365" s="1" t="s">
        <v>3501</v>
      </c>
      <c r="C1365" s="2">
        <v>42993</v>
      </c>
      <c r="D1365" s="2">
        <v>42997</v>
      </c>
      <c r="E1365" s="1" t="s">
        <v>41</v>
      </c>
      <c r="F1365" s="1" t="s">
        <v>1663</v>
      </c>
      <c r="G1365" s="1" t="s">
        <v>1664</v>
      </c>
      <c r="H1365" s="1" t="s">
        <v>26</v>
      </c>
      <c r="I1365" s="1" t="s">
        <v>27</v>
      </c>
      <c r="J1365" s="1" t="s">
        <v>330</v>
      </c>
      <c r="K1365" s="1" t="s">
        <v>55</v>
      </c>
      <c r="L1365" s="1" t="s">
        <v>56</v>
      </c>
      <c r="M1365" s="1" t="s">
        <v>1393</v>
      </c>
      <c r="N1365" s="1" t="s">
        <v>32</v>
      </c>
      <c r="O1365" s="1" t="s">
        <v>58</v>
      </c>
      <c r="P1365" s="1" t="s">
        <v>1394</v>
      </c>
      <c r="Q1365">
        <v>529.9</v>
      </c>
      <c r="R1365">
        <v>5</v>
      </c>
      <c r="S1365" s="5">
        <v>0</v>
      </c>
      <c r="T1365" s="11">
        <v>105.98</v>
      </c>
      <c r="U1365" s="11">
        <f>SalesData[[#This Row],[Profit]]/SalesData[[#This Row],[Quantity]]</f>
        <v>21.196000000000002</v>
      </c>
      <c r="V1365" s="5">
        <f>SalesData[[#This Row],[Profit]]/SalesData[[#This Row],[Sales]]</f>
        <v>0.2</v>
      </c>
      <c r="W1365" s="17">
        <f>IF(SalesData[[#This Row],[Discount]]&gt;=0.2,1,0)</f>
        <v>0</v>
      </c>
      <c r="X1365" s="1" t="s">
        <v>85</v>
      </c>
      <c r="Y1365" s="1" t="str">
        <f>TEXT(SalesData[[#This Row],[Order Date]],"yyyy")</f>
        <v>2017</v>
      </c>
      <c r="Z1365" s="1" t="s">
        <v>79</v>
      </c>
    </row>
    <row r="1366" spans="1:26" x14ac:dyDescent="0.3">
      <c r="A1366">
        <v>6522</v>
      </c>
      <c r="B1366" s="1" t="s">
        <v>3502</v>
      </c>
      <c r="C1366" s="2">
        <v>42751</v>
      </c>
      <c r="D1366" s="2">
        <v>42753</v>
      </c>
      <c r="E1366" s="1" t="s">
        <v>23</v>
      </c>
      <c r="F1366" s="1" t="s">
        <v>2677</v>
      </c>
      <c r="G1366" s="1" t="s">
        <v>2678</v>
      </c>
      <c r="H1366" s="1" t="s">
        <v>26</v>
      </c>
      <c r="I1366" s="1" t="s">
        <v>27</v>
      </c>
      <c r="J1366" s="1" t="s">
        <v>479</v>
      </c>
      <c r="K1366" s="1" t="s">
        <v>291</v>
      </c>
      <c r="L1366" s="1" t="s">
        <v>95</v>
      </c>
      <c r="M1366" s="1" t="s">
        <v>3019</v>
      </c>
      <c r="N1366" s="1" t="s">
        <v>32</v>
      </c>
      <c r="O1366" s="1" t="s">
        <v>38</v>
      </c>
      <c r="P1366" s="1" t="s">
        <v>3020</v>
      </c>
      <c r="Q1366">
        <v>302.67</v>
      </c>
      <c r="R1366">
        <v>3</v>
      </c>
      <c r="S1366" s="5">
        <v>0</v>
      </c>
      <c r="T1366" s="11">
        <v>72.640799999999999</v>
      </c>
      <c r="U1366" s="11">
        <f>SalesData[[#This Row],[Profit]]/SalesData[[#This Row],[Quantity]]</f>
        <v>24.2136</v>
      </c>
      <c r="V1366" s="5">
        <f>SalesData[[#This Row],[Profit]]/SalesData[[#This Row],[Sales]]</f>
        <v>0.24</v>
      </c>
      <c r="W1366" s="17">
        <f>IF(SalesData[[#This Row],[Discount]]&gt;=0.2,1,0)</f>
        <v>0</v>
      </c>
      <c r="X1366" s="1" t="s">
        <v>72</v>
      </c>
      <c r="Y1366" s="1" t="str">
        <f>TEXT(SalesData[[#This Row],[Order Date]],"yyyy")</f>
        <v>2017</v>
      </c>
      <c r="Z1366" s="1" t="s">
        <v>171</v>
      </c>
    </row>
    <row r="1367" spans="1:26" x14ac:dyDescent="0.3">
      <c r="A1367">
        <v>6536</v>
      </c>
      <c r="B1367" s="1" t="s">
        <v>3503</v>
      </c>
      <c r="C1367" s="2">
        <v>41960</v>
      </c>
      <c r="D1367" s="2">
        <v>41965</v>
      </c>
      <c r="E1367" s="1" t="s">
        <v>41</v>
      </c>
      <c r="F1367" s="1" t="s">
        <v>875</v>
      </c>
      <c r="G1367" s="1" t="s">
        <v>876</v>
      </c>
      <c r="H1367" s="1" t="s">
        <v>26</v>
      </c>
      <c r="I1367" s="1" t="s">
        <v>27</v>
      </c>
      <c r="J1367" s="1" t="s">
        <v>2956</v>
      </c>
      <c r="K1367" s="1" t="s">
        <v>122</v>
      </c>
      <c r="L1367" s="1" t="s">
        <v>69</v>
      </c>
      <c r="M1367" s="1" t="s">
        <v>1697</v>
      </c>
      <c r="N1367" s="1" t="s">
        <v>32</v>
      </c>
      <c r="O1367" s="1" t="s">
        <v>33</v>
      </c>
      <c r="P1367" s="1" t="s">
        <v>1698</v>
      </c>
      <c r="Q1367">
        <v>4007.84</v>
      </c>
      <c r="R1367">
        <v>10</v>
      </c>
      <c r="S1367" s="5">
        <v>0.2</v>
      </c>
      <c r="T1367" s="11">
        <v>-50.097999999999999</v>
      </c>
      <c r="U1367" s="11">
        <f>SalesData[[#This Row],[Profit]]/SalesData[[#This Row],[Quantity]]</f>
        <v>-5.0098000000000003</v>
      </c>
      <c r="V1367" s="5">
        <f>SalesData[[#This Row],[Profit]]/SalesData[[#This Row],[Sales]]</f>
        <v>-1.2499999999999999E-2</v>
      </c>
      <c r="W1367" s="17">
        <f>IF(SalesData[[#This Row],[Discount]]&gt;=0.2,1,0)</f>
        <v>1</v>
      </c>
      <c r="X1367" s="1" t="s">
        <v>60</v>
      </c>
      <c r="Y1367" s="1" t="str">
        <f>TEXT(SalesData[[#This Row],[Order Date]],"yyyy")</f>
        <v>2014</v>
      </c>
      <c r="Z1367" s="1" t="s">
        <v>36</v>
      </c>
    </row>
    <row r="1368" spans="1:26" x14ac:dyDescent="0.3">
      <c r="A1368">
        <v>6537</v>
      </c>
      <c r="B1368" s="1" t="s">
        <v>3504</v>
      </c>
      <c r="C1368" s="2">
        <v>41932</v>
      </c>
      <c r="D1368" s="2">
        <v>41935</v>
      </c>
      <c r="E1368" s="1" t="s">
        <v>89</v>
      </c>
      <c r="F1368" s="1" t="s">
        <v>3269</v>
      </c>
      <c r="G1368" s="1" t="s">
        <v>3270</v>
      </c>
      <c r="H1368" s="1" t="s">
        <v>92</v>
      </c>
      <c r="I1368" s="1" t="s">
        <v>27</v>
      </c>
      <c r="J1368" s="1" t="s">
        <v>3126</v>
      </c>
      <c r="K1368" s="1" t="s">
        <v>143</v>
      </c>
      <c r="L1368" s="1" t="s">
        <v>30</v>
      </c>
      <c r="M1368" s="1" t="s">
        <v>1236</v>
      </c>
      <c r="N1368" s="1" t="s">
        <v>32</v>
      </c>
      <c r="O1368" s="1" t="s">
        <v>47</v>
      </c>
      <c r="P1368" s="1" t="s">
        <v>1237</v>
      </c>
      <c r="Q1368">
        <v>328.59</v>
      </c>
      <c r="R1368">
        <v>3</v>
      </c>
      <c r="S1368" s="5">
        <v>0.4</v>
      </c>
      <c r="T1368" s="11">
        <v>-147.8655</v>
      </c>
      <c r="U1368" s="11">
        <f>SalesData[[#This Row],[Profit]]/SalesData[[#This Row],[Quantity]]</f>
        <v>-49.288499999999999</v>
      </c>
      <c r="V1368" s="5">
        <f>SalesData[[#This Row],[Profit]]/SalesData[[#This Row],[Sales]]</f>
        <v>-0.45</v>
      </c>
      <c r="W1368" s="17">
        <f>IF(SalesData[[#This Row],[Discount]]&gt;=0.2,1,0)</f>
        <v>1</v>
      </c>
      <c r="X1368" s="1" t="s">
        <v>35</v>
      </c>
      <c r="Y1368" s="1" t="str">
        <f>TEXT(SalesData[[#This Row],[Order Date]],"yyyy")</f>
        <v>2014</v>
      </c>
      <c r="Z1368" s="1" t="s">
        <v>50</v>
      </c>
    </row>
    <row r="1369" spans="1:26" x14ac:dyDescent="0.3">
      <c r="A1369">
        <v>6540</v>
      </c>
      <c r="B1369" s="1" t="s">
        <v>3505</v>
      </c>
      <c r="C1369" s="2">
        <v>42302</v>
      </c>
      <c r="D1369" s="2">
        <v>42307</v>
      </c>
      <c r="E1369" s="1" t="s">
        <v>41</v>
      </c>
      <c r="F1369" s="1" t="s">
        <v>271</v>
      </c>
      <c r="G1369" s="1" t="s">
        <v>272</v>
      </c>
      <c r="H1369" s="1" t="s">
        <v>92</v>
      </c>
      <c r="I1369" s="1" t="s">
        <v>27</v>
      </c>
      <c r="J1369" s="1" t="s">
        <v>232</v>
      </c>
      <c r="K1369" s="1" t="s">
        <v>202</v>
      </c>
      <c r="L1369" s="1" t="s">
        <v>69</v>
      </c>
      <c r="M1369" s="1" t="s">
        <v>1894</v>
      </c>
      <c r="N1369" s="1" t="s">
        <v>32</v>
      </c>
      <c r="O1369" s="1" t="s">
        <v>38</v>
      </c>
      <c r="P1369" s="1" t="s">
        <v>1895</v>
      </c>
      <c r="Q1369">
        <v>291.10000000000002</v>
      </c>
      <c r="R1369">
        <v>5</v>
      </c>
      <c r="S1369" s="5">
        <v>0</v>
      </c>
      <c r="T1369" s="11">
        <v>75.686000000000007</v>
      </c>
      <c r="U1369" s="11">
        <f>SalesData[[#This Row],[Profit]]/SalesData[[#This Row],[Quantity]]</f>
        <v>15.137200000000002</v>
      </c>
      <c r="V1369" s="5">
        <f>SalesData[[#This Row],[Profit]]/SalesData[[#This Row],[Sales]]</f>
        <v>0.26</v>
      </c>
      <c r="W1369" s="17">
        <f>IF(SalesData[[#This Row],[Discount]]&gt;=0.2,1,0)</f>
        <v>0</v>
      </c>
      <c r="X1369" s="1" t="s">
        <v>60</v>
      </c>
      <c r="Y1369" s="1" t="str">
        <f>TEXT(SalesData[[#This Row],[Order Date]],"yyyy")</f>
        <v>2015</v>
      </c>
      <c r="Z1369" s="1" t="s">
        <v>50</v>
      </c>
    </row>
    <row r="1370" spans="1:26" x14ac:dyDescent="0.3">
      <c r="A1370">
        <v>6542</v>
      </c>
      <c r="B1370" s="1" t="s">
        <v>3506</v>
      </c>
      <c r="C1370" s="2">
        <v>43055</v>
      </c>
      <c r="D1370" s="2">
        <v>43058</v>
      </c>
      <c r="E1370" s="1" t="s">
        <v>89</v>
      </c>
      <c r="F1370" s="1" t="s">
        <v>1154</v>
      </c>
      <c r="G1370" s="1" t="s">
        <v>1155</v>
      </c>
      <c r="H1370" s="1" t="s">
        <v>26</v>
      </c>
      <c r="I1370" s="1" t="s">
        <v>27</v>
      </c>
      <c r="J1370" s="1" t="s">
        <v>193</v>
      </c>
      <c r="K1370" s="1" t="s">
        <v>194</v>
      </c>
      <c r="L1370" s="1" t="s">
        <v>56</v>
      </c>
      <c r="M1370" s="1" t="s">
        <v>727</v>
      </c>
      <c r="N1370" s="1" t="s">
        <v>32</v>
      </c>
      <c r="O1370" s="1" t="s">
        <v>58</v>
      </c>
      <c r="P1370" s="1" t="s">
        <v>728</v>
      </c>
      <c r="Q1370">
        <v>139.91999999999999</v>
      </c>
      <c r="R1370">
        <v>2</v>
      </c>
      <c r="S1370" s="5">
        <v>0</v>
      </c>
      <c r="T1370" s="11">
        <v>23.7864</v>
      </c>
      <c r="U1370" s="11">
        <f>SalesData[[#This Row],[Profit]]/SalesData[[#This Row],[Quantity]]</f>
        <v>11.8932</v>
      </c>
      <c r="V1370" s="5">
        <f>SalesData[[#This Row],[Profit]]/SalesData[[#This Row],[Sales]]</f>
        <v>0.17</v>
      </c>
      <c r="W1370" s="17">
        <f>IF(SalesData[[#This Row],[Discount]]&gt;=0.2,1,0)</f>
        <v>0</v>
      </c>
      <c r="X1370" s="1" t="s">
        <v>35</v>
      </c>
      <c r="Y1370" s="1" t="str">
        <f>TEXT(SalesData[[#This Row],[Order Date]],"yyyy")</f>
        <v>2017</v>
      </c>
      <c r="Z1370" s="1" t="s">
        <v>36</v>
      </c>
    </row>
    <row r="1371" spans="1:26" x14ac:dyDescent="0.3">
      <c r="A1371">
        <v>6548</v>
      </c>
      <c r="B1371" s="1" t="s">
        <v>3507</v>
      </c>
      <c r="C1371" s="2">
        <v>41699</v>
      </c>
      <c r="D1371" s="2">
        <v>41703</v>
      </c>
      <c r="E1371" s="1" t="s">
        <v>41</v>
      </c>
      <c r="F1371" s="1" t="s">
        <v>2863</v>
      </c>
      <c r="G1371" s="1" t="s">
        <v>2864</v>
      </c>
      <c r="H1371" s="1" t="s">
        <v>102</v>
      </c>
      <c r="I1371" s="1" t="s">
        <v>27</v>
      </c>
      <c r="J1371" s="1" t="s">
        <v>3508</v>
      </c>
      <c r="K1371" s="1" t="s">
        <v>136</v>
      </c>
      <c r="L1371" s="1" t="s">
        <v>95</v>
      </c>
      <c r="M1371" s="1" t="s">
        <v>161</v>
      </c>
      <c r="N1371" s="1" t="s">
        <v>32</v>
      </c>
      <c r="O1371" s="1" t="s">
        <v>38</v>
      </c>
      <c r="P1371" s="1" t="s">
        <v>162</v>
      </c>
      <c r="Q1371">
        <v>634.11599999999999</v>
      </c>
      <c r="R1371">
        <v>6</v>
      </c>
      <c r="S1371" s="5">
        <v>0.3</v>
      </c>
      <c r="T1371" s="11">
        <v>-172.1172</v>
      </c>
      <c r="U1371" s="11">
        <f>SalesData[[#This Row],[Profit]]/SalesData[[#This Row],[Quantity]]</f>
        <v>-28.686199999999999</v>
      </c>
      <c r="V1371" s="5">
        <f>SalesData[[#This Row],[Profit]]/SalesData[[#This Row],[Sales]]</f>
        <v>-0.27142857142857141</v>
      </c>
      <c r="W1371" s="17">
        <f>IF(SalesData[[#This Row],[Discount]]&gt;=0.2,1,0)</f>
        <v>1</v>
      </c>
      <c r="X1371" s="1" t="s">
        <v>85</v>
      </c>
      <c r="Y1371" s="1" t="str">
        <f>TEXT(SalesData[[#This Row],[Order Date]],"yyyy")</f>
        <v>2014</v>
      </c>
      <c r="Z1371" s="1" t="s">
        <v>197</v>
      </c>
    </row>
    <row r="1372" spans="1:26" x14ac:dyDescent="0.3">
      <c r="A1372">
        <v>6550</v>
      </c>
      <c r="B1372" s="1" t="s">
        <v>3509</v>
      </c>
      <c r="C1372" s="2">
        <v>42215</v>
      </c>
      <c r="D1372" s="2">
        <v>42217</v>
      </c>
      <c r="E1372" s="1" t="s">
        <v>89</v>
      </c>
      <c r="F1372" s="1" t="s">
        <v>2601</v>
      </c>
      <c r="G1372" s="1" t="s">
        <v>2602</v>
      </c>
      <c r="H1372" s="1" t="s">
        <v>102</v>
      </c>
      <c r="I1372" s="1" t="s">
        <v>27</v>
      </c>
      <c r="J1372" s="1" t="s">
        <v>326</v>
      </c>
      <c r="K1372" s="1" t="s">
        <v>168</v>
      </c>
      <c r="L1372" s="1" t="s">
        <v>95</v>
      </c>
      <c r="M1372" s="1" t="s">
        <v>1005</v>
      </c>
      <c r="N1372" s="1" t="s">
        <v>32</v>
      </c>
      <c r="O1372" s="1" t="s">
        <v>38</v>
      </c>
      <c r="P1372" s="1" t="s">
        <v>1006</v>
      </c>
      <c r="Q1372">
        <v>155.88</v>
      </c>
      <c r="R1372">
        <v>6</v>
      </c>
      <c r="S1372" s="5">
        <v>0</v>
      </c>
      <c r="T1372" s="11">
        <v>38.97</v>
      </c>
      <c r="U1372" s="11">
        <f>SalesData[[#This Row],[Profit]]/SalesData[[#This Row],[Quantity]]</f>
        <v>6.4950000000000001</v>
      </c>
      <c r="V1372" s="5">
        <f>SalesData[[#This Row],[Profit]]/SalesData[[#This Row],[Sales]]</f>
        <v>0.25</v>
      </c>
      <c r="W1372" s="17">
        <f>IF(SalesData[[#This Row],[Discount]]&gt;=0.2,1,0)</f>
        <v>0</v>
      </c>
      <c r="X1372" s="1" t="s">
        <v>72</v>
      </c>
      <c r="Y1372" s="1" t="str">
        <f>TEXT(SalesData[[#This Row],[Order Date]],"yyyy")</f>
        <v>2015</v>
      </c>
      <c r="Z1372" s="1" t="s">
        <v>73</v>
      </c>
    </row>
    <row r="1373" spans="1:26" x14ac:dyDescent="0.3">
      <c r="A1373">
        <v>6551</v>
      </c>
      <c r="B1373" s="1" t="s">
        <v>3510</v>
      </c>
      <c r="C1373" s="2">
        <v>42309</v>
      </c>
      <c r="D1373" s="2">
        <v>42311</v>
      </c>
      <c r="E1373" s="1" t="s">
        <v>23</v>
      </c>
      <c r="F1373" s="1" t="s">
        <v>2259</v>
      </c>
      <c r="G1373" s="1" t="s">
        <v>2260</v>
      </c>
      <c r="H1373" s="1" t="s">
        <v>26</v>
      </c>
      <c r="I1373" s="1" t="s">
        <v>27</v>
      </c>
      <c r="J1373" s="1" t="s">
        <v>175</v>
      </c>
      <c r="K1373" s="1" t="s">
        <v>122</v>
      </c>
      <c r="L1373" s="1" t="s">
        <v>69</v>
      </c>
      <c r="M1373" s="1" t="s">
        <v>2182</v>
      </c>
      <c r="N1373" s="1" t="s">
        <v>32</v>
      </c>
      <c r="O1373" s="1" t="s">
        <v>38</v>
      </c>
      <c r="P1373" s="1" t="s">
        <v>2183</v>
      </c>
      <c r="Q1373">
        <v>327.56400000000002</v>
      </c>
      <c r="R1373">
        <v>4</v>
      </c>
      <c r="S1373" s="5">
        <v>0.1</v>
      </c>
      <c r="T1373" s="11">
        <v>21.837599999999998</v>
      </c>
      <c r="U1373" s="11">
        <f>SalesData[[#This Row],[Profit]]/SalesData[[#This Row],[Quantity]]</f>
        <v>5.4593999999999996</v>
      </c>
      <c r="V1373" s="5">
        <f>SalesData[[#This Row],[Profit]]/SalesData[[#This Row],[Sales]]</f>
        <v>6.6666666666666652E-2</v>
      </c>
      <c r="W1373" s="17">
        <f>IF(SalesData[[#This Row],[Discount]]&gt;=0.2,1,0)</f>
        <v>0</v>
      </c>
      <c r="X1373" s="1" t="s">
        <v>72</v>
      </c>
      <c r="Y1373" s="1" t="str">
        <f>TEXT(SalesData[[#This Row],[Order Date]],"yyyy")</f>
        <v>2015</v>
      </c>
      <c r="Z1373" s="1" t="s">
        <v>36</v>
      </c>
    </row>
    <row r="1374" spans="1:26" x14ac:dyDescent="0.3">
      <c r="A1374">
        <v>6559</v>
      </c>
      <c r="B1374" s="1" t="s">
        <v>3511</v>
      </c>
      <c r="C1374" s="2">
        <v>42160</v>
      </c>
      <c r="D1374" s="2">
        <v>42165</v>
      </c>
      <c r="E1374" s="1" t="s">
        <v>41</v>
      </c>
      <c r="F1374" s="1" t="s">
        <v>2383</v>
      </c>
      <c r="G1374" s="1" t="s">
        <v>2384</v>
      </c>
      <c r="H1374" s="1" t="s">
        <v>92</v>
      </c>
      <c r="I1374" s="1" t="s">
        <v>27</v>
      </c>
      <c r="J1374" s="1" t="s">
        <v>2956</v>
      </c>
      <c r="K1374" s="1" t="s">
        <v>122</v>
      </c>
      <c r="L1374" s="1" t="s">
        <v>69</v>
      </c>
      <c r="M1374" s="1" t="s">
        <v>627</v>
      </c>
      <c r="N1374" s="1" t="s">
        <v>32</v>
      </c>
      <c r="O1374" s="1" t="s">
        <v>38</v>
      </c>
      <c r="P1374" s="1" t="s">
        <v>628</v>
      </c>
      <c r="Q1374">
        <v>1522.6379999999999</v>
      </c>
      <c r="R1374">
        <v>9</v>
      </c>
      <c r="S1374" s="5">
        <v>0.1</v>
      </c>
      <c r="T1374" s="11">
        <v>169.18199999999999</v>
      </c>
      <c r="U1374" s="11">
        <f>SalesData[[#This Row],[Profit]]/SalesData[[#This Row],[Quantity]]</f>
        <v>18.797999999999998</v>
      </c>
      <c r="V1374" s="5">
        <f>SalesData[[#This Row],[Profit]]/SalesData[[#This Row],[Sales]]</f>
        <v>0.1111111111111111</v>
      </c>
      <c r="W1374" s="17">
        <f>IF(SalesData[[#This Row],[Discount]]&gt;=0.2,1,0)</f>
        <v>0</v>
      </c>
      <c r="X1374" s="1" t="s">
        <v>60</v>
      </c>
      <c r="Y1374" s="1" t="str">
        <f>TEXT(SalesData[[#This Row],[Order Date]],"yyyy")</f>
        <v>2015</v>
      </c>
      <c r="Z1374" s="1" t="s">
        <v>61</v>
      </c>
    </row>
    <row r="1375" spans="1:26" x14ac:dyDescent="0.3">
      <c r="A1375">
        <v>6564</v>
      </c>
      <c r="B1375" s="1" t="s">
        <v>3512</v>
      </c>
      <c r="C1375" s="2">
        <v>41766</v>
      </c>
      <c r="D1375" s="2">
        <v>41771</v>
      </c>
      <c r="E1375" s="1" t="s">
        <v>41</v>
      </c>
      <c r="F1375" s="1" t="s">
        <v>1650</v>
      </c>
      <c r="G1375" s="1" t="s">
        <v>1651</v>
      </c>
      <c r="H1375" s="1" t="s">
        <v>26</v>
      </c>
      <c r="I1375" s="1" t="s">
        <v>27</v>
      </c>
      <c r="J1375" s="1" t="s">
        <v>473</v>
      </c>
      <c r="K1375" s="1" t="s">
        <v>436</v>
      </c>
      <c r="L1375" s="1" t="s">
        <v>69</v>
      </c>
      <c r="M1375" s="1" t="s">
        <v>2568</v>
      </c>
      <c r="N1375" s="1" t="s">
        <v>32</v>
      </c>
      <c r="O1375" s="1" t="s">
        <v>47</v>
      </c>
      <c r="P1375" s="1" t="s">
        <v>2569</v>
      </c>
      <c r="Q1375">
        <v>194.25</v>
      </c>
      <c r="R1375">
        <v>2</v>
      </c>
      <c r="S1375" s="5">
        <v>0.3</v>
      </c>
      <c r="T1375" s="11">
        <v>-38.85</v>
      </c>
      <c r="U1375" s="11">
        <f>SalesData[[#This Row],[Profit]]/SalesData[[#This Row],[Quantity]]</f>
        <v>-19.425000000000001</v>
      </c>
      <c r="V1375" s="5">
        <f>SalesData[[#This Row],[Profit]]/SalesData[[#This Row],[Sales]]</f>
        <v>-0.2</v>
      </c>
      <c r="W1375" s="17">
        <f>IF(SalesData[[#This Row],[Discount]]&gt;=0.2,1,0)</f>
        <v>1</v>
      </c>
      <c r="X1375" s="1" t="s">
        <v>60</v>
      </c>
      <c r="Y1375" s="1" t="str">
        <f>TEXT(SalesData[[#This Row],[Order Date]],"yyyy")</f>
        <v>2014</v>
      </c>
      <c r="Z1375" s="1" t="s">
        <v>163</v>
      </c>
    </row>
    <row r="1376" spans="1:26" x14ac:dyDescent="0.3">
      <c r="A1376">
        <v>6566</v>
      </c>
      <c r="B1376" s="1" t="s">
        <v>3512</v>
      </c>
      <c r="C1376" s="2">
        <v>41766</v>
      </c>
      <c r="D1376" s="2">
        <v>41771</v>
      </c>
      <c r="E1376" s="1" t="s">
        <v>41</v>
      </c>
      <c r="F1376" s="1" t="s">
        <v>1650</v>
      </c>
      <c r="G1376" s="1" t="s">
        <v>1651</v>
      </c>
      <c r="H1376" s="1" t="s">
        <v>26</v>
      </c>
      <c r="I1376" s="1" t="s">
        <v>27</v>
      </c>
      <c r="J1376" s="1" t="s">
        <v>473</v>
      </c>
      <c r="K1376" s="1" t="s">
        <v>436</v>
      </c>
      <c r="L1376" s="1" t="s">
        <v>69</v>
      </c>
      <c r="M1376" s="1" t="s">
        <v>818</v>
      </c>
      <c r="N1376" s="1" t="s">
        <v>32</v>
      </c>
      <c r="O1376" s="1" t="s">
        <v>38</v>
      </c>
      <c r="P1376" s="1" t="s">
        <v>819</v>
      </c>
      <c r="Q1376">
        <v>872.32</v>
      </c>
      <c r="R1376">
        <v>4</v>
      </c>
      <c r="S1376" s="5">
        <v>0</v>
      </c>
      <c r="T1376" s="11">
        <v>244.24959999999999</v>
      </c>
      <c r="U1376" s="11">
        <f>SalesData[[#This Row],[Profit]]/SalesData[[#This Row],[Quantity]]</f>
        <v>61.062399999999997</v>
      </c>
      <c r="V1376" s="5">
        <f>SalesData[[#This Row],[Profit]]/SalesData[[#This Row],[Sales]]</f>
        <v>0.27999999999999997</v>
      </c>
      <c r="W1376" s="17">
        <f>IF(SalesData[[#This Row],[Discount]]&gt;=0.2,1,0)</f>
        <v>0</v>
      </c>
      <c r="X1376" s="1" t="s">
        <v>60</v>
      </c>
      <c r="Y1376" s="1" t="str">
        <f>TEXT(SalesData[[#This Row],[Order Date]],"yyyy")</f>
        <v>2014</v>
      </c>
      <c r="Z1376" s="1" t="s">
        <v>163</v>
      </c>
    </row>
    <row r="1377" spans="1:26" x14ac:dyDescent="0.3">
      <c r="A1377">
        <v>6570</v>
      </c>
      <c r="B1377" s="1" t="s">
        <v>3513</v>
      </c>
      <c r="C1377" s="2">
        <v>41747</v>
      </c>
      <c r="D1377" s="2">
        <v>41751</v>
      </c>
      <c r="E1377" s="1" t="s">
        <v>41</v>
      </c>
      <c r="F1377" s="1" t="s">
        <v>127</v>
      </c>
      <c r="G1377" s="1" t="s">
        <v>128</v>
      </c>
      <c r="H1377" s="1" t="s">
        <v>26</v>
      </c>
      <c r="I1377" s="1" t="s">
        <v>27</v>
      </c>
      <c r="J1377" s="1" t="s">
        <v>103</v>
      </c>
      <c r="K1377" s="1" t="s">
        <v>94</v>
      </c>
      <c r="L1377" s="1" t="s">
        <v>95</v>
      </c>
      <c r="M1377" s="1" t="s">
        <v>396</v>
      </c>
      <c r="N1377" s="1" t="s">
        <v>32</v>
      </c>
      <c r="O1377" s="1" t="s">
        <v>38</v>
      </c>
      <c r="P1377" s="1" t="s">
        <v>397</v>
      </c>
      <c r="Q1377">
        <v>317.05799999999999</v>
      </c>
      <c r="R1377">
        <v>3</v>
      </c>
      <c r="S1377" s="5">
        <v>0.3</v>
      </c>
      <c r="T1377" s="11">
        <v>-18.117599999999999</v>
      </c>
      <c r="U1377" s="11">
        <f>SalesData[[#This Row],[Profit]]/SalesData[[#This Row],[Quantity]]</f>
        <v>-6.0392000000000001</v>
      </c>
      <c r="V1377" s="5">
        <f>SalesData[[#This Row],[Profit]]/SalesData[[#This Row],[Sales]]</f>
        <v>-5.7142857142857141E-2</v>
      </c>
      <c r="W1377" s="17">
        <f>IF(SalesData[[#This Row],[Discount]]&gt;=0.2,1,0)</f>
        <v>1</v>
      </c>
      <c r="X1377" s="1" t="s">
        <v>85</v>
      </c>
      <c r="Y1377" s="1" t="str">
        <f>TEXT(SalesData[[#This Row],[Order Date]],"yyyy")</f>
        <v>2014</v>
      </c>
      <c r="Z1377" s="1" t="s">
        <v>115</v>
      </c>
    </row>
    <row r="1378" spans="1:26" x14ac:dyDescent="0.3">
      <c r="A1378">
        <v>6577</v>
      </c>
      <c r="B1378" s="1" t="s">
        <v>3514</v>
      </c>
      <c r="C1378" s="2">
        <v>42797</v>
      </c>
      <c r="D1378" s="2">
        <v>42802</v>
      </c>
      <c r="E1378" s="1" t="s">
        <v>41</v>
      </c>
      <c r="F1378" s="1" t="s">
        <v>2566</v>
      </c>
      <c r="G1378" s="1" t="s">
        <v>2567</v>
      </c>
      <c r="H1378" s="1" t="s">
        <v>26</v>
      </c>
      <c r="I1378" s="1" t="s">
        <v>27</v>
      </c>
      <c r="J1378" s="1" t="s">
        <v>54</v>
      </c>
      <c r="K1378" s="1" t="s">
        <v>55</v>
      </c>
      <c r="L1378" s="1" t="s">
        <v>56</v>
      </c>
      <c r="M1378" s="1" t="s">
        <v>123</v>
      </c>
      <c r="N1378" s="1" t="s">
        <v>32</v>
      </c>
      <c r="O1378" s="1" t="s">
        <v>38</v>
      </c>
      <c r="P1378" s="1" t="s">
        <v>124</v>
      </c>
      <c r="Q1378">
        <v>170.352</v>
      </c>
      <c r="R1378">
        <v>3</v>
      </c>
      <c r="S1378" s="5">
        <v>0.2</v>
      </c>
      <c r="T1378" s="11">
        <v>-17.0352</v>
      </c>
      <c r="U1378" s="11">
        <f>SalesData[[#This Row],[Profit]]/SalesData[[#This Row],[Quantity]]</f>
        <v>-5.6783999999999999</v>
      </c>
      <c r="V1378" s="5">
        <f>SalesData[[#This Row],[Profit]]/SalesData[[#This Row],[Sales]]</f>
        <v>-9.9999999999999992E-2</v>
      </c>
      <c r="W1378" s="17">
        <f>IF(SalesData[[#This Row],[Discount]]&gt;=0.2,1,0)</f>
        <v>1</v>
      </c>
      <c r="X1378" s="1" t="s">
        <v>60</v>
      </c>
      <c r="Y1378" s="1" t="str">
        <f>TEXT(SalesData[[#This Row],[Order Date]],"yyyy")</f>
        <v>2017</v>
      </c>
      <c r="Z1378" s="1" t="s">
        <v>197</v>
      </c>
    </row>
    <row r="1379" spans="1:26" x14ac:dyDescent="0.3">
      <c r="A1379">
        <v>6582</v>
      </c>
      <c r="B1379" s="1" t="s">
        <v>3515</v>
      </c>
      <c r="C1379" s="2">
        <v>42665</v>
      </c>
      <c r="D1379" s="2">
        <v>42665</v>
      </c>
      <c r="E1379" s="1" t="s">
        <v>427</v>
      </c>
      <c r="F1379" s="1" t="s">
        <v>2072</v>
      </c>
      <c r="G1379" s="1" t="s">
        <v>2073</v>
      </c>
      <c r="H1379" s="1" t="s">
        <v>26</v>
      </c>
      <c r="I1379" s="1" t="s">
        <v>27</v>
      </c>
      <c r="J1379" s="1" t="s">
        <v>193</v>
      </c>
      <c r="K1379" s="1" t="s">
        <v>194</v>
      </c>
      <c r="L1379" s="1" t="s">
        <v>56</v>
      </c>
      <c r="M1379" s="1" t="s">
        <v>3516</v>
      </c>
      <c r="N1379" s="1" t="s">
        <v>32</v>
      </c>
      <c r="O1379" s="1" t="s">
        <v>58</v>
      </c>
      <c r="P1379" s="1" t="s">
        <v>3517</v>
      </c>
      <c r="Q1379">
        <v>101.94</v>
      </c>
      <c r="R1379">
        <v>3</v>
      </c>
      <c r="S1379" s="5">
        <v>0</v>
      </c>
      <c r="T1379" s="11">
        <v>30.582000000000001</v>
      </c>
      <c r="U1379" s="11">
        <f>SalesData[[#This Row],[Profit]]/SalesData[[#This Row],[Quantity]]</f>
        <v>10.194000000000001</v>
      </c>
      <c r="V1379" s="5">
        <f>SalesData[[#This Row],[Profit]]/SalesData[[#This Row],[Sales]]</f>
        <v>0.3</v>
      </c>
      <c r="W1379" s="17">
        <f>IF(SalesData[[#This Row],[Discount]]&gt;=0.2,1,0)</f>
        <v>0</v>
      </c>
      <c r="X1379" s="1" t="s">
        <v>432</v>
      </c>
      <c r="Y1379" s="1" t="str">
        <f>TEXT(SalesData[[#This Row],[Order Date]],"yyyy")</f>
        <v>2016</v>
      </c>
      <c r="Z1379" s="1" t="s">
        <v>50</v>
      </c>
    </row>
    <row r="1380" spans="1:26" x14ac:dyDescent="0.3">
      <c r="A1380">
        <v>6586</v>
      </c>
      <c r="B1380" s="1" t="s">
        <v>3518</v>
      </c>
      <c r="C1380" s="2">
        <v>42937</v>
      </c>
      <c r="D1380" s="2">
        <v>42943</v>
      </c>
      <c r="E1380" s="1" t="s">
        <v>41</v>
      </c>
      <c r="F1380" s="1" t="s">
        <v>1641</v>
      </c>
      <c r="G1380" s="1" t="s">
        <v>1642</v>
      </c>
      <c r="H1380" s="1" t="s">
        <v>26</v>
      </c>
      <c r="I1380" s="1" t="s">
        <v>27</v>
      </c>
      <c r="J1380" s="1" t="s">
        <v>3235</v>
      </c>
      <c r="K1380" s="1" t="s">
        <v>718</v>
      </c>
      <c r="L1380" s="1" t="s">
        <v>30</v>
      </c>
      <c r="M1380" s="1" t="s">
        <v>339</v>
      </c>
      <c r="N1380" s="1" t="s">
        <v>32</v>
      </c>
      <c r="O1380" s="1" t="s">
        <v>58</v>
      </c>
      <c r="P1380" s="1" t="s">
        <v>340</v>
      </c>
      <c r="Q1380">
        <v>8.8000000000000007</v>
      </c>
      <c r="R1380">
        <v>5</v>
      </c>
      <c r="S1380" s="5">
        <v>0</v>
      </c>
      <c r="T1380" s="11">
        <v>3.8719999999999999</v>
      </c>
      <c r="U1380" s="11">
        <f>SalesData[[#This Row],[Profit]]/SalesData[[#This Row],[Quantity]]</f>
        <v>0.77439999999999998</v>
      </c>
      <c r="V1380" s="5">
        <f>SalesData[[#This Row],[Profit]]/SalesData[[#This Row],[Sales]]</f>
        <v>0.43999999999999995</v>
      </c>
      <c r="W1380" s="17">
        <f>IF(SalesData[[#This Row],[Discount]]&gt;=0.2,1,0)</f>
        <v>0</v>
      </c>
      <c r="X1380" s="1" t="s">
        <v>131</v>
      </c>
      <c r="Y1380" s="1" t="str">
        <f>TEXT(SalesData[[#This Row],[Order Date]],"yyyy")</f>
        <v>2017</v>
      </c>
      <c r="Z1380" s="1" t="s">
        <v>73</v>
      </c>
    </row>
    <row r="1381" spans="1:26" x14ac:dyDescent="0.3">
      <c r="A1381">
        <v>6588</v>
      </c>
      <c r="B1381" s="1" t="s">
        <v>3518</v>
      </c>
      <c r="C1381" s="2">
        <v>42937</v>
      </c>
      <c r="D1381" s="2">
        <v>42943</v>
      </c>
      <c r="E1381" s="1" t="s">
        <v>41</v>
      </c>
      <c r="F1381" s="1" t="s">
        <v>1641</v>
      </c>
      <c r="G1381" s="1" t="s">
        <v>1642</v>
      </c>
      <c r="H1381" s="1" t="s">
        <v>26</v>
      </c>
      <c r="I1381" s="1" t="s">
        <v>27</v>
      </c>
      <c r="J1381" s="1" t="s">
        <v>3235</v>
      </c>
      <c r="K1381" s="1" t="s">
        <v>718</v>
      </c>
      <c r="L1381" s="1" t="s">
        <v>30</v>
      </c>
      <c r="M1381" s="1" t="s">
        <v>900</v>
      </c>
      <c r="N1381" s="1" t="s">
        <v>32</v>
      </c>
      <c r="O1381" s="1" t="s">
        <v>33</v>
      </c>
      <c r="P1381" s="1" t="s">
        <v>901</v>
      </c>
      <c r="Q1381">
        <v>302.94</v>
      </c>
      <c r="R1381">
        <v>3</v>
      </c>
      <c r="S1381" s="5">
        <v>0</v>
      </c>
      <c r="T1381" s="11">
        <v>69.676199999999994</v>
      </c>
      <c r="U1381" s="11">
        <f>SalesData[[#This Row],[Profit]]/SalesData[[#This Row],[Quantity]]</f>
        <v>23.225399999999997</v>
      </c>
      <c r="V1381" s="5">
        <f>SalesData[[#This Row],[Profit]]/SalesData[[#This Row],[Sales]]</f>
        <v>0.22999999999999998</v>
      </c>
      <c r="W1381" s="17">
        <f>IF(SalesData[[#This Row],[Discount]]&gt;=0.2,1,0)</f>
        <v>0</v>
      </c>
      <c r="X1381" s="1" t="s">
        <v>131</v>
      </c>
      <c r="Y1381" s="1" t="str">
        <f>TEXT(SalesData[[#This Row],[Order Date]],"yyyy")</f>
        <v>2017</v>
      </c>
      <c r="Z1381" s="1" t="s">
        <v>73</v>
      </c>
    </row>
    <row r="1382" spans="1:26" x14ac:dyDescent="0.3">
      <c r="A1382">
        <v>6600</v>
      </c>
      <c r="B1382" s="1" t="s">
        <v>3519</v>
      </c>
      <c r="C1382" s="2">
        <v>41975</v>
      </c>
      <c r="D1382" s="2">
        <v>41980</v>
      </c>
      <c r="E1382" s="1" t="s">
        <v>41</v>
      </c>
      <c r="F1382" s="1" t="s">
        <v>3520</v>
      </c>
      <c r="G1382" s="1" t="s">
        <v>3521</v>
      </c>
      <c r="H1382" s="1" t="s">
        <v>92</v>
      </c>
      <c r="I1382" s="1" t="s">
        <v>27</v>
      </c>
      <c r="J1382" s="1" t="s">
        <v>2524</v>
      </c>
      <c r="K1382" s="1" t="s">
        <v>1091</v>
      </c>
      <c r="L1382" s="1" t="s">
        <v>69</v>
      </c>
      <c r="M1382" s="1" t="s">
        <v>650</v>
      </c>
      <c r="N1382" s="1" t="s">
        <v>32</v>
      </c>
      <c r="O1382" s="1" t="s">
        <v>58</v>
      </c>
      <c r="P1382" s="1" t="s">
        <v>651</v>
      </c>
      <c r="Q1382">
        <v>60.72</v>
      </c>
      <c r="R1382">
        <v>3</v>
      </c>
      <c r="S1382" s="5">
        <v>0</v>
      </c>
      <c r="T1382" s="11">
        <v>23.680800000000001</v>
      </c>
      <c r="U1382" s="11">
        <f>SalesData[[#This Row],[Profit]]/SalesData[[#This Row],[Quantity]]</f>
        <v>7.8936000000000002</v>
      </c>
      <c r="V1382" s="5">
        <f>SalesData[[#This Row],[Profit]]/SalesData[[#This Row],[Sales]]</f>
        <v>0.39</v>
      </c>
      <c r="W1382" s="17">
        <f>IF(SalesData[[#This Row],[Discount]]&gt;=0.2,1,0)</f>
        <v>0</v>
      </c>
      <c r="X1382" s="1" t="s">
        <v>60</v>
      </c>
      <c r="Y1382" s="1" t="str">
        <f>TEXT(SalesData[[#This Row],[Order Date]],"yyyy")</f>
        <v>2014</v>
      </c>
      <c r="Z1382" s="1" t="s">
        <v>98</v>
      </c>
    </row>
    <row r="1383" spans="1:26" x14ac:dyDescent="0.3">
      <c r="A1383">
        <v>6602</v>
      </c>
      <c r="B1383" s="1" t="s">
        <v>3519</v>
      </c>
      <c r="C1383" s="2">
        <v>41975</v>
      </c>
      <c r="D1383" s="2">
        <v>41980</v>
      </c>
      <c r="E1383" s="1" t="s">
        <v>41</v>
      </c>
      <c r="F1383" s="1" t="s">
        <v>3520</v>
      </c>
      <c r="G1383" s="1" t="s">
        <v>3521</v>
      </c>
      <c r="H1383" s="1" t="s">
        <v>92</v>
      </c>
      <c r="I1383" s="1" t="s">
        <v>27</v>
      </c>
      <c r="J1383" s="1" t="s">
        <v>2524</v>
      </c>
      <c r="K1383" s="1" t="s">
        <v>1091</v>
      </c>
      <c r="L1383" s="1" t="s">
        <v>69</v>
      </c>
      <c r="M1383" s="1" t="s">
        <v>1515</v>
      </c>
      <c r="N1383" s="1" t="s">
        <v>32</v>
      </c>
      <c r="O1383" s="1" t="s">
        <v>38</v>
      </c>
      <c r="P1383" s="1" t="s">
        <v>1516</v>
      </c>
      <c r="Q1383">
        <v>239.84</v>
      </c>
      <c r="R1383">
        <v>8</v>
      </c>
      <c r="S1383" s="5">
        <v>0</v>
      </c>
      <c r="T1383" s="11">
        <v>64.756799999999998</v>
      </c>
      <c r="U1383" s="11">
        <f>SalesData[[#This Row],[Profit]]/SalesData[[#This Row],[Quantity]]</f>
        <v>8.0945999999999998</v>
      </c>
      <c r="V1383" s="5">
        <f>SalesData[[#This Row],[Profit]]/SalesData[[#This Row],[Sales]]</f>
        <v>0.26999999999999996</v>
      </c>
      <c r="W1383" s="17">
        <f>IF(SalesData[[#This Row],[Discount]]&gt;=0.2,1,0)</f>
        <v>0</v>
      </c>
      <c r="X1383" s="1" t="s">
        <v>60</v>
      </c>
      <c r="Y1383" s="1" t="str">
        <f>TEXT(SalesData[[#This Row],[Order Date]],"yyyy")</f>
        <v>2014</v>
      </c>
      <c r="Z1383" s="1" t="s">
        <v>98</v>
      </c>
    </row>
    <row r="1384" spans="1:26" x14ac:dyDescent="0.3">
      <c r="A1384">
        <v>6608</v>
      </c>
      <c r="B1384" s="1" t="s">
        <v>3522</v>
      </c>
      <c r="C1384" s="2">
        <v>42516</v>
      </c>
      <c r="D1384" s="2">
        <v>42521</v>
      </c>
      <c r="E1384" s="1" t="s">
        <v>41</v>
      </c>
      <c r="F1384" s="1" t="s">
        <v>2919</v>
      </c>
      <c r="G1384" s="1" t="s">
        <v>2920</v>
      </c>
      <c r="H1384" s="1" t="s">
        <v>26</v>
      </c>
      <c r="I1384" s="1" t="s">
        <v>27</v>
      </c>
      <c r="J1384" s="1" t="s">
        <v>851</v>
      </c>
      <c r="K1384" s="1" t="s">
        <v>55</v>
      </c>
      <c r="L1384" s="1" t="s">
        <v>56</v>
      </c>
      <c r="M1384" s="1" t="s">
        <v>297</v>
      </c>
      <c r="N1384" s="1" t="s">
        <v>32</v>
      </c>
      <c r="O1384" s="1" t="s">
        <v>38</v>
      </c>
      <c r="P1384" s="1" t="s">
        <v>298</v>
      </c>
      <c r="Q1384">
        <v>484.70400000000001</v>
      </c>
      <c r="R1384">
        <v>6</v>
      </c>
      <c r="S1384" s="5">
        <v>0.2</v>
      </c>
      <c r="T1384" s="11">
        <v>-84.8232</v>
      </c>
      <c r="U1384" s="11">
        <f>SalesData[[#This Row],[Profit]]/SalesData[[#This Row],[Quantity]]</f>
        <v>-14.1372</v>
      </c>
      <c r="V1384" s="5">
        <f>SalesData[[#This Row],[Profit]]/SalesData[[#This Row],[Sales]]</f>
        <v>-0.17499999999999999</v>
      </c>
      <c r="W1384" s="17">
        <f>IF(SalesData[[#This Row],[Discount]]&gt;=0.2,1,0)</f>
        <v>1</v>
      </c>
      <c r="X1384" s="1" t="s">
        <v>60</v>
      </c>
      <c r="Y1384" s="1" t="str">
        <f>TEXT(SalesData[[#This Row],[Order Date]],"yyyy")</f>
        <v>2016</v>
      </c>
      <c r="Z1384" s="1" t="s">
        <v>163</v>
      </c>
    </row>
    <row r="1385" spans="1:26" x14ac:dyDescent="0.3">
      <c r="A1385">
        <v>6612</v>
      </c>
      <c r="B1385" s="1" t="s">
        <v>3523</v>
      </c>
      <c r="C1385" s="2">
        <v>42115</v>
      </c>
      <c r="D1385" s="2">
        <v>42122</v>
      </c>
      <c r="E1385" s="1" t="s">
        <v>41</v>
      </c>
      <c r="F1385" s="1" t="s">
        <v>3277</v>
      </c>
      <c r="G1385" s="1" t="s">
        <v>3278</v>
      </c>
      <c r="H1385" s="1" t="s">
        <v>26</v>
      </c>
      <c r="I1385" s="1" t="s">
        <v>27</v>
      </c>
      <c r="J1385" s="1" t="s">
        <v>867</v>
      </c>
      <c r="K1385" s="1" t="s">
        <v>29</v>
      </c>
      <c r="L1385" s="1" t="s">
        <v>30</v>
      </c>
      <c r="M1385" s="1" t="s">
        <v>358</v>
      </c>
      <c r="N1385" s="1" t="s">
        <v>32</v>
      </c>
      <c r="O1385" s="1" t="s">
        <v>38</v>
      </c>
      <c r="P1385" s="1" t="s">
        <v>359</v>
      </c>
      <c r="Q1385">
        <v>191.96</v>
      </c>
      <c r="R1385">
        <v>2</v>
      </c>
      <c r="S1385" s="5">
        <v>0</v>
      </c>
      <c r="T1385" s="11">
        <v>51.8292</v>
      </c>
      <c r="U1385" s="11">
        <f>SalesData[[#This Row],[Profit]]/SalesData[[#This Row],[Quantity]]</f>
        <v>25.9146</v>
      </c>
      <c r="V1385" s="5">
        <f>SalesData[[#This Row],[Profit]]/SalesData[[#This Row],[Sales]]</f>
        <v>0.26999999999999996</v>
      </c>
      <c r="W1385" s="17">
        <f>IF(SalesData[[#This Row],[Discount]]&gt;=0.2,1,0)</f>
        <v>0</v>
      </c>
      <c r="X1385" s="1" t="s">
        <v>49</v>
      </c>
      <c r="Y1385" s="1" t="str">
        <f>TEXT(SalesData[[#This Row],[Order Date]],"yyyy")</f>
        <v>2015</v>
      </c>
      <c r="Z1385" s="1" t="s">
        <v>115</v>
      </c>
    </row>
    <row r="1386" spans="1:26" x14ac:dyDescent="0.3">
      <c r="A1386">
        <v>6615</v>
      </c>
      <c r="B1386" s="1" t="s">
        <v>3523</v>
      </c>
      <c r="C1386" s="2">
        <v>42115</v>
      </c>
      <c r="D1386" s="2">
        <v>42122</v>
      </c>
      <c r="E1386" s="1" t="s">
        <v>41</v>
      </c>
      <c r="F1386" s="1" t="s">
        <v>3277</v>
      </c>
      <c r="G1386" s="1" t="s">
        <v>3278</v>
      </c>
      <c r="H1386" s="1" t="s">
        <v>26</v>
      </c>
      <c r="I1386" s="1" t="s">
        <v>27</v>
      </c>
      <c r="J1386" s="1" t="s">
        <v>867</v>
      </c>
      <c r="K1386" s="1" t="s">
        <v>29</v>
      </c>
      <c r="L1386" s="1" t="s">
        <v>30</v>
      </c>
      <c r="M1386" s="1" t="s">
        <v>727</v>
      </c>
      <c r="N1386" s="1" t="s">
        <v>32</v>
      </c>
      <c r="O1386" s="1" t="s">
        <v>58</v>
      </c>
      <c r="P1386" s="1" t="s">
        <v>728</v>
      </c>
      <c r="Q1386">
        <v>209.88</v>
      </c>
      <c r="R1386">
        <v>3</v>
      </c>
      <c r="S1386" s="5">
        <v>0</v>
      </c>
      <c r="T1386" s="11">
        <v>35.679600000000001</v>
      </c>
      <c r="U1386" s="11">
        <f>SalesData[[#This Row],[Profit]]/SalesData[[#This Row],[Quantity]]</f>
        <v>11.8932</v>
      </c>
      <c r="V1386" s="5">
        <f>SalesData[[#This Row],[Profit]]/SalesData[[#This Row],[Sales]]</f>
        <v>0.17</v>
      </c>
      <c r="W1386" s="17">
        <f>IF(SalesData[[#This Row],[Discount]]&gt;=0.2,1,0)</f>
        <v>0</v>
      </c>
      <c r="X1386" s="1" t="s">
        <v>49</v>
      </c>
      <c r="Y1386" s="1" t="str">
        <f>TEXT(SalesData[[#This Row],[Order Date]],"yyyy")</f>
        <v>2015</v>
      </c>
      <c r="Z1386" s="1" t="s">
        <v>115</v>
      </c>
    </row>
    <row r="1387" spans="1:26" x14ac:dyDescent="0.3">
      <c r="A1387">
        <v>6616</v>
      </c>
      <c r="B1387" s="1" t="s">
        <v>3524</v>
      </c>
      <c r="C1387" s="2">
        <v>42538</v>
      </c>
      <c r="D1387" s="2">
        <v>42540</v>
      </c>
      <c r="E1387" s="1" t="s">
        <v>89</v>
      </c>
      <c r="F1387" s="1" t="s">
        <v>3525</v>
      </c>
      <c r="G1387" s="1" t="s">
        <v>3526</v>
      </c>
      <c r="H1387" s="1" t="s">
        <v>26</v>
      </c>
      <c r="I1387" s="1" t="s">
        <v>27</v>
      </c>
      <c r="J1387" s="1" t="s">
        <v>54</v>
      </c>
      <c r="K1387" s="1" t="s">
        <v>55</v>
      </c>
      <c r="L1387" s="1" t="s">
        <v>56</v>
      </c>
      <c r="M1387" s="1" t="s">
        <v>2624</v>
      </c>
      <c r="N1387" s="1" t="s">
        <v>32</v>
      </c>
      <c r="O1387" s="1" t="s">
        <v>33</v>
      </c>
      <c r="P1387" s="1" t="s">
        <v>2625</v>
      </c>
      <c r="Q1387">
        <v>239.666</v>
      </c>
      <c r="R1387">
        <v>2</v>
      </c>
      <c r="S1387" s="5">
        <v>0.15</v>
      </c>
      <c r="T1387" s="11">
        <v>14.098000000000001</v>
      </c>
      <c r="U1387" s="11">
        <f>SalesData[[#This Row],[Profit]]/SalesData[[#This Row],[Quantity]]</f>
        <v>7.0490000000000004</v>
      </c>
      <c r="V1387" s="5">
        <f>SalesData[[#This Row],[Profit]]/SalesData[[#This Row],[Sales]]</f>
        <v>5.8823529411764712E-2</v>
      </c>
      <c r="W1387" s="17">
        <f>IF(SalesData[[#This Row],[Discount]]&gt;=0.2,1,0)</f>
        <v>0</v>
      </c>
      <c r="X1387" s="1" t="s">
        <v>72</v>
      </c>
      <c r="Y1387" s="1" t="str">
        <f>TEXT(SalesData[[#This Row],[Order Date]],"yyyy")</f>
        <v>2016</v>
      </c>
      <c r="Z1387" s="1" t="s">
        <v>61</v>
      </c>
    </row>
    <row r="1388" spans="1:26" x14ac:dyDescent="0.3">
      <c r="A1388">
        <v>6622</v>
      </c>
      <c r="B1388" s="1" t="s">
        <v>3527</v>
      </c>
      <c r="C1388" s="2">
        <v>42748</v>
      </c>
      <c r="D1388" s="2">
        <v>42753</v>
      </c>
      <c r="E1388" s="1" t="s">
        <v>23</v>
      </c>
      <c r="F1388" s="1" t="s">
        <v>2060</v>
      </c>
      <c r="G1388" s="1" t="s">
        <v>2061</v>
      </c>
      <c r="H1388" s="1" t="s">
        <v>92</v>
      </c>
      <c r="I1388" s="1" t="s">
        <v>27</v>
      </c>
      <c r="J1388" s="1" t="s">
        <v>880</v>
      </c>
      <c r="K1388" s="1" t="s">
        <v>567</v>
      </c>
      <c r="L1388" s="1" t="s">
        <v>95</v>
      </c>
      <c r="M1388" s="1" t="s">
        <v>2481</v>
      </c>
      <c r="N1388" s="1" t="s">
        <v>32</v>
      </c>
      <c r="O1388" s="1" t="s">
        <v>33</v>
      </c>
      <c r="P1388" s="1" t="s">
        <v>2482</v>
      </c>
      <c r="Q1388">
        <v>212.94</v>
      </c>
      <c r="R1388">
        <v>3</v>
      </c>
      <c r="S1388" s="5">
        <v>0</v>
      </c>
      <c r="T1388" s="11">
        <v>53.234999999999999</v>
      </c>
      <c r="U1388" s="11">
        <f>SalesData[[#This Row],[Profit]]/SalesData[[#This Row],[Quantity]]</f>
        <v>17.745000000000001</v>
      </c>
      <c r="V1388" s="5">
        <f>SalesData[[#This Row],[Profit]]/SalesData[[#This Row],[Sales]]</f>
        <v>0.25</v>
      </c>
      <c r="W1388" s="17">
        <f>IF(SalesData[[#This Row],[Discount]]&gt;=0.2,1,0)</f>
        <v>0</v>
      </c>
      <c r="X1388" s="1" t="s">
        <v>60</v>
      </c>
      <c r="Y1388" s="1" t="str">
        <f>TEXT(SalesData[[#This Row],[Order Date]],"yyyy")</f>
        <v>2017</v>
      </c>
      <c r="Z1388" s="1" t="s">
        <v>171</v>
      </c>
    </row>
    <row r="1389" spans="1:26" x14ac:dyDescent="0.3">
      <c r="A1389">
        <v>6623</v>
      </c>
      <c r="B1389" s="1" t="s">
        <v>3528</v>
      </c>
      <c r="C1389" s="2">
        <v>41888</v>
      </c>
      <c r="D1389" s="2">
        <v>41891</v>
      </c>
      <c r="E1389" s="1" t="s">
        <v>89</v>
      </c>
      <c r="F1389" s="1" t="s">
        <v>3529</v>
      </c>
      <c r="G1389" s="1" t="s">
        <v>3530</v>
      </c>
      <c r="H1389" s="1" t="s">
        <v>92</v>
      </c>
      <c r="I1389" s="1" t="s">
        <v>27</v>
      </c>
      <c r="J1389" s="1" t="s">
        <v>330</v>
      </c>
      <c r="K1389" s="1" t="s">
        <v>55</v>
      </c>
      <c r="L1389" s="1" t="s">
        <v>56</v>
      </c>
      <c r="M1389" s="1" t="s">
        <v>57</v>
      </c>
      <c r="N1389" s="1" t="s">
        <v>32</v>
      </c>
      <c r="O1389" s="1" t="s">
        <v>58</v>
      </c>
      <c r="P1389" s="1" t="s">
        <v>59</v>
      </c>
      <c r="Q1389">
        <v>41.88</v>
      </c>
      <c r="R1389">
        <v>6</v>
      </c>
      <c r="S1389" s="5">
        <v>0</v>
      </c>
      <c r="T1389" s="11">
        <v>12.145200000000001</v>
      </c>
      <c r="U1389" s="11">
        <f>SalesData[[#This Row],[Profit]]/SalesData[[#This Row],[Quantity]]</f>
        <v>2.0242</v>
      </c>
      <c r="V1389" s="5">
        <f>SalesData[[#This Row],[Profit]]/SalesData[[#This Row],[Sales]]</f>
        <v>0.28999999999999998</v>
      </c>
      <c r="W1389" s="17">
        <f>IF(SalesData[[#This Row],[Discount]]&gt;=0.2,1,0)</f>
        <v>0</v>
      </c>
      <c r="X1389" s="1" t="s">
        <v>35</v>
      </c>
      <c r="Y1389" s="1" t="str">
        <f>TEXT(SalesData[[#This Row],[Order Date]],"yyyy")</f>
        <v>2014</v>
      </c>
      <c r="Z1389" s="1" t="s">
        <v>79</v>
      </c>
    </row>
    <row r="1390" spans="1:26" x14ac:dyDescent="0.3">
      <c r="A1390">
        <v>6625</v>
      </c>
      <c r="B1390" s="1" t="s">
        <v>3531</v>
      </c>
      <c r="C1390" s="2">
        <v>42023</v>
      </c>
      <c r="D1390" s="2">
        <v>42027</v>
      </c>
      <c r="E1390" s="1" t="s">
        <v>41</v>
      </c>
      <c r="F1390" s="1" t="s">
        <v>3532</v>
      </c>
      <c r="G1390" s="1" t="s">
        <v>3533</v>
      </c>
      <c r="H1390" s="1" t="s">
        <v>26</v>
      </c>
      <c r="I1390" s="1" t="s">
        <v>27</v>
      </c>
      <c r="J1390" s="1" t="s">
        <v>3534</v>
      </c>
      <c r="K1390" s="1" t="s">
        <v>94</v>
      </c>
      <c r="L1390" s="1" t="s">
        <v>95</v>
      </c>
      <c r="M1390" s="1" t="s">
        <v>1629</v>
      </c>
      <c r="N1390" s="1" t="s">
        <v>32</v>
      </c>
      <c r="O1390" s="1" t="s">
        <v>47</v>
      </c>
      <c r="P1390" s="1" t="s">
        <v>1630</v>
      </c>
      <c r="Q1390">
        <v>102.438</v>
      </c>
      <c r="R1390">
        <v>1</v>
      </c>
      <c r="S1390" s="5">
        <v>0.3</v>
      </c>
      <c r="T1390" s="11">
        <v>-13.1706</v>
      </c>
      <c r="U1390" s="11">
        <f>SalesData[[#This Row],[Profit]]/SalesData[[#This Row],[Quantity]]</f>
        <v>-13.1706</v>
      </c>
      <c r="V1390" s="5">
        <f>SalesData[[#This Row],[Profit]]/SalesData[[#This Row],[Sales]]</f>
        <v>-0.12857142857142856</v>
      </c>
      <c r="W1390" s="17">
        <f>IF(SalesData[[#This Row],[Discount]]&gt;=0.2,1,0)</f>
        <v>1</v>
      </c>
      <c r="X1390" s="1" t="s">
        <v>85</v>
      </c>
      <c r="Y1390" s="1" t="str">
        <f>TEXT(SalesData[[#This Row],[Order Date]],"yyyy")</f>
        <v>2015</v>
      </c>
      <c r="Z1390" s="1" t="s">
        <v>171</v>
      </c>
    </row>
    <row r="1391" spans="1:26" x14ac:dyDescent="0.3">
      <c r="A1391">
        <v>6626</v>
      </c>
      <c r="B1391" s="1" t="s">
        <v>3531</v>
      </c>
      <c r="C1391" s="2">
        <v>42023</v>
      </c>
      <c r="D1391" s="2">
        <v>42027</v>
      </c>
      <c r="E1391" s="1" t="s">
        <v>41</v>
      </c>
      <c r="F1391" s="1" t="s">
        <v>3532</v>
      </c>
      <c r="G1391" s="1" t="s">
        <v>3533</v>
      </c>
      <c r="H1391" s="1" t="s">
        <v>26</v>
      </c>
      <c r="I1391" s="1" t="s">
        <v>27</v>
      </c>
      <c r="J1391" s="1" t="s">
        <v>3534</v>
      </c>
      <c r="K1391" s="1" t="s">
        <v>94</v>
      </c>
      <c r="L1391" s="1" t="s">
        <v>95</v>
      </c>
      <c r="M1391" s="1" t="s">
        <v>2196</v>
      </c>
      <c r="N1391" s="1" t="s">
        <v>32</v>
      </c>
      <c r="O1391" s="1" t="s">
        <v>38</v>
      </c>
      <c r="P1391" s="1" t="s">
        <v>2197</v>
      </c>
      <c r="Q1391">
        <v>199.304</v>
      </c>
      <c r="R1391">
        <v>4</v>
      </c>
      <c r="S1391" s="5">
        <v>0.3</v>
      </c>
      <c r="T1391" s="11">
        <v>-8.5416000000000007</v>
      </c>
      <c r="U1391" s="11">
        <f>SalesData[[#This Row],[Profit]]/SalesData[[#This Row],[Quantity]]</f>
        <v>-2.1354000000000002</v>
      </c>
      <c r="V1391" s="5">
        <f>SalesData[[#This Row],[Profit]]/SalesData[[#This Row],[Sales]]</f>
        <v>-4.2857142857142858E-2</v>
      </c>
      <c r="W1391" s="17">
        <f>IF(SalesData[[#This Row],[Discount]]&gt;=0.2,1,0)</f>
        <v>1</v>
      </c>
      <c r="X1391" s="1" t="s">
        <v>85</v>
      </c>
      <c r="Y1391" s="1" t="str">
        <f>TEXT(SalesData[[#This Row],[Order Date]],"yyyy")</f>
        <v>2015</v>
      </c>
      <c r="Z1391" s="1" t="s">
        <v>171</v>
      </c>
    </row>
    <row r="1392" spans="1:26" x14ac:dyDescent="0.3">
      <c r="A1392">
        <v>6631</v>
      </c>
      <c r="B1392" s="1" t="s">
        <v>3535</v>
      </c>
      <c r="C1392" s="2">
        <v>42729</v>
      </c>
      <c r="D1392" s="2">
        <v>42734</v>
      </c>
      <c r="E1392" s="1" t="s">
        <v>41</v>
      </c>
      <c r="F1392" s="1" t="s">
        <v>1611</v>
      </c>
      <c r="G1392" s="1" t="s">
        <v>1612</v>
      </c>
      <c r="H1392" s="1" t="s">
        <v>26</v>
      </c>
      <c r="I1392" s="1" t="s">
        <v>27</v>
      </c>
      <c r="J1392" s="1" t="s">
        <v>193</v>
      </c>
      <c r="K1392" s="1" t="s">
        <v>194</v>
      </c>
      <c r="L1392" s="1" t="s">
        <v>56</v>
      </c>
      <c r="M1392" s="1" t="s">
        <v>1308</v>
      </c>
      <c r="N1392" s="1" t="s">
        <v>32</v>
      </c>
      <c r="O1392" s="1" t="s">
        <v>38</v>
      </c>
      <c r="P1392" s="1" t="s">
        <v>1309</v>
      </c>
      <c r="Q1392">
        <v>698.35199999999998</v>
      </c>
      <c r="R1392">
        <v>3</v>
      </c>
      <c r="S1392" s="5">
        <v>0.2</v>
      </c>
      <c r="T1392" s="11">
        <v>52.376399999999997</v>
      </c>
      <c r="U1392" s="11">
        <f>SalesData[[#This Row],[Profit]]/SalesData[[#This Row],[Quantity]]</f>
        <v>17.4588</v>
      </c>
      <c r="V1392" s="5">
        <f>SalesData[[#This Row],[Profit]]/SalesData[[#This Row],[Sales]]</f>
        <v>7.4999999999999997E-2</v>
      </c>
      <c r="W1392" s="17">
        <f>IF(SalesData[[#This Row],[Discount]]&gt;=0.2,1,0)</f>
        <v>1</v>
      </c>
      <c r="X1392" s="1" t="s">
        <v>60</v>
      </c>
      <c r="Y1392" s="1" t="str">
        <f>TEXT(SalesData[[#This Row],[Order Date]],"yyyy")</f>
        <v>2016</v>
      </c>
      <c r="Z1392" s="1" t="s">
        <v>98</v>
      </c>
    </row>
    <row r="1393" spans="1:26" x14ac:dyDescent="0.3">
      <c r="A1393">
        <v>6632</v>
      </c>
      <c r="B1393" s="1" t="s">
        <v>3535</v>
      </c>
      <c r="C1393" s="2">
        <v>42729</v>
      </c>
      <c r="D1393" s="2">
        <v>42734</v>
      </c>
      <c r="E1393" s="1" t="s">
        <v>41</v>
      </c>
      <c r="F1393" s="1" t="s">
        <v>1611</v>
      </c>
      <c r="G1393" s="1" t="s">
        <v>1612</v>
      </c>
      <c r="H1393" s="1" t="s">
        <v>26</v>
      </c>
      <c r="I1393" s="1" t="s">
        <v>27</v>
      </c>
      <c r="J1393" s="1" t="s">
        <v>193</v>
      </c>
      <c r="K1393" s="1" t="s">
        <v>194</v>
      </c>
      <c r="L1393" s="1" t="s">
        <v>56</v>
      </c>
      <c r="M1393" s="1" t="s">
        <v>1463</v>
      </c>
      <c r="N1393" s="1" t="s">
        <v>32</v>
      </c>
      <c r="O1393" s="1" t="s">
        <v>47</v>
      </c>
      <c r="P1393" s="1" t="s">
        <v>1464</v>
      </c>
      <c r="Q1393">
        <v>1747.25</v>
      </c>
      <c r="R1393">
        <v>5</v>
      </c>
      <c r="S1393" s="5">
        <v>0</v>
      </c>
      <c r="T1393" s="11">
        <v>629.01</v>
      </c>
      <c r="U1393" s="11">
        <f>SalesData[[#This Row],[Profit]]/SalesData[[#This Row],[Quantity]]</f>
        <v>125.80199999999999</v>
      </c>
      <c r="V1393" s="5">
        <f>SalesData[[#This Row],[Profit]]/SalesData[[#This Row],[Sales]]</f>
        <v>0.36</v>
      </c>
      <c r="W1393" s="17">
        <f>IF(SalesData[[#This Row],[Discount]]&gt;=0.2,1,0)</f>
        <v>0</v>
      </c>
      <c r="X1393" s="1" t="s">
        <v>60</v>
      </c>
      <c r="Y1393" s="1" t="str">
        <f>TEXT(SalesData[[#This Row],[Order Date]],"yyyy")</f>
        <v>2016</v>
      </c>
      <c r="Z1393" s="1" t="s">
        <v>98</v>
      </c>
    </row>
    <row r="1394" spans="1:26" x14ac:dyDescent="0.3">
      <c r="A1394">
        <v>6640</v>
      </c>
      <c r="B1394" s="1" t="s">
        <v>3536</v>
      </c>
      <c r="C1394" s="2">
        <v>41943</v>
      </c>
      <c r="D1394" s="2">
        <v>41945</v>
      </c>
      <c r="E1394" s="1" t="s">
        <v>23</v>
      </c>
      <c r="F1394" s="1" t="s">
        <v>878</v>
      </c>
      <c r="G1394" s="1" t="s">
        <v>879</v>
      </c>
      <c r="H1394" s="1" t="s">
        <v>92</v>
      </c>
      <c r="I1394" s="1" t="s">
        <v>27</v>
      </c>
      <c r="J1394" s="1" t="s">
        <v>871</v>
      </c>
      <c r="K1394" s="1" t="s">
        <v>233</v>
      </c>
      <c r="L1394" s="1" t="s">
        <v>69</v>
      </c>
      <c r="M1394" s="1" t="s">
        <v>1673</v>
      </c>
      <c r="N1394" s="1" t="s">
        <v>32</v>
      </c>
      <c r="O1394" s="1" t="s">
        <v>47</v>
      </c>
      <c r="P1394" s="1" t="s">
        <v>1674</v>
      </c>
      <c r="Q1394">
        <v>1421.664</v>
      </c>
      <c r="R1394">
        <v>8</v>
      </c>
      <c r="S1394" s="5">
        <v>0.4</v>
      </c>
      <c r="T1394" s="11">
        <v>-734.52639999999997</v>
      </c>
      <c r="U1394" s="11">
        <f>SalesData[[#This Row],[Profit]]/SalesData[[#This Row],[Quantity]]</f>
        <v>-91.815799999999996</v>
      </c>
      <c r="V1394" s="5">
        <f>SalesData[[#This Row],[Profit]]/SalesData[[#This Row],[Sales]]</f>
        <v>-0.51666666666666661</v>
      </c>
      <c r="W1394" s="17">
        <f>IF(SalesData[[#This Row],[Discount]]&gt;=0.2,1,0)</f>
        <v>1</v>
      </c>
      <c r="X1394" s="1" t="s">
        <v>72</v>
      </c>
      <c r="Y1394" s="1" t="str">
        <f>TEXT(SalesData[[#This Row],[Order Date]],"yyyy")</f>
        <v>2014</v>
      </c>
      <c r="Z1394" s="1" t="s">
        <v>50</v>
      </c>
    </row>
    <row r="1395" spans="1:26" x14ac:dyDescent="0.3">
      <c r="A1395">
        <v>6647</v>
      </c>
      <c r="B1395" s="1" t="s">
        <v>3537</v>
      </c>
      <c r="C1395" s="2">
        <v>42719</v>
      </c>
      <c r="D1395" s="2">
        <v>42725</v>
      </c>
      <c r="E1395" s="1" t="s">
        <v>41</v>
      </c>
      <c r="F1395" s="1" t="s">
        <v>1353</v>
      </c>
      <c r="G1395" s="1" t="s">
        <v>1354</v>
      </c>
      <c r="H1395" s="1" t="s">
        <v>102</v>
      </c>
      <c r="I1395" s="1" t="s">
        <v>27</v>
      </c>
      <c r="J1395" s="1" t="s">
        <v>880</v>
      </c>
      <c r="K1395" s="1" t="s">
        <v>1519</v>
      </c>
      <c r="L1395" s="1" t="s">
        <v>56</v>
      </c>
      <c r="M1395" s="1" t="s">
        <v>308</v>
      </c>
      <c r="N1395" s="1" t="s">
        <v>32</v>
      </c>
      <c r="O1395" s="1" t="s">
        <v>47</v>
      </c>
      <c r="P1395" s="1" t="s">
        <v>309</v>
      </c>
      <c r="Q1395">
        <v>564.19500000000005</v>
      </c>
      <c r="R1395">
        <v>3</v>
      </c>
      <c r="S1395" s="5">
        <v>0.5</v>
      </c>
      <c r="T1395" s="11">
        <v>-304.6653</v>
      </c>
      <c r="U1395" s="11">
        <f>SalesData[[#This Row],[Profit]]/SalesData[[#This Row],[Quantity]]</f>
        <v>-101.5551</v>
      </c>
      <c r="V1395" s="5">
        <f>SalesData[[#This Row],[Profit]]/SalesData[[#This Row],[Sales]]</f>
        <v>-0.53999999999999992</v>
      </c>
      <c r="W1395" s="17">
        <f>IF(SalesData[[#This Row],[Discount]]&gt;=0.2,1,0)</f>
        <v>1</v>
      </c>
      <c r="X1395" s="1" t="s">
        <v>131</v>
      </c>
      <c r="Y1395" s="1" t="str">
        <f>TEXT(SalesData[[#This Row],[Order Date]],"yyyy")</f>
        <v>2016</v>
      </c>
      <c r="Z1395" s="1" t="s">
        <v>98</v>
      </c>
    </row>
    <row r="1396" spans="1:26" x14ac:dyDescent="0.3">
      <c r="A1396">
        <v>6652</v>
      </c>
      <c r="B1396" s="1" t="s">
        <v>3538</v>
      </c>
      <c r="C1396" s="2">
        <v>42986</v>
      </c>
      <c r="D1396" s="2">
        <v>42989</v>
      </c>
      <c r="E1396" s="1" t="s">
        <v>89</v>
      </c>
      <c r="F1396" s="1" t="s">
        <v>1858</v>
      </c>
      <c r="G1396" s="1" t="s">
        <v>1859</v>
      </c>
      <c r="H1396" s="1" t="s">
        <v>92</v>
      </c>
      <c r="I1396" s="1" t="s">
        <v>27</v>
      </c>
      <c r="J1396" s="1" t="s">
        <v>691</v>
      </c>
      <c r="K1396" s="1" t="s">
        <v>94</v>
      </c>
      <c r="L1396" s="1" t="s">
        <v>95</v>
      </c>
      <c r="M1396" s="1" t="s">
        <v>945</v>
      </c>
      <c r="N1396" s="1" t="s">
        <v>32</v>
      </c>
      <c r="O1396" s="1" t="s">
        <v>58</v>
      </c>
      <c r="P1396" s="1" t="s">
        <v>946</v>
      </c>
      <c r="Q1396">
        <v>21.184000000000001</v>
      </c>
      <c r="R1396">
        <v>2</v>
      </c>
      <c r="S1396" s="5">
        <v>0.6</v>
      </c>
      <c r="T1396" s="11">
        <v>-11.651199999999999</v>
      </c>
      <c r="U1396" s="11">
        <f>SalesData[[#This Row],[Profit]]/SalesData[[#This Row],[Quantity]]</f>
        <v>-5.8255999999999997</v>
      </c>
      <c r="V1396" s="5">
        <f>SalesData[[#This Row],[Profit]]/SalesData[[#This Row],[Sales]]</f>
        <v>-0.54999999999999993</v>
      </c>
      <c r="W1396" s="17">
        <f>IF(SalesData[[#This Row],[Discount]]&gt;=0.2,1,0)</f>
        <v>1</v>
      </c>
      <c r="X1396" s="1" t="s">
        <v>35</v>
      </c>
      <c r="Y1396" s="1" t="str">
        <f>TEXT(SalesData[[#This Row],[Order Date]],"yyyy")</f>
        <v>2017</v>
      </c>
      <c r="Z1396" s="1" t="s">
        <v>79</v>
      </c>
    </row>
    <row r="1397" spans="1:26" x14ac:dyDescent="0.3">
      <c r="A1397">
        <v>6654</v>
      </c>
      <c r="B1397" s="1" t="s">
        <v>3538</v>
      </c>
      <c r="C1397" s="2">
        <v>42986</v>
      </c>
      <c r="D1397" s="2">
        <v>42989</v>
      </c>
      <c r="E1397" s="1" t="s">
        <v>89</v>
      </c>
      <c r="F1397" s="1" t="s">
        <v>1858</v>
      </c>
      <c r="G1397" s="1" t="s">
        <v>1859</v>
      </c>
      <c r="H1397" s="1" t="s">
        <v>92</v>
      </c>
      <c r="I1397" s="1" t="s">
        <v>27</v>
      </c>
      <c r="J1397" s="1" t="s">
        <v>691</v>
      </c>
      <c r="K1397" s="1" t="s">
        <v>94</v>
      </c>
      <c r="L1397" s="1" t="s">
        <v>95</v>
      </c>
      <c r="M1397" s="1" t="s">
        <v>2430</v>
      </c>
      <c r="N1397" s="1" t="s">
        <v>32</v>
      </c>
      <c r="O1397" s="1" t="s">
        <v>38</v>
      </c>
      <c r="P1397" s="1" t="s">
        <v>2431</v>
      </c>
      <c r="Q1397">
        <v>213.43</v>
      </c>
      <c r="R1397">
        <v>5</v>
      </c>
      <c r="S1397" s="5">
        <v>0.3</v>
      </c>
      <c r="T1397" s="11">
        <v>-39.637</v>
      </c>
      <c r="U1397" s="11">
        <f>SalesData[[#This Row],[Profit]]/SalesData[[#This Row],[Quantity]]</f>
        <v>-7.9274000000000004</v>
      </c>
      <c r="V1397" s="5">
        <f>SalesData[[#This Row],[Profit]]/SalesData[[#This Row],[Sales]]</f>
        <v>-0.18571428571428572</v>
      </c>
      <c r="W1397" s="17">
        <f>IF(SalesData[[#This Row],[Discount]]&gt;=0.2,1,0)</f>
        <v>1</v>
      </c>
      <c r="X1397" s="1" t="s">
        <v>35</v>
      </c>
      <c r="Y1397" s="1" t="str">
        <f>TEXT(SalesData[[#This Row],[Order Date]],"yyyy")</f>
        <v>2017</v>
      </c>
      <c r="Z1397" s="1" t="s">
        <v>79</v>
      </c>
    </row>
    <row r="1398" spans="1:26" x14ac:dyDescent="0.3">
      <c r="A1398">
        <v>6659</v>
      </c>
      <c r="B1398" s="1" t="s">
        <v>3539</v>
      </c>
      <c r="C1398" s="2">
        <v>42786</v>
      </c>
      <c r="D1398" s="2">
        <v>42793</v>
      </c>
      <c r="E1398" s="1" t="s">
        <v>41</v>
      </c>
      <c r="F1398" s="1" t="s">
        <v>2297</v>
      </c>
      <c r="G1398" s="1" t="s">
        <v>2298</v>
      </c>
      <c r="H1398" s="1" t="s">
        <v>102</v>
      </c>
      <c r="I1398" s="1" t="s">
        <v>27</v>
      </c>
      <c r="J1398" s="1" t="s">
        <v>2035</v>
      </c>
      <c r="K1398" s="1" t="s">
        <v>522</v>
      </c>
      <c r="L1398" s="1" t="s">
        <v>56</v>
      </c>
      <c r="M1398" s="1" t="s">
        <v>747</v>
      </c>
      <c r="N1398" s="1" t="s">
        <v>32</v>
      </c>
      <c r="O1398" s="1" t="s">
        <v>58</v>
      </c>
      <c r="P1398" s="1" t="s">
        <v>748</v>
      </c>
      <c r="Q1398">
        <v>68.703999999999994</v>
      </c>
      <c r="R1398">
        <v>2</v>
      </c>
      <c r="S1398" s="5">
        <v>0.2</v>
      </c>
      <c r="T1398" s="11">
        <v>16.3172</v>
      </c>
      <c r="U1398" s="11">
        <f>SalesData[[#This Row],[Profit]]/SalesData[[#This Row],[Quantity]]</f>
        <v>8.1585999999999999</v>
      </c>
      <c r="V1398" s="5">
        <f>SalesData[[#This Row],[Profit]]/SalesData[[#This Row],[Sales]]</f>
        <v>0.23750000000000002</v>
      </c>
      <c r="W1398" s="17">
        <f>IF(SalesData[[#This Row],[Discount]]&gt;=0.2,1,0)</f>
        <v>1</v>
      </c>
      <c r="X1398" s="1" t="s">
        <v>49</v>
      </c>
      <c r="Y1398" s="1" t="str">
        <f>TEXT(SalesData[[#This Row],[Order Date]],"yyyy")</f>
        <v>2017</v>
      </c>
      <c r="Z1398" s="1" t="s">
        <v>299</v>
      </c>
    </row>
    <row r="1399" spans="1:26" x14ac:dyDescent="0.3">
      <c r="A1399">
        <v>6660</v>
      </c>
      <c r="B1399" s="1" t="s">
        <v>3539</v>
      </c>
      <c r="C1399" s="2">
        <v>42786</v>
      </c>
      <c r="D1399" s="2">
        <v>42793</v>
      </c>
      <c r="E1399" s="1" t="s">
        <v>41</v>
      </c>
      <c r="F1399" s="1" t="s">
        <v>2297</v>
      </c>
      <c r="G1399" s="1" t="s">
        <v>2298</v>
      </c>
      <c r="H1399" s="1" t="s">
        <v>102</v>
      </c>
      <c r="I1399" s="1" t="s">
        <v>27</v>
      </c>
      <c r="J1399" s="1" t="s">
        <v>2035</v>
      </c>
      <c r="K1399" s="1" t="s">
        <v>522</v>
      </c>
      <c r="L1399" s="1" t="s">
        <v>56</v>
      </c>
      <c r="M1399" s="1" t="s">
        <v>1261</v>
      </c>
      <c r="N1399" s="1" t="s">
        <v>32</v>
      </c>
      <c r="O1399" s="1" t="s">
        <v>47</v>
      </c>
      <c r="P1399" s="1" t="s">
        <v>1065</v>
      </c>
      <c r="Q1399">
        <v>386.91</v>
      </c>
      <c r="R1399">
        <v>9</v>
      </c>
      <c r="S1399" s="5">
        <v>0.5</v>
      </c>
      <c r="T1399" s="11">
        <v>-185.71680000000001</v>
      </c>
      <c r="U1399" s="11">
        <f>SalesData[[#This Row],[Profit]]/SalesData[[#This Row],[Quantity]]</f>
        <v>-20.635200000000001</v>
      </c>
      <c r="V1399" s="5">
        <f>SalesData[[#This Row],[Profit]]/SalesData[[#This Row],[Sales]]</f>
        <v>-0.48</v>
      </c>
      <c r="W1399" s="17">
        <f>IF(SalesData[[#This Row],[Discount]]&gt;=0.2,1,0)</f>
        <v>1</v>
      </c>
      <c r="X1399" s="1" t="s">
        <v>49</v>
      </c>
      <c r="Y1399" s="1" t="str">
        <f>TEXT(SalesData[[#This Row],[Order Date]],"yyyy")</f>
        <v>2017</v>
      </c>
      <c r="Z1399" s="1" t="s">
        <v>299</v>
      </c>
    </row>
    <row r="1400" spans="1:26" x14ac:dyDescent="0.3">
      <c r="A1400">
        <v>6664</v>
      </c>
      <c r="B1400" s="1" t="s">
        <v>3540</v>
      </c>
      <c r="C1400" s="2">
        <v>43034</v>
      </c>
      <c r="D1400" s="2">
        <v>43040</v>
      </c>
      <c r="E1400" s="1" t="s">
        <v>41</v>
      </c>
      <c r="F1400" s="1" t="s">
        <v>612</v>
      </c>
      <c r="G1400" s="1" t="s">
        <v>613</v>
      </c>
      <c r="H1400" s="1" t="s">
        <v>26</v>
      </c>
      <c r="I1400" s="1" t="s">
        <v>27</v>
      </c>
      <c r="J1400" s="1" t="s">
        <v>3541</v>
      </c>
      <c r="K1400" s="1" t="s">
        <v>718</v>
      </c>
      <c r="L1400" s="1" t="s">
        <v>30</v>
      </c>
      <c r="M1400" s="1" t="s">
        <v>909</v>
      </c>
      <c r="N1400" s="1" t="s">
        <v>32</v>
      </c>
      <c r="O1400" s="1" t="s">
        <v>47</v>
      </c>
      <c r="P1400" s="1" t="s">
        <v>910</v>
      </c>
      <c r="Q1400">
        <v>356.85</v>
      </c>
      <c r="R1400">
        <v>5</v>
      </c>
      <c r="S1400" s="5">
        <v>0</v>
      </c>
      <c r="T1400" s="11">
        <v>60.664499999999997</v>
      </c>
      <c r="U1400" s="11">
        <f>SalesData[[#This Row],[Profit]]/SalesData[[#This Row],[Quantity]]</f>
        <v>12.132899999999999</v>
      </c>
      <c r="V1400" s="5">
        <f>SalesData[[#This Row],[Profit]]/SalesData[[#This Row],[Sales]]</f>
        <v>0.16999999999999998</v>
      </c>
      <c r="W1400" s="17">
        <f>IF(SalesData[[#This Row],[Discount]]&gt;=0.2,1,0)</f>
        <v>0</v>
      </c>
      <c r="X1400" s="1" t="s">
        <v>131</v>
      </c>
      <c r="Y1400" s="1" t="str">
        <f>TEXT(SalesData[[#This Row],[Order Date]],"yyyy")</f>
        <v>2017</v>
      </c>
      <c r="Z1400" s="1" t="s">
        <v>50</v>
      </c>
    </row>
    <row r="1401" spans="1:26" x14ac:dyDescent="0.3">
      <c r="A1401">
        <v>6667</v>
      </c>
      <c r="B1401" s="1" t="s">
        <v>3542</v>
      </c>
      <c r="C1401" s="2">
        <v>42867</v>
      </c>
      <c r="D1401" s="2">
        <v>42869</v>
      </c>
      <c r="E1401" s="1" t="s">
        <v>23</v>
      </c>
      <c r="F1401" s="1" t="s">
        <v>620</v>
      </c>
      <c r="G1401" s="1" t="s">
        <v>621</v>
      </c>
      <c r="H1401" s="1" t="s">
        <v>26</v>
      </c>
      <c r="I1401" s="1" t="s">
        <v>27</v>
      </c>
      <c r="J1401" s="1" t="s">
        <v>1297</v>
      </c>
      <c r="K1401" s="1" t="s">
        <v>364</v>
      </c>
      <c r="L1401" s="1" t="s">
        <v>69</v>
      </c>
      <c r="M1401" s="1" t="s">
        <v>2903</v>
      </c>
      <c r="N1401" s="1" t="s">
        <v>32</v>
      </c>
      <c r="O1401" s="1" t="s">
        <v>58</v>
      </c>
      <c r="P1401" s="1" t="s">
        <v>2904</v>
      </c>
      <c r="Q1401">
        <v>42.85</v>
      </c>
      <c r="R1401">
        <v>5</v>
      </c>
      <c r="S1401" s="5">
        <v>0</v>
      </c>
      <c r="T1401" s="11">
        <v>15.426</v>
      </c>
      <c r="U1401" s="11">
        <f>SalesData[[#This Row],[Profit]]/SalesData[[#This Row],[Quantity]]</f>
        <v>3.0851999999999999</v>
      </c>
      <c r="V1401" s="5">
        <f>SalesData[[#This Row],[Profit]]/SalesData[[#This Row],[Sales]]</f>
        <v>0.36</v>
      </c>
      <c r="W1401" s="17">
        <f>IF(SalesData[[#This Row],[Discount]]&gt;=0.2,1,0)</f>
        <v>0</v>
      </c>
      <c r="X1401" s="1" t="s">
        <v>72</v>
      </c>
      <c r="Y1401" s="1" t="str">
        <f>TEXT(SalesData[[#This Row],[Order Date]],"yyyy")</f>
        <v>2017</v>
      </c>
      <c r="Z1401" s="1" t="s">
        <v>163</v>
      </c>
    </row>
    <row r="1402" spans="1:26" x14ac:dyDescent="0.3">
      <c r="A1402">
        <v>6674</v>
      </c>
      <c r="B1402" s="1" t="s">
        <v>3543</v>
      </c>
      <c r="C1402" s="2">
        <v>42252</v>
      </c>
      <c r="D1402" s="2">
        <v>42259</v>
      </c>
      <c r="E1402" s="1" t="s">
        <v>41</v>
      </c>
      <c r="F1402" s="1" t="s">
        <v>3544</v>
      </c>
      <c r="G1402" s="1" t="s">
        <v>3545</v>
      </c>
      <c r="H1402" s="1" t="s">
        <v>102</v>
      </c>
      <c r="I1402" s="1" t="s">
        <v>27</v>
      </c>
      <c r="J1402" s="1" t="s">
        <v>3546</v>
      </c>
      <c r="K1402" s="1" t="s">
        <v>718</v>
      </c>
      <c r="L1402" s="1" t="s">
        <v>30</v>
      </c>
      <c r="M1402" s="1" t="s">
        <v>3547</v>
      </c>
      <c r="N1402" s="1" t="s">
        <v>32</v>
      </c>
      <c r="O1402" s="1" t="s">
        <v>58</v>
      </c>
      <c r="P1402" s="1" t="s">
        <v>3548</v>
      </c>
      <c r="Q1402">
        <v>67.959999999999994</v>
      </c>
      <c r="R1402">
        <v>4</v>
      </c>
      <c r="S1402" s="5">
        <v>0</v>
      </c>
      <c r="T1402" s="11">
        <v>12.232799999999999</v>
      </c>
      <c r="U1402" s="11">
        <f>SalesData[[#This Row],[Profit]]/SalesData[[#This Row],[Quantity]]</f>
        <v>3.0581999999999998</v>
      </c>
      <c r="V1402" s="5">
        <f>SalesData[[#This Row],[Profit]]/SalesData[[#This Row],[Sales]]</f>
        <v>0.18</v>
      </c>
      <c r="W1402" s="17">
        <f>IF(SalesData[[#This Row],[Discount]]&gt;=0.2,1,0)</f>
        <v>0</v>
      </c>
      <c r="X1402" s="1" t="s">
        <v>49</v>
      </c>
      <c r="Y1402" s="1" t="str">
        <f>TEXT(SalesData[[#This Row],[Order Date]],"yyyy")</f>
        <v>2015</v>
      </c>
      <c r="Z1402" s="1" t="s">
        <v>79</v>
      </c>
    </row>
    <row r="1403" spans="1:26" x14ac:dyDescent="0.3">
      <c r="A1403">
        <v>6679</v>
      </c>
      <c r="B1403" s="1" t="s">
        <v>3549</v>
      </c>
      <c r="C1403" s="2">
        <v>41922</v>
      </c>
      <c r="D1403" s="2">
        <v>41926</v>
      </c>
      <c r="E1403" s="1" t="s">
        <v>41</v>
      </c>
      <c r="F1403" s="1" t="s">
        <v>1259</v>
      </c>
      <c r="G1403" s="1" t="s">
        <v>1260</v>
      </c>
      <c r="H1403" s="1" t="s">
        <v>102</v>
      </c>
      <c r="I1403" s="1" t="s">
        <v>27</v>
      </c>
      <c r="J1403" s="1" t="s">
        <v>521</v>
      </c>
      <c r="K1403" s="1" t="s">
        <v>522</v>
      </c>
      <c r="L1403" s="1" t="s">
        <v>56</v>
      </c>
      <c r="M1403" s="1" t="s">
        <v>1149</v>
      </c>
      <c r="N1403" s="1" t="s">
        <v>32</v>
      </c>
      <c r="O1403" s="1" t="s">
        <v>58</v>
      </c>
      <c r="P1403" s="1" t="s">
        <v>1150</v>
      </c>
      <c r="Q1403">
        <v>46.872</v>
      </c>
      <c r="R1403">
        <v>7</v>
      </c>
      <c r="S1403" s="5">
        <v>0.2</v>
      </c>
      <c r="T1403" s="11">
        <v>3.5154000000000001</v>
      </c>
      <c r="U1403" s="11">
        <f>SalesData[[#This Row],[Profit]]/SalesData[[#This Row],[Quantity]]</f>
        <v>0.50219999999999998</v>
      </c>
      <c r="V1403" s="5">
        <f>SalesData[[#This Row],[Profit]]/SalesData[[#This Row],[Sales]]</f>
        <v>7.4999999999999997E-2</v>
      </c>
      <c r="W1403" s="17">
        <f>IF(SalesData[[#This Row],[Discount]]&gt;=0.2,1,0)</f>
        <v>1</v>
      </c>
      <c r="X1403" s="1" t="s">
        <v>85</v>
      </c>
      <c r="Y1403" s="1" t="str">
        <f>TEXT(SalesData[[#This Row],[Order Date]],"yyyy")</f>
        <v>2014</v>
      </c>
      <c r="Z1403" s="1" t="s">
        <v>50</v>
      </c>
    </row>
    <row r="1404" spans="1:26" x14ac:dyDescent="0.3">
      <c r="A1404">
        <v>6684</v>
      </c>
      <c r="B1404" s="1" t="s">
        <v>3550</v>
      </c>
      <c r="C1404" s="2">
        <v>41948</v>
      </c>
      <c r="D1404" s="2">
        <v>41953</v>
      </c>
      <c r="E1404" s="1" t="s">
        <v>41</v>
      </c>
      <c r="F1404" s="1" t="s">
        <v>2445</v>
      </c>
      <c r="G1404" s="1" t="s">
        <v>2446</v>
      </c>
      <c r="H1404" s="1" t="s">
        <v>102</v>
      </c>
      <c r="I1404" s="1" t="s">
        <v>27</v>
      </c>
      <c r="J1404" s="1" t="s">
        <v>54</v>
      </c>
      <c r="K1404" s="1" t="s">
        <v>55</v>
      </c>
      <c r="L1404" s="1" t="s">
        <v>56</v>
      </c>
      <c r="M1404" s="1" t="s">
        <v>2427</v>
      </c>
      <c r="N1404" s="1" t="s">
        <v>32</v>
      </c>
      <c r="O1404" s="1" t="s">
        <v>58</v>
      </c>
      <c r="P1404" s="1" t="s">
        <v>2428</v>
      </c>
      <c r="Q1404">
        <v>20.04</v>
      </c>
      <c r="R1404">
        <v>6</v>
      </c>
      <c r="S1404" s="5">
        <v>0</v>
      </c>
      <c r="T1404" s="11">
        <v>8.8176000000000005</v>
      </c>
      <c r="U1404" s="11">
        <f>SalesData[[#This Row],[Profit]]/SalesData[[#This Row],[Quantity]]</f>
        <v>1.4696</v>
      </c>
      <c r="V1404" s="5">
        <f>SalesData[[#This Row],[Profit]]/SalesData[[#This Row],[Sales]]</f>
        <v>0.44000000000000006</v>
      </c>
      <c r="W1404" s="17">
        <f>IF(SalesData[[#This Row],[Discount]]&gt;=0.2,1,0)</f>
        <v>0</v>
      </c>
      <c r="X1404" s="1" t="s">
        <v>60</v>
      </c>
      <c r="Y1404" s="1" t="str">
        <f>TEXT(SalesData[[#This Row],[Order Date]],"yyyy")</f>
        <v>2014</v>
      </c>
      <c r="Z1404" s="1" t="s">
        <v>36</v>
      </c>
    </row>
    <row r="1405" spans="1:26" x14ac:dyDescent="0.3">
      <c r="A1405">
        <v>6686</v>
      </c>
      <c r="B1405" s="1" t="s">
        <v>3551</v>
      </c>
      <c r="C1405" s="2">
        <v>42355</v>
      </c>
      <c r="D1405" s="2">
        <v>42360</v>
      </c>
      <c r="E1405" s="1" t="s">
        <v>41</v>
      </c>
      <c r="F1405" s="1" t="s">
        <v>1374</v>
      </c>
      <c r="G1405" s="1" t="s">
        <v>1375</v>
      </c>
      <c r="H1405" s="1" t="s">
        <v>26</v>
      </c>
      <c r="I1405" s="1" t="s">
        <v>27</v>
      </c>
      <c r="J1405" s="1" t="s">
        <v>213</v>
      </c>
      <c r="K1405" s="1" t="s">
        <v>136</v>
      </c>
      <c r="L1405" s="1" t="s">
        <v>95</v>
      </c>
      <c r="M1405" s="1" t="s">
        <v>881</v>
      </c>
      <c r="N1405" s="1" t="s">
        <v>32</v>
      </c>
      <c r="O1405" s="1" t="s">
        <v>58</v>
      </c>
      <c r="P1405" s="1" t="s">
        <v>882</v>
      </c>
      <c r="Q1405">
        <v>41.552</v>
      </c>
      <c r="R1405">
        <v>2</v>
      </c>
      <c r="S1405" s="5">
        <v>0.6</v>
      </c>
      <c r="T1405" s="11">
        <v>-19.737200000000001</v>
      </c>
      <c r="U1405" s="11">
        <f>SalesData[[#This Row],[Profit]]/SalesData[[#This Row],[Quantity]]</f>
        <v>-9.8686000000000007</v>
      </c>
      <c r="V1405" s="5">
        <f>SalesData[[#This Row],[Profit]]/SalesData[[#This Row],[Sales]]</f>
        <v>-0.47500000000000003</v>
      </c>
      <c r="W1405" s="17">
        <f>IF(SalesData[[#This Row],[Discount]]&gt;=0.2,1,0)</f>
        <v>1</v>
      </c>
      <c r="X1405" s="1" t="s">
        <v>60</v>
      </c>
      <c r="Y1405" s="1" t="str">
        <f>TEXT(SalesData[[#This Row],[Order Date]],"yyyy")</f>
        <v>2015</v>
      </c>
      <c r="Z1405" s="1" t="s">
        <v>98</v>
      </c>
    </row>
    <row r="1406" spans="1:26" x14ac:dyDescent="0.3">
      <c r="A1406">
        <v>6700</v>
      </c>
      <c r="B1406" s="1" t="s">
        <v>3552</v>
      </c>
      <c r="C1406" s="2">
        <v>42937</v>
      </c>
      <c r="D1406" s="2">
        <v>42941</v>
      </c>
      <c r="E1406" s="1" t="s">
        <v>41</v>
      </c>
      <c r="F1406" s="1" t="s">
        <v>1905</v>
      </c>
      <c r="G1406" s="1" t="s">
        <v>1906</v>
      </c>
      <c r="H1406" s="1" t="s">
        <v>26</v>
      </c>
      <c r="I1406" s="1" t="s">
        <v>27</v>
      </c>
      <c r="J1406" s="1" t="s">
        <v>641</v>
      </c>
      <c r="K1406" s="1" t="s">
        <v>55</v>
      </c>
      <c r="L1406" s="1" t="s">
        <v>56</v>
      </c>
      <c r="M1406" s="1" t="s">
        <v>1534</v>
      </c>
      <c r="N1406" s="1" t="s">
        <v>32</v>
      </c>
      <c r="O1406" s="1" t="s">
        <v>38</v>
      </c>
      <c r="P1406" s="1" t="s">
        <v>1535</v>
      </c>
      <c r="Q1406">
        <v>225.29599999999999</v>
      </c>
      <c r="R1406">
        <v>2</v>
      </c>
      <c r="S1406" s="5">
        <v>0.2</v>
      </c>
      <c r="T1406" s="11">
        <v>22.529599999999999</v>
      </c>
      <c r="U1406" s="11">
        <f>SalesData[[#This Row],[Profit]]/SalesData[[#This Row],[Quantity]]</f>
        <v>11.264799999999999</v>
      </c>
      <c r="V1406" s="5">
        <f>SalesData[[#This Row],[Profit]]/SalesData[[#This Row],[Sales]]</f>
        <v>9.9999999999999992E-2</v>
      </c>
      <c r="W1406" s="17">
        <f>IF(SalesData[[#This Row],[Discount]]&gt;=0.2,1,0)</f>
        <v>1</v>
      </c>
      <c r="X1406" s="1" t="s">
        <v>85</v>
      </c>
      <c r="Y1406" s="1" t="str">
        <f>TEXT(SalesData[[#This Row],[Order Date]],"yyyy")</f>
        <v>2017</v>
      </c>
      <c r="Z1406" s="1" t="s">
        <v>73</v>
      </c>
    </row>
    <row r="1407" spans="1:26" x14ac:dyDescent="0.3">
      <c r="A1407">
        <v>6702</v>
      </c>
      <c r="B1407" s="1" t="s">
        <v>3553</v>
      </c>
      <c r="C1407" s="2">
        <v>42144</v>
      </c>
      <c r="D1407" s="2">
        <v>42148</v>
      </c>
      <c r="E1407" s="1" t="s">
        <v>41</v>
      </c>
      <c r="F1407" s="1" t="s">
        <v>1370</v>
      </c>
      <c r="G1407" s="1" t="s">
        <v>1371</v>
      </c>
      <c r="H1407" s="1" t="s">
        <v>26</v>
      </c>
      <c r="I1407" s="1" t="s">
        <v>27</v>
      </c>
      <c r="J1407" s="1" t="s">
        <v>3554</v>
      </c>
      <c r="K1407" s="1" t="s">
        <v>1038</v>
      </c>
      <c r="L1407" s="1" t="s">
        <v>30</v>
      </c>
      <c r="M1407" s="1" t="s">
        <v>1539</v>
      </c>
      <c r="N1407" s="1" t="s">
        <v>32</v>
      </c>
      <c r="O1407" s="1" t="s">
        <v>58</v>
      </c>
      <c r="P1407" s="1" t="s">
        <v>1540</v>
      </c>
      <c r="Q1407">
        <v>163.136</v>
      </c>
      <c r="R1407">
        <v>4</v>
      </c>
      <c r="S1407" s="5">
        <v>0.2</v>
      </c>
      <c r="T1407" s="11">
        <v>20.391999999999999</v>
      </c>
      <c r="U1407" s="11">
        <f>SalesData[[#This Row],[Profit]]/SalesData[[#This Row],[Quantity]]</f>
        <v>5.0979999999999999</v>
      </c>
      <c r="V1407" s="5">
        <f>SalesData[[#This Row],[Profit]]/SalesData[[#This Row],[Sales]]</f>
        <v>0.125</v>
      </c>
      <c r="W1407" s="17">
        <f>IF(SalesData[[#This Row],[Discount]]&gt;=0.2,1,0)</f>
        <v>1</v>
      </c>
      <c r="X1407" s="1" t="s">
        <v>85</v>
      </c>
      <c r="Y1407" s="1" t="str">
        <f>TEXT(SalesData[[#This Row],[Order Date]],"yyyy")</f>
        <v>2015</v>
      </c>
      <c r="Z1407" s="1" t="s">
        <v>163</v>
      </c>
    </row>
    <row r="1408" spans="1:26" x14ac:dyDescent="0.3">
      <c r="A1408">
        <v>6709</v>
      </c>
      <c r="B1408" s="1" t="s">
        <v>3555</v>
      </c>
      <c r="C1408" s="2">
        <v>42322</v>
      </c>
      <c r="D1408" s="2">
        <v>42327</v>
      </c>
      <c r="E1408" s="1" t="s">
        <v>41</v>
      </c>
      <c r="F1408" s="1" t="s">
        <v>2792</v>
      </c>
      <c r="G1408" s="1" t="s">
        <v>2793</v>
      </c>
      <c r="H1408" s="1" t="s">
        <v>26</v>
      </c>
      <c r="I1408" s="1" t="s">
        <v>27</v>
      </c>
      <c r="J1408" s="1" t="s">
        <v>3556</v>
      </c>
      <c r="K1408" s="1" t="s">
        <v>1898</v>
      </c>
      <c r="L1408" s="1" t="s">
        <v>56</v>
      </c>
      <c r="M1408" s="1" t="s">
        <v>248</v>
      </c>
      <c r="N1408" s="1" t="s">
        <v>32</v>
      </c>
      <c r="O1408" s="1" t="s">
        <v>38</v>
      </c>
      <c r="P1408" s="1" t="s">
        <v>249</v>
      </c>
      <c r="Q1408">
        <v>883.84</v>
      </c>
      <c r="R1408">
        <v>4</v>
      </c>
      <c r="S1408" s="5">
        <v>0.2</v>
      </c>
      <c r="T1408" s="11">
        <v>99.432000000000002</v>
      </c>
      <c r="U1408" s="11">
        <f>SalesData[[#This Row],[Profit]]/SalesData[[#This Row],[Quantity]]</f>
        <v>24.858000000000001</v>
      </c>
      <c r="V1408" s="5">
        <f>SalesData[[#This Row],[Profit]]/SalesData[[#This Row],[Sales]]</f>
        <v>0.1125</v>
      </c>
      <c r="W1408" s="17">
        <f>IF(SalesData[[#This Row],[Discount]]&gt;=0.2,1,0)</f>
        <v>1</v>
      </c>
      <c r="X1408" s="1" t="s">
        <v>60</v>
      </c>
      <c r="Y1408" s="1" t="str">
        <f>TEXT(SalesData[[#This Row],[Order Date]],"yyyy")</f>
        <v>2015</v>
      </c>
      <c r="Z1408" s="1" t="s">
        <v>36</v>
      </c>
    </row>
    <row r="1409" spans="1:26" x14ac:dyDescent="0.3">
      <c r="A1409">
        <v>6710</v>
      </c>
      <c r="B1409" s="1" t="s">
        <v>3555</v>
      </c>
      <c r="C1409" s="2">
        <v>42322</v>
      </c>
      <c r="D1409" s="2">
        <v>42327</v>
      </c>
      <c r="E1409" s="1" t="s">
        <v>41</v>
      </c>
      <c r="F1409" s="1" t="s">
        <v>2792</v>
      </c>
      <c r="G1409" s="1" t="s">
        <v>2793</v>
      </c>
      <c r="H1409" s="1" t="s">
        <v>26</v>
      </c>
      <c r="I1409" s="1" t="s">
        <v>27</v>
      </c>
      <c r="J1409" s="1" t="s">
        <v>3556</v>
      </c>
      <c r="K1409" s="1" t="s">
        <v>1898</v>
      </c>
      <c r="L1409" s="1" t="s">
        <v>56</v>
      </c>
      <c r="M1409" s="1" t="s">
        <v>358</v>
      </c>
      <c r="N1409" s="1" t="s">
        <v>32</v>
      </c>
      <c r="O1409" s="1" t="s">
        <v>38</v>
      </c>
      <c r="P1409" s="1" t="s">
        <v>359</v>
      </c>
      <c r="Q1409">
        <v>230.352</v>
      </c>
      <c r="R1409">
        <v>3</v>
      </c>
      <c r="S1409" s="5">
        <v>0.2</v>
      </c>
      <c r="T1409" s="11">
        <v>20.155799999999999</v>
      </c>
      <c r="U1409" s="11">
        <f>SalesData[[#This Row],[Profit]]/SalesData[[#This Row],[Quantity]]</f>
        <v>6.7185999999999995</v>
      </c>
      <c r="V1409" s="5">
        <f>SalesData[[#This Row],[Profit]]/SalesData[[#This Row],[Sales]]</f>
        <v>8.7499999999999994E-2</v>
      </c>
      <c r="W1409" s="17">
        <f>IF(SalesData[[#This Row],[Discount]]&gt;=0.2,1,0)</f>
        <v>1</v>
      </c>
      <c r="X1409" s="1" t="s">
        <v>60</v>
      </c>
      <c r="Y1409" s="1" t="str">
        <f>TEXT(SalesData[[#This Row],[Order Date]],"yyyy")</f>
        <v>2015</v>
      </c>
      <c r="Z1409" s="1" t="s">
        <v>36</v>
      </c>
    </row>
    <row r="1410" spans="1:26" x14ac:dyDescent="0.3">
      <c r="A1410">
        <v>6713</v>
      </c>
      <c r="B1410" s="1" t="s">
        <v>3557</v>
      </c>
      <c r="C1410" s="2">
        <v>43083</v>
      </c>
      <c r="D1410" s="2">
        <v>43083</v>
      </c>
      <c r="E1410" s="1" t="s">
        <v>427</v>
      </c>
      <c r="F1410" s="1" t="s">
        <v>242</v>
      </c>
      <c r="G1410" s="1" t="s">
        <v>243</v>
      </c>
      <c r="H1410" s="1" t="s">
        <v>26</v>
      </c>
      <c r="I1410" s="1" t="s">
        <v>27</v>
      </c>
      <c r="J1410" s="1" t="s">
        <v>2211</v>
      </c>
      <c r="K1410" s="1" t="s">
        <v>136</v>
      </c>
      <c r="L1410" s="1" t="s">
        <v>95</v>
      </c>
      <c r="M1410" s="1" t="s">
        <v>1855</v>
      </c>
      <c r="N1410" s="1" t="s">
        <v>32</v>
      </c>
      <c r="O1410" s="1" t="s">
        <v>58</v>
      </c>
      <c r="P1410" s="1" t="s">
        <v>1856</v>
      </c>
      <c r="Q1410">
        <v>266.35199999999998</v>
      </c>
      <c r="R1410">
        <v>6</v>
      </c>
      <c r="S1410" s="5">
        <v>0.6</v>
      </c>
      <c r="T1410" s="11">
        <v>-292.98719999999997</v>
      </c>
      <c r="U1410" s="11">
        <f>SalesData[[#This Row],[Profit]]/SalesData[[#This Row],[Quantity]]</f>
        <v>-48.831199999999995</v>
      </c>
      <c r="V1410" s="5">
        <f>SalesData[[#This Row],[Profit]]/SalesData[[#This Row],[Sales]]</f>
        <v>-1.1000000000000001</v>
      </c>
      <c r="W1410" s="17">
        <f>IF(SalesData[[#This Row],[Discount]]&gt;=0.2,1,0)</f>
        <v>1</v>
      </c>
      <c r="X1410" s="1" t="s">
        <v>432</v>
      </c>
      <c r="Y1410" s="1" t="str">
        <f>TEXT(SalesData[[#This Row],[Order Date]],"yyyy")</f>
        <v>2017</v>
      </c>
      <c r="Z1410" s="1" t="s">
        <v>98</v>
      </c>
    </row>
    <row r="1411" spans="1:26" x14ac:dyDescent="0.3">
      <c r="A1411">
        <v>6714</v>
      </c>
      <c r="B1411" s="1" t="s">
        <v>3557</v>
      </c>
      <c r="C1411" s="2">
        <v>43083</v>
      </c>
      <c r="D1411" s="2">
        <v>43083</v>
      </c>
      <c r="E1411" s="1" t="s">
        <v>427</v>
      </c>
      <c r="F1411" s="1" t="s">
        <v>242</v>
      </c>
      <c r="G1411" s="1" t="s">
        <v>243</v>
      </c>
      <c r="H1411" s="1" t="s">
        <v>26</v>
      </c>
      <c r="I1411" s="1" t="s">
        <v>27</v>
      </c>
      <c r="J1411" s="1" t="s">
        <v>2211</v>
      </c>
      <c r="K1411" s="1" t="s">
        <v>136</v>
      </c>
      <c r="L1411" s="1" t="s">
        <v>95</v>
      </c>
      <c r="M1411" s="1" t="s">
        <v>356</v>
      </c>
      <c r="N1411" s="1" t="s">
        <v>32</v>
      </c>
      <c r="O1411" s="1" t="s">
        <v>58</v>
      </c>
      <c r="P1411" s="1" t="s">
        <v>357</v>
      </c>
      <c r="Q1411">
        <v>56.328000000000003</v>
      </c>
      <c r="R1411">
        <v>3</v>
      </c>
      <c r="S1411" s="5">
        <v>0.6</v>
      </c>
      <c r="T1411" s="11">
        <v>-26.755800000000001</v>
      </c>
      <c r="U1411" s="11">
        <f>SalesData[[#This Row],[Profit]]/SalesData[[#This Row],[Quantity]]</f>
        <v>-8.9185999999999996</v>
      </c>
      <c r="V1411" s="5">
        <f>SalesData[[#This Row],[Profit]]/SalesData[[#This Row],[Sales]]</f>
        <v>-0.47499999999999998</v>
      </c>
      <c r="W1411" s="17">
        <f>IF(SalesData[[#This Row],[Discount]]&gt;=0.2,1,0)</f>
        <v>1</v>
      </c>
      <c r="X1411" s="1" t="s">
        <v>432</v>
      </c>
      <c r="Y1411" s="1" t="str">
        <f>TEXT(SalesData[[#This Row],[Order Date]],"yyyy")</f>
        <v>2017</v>
      </c>
      <c r="Z1411" s="1" t="s">
        <v>98</v>
      </c>
    </row>
    <row r="1412" spans="1:26" x14ac:dyDescent="0.3">
      <c r="A1412">
        <v>6719</v>
      </c>
      <c r="B1412" s="1" t="s">
        <v>3558</v>
      </c>
      <c r="C1412" s="2">
        <v>42468</v>
      </c>
      <c r="D1412" s="2">
        <v>42475</v>
      </c>
      <c r="E1412" s="1" t="s">
        <v>41</v>
      </c>
      <c r="F1412" s="1" t="s">
        <v>750</v>
      </c>
      <c r="G1412" s="1" t="s">
        <v>751</v>
      </c>
      <c r="H1412" s="1" t="s">
        <v>102</v>
      </c>
      <c r="I1412" s="1" t="s">
        <v>27</v>
      </c>
      <c r="J1412" s="1" t="s">
        <v>3559</v>
      </c>
      <c r="K1412" s="1" t="s">
        <v>1060</v>
      </c>
      <c r="L1412" s="1" t="s">
        <v>30</v>
      </c>
      <c r="M1412" s="1" t="s">
        <v>1125</v>
      </c>
      <c r="N1412" s="1" t="s">
        <v>32</v>
      </c>
      <c r="O1412" s="1" t="s">
        <v>58</v>
      </c>
      <c r="P1412" s="1" t="s">
        <v>1126</v>
      </c>
      <c r="Q1412">
        <v>159.91999999999999</v>
      </c>
      <c r="R1412">
        <v>4</v>
      </c>
      <c r="S1412" s="5">
        <v>0</v>
      </c>
      <c r="T1412" s="11">
        <v>31.984000000000002</v>
      </c>
      <c r="U1412" s="11">
        <f>SalesData[[#This Row],[Profit]]/SalesData[[#This Row],[Quantity]]</f>
        <v>7.9960000000000004</v>
      </c>
      <c r="V1412" s="5">
        <f>SalesData[[#This Row],[Profit]]/SalesData[[#This Row],[Sales]]</f>
        <v>0.20000000000000004</v>
      </c>
      <c r="W1412" s="17">
        <f>IF(SalesData[[#This Row],[Discount]]&gt;=0.2,1,0)</f>
        <v>0</v>
      </c>
      <c r="X1412" s="1" t="s">
        <v>49</v>
      </c>
      <c r="Y1412" s="1" t="str">
        <f>TEXT(SalesData[[#This Row],[Order Date]],"yyyy")</f>
        <v>2016</v>
      </c>
      <c r="Z1412" s="1" t="s">
        <v>115</v>
      </c>
    </row>
    <row r="1413" spans="1:26" x14ac:dyDescent="0.3">
      <c r="A1413">
        <v>6729</v>
      </c>
      <c r="B1413" s="1" t="s">
        <v>3560</v>
      </c>
      <c r="C1413" s="2">
        <v>42678</v>
      </c>
      <c r="D1413" s="2">
        <v>42683</v>
      </c>
      <c r="E1413" s="1" t="s">
        <v>41</v>
      </c>
      <c r="F1413" s="1" t="s">
        <v>2531</v>
      </c>
      <c r="G1413" s="1" t="s">
        <v>2532</v>
      </c>
      <c r="H1413" s="1" t="s">
        <v>92</v>
      </c>
      <c r="I1413" s="1" t="s">
        <v>27</v>
      </c>
      <c r="J1413" s="1" t="s">
        <v>1008</v>
      </c>
      <c r="K1413" s="1" t="s">
        <v>45</v>
      </c>
      <c r="L1413" s="1" t="s">
        <v>30</v>
      </c>
      <c r="M1413" s="1" t="s">
        <v>1579</v>
      </c>
      <c r="N1413" s="1" t="s">
        <v>32</v>
      </c>
      <c r="O1413" s="1" t="s">
        <v>58</v>
      </c>
      <c r="P1413" s="1" t="s">
        <v>1580</v>
      </c>
      <c r="Q1413">
        <v>50.496000000000002</v>
      </c>
      <c r="R1413">
        <v>6</v>
      </c>
      <c r="S1413" s="5">
        <v>0.2</v>
      </c>
      <c r="T1413" s="11">
        <v>8.2056000000000004</v>
      </c>
      <c r="U1413" s="11">
        <f>SalesData[[#This Row],[Profit]]/SalesData[[#This Row],[Quantity]]</f>
        <v>1.3676000000000001</v>
      </c>
      <c r="V1413" s="5">
        <f>SalesData[[#This Row],[Profit]]/SalesData[[#This Row],[Sales]]</f>
        <v>0.16250000000000001</v>
      </c>
      <c r="W1413" s="17">
        <f>IF(SalesData[[#This Row],[Discount]]&gt;=0.2,1,0)</f>
        <v>1</v>
      </c>
      <c r="X1413" s="1" t="s">
        <v>60</v>
      </c>
      <c r="Y1413" s="1" t="str">
        <f>TEXT(SalesData[[#This Row],[Order Date]],"yyyy")</f>
        <v>2016</v>
      </c>
      <c r="Z1413" s="1" t="s">
        <v>36</v>
      </c>
    </row>
    <row r="1414" spans="1:26" x14ac:dyDescent="0.3">
      <c r="A1414">
        <v>6731</v>
      </c>
      <c r="B1414" s="1" t="s">
        <v>3561</v>
      </c>
      <c r="C1414" s="2">
        <v>42173</v>
      </c>
      <c r="D1414" s="2">
        <v>42175</v>
      </c>
      <c r="E1414" s="1" t="s">
        <v>89</v>
      </c>
      <c r="F1414" s="1" t="s">
        <v>800</v>
      </c>
      <c r="G1414" s="1" t="s">
        <v>801</v>
      </c>
      <c r="H1414" s="1" t="s">
        <v>92</v>
      </c>
      <c r="I1414" s="1" t="s">
        <v>27</v>
      </c>
      <c r="J1414" s="1" t="s">
        <v>1244</v>
      </c>
      <c r="K1414" s="1" t="s">
        <v>143</v>
      </c>
      <c r="L1414" s="1" t="s">
        <v>30</v>
      </c>
      <c r="M1414" s="1" t="s">
        <v>331</v>
      </c>
      <c r="N1414" s="1" t="s">
        <v>32</v>
      </c>
      <c r="O1414" s="1" t="s">
        <v>38</v>
      </c>
      <c r="P1414" s="1" t="s">
        <v>332</v>
      </c>
      <c r="Q1414">
        <v>643.13599999999997</v>
      </c>
      <c r="R1414">
        <v>4</v>
      </c>
      <c r="S1414" s="5">
        <v>0.2</v>
      </c>
      <c r="T1414" s="11">
        <v>56.2744</v>
      </c>
      <c r="U1414" s="11">
        <f>SalesData[[#This Row],[Profit]]/SalesData[[#This Row],[Quantity]]</f>
        <v>14.0686</v>
      </c>
      <c r="V1414" s="5">
        <f>SalesData[[#This Row],[Profit]]/SalesData[[#This Row],[Sales]]</f>
        <v>8.7500000000000008E-2</v>
      </c>
      <c r="W1414" s="17">
        <f>IF(SalesData[[#This Row],[Discount]]&gt;=0.2,1,0)</f>
        <v>1</v>
      </c>
      <c r="X1414" s="1" t="s">
        <v>72</v>
      </c>
      <c r="Y1414" s="1" t="str">
        <f>TEXT(SalesData[[#This Row],[Order Date]],"yyyy")</f>
        <v>2015</v>
      </c>
      <c r="Z1414" s="1" t="s">
        <v>61</v>
      </c>
    </row>
    <row r="1415" spans="1:26" x14ac:dyDescent="0.3">
      <c r="A1415">
        <v>6741</v>
      </c>
      <c r="B1415" s="1" t="s">
        <v>3562</v>
      </c>
      <c r="C1415" s="2">
        <v>41785</v>
      </c>
      <c r="D1415" s="2">
        <v>41790</v>
      </c>
      <c r="E1415" s="1" t="s">
        <v>41</v>
      </c>
      <c r="F1415" s="1" t="s">
        <v>1443</v>
      </c>
      <c r="G1415" s="1" t="s">
        <v>1444</v>
      </c>
      <c r="H1415" s="1" t="s">
        <v>26</v>
      </c>
      <c r="I1415" s="1" t="s">
        <v>27</v>
      </c>
      <c r="J1415" s="1" t="s">
        <v>135</v>
      </c>
      <c r="K1415" s="1" t="s">
        <v>136</v>
      </c>
      <c r="L1415" s="1" t="s">
        <v>95</v>
      </c>
      <c r="M1415" s="1" t="s">
        <v>1602</v>
      </c>
      <c r="N1415" s="1" t="s">
        <v>32</v>
      </c>
      <c r="O1415" s="1" t="s">
        <v>38</v>
      </c>
      <c r="P1415" s="1" t="s">
        <v>1603</v>
      </c>
      <c r="Q1415">
        <v>359.77199999999999</v>
      </c>
      <c r="R1415">
        <v>2</v>
      </c>
      <c r="S1415" s="5">
        <v>0.3</v>
      </c>
      <c r="T1415" s="11">
        <v>-5.1395999999999997</v>
      </c>
      <c r="U1415" s="11">
        <f>SalesData[[#This Row],[Profit]]/SalesData[[#This Row],[Quantity]]</f>
        <v>-2.5697999999999999</v>
      </c>
      <c r="V1415" s="5">
        <f>SalesData[[#This Row],[Profit]]/SalesData[[#This Row],[Sales]]</f>
        <v>-1.4285714285714285E-2</v>
      </c>
      <c r="W1415" s="17">
        <f>IF(SalesData[[#This Row],[Discount]]&gt;=0.2,1,0)</f>
        <v>1</v>
      </c>
      <c r="X1415" s="1" t="s">
        <v>60</v>
      </c>
      <c r="Y1415" s="1" t="str">
        <f>TEXT(SalesData[[#This Row],[Order Date]],"yyyy")</f>
        <v>2014</v>
      </c>
      <c r="Z1415" s="1" t="s">
        <v>163</v>
      </c>
    </row>
    <row r="1416" spans="1:26" x14ac:dyDescent="0.3">
      <c r="A1416">
        <v>6743</v>
      </c>
      <c r="B1416" s="1" t="s">
        <v>3563</v>
      </c>
      <c r="C1416" s="2">
        <v>42922</v>
      </c>
      <c r="D1416" s="2">
        <v>42927</v>
      </c>
      <c r="E1416" s="1" t="s">
        <v>41</v>
      </c>
      <c r="F1416" s="1" t="s">
        <v>405</v>
      </c>
      <c r="G1416" s="1" t="s">
        <v>406</v>
      </c>
      <c r="H1416" s="1" t="s">
        <v>26</v>
      </c>
      <c r="I1416" s="1" t="s">
        <v>27</v>
      </c>
      <c r="J1416" s="1" t="s">
        <v>54</v>
      </c>
      <c r="K1416" s="1" t="s">
        <v>55</v>
      </c>
      <c r="L1416" s="1" t="s">
        <v>56</v>
      </c>
      <c r="M1416" s="1" t="s">
        <v>137</v>
      </c>
      <c r="N1416" s="1" t="s">
        <v>32</v>
      </c>
      <c r="O1416" s="1" t="s">
        <v>38</v>
      </c>
      <c r="P1416" s="1" t="s">
        <v>219</v>
      </c>
      <c r="Q1416">
        <v>122.136</v>
      </c>
      <c r="R1416">
        <v>3</v>
      </c>
      <c r="S1416" s="5">
        <v>0.2</v>
      </c>
      <c r="T1416" s="11">
        <v>-13.7403</v>
      </c>
      <c r="U1416" s="11">
        <f>SalesData[[#This Row],[Profit]]/SalesData[[#This Row],[Quantity]]</f>
        <v>-4.5800999999999998</v>
      </c>
      <c r="V1416" s="5">
        <f>SalesData[[#This Row],[Profit]]/SalesData[[#This Row],[Sales]]</f>
        <v>-0.1125</v>
      </c>
      <c r="W1416" s="17">
        <f>IF(SalesData[[#This Row],[Discount]]&gt;=0.2,1,0)</f>
        <v>1</v>
      </c>
      <c r="X1416" s="1" t="s">
        <v>60</v>
      </c>
      <c r="Y1416" s="1" t="str">
        <f>TEXT(SalesData[[#This Row],[Order Date]],"yyyy")</f>
        <v>2017</v>
      </c>
      <c r="Z1416" s="1" t="s">
        <v>73</v>
      </c>
    </row>
    <row r="1417" spans="1:26" x14ac:dyDescent="0.3">
      <c r="A1417">
        <v>6751</v>
      </c>
      <c r="B1417" s="1" t="s">
        <v>3564</v>
      </c>
      <c r="C1417" s="2">
        <v>42549</v>
      </c>
      <c r="D1417" s="2">
        <v>42551</v>
      </c>
      <c r="E1417" s="1" t="s">
        <v>23</v>
      </c>
      <c r="F1417" s="1" t="s">
        <v>2174</v>
      </c>
      <c r="G1417" s="1" t="s">
        <v>2175</v>
      </c>
      <c r="H1417" s="1" t="s">
        <v>26</v>
      </c>
      <c r="I1417" s="1" t="s">
        <v>27</v>
      </c>
      <c r="J1417" s="1" t="s">
        <v>3565</v>
      </c>
      <c r="K1417" s="1" t="s">
        <v>364</v>
      </c>
      <c r="L1417" s="1" t="s">
        <v>69</v>
      </c>
      <c r="M1417" s="1" t="s">
        <v>2430</v>
      </c>
      <c r="N1417" s="1" t="s">
        <v>32</v>
      </c>
      <c r="O1417" s="1" t="s">
        <v>38</v>
      </c>
      <c r="P1417" s="1" t="s">
        <v>2431</v>
      </c>
      <c r="Q1417">
        <v>121.96</v>
      </c>
      <c r="R1417">
        <v>2</v>
      </c>
      <c r="S1417" s="5">
        <v>0</v>
      </c>
      <c r="T1417" s="11">
        <v>20.7332</v>
      </c>
      <c r="U1417" s="11">
        <f>SalesData[[#This Row],[Profit]]/SalesData[[#This Row],[Quantity]]</f>
        <v>10.3666</v>
      </c>
      <c r="V1417" s="5">
        <f>SalesData[[#This Row],[Profit]]/SalesData[[#This Row],[Sales]]</f>
        <v>0.17</v>
      </c>
      <c r="W1417" s="17">
        <f>IF(SalesData[[#This Row],[Discount]]&gt;=0.2,1,0)</f>
        <v>0</v>
      </c>
      <c r="X1417" s="1" t="s">
        <v>72</v>
      </c>
      <c r="Y1417" s="1" t="str">
        <f>TEXT(SalesData[[#This Row],[Order Date]],"yyyy")</f>
        <v>2016</v>
      </c>
      <c r="Z1417" s="1" t="s">
        <v>61</v>
      </c>
    </row>
    <row r="1418" spans="1:26" x14ac:dyDescent="0.3">
      <c r="A1418">
        <v>6756</v>
      </c>
      <c r="B1418" s="1" t="s">
        <v>3566</v>
      </c>
      <c r="C1418" s="2">
        <v>42993</v>
      </c>
      <c r="D1418" s="2">
        <v>42997</v>
      </c>
      <c r="E1418" s="1" t="s">
        <v>41</v>
      </c>
      <c r="F1418" s="1" t="s">
        <v>3567</v>
      </c>
      <c r="G1418" s="1" t="s">
        <v>3568</v>
      </c>
      <c r="H1418" s="1" t="s">
        <v>92</v>
      </c>
      <c r="I1418" s="1" t="s">
        <v>27</v>
      </c>
      <c r="J1418" s="1" t="s">
        <v>2062</v>
      </c>
      <c r="K1418" s="1" t="s">
        <v>364</v>
      </c>
      <c r="L1418" s="1" t="s">
        <v>69</v>
      </c>
      <c r="M1418" s="1" t="s">
        <v>2206</v>
      </c>
      <c r="N1418" s="1" t="s">
        <v>32</v>
      </c>
      <c r="O1418" s="1" t="s">
        <v>58</v>
      </c>
      <c r="P1418" s="1" t="s">
        <v>2207</v>
      </c>
      <c r="Q1418">
        <v>47.4</v>
      </c>
      <c r="R1418">
        <v>5</v>
      </c>
      <c r="S1418" s="5">
        <v>0</v>
      </c>
      <c r="T1418" s="11">
        <v>18.96</v>
      </c>
      <c r="U1418" s="11">
        <f>SalesData[[#This Row],[Profit]]/SalesData[[#This Row],[Quantity]]</f>
        <v>3.7920000000000003</v>
      </c>
      <c r="V1418" s="5">
        <f>SalesData[[#This Row],[Profit]]/SalesData[[#This Row],[Sales]]</f>
        <v>0.4</v>
      </c>
      <c r="W1418" s="17">
        <f>IF(SalesData[[#This Row],[Discount]]&gt;=0.2,1,0)</f>
        <v>0</v>
      </c>
      <c r="X1418" s="1" t="s">
        <v>85</v>
      </c>
      <c r="Y1418" s="1" t="str">
        <f>TEXT(SalesData[[#This Row],[Order Date]],"yyyy")</f>
        <v>2017</v>
      </c>
      <c r="Z1418" s="1" t="s">
        <v>79</v>
      </c>
    </row>
    <row r="1419" spans="1:26" x14ac:dyDescent="0.3">
      <c r="A1419">
        <v>6757</v>
      </c>
      <c r="B1419" s="1" t="s">
        <v>3566</v>
      </c>
      <c r="C1419" s="2">
        <v>42993</v>
      </c>
      <c r="D1419" s="2">
        <v>42997</v>
      </c>
      <c r="E1419" s="1" t="s">
        <v>41</v>
      </c>
      <c r="F1419" s="1" t="s">
        <v>3567</v>
      </c>
      <c r="G1419" s="1" t="s">
        <v>3568</v>
      </c>
      <c r="H1419" s="1" t="s">
        <v>92</v>
      </c>
      <c r="I1419" s="1" t="s">
        <v>27</v>
      </c>
      <c r="J1419" s="1" t="s">
        <v>2062</v>
      </c>
      <c r="K1419" s="1" t="s">
        <v>364</v>
      </c>
      <c r="L1419" s="1" t="s">
        <v>69</v>
      </c>
      <c r="M1419" s="1" t="s">
        <v>2575</v>
      </c>
      <c r="N1419" s="1" t="s">
        <v>32</v>
      </c>
      <c r="O1419" s="1" t="s">
        <v>38</v>
      </c>
      <c r="P1419" s="1" t="s">
        <v>2576</v>
      </c>
      <c r="Q1419">
        <v>512.96</v>
      </c>
      <c r="R1419">
        <v>4</v>
      </c>
      <c r="S1419" s="5">
        <v>0</v>
      </c>
      <c r="T1419" s="11">
        <v>143.62880000000001</v>
      </c>
      <c r="U1419" s="11">
        <f>SalesData[[#This Row],[Profit]]/SalesData[[#This Row],[Quantity]]</f>
        <v>35.907200000000003</v>
      </c>
      <c r="V1419" s="5">
        <f>SalesData[[#This Row],[Profit]]/SalesData[[#This Row],[Sales]]</f>
        <v>0.28000000000000003</v>
      </c>
      <c r="W1419" s="17">
        <f>IF(SalesData[[#This Row],[Discount]]&gt;=0.2,1,0)</f>
        <v>0</v>
      </c>
      <c r="X1419" s="1" t="s">
        <v>85</v>
      </c>
      <c r="Y1419" s="1" t="str">
        <f>TEXT(SalesData[[#This Row],[Order Date]],"yyyy")</f>
        <v>2017</v>
      </c>
      <c r="Z1419" s="1" t="s">
        <v>79</v>
      </c>
    </row>
    <row r="1420" spans="1:26" x14ac:dyDescent="0.3">
      <c r="A1420">
        <v>6762</v>
      </c>
      <c r="B1420" s="1" t="s">
        <v>3569</v>
      </c>
      <c r="C1420" s="2">
        <v>42575</v>
      </c>
      <c r="D1420" s="2">
        <v>42577</v>
      </c>
      <c r="E1420" s="1" t="s">
        <v>23</v>
      </c>
      <c r="F1420" s="1" t="s">
        <v>3196</v>
      </c>
      <c r="G1420" s="1" t="s">
        <v>3197</v>
      </c>
      <c r="H1420" s="1" t="s">
        <v>92</v>
      </c>
      <c r="I1420" s="1" t="s">
        <v>27</v>
      </c>
      <c r="J1420" s="1" t="s">
        <v>175</v>
      </c>
      <c r="K1420" s="1" t="s">
        <v>122</v>
      </c>
      <c r="L1420" s="1" t="s">
        <v>69</v>
      </c>
      <c r="M1420" s="1" t="s">
        <v>1143</v>
      </c>
      <c r="N1420" s="1" t="s">
        <v>32</v>
      </c>
      <c r="O1420" s="1" t="s">
        <v>38</v>
      </c>
      <c r="P1420" s="1" t="s">
        <v>1144</v>
      </c>
      <c r="Q1420">
        <v>253.76400000000001</v>
      </c>
      <c r="R1420">
        <v>2</v>
      </c>
      <c r="S1420" s="5">
        <v>0.1</v>
      </c>
      <c r="T1420" s="11">
        <v>31.015599999999999</v>
      </c>
      <c r="U1420" s="11">
        <f>SalesData[[#This Row],[Profit]]/SalesData[[#This Row],[Quantity]]</f>
        <v>15.5078</v>
      </c>
      <c r="V1420" s="5">
        <f>SalesData[[#This Row],[Profit]]/SalesData[[#This Row],[Sales]]</f>
        <v>0.12222222222222222</v>
      </c>
      <c r="W1420" s="17">
        <f>IF(SalesData[[#This Row],[Discount]]&gt;=0.2,1,0)</f>
        <v>0</v>
      </c>
      <c r="X1420" s="1" t="s">
        <v>72</v>
      </c>
      <c r="Y1420" s="1" t="str">
        <f>TEXT(SalesData[[#This Row],[Order Date]],"yyyy")</f>
        <v>2016</v>
      </c>
      <c r="Z1420" s="1" t="s">
        <v>73</v>
      </c>
    </row>
    <row r="1421" spans="1:26" x14ac:dyDescent="0.3">
      <c r="A1421">
        <v>6766</v>
      </c>
      <c r="B1421" s="1" t="s">
        <v>3570</v>
      </c>
      <c r="C1421" s="2">
        <v>42845</v>
      </c>
      <c r="D1421" s="2">
        <v>42849</v>
      </c>
      <c r="E1421" s="1" t="s">
        <v>41</v>
      </c>
      <c r="F1421" s="1" t="s">
        <v>2361</v>
      </c>
      <c r="G1421" s="1" t="s">
        <v>2362</v>
      </c>
      <c r="H1421" s="1" t="s">
        <v>26</v>
      </c>
      <c r="I1421" s="1" t="s">
        <v>27</v>
      </c>
      <c r="J1421" s="1" t="s">
        <v>135</v>
      </c>
      <c r="K1421" s="1" t="s">
        <v>136</v>
      </c>
      <c r="L1421" s="1" t="s">
        <v>95</v>
      </c>
      <c r="M1421" s="1" t="s">
        <v>396</v>
      </c>
      <c r="N1421" s="1" t="s">
        <v>32</v>
      </c>
      <c r="O1421" s="1" t="s">
        <v>38</v>
      </c>
      <c r="P1421" s="1" t="s">
        <v>397</v>
      </c>
      <c r="Q1421">
        <v>317.05799999999999</v>
      </c>
      <c r="R1421">
        <v>3</v>
      </c>
      <c r="S1421" s="5">
        <v>0.3</v>
      </c>
      <c r="T1421" s="11">
        <v>-18.117599999999999</v>
      </c>
      <c r="U1421" s="11">
        <f>SalesData[[#This Row],[Profit]]/SalesData[[#This Row],[Quantity]]</f>
        <v>-6.0392000000000001</v>
      </c>
      <c r="V1421" s="5">
        <f>SalesData[[#This Row],[Profit]]/SalesData[[#This Row],[Sales]]</f>
        <v>-5.7142857142857141E-2</v>
      </c>
      <c r="W1421" s="17">
        <f>IF(SalesData[[#This Row],[Discount]]&gt;=0.2,1,0)</f>
        <v>1</v>
      </c>
      <c r="X1421" s="1" t="s">
        <v>85</v>
      </c>
      <c r="Y1421" s="1" t="str">
        <f>TEXT(SalesData[[#This Row],[Order Date]],"yyyy")</f>
        <v>2017</v>
      </c>
      <c r="Z1421" s="1" t="s">
        <v>115</v>
      </c>
    </row>
    <row r="1422" spans="1:26" x14ac:dyDescent="0.3">
      <c r="A1422">
        <v>6768</v>
      </c>
      <c r="B1422" s="1" t="s">
        <v>3570</v>
      </c>
      <c r="C1422" s="2">
        <v>42845</v>
      </c>
      <c r="D1422" s="2">
        <v>42849</v>
      </c>
      <c r="E1422" s="1" t="s">
        <v>41</v>
      </c>
      <c r="F1422" s="1" t="s">
        <v>2361</v>
      </c>
      <c r="G1422" s="1" t="s">
        <v>2362</v>
      </c>
      <c r="H1422" s="1" t="s">
        <v>26</v>
      </c>
      <c r="I1422" s="1" t="s">
        <v>27</v>
      </c>
      <c r="J1422" s="1" t="s">
        <v>135</v>
      </c>
      <c r="K1422" s="1" t="s">
        <v>136</v>
      </c>
      <c r="L1422" s="1" t="s">
        <v>95</v>
      </c>
      <c r="M1422" s="1" t="s">
        <v>1350</v>
      </c>
      <c r="N1422" s="1" t="s">
        <v>32</v>
      </c>
      <c r="O1422" s="1" t="s">
        <v>58</v>
      </c>
      <c r="P1422" s="1" t="s">
        <v>1351</v>
      </c>
      <c r="Q1422">
        <v>14.56</v>
      </c>
      <c r="R1422">
        <v>5</v>
      </c>
      <c r="S1422" s="5">
        <v>0.6</v>
      </c>
      <c r="T1422" s="11">
        <v>-6.1879999999999997</v>
      </c>
      <c r="U1422" s="11">
        <f>SalesData[[#This Row],[Profit]]/SalesData[[#This Row],[Quantity]]</f>
        <v>-1.2376</v>
      </c>
      <c r="V1422" s="5">
        <f>SalesData[[#This Row],[Profit]]/SalesData[[#This Row],[Sales]]</f>
        <v>-0.42499999999999999</v>
      </c>
      <c r="W1422" s="17">
        <f>IF(SalesData[[#This Row],[Discount]]&gt;=0.2,1,0)</f>
        <v>1</v>
      </c>
      <c r="X1422" s="1" t="s">
        <v>85</v>
      </c>
      <c r="Y1422" s="1" t="str">
        <f>TEXT(SalesData[[#This Row],[Order Date]],"yyyy")</f>
        <v>2017</v>
      </c>
      <c r="Z1422" s="1" t="s">
        <v>115</v>
      </c>
    </row>
    <row r="1423" spans="1:26" x14ac:dyDescent="0.3">
      <c r="A1423">
        <v>6779</v>
      </c>
      <c r="B1423" s="1" t="s">
        <v>3571</v>
      </c>
      <c r="C1423" s="2">
        <v>42616</v>
      </c>
      <c r="D1423" s="2">
        <v>42621</v>
      </c>
      <c r="E1423" s="1" t="s">
        <v>23</v>
      </c>
      <c r="F1423" s="1" t="s">
        <v>2037</v>
      </c>
      <c r="G1423" s="1" t="s">
        <v>2038</v>
      </c>
      <c r="H1423" s="1" t="s">
        <v>26</v>
      </c>
      <c r="I1423" s="1" t="s">
        <v>27</v>
      </c>
      <c r="J1423" s="1" t="s">
        <v>2756</v>
      </c>
      <c r="K1423" s="1" t="s">
        <v>1091</v>
      </c>
      <c r="L1423" s="1" t="s">
        <v>69</v>
      </c>
      <c r="M1423" s="1" t="s">
        <v>1478</v>
      </c>
      <c r="N1423" s="1" t="s">
        <v>32</v>
      </c>
      <c r="O1423" s="1" t="s">
        <v>33</v>
      </c>
      <c r="P1423" s="1" t="s">
        <v>1479</v>
      </c>
      <c r="Q1423">
        <v>344.94</v>
      </c>
      <c r="R1423">
        <v>3</v>
      </c>
      <c r="S1423" s="5">
        <v>0</v>
      </c>
      <c r="T1423" s="11">
        <v>31.044599999999999</v>
      </c>
      <c r="U1423" s="11">
        <f>SalesData[[#This Row],[Profit]]/SalesData[[#This Row],[Quantity]]</f>
        <v>10.3482</v>
      </c>
      <c r="V1423" s="5">
        <f>SalesData[[#This Row],[Profit]]/SalesData[[#This Row],[Sales]]</f>
        <v>0.09</v>
      </c>
      <c r="W1423" s="17">
        <f>IF(SalesData[[#This Row],[Discount]]&gt;=0.2,1,0)</f>
        <v>0</v>
      </c>
      <c r="X1423" s="1" t="s">
        <v>60</v>
      </c>
      <c r="Y1423" s="1" t="str">
        <f>TEXT(SalesData[[#This Row],[Order Date]],"yyyy")</f>
        <v>2016</v>
      </c>
      <c r="Z1423" s="1" t="s">
        <v>79</v>
      </c>
    </row>
    <row r="1424" spans="1:26" x14ac:dyDescent="0.3">
      <c r="A1424">
        <v>6780</v>
      </c>
      <c r="B1424" s="1" t="s">
        <v>3571</v>
      </c>
      <c r="C1424" s="2">
        <v>42616</v>
      </c>
      <c r="D1424" s="2">
        <v>42621</v>
      </c>
      <c r="E1424" s="1" t="s">
        <v>23</v>
      </c>
      <c r="F1424" s="1" t="s">
        <v>2037</v>
      </c>
      <c r="G1424" s="1" t="s">
        <v>2038</v>
      </c>
      <c r="H1424" s="1" t="s">
        <v>26</v>
      </c>
      <c r="I1424" s="1" t="s">
        <v>27</v>
      </c>
      <c r="J1424" s="1" t="s">
        <v>2756</v>
      </c>
      <c r="K1424" s="1" t="s">
        <v>1091</v>
      </c>
      <c r="L1424" s="1" t="s">
        <v>69</v>
      </c>
      <c r="M1424" s="1" t="s">
        <v>1720</v>
      </c>
      <c r="N1424" s="1" t="s">
        <v>32</v>
      </c>
      <c r="O1424" s="1" t="s">
        <v>58</v>
      </c>
      <c r="P1424" s="1" t="s">
        <v>1721</v>
      </c>
      <c r="Q1424">
        <v>14.76</v>
      </c>
      <c r="R1424">
        <v>2</v>
      </c>
      <c r="S1424" s="5">
        <v>0</v>
      </c>
      <c r="T1424" s="11">
        <v>4.2804000000000002</v>
      </c>
      <c r="U1424" s="11">
        <f>SalesData[[#This Row],[Profit]]/SalesData[[#This Row],[Quantity]]</f>
        <v>2.1402000000000001</v>
      </c>
      <c r="V1424" s="5">
        <f>SalesData[[#This Row],[Profit]]/SalesData[[#This Row],[Sales]]</f>
        <v>0.29000000000000004</v>
      </c>
      <c r="W1424" s="17">
        <f>IF(SalesData[[#This Row],[Discount]]&gt;=0.2,1,0)</f>
        <v>0</v>
      </c>
      <c r="X1424" s="1" t="s">
        <v>60</v>
      </c>
      <c r="Y1424" s="1" t="str">
        <f>TEXT(SalesData[[#This Row],[Order Date]],"yyyy")</f>
        <v>2016</v>
      </c>
      <c r="Z1424" s="1" t="s">
        <v>79</v>
      </c>
    </row>
    <row r="1425" spans="1:26" x14ac:dyDescent="0.3">
      <c r="A1425">
        <v>6783</v>
      </c>
      <c r="B1425" s="1" t="s">
        <v>3572</v>
      </c>
      <c r="C1425" s="2">
        <v>42941</v>
      </c>
      <c r="D1425" s="2">
        <v>42944</v>
      </c>
      <c r="E1425" s="1" t="s">
        <v>23</v>
      </c>
      <c r="F1425" s="1" t="s">
        <v>2508</v>
      </c>
      <c r="G1425" s="1" t="s">
        <v>2509</v>
      </c>
      <c r="H1425" s="1" t="s">
        <v>26</v>
      </c>
      <c r="I1425" s="1" t="s">
        <v>27</v>
      </c>
      <c r="J1425" s="1" t="s">
        <v>67</v>
      </c>
      <c r="K1425" s="1" t="s">
        <v>68</v>
      </c>
      <c r="L1425" s="1" t="s">
        <v>69</v>
      </c>
      <c r="M1425" s="1" t="s">
        <v>679</v>
      </c>
      <c r="N1425" s="1" t="s">
        <v>32</v>
      </c>
      <c r="O1425" s="1" t="s">
        <v>58</v>
      </c>
      <c r="P1425" s="1" t="s">
        <v>680</v>
      </c>
      <c r="Q1425">
        <v>20.096</v>
      </c>
      <c r="R1425">
        <v>4</v>
      </c>
      <c r="S1425" s="5">
        <v>0.2</v>
      </c>
      <c r="T1425" s="11">
        <v>3.0144000000000002</v>
      </c>
      <c r="U1425" s="11">
        <f>SalesData[[#This Row],[Profit]]/SalesData[[#This Row],[Quantity]]</f>
        <v>0.75360000000000005</v>
      </c>
      <c r="V1425" s="5">
        <f>SalesData[[#This Row],[Profit]]/SalesData[[#This Row],[Sales]]</f>
        <v>0.15000000000000002</v>
      </c>
      <c r="W1425" s="17">
        <f>IF(SalesData[[#This Row],[Discount]]&gt;=0.2,1,0)</f>
        <v>1</v>
      </c>
      <c r="X1425" s="1" t="s">
        <v>35</v>
      </c>
      <c r="Y1425" s="1" t="str">
        <f>TEXT(SalesData[[#This Row],[Order Date]],"yyyy")</f>
        <v>2017</v>
      </c>
      <c r="Z1425" s="1" t="s">
        <v>73</v>
      </c>
    </row>
    <row r="1426" spans="1:26" x14ac:dyDescent="0.3">
      <c r="A1426">
        <v>6785</v>
      </c>
      <c r="B1426" s="1" t="s">
        <v>3572</v>
      </c>
      <c r="C1426" s="2">
        <v>42941</v>
      </c>
      <c r="D1426" s="2">
        <v>42944</v>
      </c>
      <c r="E1426" s="1" t="s">
        <v>23</v>
      </c>
      <c r="F1426" s="1" t="s">
        <v>2508</v>
      </c>
      <c r="G1426" s="1" t="s">
        <v>2509</v>
      </c>
      <c r="H1426" s="1" t="s">
        <v>26</v>
      </c>
      <c r="I1426" s="1" t="s">
        <v>27</v>
      </c>
      <c r="J1426" s="1" t="s">
        <v>67</v>
      </c>
      <c r="K1426" s="1" t="s">
        <v>68</v>
      </c>
      <c r="L1426" s="1" t="s">
        <v>69</v>
      </c>
      <c r="M1426" s="1" t="s">
        <v>3167</v>
      </c>
      <c r="N1426" s="1" t="s">
        <v>32</v>
      </c>
      <c r="O1426" s="1" t="s">
        <v>47</v>
      </c>
      <c r="P1426" s="1" t="s">
        <v>3168</v>
      </c>
      <c r="Q1426">
        <v>138.58799999999999</v>
      </c>
      <c r="R1426">
        <v>1</v>
      </c>
      <c r="S1426" s="5">
        <v>0.4</v>
      </c>
      <c r="T1426" s="11">
        <v>-34.646999999999998</v>
      </c>
      <c r="U1426" s="11">
        <f>SalesData[[#This Row],[Profit]]/SalesData[[#This Row],[Quantity]]</f>
        <v>-34.646999999999998</v>
      </c>
      <c r="V1426" s="5">
        <f>SalesData[[#This Row],[Profit]]/SalesData[[#This Row],[Sales]]</f>
        <v>-0.25</v>
      </c>
      <c r="W1426" s="17">
        <f>IF(SalesData[[#This Row],[Discount]]&gt;=0.2,1,0)</f>
        <v>1</v>
      </c>
      <c r="X1426" s="1" t="s">
        <v>35</v>
      </c>
      <c r="Y1426" s="1" t="str">
        <f>TEXT(SalesData[[#This Row],[Order Date]],"yyyy")</f>
        <v>2017</v>
      </c>
      <c r="Z1426" s="1" t="s">
        <v>73</v>
      </c>
    </row>
    <row r="1427" spans="1:26" x14ac:dyDescent="0.3">
      <c r="A1427">
        <v>6788</v>
      </c>
      <c r="B1427" s="1" t="s">
        <v>3573</v>
      </c>
      <c r="C1427" s="2">
        <v>42260</v>
      </c>
      <c r="D1427" s="2">
        <v>42267</v>
      </c>
      <c r="E1427" s="1" t="s">
        <v>41</v>
      </c>
      <c r="F1427" s="1" t="s">
        <v>368</v>
      </c>
      <c r="G1427" s="1" t="s">
        <v>369</v>
      </c>
      <c r="H1427" s="1" t="s">
        <v>26</v>
      </c>
      <c r="I1427" s="1" t="s">
        <v>27</v>
      </c>
      <c r="J1427" s="1" t="s">
        <v>2140</v>
      </c>
      <c r="K1427" s="1" t="s">
        <v>669</v>
      </c>
      <c r="L1427" s="1" t="s">
        <v>30</v>
      </c>
      <c r="M1427" s="1" t="s">
        <v>992</v>
      </c>
      <c r="N1427" s="1" t="s">
        <v>32</v>
      </c>
      <c r="O1427" s="1" t="s">
        <v>58</v>
      </c>
      <c r="P1427" s="1" t="s">
        <v>993</v>
      </c>
      <c r="Q1427">
        <v>129.93</v>
      </c>
      <c r="R1427">
        <v>3</v>
      </c>
      <c r="S1427" s="5">
        <v>0</v>
      </c>
      <c r="T1427" s="11">
        <v>12.993</v>
      </c>
      <c r="U1427" s="11">
        <f>SalesData[[#This Row],[Profit]]/SalesData[[#This Row],[Quantity]]</f>
        <v>4.3310000000000004</v>
      </c>
      <c r="V1427" s="5">
        <f>SalesData[[#This Row],[Profit]]/SalesData[[#This Row],[Sales]]</f>
        <v>9.9999999999999992E-2</v>
      </c>
      <c r="W1427" s="17">
        <f>IF(SalesData[[#This Row],[Discount]]&gt;=0.2,1,0)</f>
        <v>0</v>
      </c>
      <c r="X1427" s="1" t="s">
        <v>49</v>
      </c>
      <c r="Y1427" s="1" t="str">
        <f>TEXT(SalesData[[#This Row],[Order Date]],"yyyy")</f>
        <v>2015</v>
      </c>
      <c r="Z1427" s="1" t="s">
        <v>79</v>
      </c>
    </row>
    <row r="1428" spans="1:26" x14ac:dyDescent="0.3">
      <c r="A1428">
        <v>6792</v>
      </c>
      <c r="B1428" s="1" t="s">
        <v>3574</v>
      </c>
      <c r="C1428" s="2">
        <v>42684</v>
      </c>
      <c r="D1428" s="2">
        <v>42689</v>
      </c>
      <c r="E1428" s="1" t="s">
        <v>41</v>
      </c>
      <c r="F1428" s="1" t="s">
        <v>1739</v>
      </c>
      <c r="G1428" s="1" t="s">
        <v>1740</v>
      </c>
      <c r="H1428" s="1" t="s">
        <v>102</v>
      </c>
      <c r="I1428" s="1" t="s">
        <v>27</v>
      </c>
      <c r="J1428" s="1" t="s">
        <v>1851</v>
      </c>
      <c r="K1428" s="1" t="s">
        <v>55</v>
      </c>
      <c r="L1428" s="1" t="s">
        <v>56</v>
      </c>
      <c r="M1428" s="1" t="s">
        <v>2661</v>
      </c>
      <c r="N1428" s="1" t="s">
        <v>32</v>
      </c>
      <c r="O1428" s="1" t="s">
        <v>58</v>
      </c>
      <c r="P1428" s="1" t="s">
        <v>2662</v>
      </c>
      <c r="Q1428">
        <v>9.98</v>
      </c>
      <c r="R1428">
        <v>1</v>
      </c>
      <c r="S1428" s="5">
        <v>0</v>
      </c>
      <c r="T1428" s="11">
        <v>2.7944</v>
      </c>
      <c r="U1428" s="11">
        <f>SalesData[[#This Row],[Profit]]/SalesData[[#This Row],[Quantity]]</f>
        <v>2.7944</v>
      </c>
      <c r="V1428" s="5">
        <f>SalesData[[#This Row],[Profit]]/SalesData[[#This Row],[Sales]]</f>
        <v>0.27999999999999997</v>
      </c>
      <c r="W1428" s="17">
        <f>IF(SalesData[[#This Row],[Discount]]&gt;=0.2,1,0)</f>
        <v>0</v>
      </c>
      <c r="X1428" s="1" t="s">
        <v>60</v>
      </c>
      <c r="Y1428" s="1" t="str">
        <f>TEXT(SalesData[[#This Row],[Order Date]],"yyyy")</f>
        <v>2016</v>
      </c>
      <c r="Z1428" s="1" t="s">
        <v>36</v>
      </c>
    </row>
    <row r="1429" spans="1:26" x14ac:dyDescent="0.3">
      <c r="A1429">
        <v>6796</v>
      </c>
      <c r="B1429" s="1" t="s">
        <v>3575</v>
      </c>
      <c r="C1429" s="2">
        <v>42324</v>
      </c>
      <c r="D1429" s="2">
        <v>42328</v>
      </c>
      <c r="E1429" s="1" t="s">
        <v>41</v>
      </c>
      <c r="F1429" s="1" t="s">
        <v>571</v>
      </c>
      <c r="G1429" s="1" t="s">
        <v>572</v>
      </c>
      <c r="H1429" s="1" t="s">
        <v>92</v>
      </c>
      <c r="I1429" s="1" t="s">
        <v>27</v>
      </c>
      <c r="J1429" s="1" t="s">
        <v>135</v>
      </c>
      <c r="K1429" s="1" t="s">
        <v>136</v>
      </c>
      <c r="L1429" s="1" t="s">
        <v>95</v>
      </c>
      <c r="M1429" s="1" t="s">
        <v>2692</v>
      </c>
      <c r="N1429" s="1" t="s">
        <v>32</v>
      </c>
      <c r="O1429" s="1" t="s">
        <v>58</v>
      </c>
      <c r="P1429" s="1" t="s">
        <v>2693</v>
      </c>
      <c r="Q1429">
        <v>34.503999999999998</v>
      </c>
      <c r="R1429">
        <v>2</v>
      </c>
      <c r="S1429" s="5">
        <v>0.6</v>
      </c>
      <c r="T1429" s="11">
        <v>-15.5268</v>
      </c>
      <c r="U1429" s="11">
        <f>SalesData[[#This Row],[Profit]]/SalesData[[#This Row],[Quantity]]</f>
        <v>-7.7633999999999999</v>
      </c>
      <c r="V1429" s="5">
        <f>SalesData[[#This Row],[Profit]]/SalesData[[#This Row],[Sales]]</f>
        <v>-0.45</v>
      </c>
      <c r="W1429" s="17">
        <f>IF(SalesData[[#This Row],[Discount]]&gt;=0.2,1,0)</f>
        <v>1</v>
      </c>
      <c r="X1429" s="1" t="s">
        <v>85</v>
      </c>
      <c r="Y1429" s="1" t="str">
        <f>TEXT(SalesData[[#This Row],[Order Date]],"yyyy")</f>
        <v>2015</v>
      </c>
      <c r="Z1429" s="1" t="s">
        <v>36</v>
      </c>
    </row>
    <row r="1430" spans="1:26" x14ac:dyDescent="0.3">
      <c r="A1430">
        <v>6797</v>
      </c>
      <c r="B1430" s="1" t="s">
        <v>3576</v>
      </c>
      <c r="C1430" s="2">
        <v>42241</v>
      </c>
      <c r="D1430" s="2">
        <v>42241</v>
      </c>
      <c r="E1430" s="1" t="s">
        <v>427</v>
      </c>
      <c r="F1430" s="1" t="s">
        <v>1374</v>
      </c>
      <c r="G1430" s="1" t="s">
        <v>1375</v>
      </c>
      <c r="H1430" s="1" t="s">
        <v>26</v>
      </c>
      <c r="I1430" s="1" t="s">
        <v>27</v>
      </c>
      <c r="J1430" s="1" t="s">
        <v>103</v>
      </c>
      <c r="K1430" s="1" t="s">
        <v>94</v>
      </c>
      <c r="L1430" s="1" t="s">
        <v>95</v>
      </c>
      <c r="M1430" s="1" t="s">
        <v>1292</v>
      </c>
      <c r="N1430" s="1" t="s">
        <v>32</v>
      </c>
      <c r="O1430" s="1" t="s">
        <v>58</v>
      </c>
      <c r="P1430" s="1" t="s">
        <v>1760</v>
      </c>
      <c r="Q1430">
        <v>20.103999999999999</v>
      </c>
      <c r="R1430">
        <v>2</v>
      </c>
      <c r="S1430" s="5">
        <v>0.6</v>
      </c>
      <c r="T1430" s="11">
        <v>-16.585799999999999</v>
      </c>
      <c r="U1430" s="11">
        <f>SalesData[[#This Row],[Profit]]/SalesData[[#This Row],[Quantity]]</f>
        <v>-8.2928999999999995</v>
      </c>
      <c r="V1430" s="5">
        <f>SalesData[[#This Row],[Profit]]/SalesData[[#This Row],[Sales]]</f>
        <v>-0.82499999999999996</v>
      </c>
      <c r="W1430" s="17">
        <f>IF(SalesData[[#This Row],[Discount]]&gt;=0.2,1,0)</f>
        <v>1</v>
      </c>
      <c r="X1430" s="1" t="s">
        <v>432</v>
      </c>
      <c r="Y1430" s="1" t="str">
        <f>TEXT(SalesData[[#This Row],[Order Date]],"yyyy")</f>
        <v>2015</v>
      </c>
      <c r="Z1430" s="1" t="s">
        <v>255</v>
      </c>
    </row>
    <row r="1431" spans="1:26" x14ac:dyDescent="0.3">
      <c r="A1431">
        <v>6799</v>
      </c>
      <c r="B1431" s="1" t="s">
        <v>3576</v>
      </c>
      <c r="C1431" s="2">
        <v>42241</v>
      </c>
      <c r="D1431" s="2">
        <v>42241</v>
      </c>
      <c r="E1431" s="1" t="s">
        <v>427</v>
      </c>
      <c r="F1431" s="1" t="s">
        <v>1374</v>
      </c>
      <c r="G1431" s="1" t="s">
        <v>1375</v>
      </c>
      <c r="H1431" s="1" t="s">
        <v>26</v>
      </c>
      <c r="I1431" s="1" t="s">
        <v>27</v>
      </c>
      <c r="J1431" s="1" t="s">
        <v>103</v>
      </c>
      <c r="K1431" s="1" t="s">
        <v>94</v>
      </c>
      <c r="L1431" s="1" t="s">
        <v>95</v>
      </c>
      <c r="M1431" s="1" t="s">
        <v>3577</v>
      </c>
      <c r="N1431" s="1" t="s">
        <v>32</v>
      </c>
      <c r="O1431" s="1" t="s">
        <v>58</v>
      </c>
      <c r="P1431" s="1" t="s">
        <v>3578</v>
      </c>
      <c r="Q1431">
        <v>7.88</v>
      </c>
      <c r="R1431">
        <v>5</v>
      </c>
      <c r="S1431" s="5">
        <v>0.6</v>
      </c>
      <c r="T1431" s="11">
        <v>-3.94</v>
      </c>
      <c r="U1431" s="11">
        <f>SalesData[[#This Row],[Profit]]/SalesData[[#This Row],[Quantity]]</f>
        <v>-0.78800000000000003</v>
      </c>
      <c r="V1431" s="5">
        <f>SalesData[[#This Row],[Profit]]/SalesData[[#This Row],[Sales]]</f>
        <v>-0.5</v>
      </c>
      <c r="W1431" s="17">
        <f>IF(SalesData[[#This Row],[Discount]]&gt;=0.2,1,0)</f>
        <v>1</v>
      </c>
      <c r="X1431" s="1" t="s">
        <v>432</v>
      </c>
      <c r="Y1431" s="1" t="str">
        <f>TEXT(SalesData[[#This Row],[Order Date]],"yyyy")</f>
        <v>2015</v>
      </c>
      <c r="Z1431" s="1" t="s">
        <v>255</v>
      </c>
    </row>
    <row r="1432" spans="1:26" x14ac:dyDescent="0.3">
      <c r="A1432">
        <v>6800</v>
      </c>
      <c r="B1432" s="1" t="s">
        <v>3579</v>
      </c>
      <c r="C1432" s="2">
        <v>42729</v>
      </c>
      <c r="D1432" s="2">
        <v>42736</v>
      </c>
      <c r="E1432" s="1" t="s">
        <v>41</v>
      </c>
      <c r="F1432" s="1" t="s">
        <v>1623</v>
      </c>
      <c r="G1432" s="1" t="s">
        <v>1624</v>
      </c>
      <c r="H1432" s="1" t="s">
        <v>92</v>
      </c>
      <c r="I1432" s="1" t="s">
        <v>27</v>
      </c>
      <c r="J1432" s="1" t="s">
        <v>521</v>
      </c>
      <c r="K1432" s="1" t="s">
        <v>522</v>
      </c>
      <c r="L1432" s="1" t="s">
        <v>56</v>
      </c>
      <c r="M1432" s="1" t="s">
        <v>319</v>
      </c>
      <c r="N1432" s="1" t="s">
        <v>32</v>
      </c>
      <c r="O1432" s="1" t="s">
        <v>47</v>
      </c>
      <c r="P1432" s="1" t="s">
        <v>320</v>
      </c>
      <c r="Q1432">
        <v>35.445</v>
      </c>
      <c r="R1432">
        <v>1</v>
      </c>
      <c r="S1432" s="5">
        <v>0.5</v>
      </c>
      <c r="T1432" s="11">
        <v>-24.102599999999999</v>
      </c>
      <c r="U1432" s="11">
        <f>SalesData[[#This Row],[Profit]]/SalesData[[#This Row],[Quantity]]</f>
        <v>-24.102599999999999</v>
      </c>
      <c r="V1432" s="5">
        <f>SalesData[[#This Row],[Profit]]/SalesData[[#This Row],[Sales]]</f>
        <v>-0.67999999999999994</v>
      </c>
      <c r="W1432" s="17">
        <f>IF(SalesData[[#This Row],[Discount]]&gt;=0.2,1,0)</f>
        <v>1</v>
      </c>
      <c r="X1432" s="1" t="s">
        <v>49</v>
      </c>
      <c r="Y1432" s="1" t="str">
        <f>TEXT(SalesData[[#This Row],[Order Date]],"yyyy")</f>
        <v>2016</v>
      </c>
      <c r="Z1432" s="1" t="s">
        <v>98</v>
      </c>
    </row>
    <row r="1433" spans="1:26" x14ac:dyDescent="0.3">
      <c r="A1433">
        <v>6804</v>
      </c>
      <c r="B1433" s="1" t="s">
        <v>3579</v>
      </c>
      <c r="C1433" s="2">
        <v>42729</v>
      </c>
      <c r="D1433" s="2">
        <v>42736</v>
      </c>
      <c r="E1433" s="1" t="s">
        <v>41</v>
      </c>
      <c r="F1433" s="1" t="s">
        <v>1623</v>
      </c>
      <c r="G1433" s="1" t="s">
        <v>1624</v>
      </c>
      <c r="H1433" s="1" t="s">
        <v>92</v>
      </c>
      <c r="I1433" s="1" t="s">
        <v>27</v>
      </c>
      <c r="J1433" s="1" t="s">
        <v>521</v>
      </c>
      <c r="K1433" s="1" t="s">
        <v>522</v>
      </c>
      <c r="L1433" s="1" t="s">
        <v>56</v>
      </c>
      <c r="M1433" s="1" t="s">
        <v>1515</v>
      </c>
      <c r="N1433" s="1" t="s">
        <v>32</v>
      </c>
      <c r="O1433" s="1" t="s">
        <v>38</v>
      </c>
      <c r="P1433" s="1" t="s">
        <v>1516</v>
      </c>
      <c r="Q1433">
        <v>47.968000000000004</v>
      </c>
      <c r="R1433">
        <v>2</v>
      </c>
      <c r="S1433" s="5">
        <v>0.2</v>
      </c>
      <c r="T1433" s="11">
        <v>4.1971999999999996</v>
      </c>
      <c r="U1433" s="11">
        <f>SalesData[[#This Row],[Profit]]/SalesData[[#This Row],[Quantity]]</f>
        <v>2.0985999999999998</v>
      </c>
      <c r="V1433" s="5">
        <f>SalesData[[#This Row],[Profit]]/SalesData[[#This Row],[Sales]]</f>
        <v>8.7499999999999981E-2</v>
      </c>
      <c r="W1433" s="17">
        <f>IF(SalesData[[#This Row],[Discount]]&gt;=0.2,1,0)</f>
        <v>1</v>
      </c>
      <c r="X1433" s="1" t="s">
        <v>49</v>
      </c>
      <c r="Y1433" s="1" t="str">
        <f>TEXT(SalesData[[#This Row],[Order Date]],"yyyy")</f>
        <v>2016</v>
      </c>
      <c r="Z1433" s="1" t="s">
        <v>98</v>
      </c>
    </row>
    <row r="1434" spans="1:26" x14ac:dyDescent="0.3">
      <c r="A1434">
        <v>6809</v>
      </c>
      <c r="B1434" s="1" t="s">
        <v>3580</v>
      </c>
      <c r="C1434" s="2">
        <v>42094</v>
      </c>
      <c r="D1434" s="2">
        <v>42099</v>
      </c>
      <c r="E1434" s="1" t="s">
        <v>41</v>
      </c>
      <c r="F1434" s="1" t="s">
        <v>505</v>
      </c>
      <c r="G1434" s="1" t="s">
        <v>506</v>
      </c>
      <c r="H1434" s="1" t="s">
        <v>92</v>
      </c>
      <c r="I1434" s="1" t="s">
        <v>27</v>
      </c>
      <c r="J1434" s="1" t="s">
        <v>103</v>
      </c>
      <c r="K1434" s="1" t="s">
        <v>94</v>
      </c>
      <c r="L1434" s="1" t="s">
        <v>95</v>
      </c>
      <c r="M1434" s="1" t="s">
        <v>2650</v>
      </c>
      <c r="N1434" s="1" t="s">
        <v>32</v>
      </c>
      <c r="O1434" s="1" t="s">
        <v>58</v>
      </c>
      <c r="P1434" s="1" t="s">
        <v>2651</v>
      </c>
      <c r="Q1434">
        <v>22.38</v>
      </c>
      <c r="R1434">
        <v>3</v>
      </c>
      <c r="S1434" s="5">
        <v>0.6</v>
      </c>
      <c r="T1434" s="11">
        <v>-7.8330000000000002</v>
      </c>
      <c r="U1434" s="11">
        <f>SalesData[[#This Row],[Profit]]/SalesData[[#This Row],[Quantity]]</f>
        <v>-2.6110000000000002</v>
      </c>
      <c r="V1434" s="5">
        <f>SalesData[[#This Row],[Profit]]/SalesData[[#This Row],[Sales]]</f>
        <v>-0.35000000000000003</v>
      </c>
      <c r="W1434" s="17">
        <f>IF(SalesData[[#This Row],[Discount]]&gt;=0.2,1,0)</f>
        <v>1</v>
      </c>
      <c r="X1434" s="1" t="s">
        <v>60</v>
      </c>
      <c r="Y1434" s="1" t="str">
        <f>TEXT(SalesData[[#This Row],[Order Date]],"yyyy")</f>
        <v>2015</v>
      </c>
      <c r="Z1434" s="1" t="s">
        <v>197</v>
      </c>
    </row>
    <row r="1435" spans="1:26" x14ac:dyDescent="0.3">
      <c r="A1435">
        <v>6812</v>
      </c>
      <c r="B1435" s="1" t="s">
        <v>3581</v>
      </c>
      <c r="C1435" s="2">
        <v>42992</v>
      </c>
      <c r="D1435" s="2">
        <v>42993</v>
      </c>
      <c r="E1435" s="1" t="s">
        <v>89</v>
      </c>
      <c r="F1435" s="1" t="s">
        <v>3582</v>
      </c>
      <c r="G1435" s="1" t="s">
        <v>3583</v>
      </c>
      <c r="H1435" s="1" t="s">
        <v>26</v>
      </c>
      <c r="I1435" s="1" t="s">
        <v>27</v>
      </c>
      <c r="J1435" s="1" t="s">
        <v>67</v>
      </c>
      <c r="K1435" s="1" t="s">
        <v>68</v>
      </c>
      <c r="L1435" s="1" t="s">
        <v>69</v>
      </c>
      <c r="M1435" s="1" t="s">
        <v>497</v>
      </c>
      <c r="N1435" s="1" t="s">
        <v>32</v>
      </c>
      <c r="O1435" s="1" t="s">
        <v>38</v>
      </c>
      <c r="P1435" s="1" t="s">
        <v>498</v>
      </c>
      <c r="Q1435">
        <v>113.372</v>
      </c>
      <c r="R1435">
        <v>2</v>
      </c>
      <c r="S1435" s="5">
        <v>0.3</v>
      </c>
      <c r="T1435" s="11">
        <v>-29.152799999999999</v>
      </c>
      <c r="U1435" s="11">
        <f>SalesData[[#This Row],[Profit]]/SalesData[[#This Row],[Quantity]]</f>
        <v>-14.5764</v>
      </c>
      <c r="V1435" s="5">
        <f>SalesData[[#This Row],[Profit]]/SalesData[[#This Row],[Sales]]</f>
        <v>-0.25714285714285712</v>
      </c>
      <c r="W1435" s="17">
        <f>IF(SalesData[[#This Row],[Discount]]&gt;=0.2,1,0)</f>
        <v>1</v>
      </c>
      <c r="X1435" s="1" t="s">
        <v>125</v>
      </c>
      <c r="Y1435" s="1" t="str">
        <f>TEXT(SalesData[[#This Row],[Order Date]],"yyyy")</f>
        <v>2017</v>
      </c>
      <c r="Z1435" s="1" t="s">
        <v>79</v>
      </c>
    </row>
    <row r="1436" spans="1:26" x14ac:dyDescent="0.3">
      <c r="A1436">
        <v>6814</v>
      </c>
      <c r="B1436" s="1" t="s">
        <v>3581</v>
      </c>
      <c r="C1436" s="2">
        <v>42992</v>
      </c>
      <c r="D1436" s="2">
        <v>42993</v>
      </c>
      <c r="E1436" s="1" t="s">
        <v>89</v>
      </c>
      <c r="F1436" s="1" t="s">
        <v>3582</v>
      </c>
      <c r="G1436" s="1" t="s">
        <v>3583</v>
      </c>
      <c r="H1436" s="1" t="s">
        <v>26</v>
      </c>
      <c r="I1436" s="1" t="s">
        <v>27</v>
      </c>
      <c r="J1436" s="1" t="s">
        <v>67</v>
      </c>
      <c r="K1436" s="1" t="s">
        <v>68</v>
      </c>
      <c r="L1436" s="1" t="s">
        <v>69</v>
      </c>
      <c r="M1436" s="1" t="s">
        <v>3584</v>
      </c>
      <c r="N1436" s="1" t="s">
        <v>32</v>
      </c>
      <c r="O1436" s="1" t="s">
        <v>58</v>
      </c>
      <c r="P1436" s="1" t="s">
        <v>3585</v>
      </c>
      <c r="Q1436">
        <v>127.93600000000001</v>
      </c>
      <c r="R1436">
        <v>8</v>
      </c>
      <c r="S1436" s="5">
        <v>0.2</v>
      </c>
      <c r="T1436" s="11">
        <v>4.7976000000000001</v>
      </c>
      <c r="U1436" s="11">
        <f>SalesData[[#This Row],[Profit]]/SalesData[[#This Row],[Quantity]]</f>
        <v>0.59970000000000001</v>
      </c>
      <c r="V1436" s="5">
        <f>SalesData[[#This Row],[Profit]]/SalesData[[#This Row],[Sales]]</f>
        <v>3.7499999999999999E-2</v>
      </c>
      <c r="W1436" s="17">
        <f>IF(SalesData[[#This Row],[Discount]]&gt;=0.2,1,0)</f>
        <v>1</v>
      </c>
      <c r="X1436" s="1" t="s">
        <v>125</v>
      </c>
      <c r="Y1436" s="1" t="str">
        <f>TEXT(SalesData[[#This Row],[Order Date]],"yyyy")</f>
        <v>2017</v>
      </c>
      <c r="Z1436" s="1" t="s">
        <v>79</v>
      </c>
    </row>
    <row r="1437" spans="1:26" x14ac:dyDescent="0.3">
      <c r="A1437">
        <v>6816</v>
      </c>
      <c r="B1437" s="1" t="s">
        <v>3586</v>
      </c>
      <c r="C1437" s="2">
        <v>41807</v>
      </c>
      <c r="D1437" s="2">
        <v>41811</v>
      </c>
      <c r="E1437" s="1" t="s">
        <v>41</v>
      </c>
      <c r="F1437" s="1" t="s">
        <v>1344</v>
      </c>
      <c r="G1437" s="1" t="s">
        <v>1345</v>
      </c>
      <c r="H1437" s="1" t="s">
        <v>26</v>
      </c>
      <c r="I1437" s="1" t="s">
        <v>27</v>
      </c>
      <c r="J1437" s="1" t="s">
        <v>193</v>
      </c>
      <c r="K1437" s="1" t="s">
        <v>194</v>
      </c>
      <c r="L1437" s="1" t="s">
        <v>56</v>
      </c>
      <c r="M1437" s="1" t="s">
        <v>1363</v>
      </c>
      <c r="N1437" s="1" t="s">
        <v>32</v>
      </c>
      <c r="O1437" s="1" t="s">
        <v>58</v>
      </c>
      <c r="P1437" s="1" t="s">
        <v>425</v>
      </c>
      <c r="Q1437">
        <v>6.24</v>
      </c>
      <c r="R1437">
        <v>3</v>
      </c>
      <c r="S1437" s="5">
        <v>0</v>
      </c>
      <c r="T1437" s="11">
        <v>2.6208</v>
      </c>
      <c r="U1437" s="11">
        <f>SalesData[[#This Row],[Profit]]/SalesData[[#This Row],[Quantity]]</f>
        <v>0.87360000000000004</v>
      </c>
      <c r="V1437" s="5">
        <f>SalesData[[#This Row],[Profit]]/SalesData[[#This Row],[Sales]]</f>
        <v>0.42</v>
      </c>
      <c r="W1437" s="17">
        <f>IF(SalesData[[#This Row],[Discount]]&gt;=0.2,1,0)</f>
        <v>0</v>
      </c>
      <c r="X1437" s="1" t="s">
        <v>85</v>
      </c>
      <c r="Y1437" s="1" t="str">
        <f>TEXT(SalesData[[#This Row],[Order Date]],"yyyy")</f>
        <v>2014</v>
      </c>
      <c r="Z1437" s="1" t="s">
        <v>61</v>
      </c>
    </row>
    <row r="1438" spans="1:26" x14ac:dyDescent="0.3">
      <c r="A1438">
        <v>6820</v>
      </c>
      <c r="B1438" s="1" t="s">
        <v>3587</v>
      </c>
      <c r="C1438" s="2">
        <v>43097</v>
      </c>
      <c r="D1438" s="2">
        <v>43101</v>
      </c>
      <c r="E1438" s="1" t="s">
        <v>41</v>
      </c>
      <c r="F1438" s="1" t="s">
        <v>3419</v>
      </c>
      <c r="G1438" s="1" t="s">
        <v>3420</v>
      </c>
      <c r="H1438" s="1" t="s">
        <v>92</v>
      </c>
      <c r="I1438" s="1" t="s">
        <v>27</v>
      </c>
      <c r="J1438" s="1" t="s">
        <v>1381</v>
      </c>
      <c r="K1438" s="1" t="s">
        <v>136</v>
      </c>
      <c r="L1438" s="1" t="s">
        <v>95</v>
      </c>
      <c r="M1438" s="1" t="s">
        <v>2328</v>
      </c>
      <c r="N1438" s="1" t="s">
        <v>32</v>
      </c>
      <c r="O1438" s="1" t="s">
        <v>58</v>
      </c>
      <c r="P1438" s="1" t="s">
        <v>2329</v>
      </c>
      <c r="Q1438">
        <v>7.968</v>
      </c>
      <c r="R1438">
        <v>3</v>
      </c>
      <c r="S1438" s="5">
        <v>0.6</v>
      </c>
      <c r="T1438" s="11">
        <v>-2.3904000000000001</v>
      </c>
      <c r="U1438" s="11">
        <f>SalesData[[#This Row],[Profit]]/SalesData[[#This Row],[Quantity]]</f>
        <v>-0.79680000000000006</v>
      </c>
      <c r="V1438" s="5">
        <f>SalesData[[#This Row],[Profit]]/SalesData[[#This Row],[Sales]]</f>
        <v>-0.3</v>
      </c>
      <c r="W1438" s="17">
        <f>IF(SalesData[[#This Row],[Discount]]&gt;=0.2,1,0)</f>
        <v>1</v>
      </c>
      <c r="X1438" s="1" t="s">
        <v>85</v>
      </c>
      <c r="Y1438" s="1" t="str">
        <f>TEXT(SalesData[[#This Row],[Order Date]],"yyyy")</f>
        <v>2017</v>
      </c>
      <c r="Z1438" s="1" t="s">
        <v>98</v>
      </c>
    </row>
    <row r="1439" spans="1:26" x14ac:dyDescent="0.3">
      <c r="A1439">
        <v>6821</v>
      </c>
      <c r="B1439" s="1" t="s">
        <v>3587</v>
      </c>
      <c r="C1439" s="2">
        <v>43097</v>
      </c>
      <c r="D1439" s="2">
        <v>43101</v>
      </c>
      <c r="E1439" s="1" t="s">
        <v>41</v>
      </c>
      <c r="F1439" s="1" t="s">
        <v>3419</v>
      </c>
      <c r="G1439" s="1" t="s">
        <v>3420</v>
      </c>
      <c r="H1439" s="1" t="s">
        <v>92</v>
      </c>
      <c r="I1439" s="1" t="s">
        <v>27</v>
      </c>
      <c r="J1439" s="1" t="s">
        <v>1381</v>
      </c>
      <c r="K1439" s="1" t="s">
        <v>136</v>
      </c>
      <c r="L1439" s="1" t="s">
        <v>95</v>
      </c>
      <c r="M1439" s="1" t="s">
        <v>257</v>
      </c>
      <c r="N1439" s="1" t="s">
        <v>32</v>
      </c>
      <c r="O1439" s="1" t="s">
        <v>38</v>
      </c>
      <c r="P1439" s="1" t="s">
        <v>258</v>
      </c>
      <c r="Q1439">
        <v>113.372</v>
      </c>
      <c r="R1439">
        <v>2</v>
      </c>
      <c r="S1439" s="5">
        <v>0.3</v>
      </c>
      <c r="T1439" s="11">
        <v>-3.2391999999999999</v>
      </c>
      <c r="U1439" s="11">
        <f>SalesData[[#This Row],[Profit]]/SalesData[[#This Row],[Quantity]]</f>
        <v>-1.6195999999999999</v>
      </c>
      <c r="V1439" s="5">
        <f>SalesData[[#This Row],[Profit]]/SalesData[[#This Row],[Sales]]</f>
        <v>-2.8571428571428571E-2</v>
      </c>
      <c r="W1439" s="17">
        <f>IF(SalesData[[#This Row],[Discount]]&gt;=0.2,1,0)</f>
        <v>1</v>
      </c>
      <c r="X1439" s="1" t="s">
        <v>85</v>
      </c>
      <c r="Y1439" s="1" t="str">
        <f>TEXT(SalesData[[#This Row],[Order Date]],"yyyy")</f>
        <v>2017</v>
      </c>
      <c r="Z1439" s="1" t="s">
        <v>98</v>
      </c>
    </row>
    <row r="1440" spans="1:26" x14ac:dyDescent="0.3">
      <c r="A1440">
        <v>6822</v>
      </c>
      <c r="B1440" s="1" t="s">
        <v>3587</v>
      </c>
      <c r="C1440" s="2">
        <v>43097</v>
      </c>
      <c r="D1440" s="2">
        <v>43101</v>
      </c>
      <c r="E1440" s="1" t="s">
        <v>41</v>
      </c>
      <c r="F1440" s="1" t="s">
        <v>3419</v>
      </c>
      <c r="G1440" s="1" t="s">
        <v>3420</v>
      </c>
      <c r="H1440" s="1" t="s">
        <v>92</v>
      </c>
      <c r="I1440" s="1" t="s">
        <v>27</v>
      </c>
      <c r="J1440" s="1" t="s">
        <v>1381</v>
      </c>
      <c r="K1440" s="1" t="s">
        <v>136</v>
      </c>
      <c r="L1440" s="1" t="s">
        <v>95</v>
      </c>
      <c r="M1440" s="1" t="s">
        <v>448</v>
      </c>
      <c r="N1440" s="1" t="s">
        <v>32</v>
      </c>
      <c r="O1440" s="1" t="s">
        <v>58</v>
      </c>
      <c r="P1440" s="1" t="s">
        <v>449</v>
      </c>
      <c r="Q1440">
        <v>2.96</v>
      </c>
      <c r="R1440">
        <v>2</v>
      </c>
      <c r="S1440" s="5">
        <v>0.6</v>
      </c>
      <c r="T1440" s="11">
        <v>-1.4059999999999999</v>
      </c>
      <c r="U1440" s="11">
        <f>SalesData[[#This Row],[Profit]]/SalesData[[#This Row],[Quantity]]</f>
        <v>-0.70299999999999996</v>
      </c>
      <c r="V1440" s="5">
        <f>SalesData[[#This Row],[Profit]]/SalesData[[#This Row],[Sales]]</f>
        <v>-0.47499999999999998</v>
      </c>
      <c r="W1440" s="17">
        <f>IF(SalesData[[#This Row],[Discount]]&gt;=0.2,1,0)</f>
        <v>1</v>
      </c>
      <c r="X1440" s="1" t="s">
        <v>85</v>
      </c>
      <c r="Y1440" s="1" t="str">
        <f>TEXT(SalesData[[#This Row],[Order Date]],"yyyy")</f>
        <v>2017</v>
      </c>
      <c r="Z1440" s="1" t="s">
        <v>98</v>
      </c>
    </row>
    <row r="1441" spans="1:26" x14ac:dyDescent="0.3">
      <c r="A1441">
        <v>6825</v>
      </c>
      <c r="B1441" s="1" t="s">
        <v>3588</v>
      </c>
      <c r="C1441" s="2">
        <v>42210</v>
      </c>
      <c r="D1441" s="2">
        <v>42214</v>
      </c>
      <c r="E1441" s="1" t="s">
        <v>41</v>
      </c>
      <c r="F1441" s="1" t="s">
        <v>3408</v>
      </c>
      <c r="G1441" s="1" t="s">
        <v>3409</v>
      </c>
      <c r="H1441" s="1" t="s">
        <v>92</v>
      </c>
      <c r="I1441" s="1" t="s">
        <v>27</v>
      </c>
      <c r="J1441" s="1" t="s">
        <v>1618</v>
      </c>
      <c r="K1441" s="1" t="s">
        <v>1278</v>
      </c>
      <c r="L1441" s="1" t="s">
        <v>30</v>
      </c>
      <c r="M1441" s="1" t="s">
        <v>456</v>
      </c>
      <c r="N1441" s="1" t="s">
        <v>32</v>
      </c>
      <c r="O1441" s="1" t="s">
        <v>47</v>
      </c>
      <c r="P1441" s="1" t="s">
        <v>457</v>
      </c>
      <c r="Q1441">
        <v>358.58</v>
      </c>
      <c r="R1441">
        <v>2</v>
      </c>
      <c r="S1441" s="5">
        <v>0</v>
      </c>
      <c r="T1441" s="11">
        <v>39.443800000000003</v>
      </c>
      <c r="U1441" s="11">
        <f>SalesData[[#This Row],[Profit]]/SalesData[[#This Row],[Quantity]]</f>
        <v>19.721900000000002</v>
      </c>
      <c r="V1441" s="5">
        <f>SalesData[[#This Row],[Profit]]/SalesData[[#This Row],[Sales]]</f>
        <v>0.11000000000000001</v>
      </c>
      <c r="W1441" s="17">
        <f>IF(SalesData[[#This Row],[Discount]]&gt;=0.2,1,0)</f>
        <v>0</v>
      </c>
      <c r="X1441" s="1" t="s">
        <v>85</v>
      </c>
      <c r="Y1441" s="1" t="str">
        <f>TEXT(SalesData[[#This Row],[Order Date]],"yyyy")</f>
        <v>2015</v>
      </c>
      <c r="Z1441" s="1" t="s">
        <v>73</v>
      </c>
    </row>
    <row r="1442" spans="1:26" x14ac:dyDescent="0.3">
      <c r="A1442">
        <v>6834</v>
      </c>
      <c r="B1442" s="1" t="s">
        <v>3589</v>
      </c>
      <c r="C1442" s="2">
        <v>42621</v>
      </c>
      <c r="D1442" s="2">
        <v>42621</v>
      </c>
      <c r="E1442" s="1" t="s">
        <v>427</v>
      </c>
      <c r="F1442" s="1" t="s">
        <v>849</v>
      </c>
      <c r="G1442" s="1" t="s">
        <v>850</v>
      </c>
      <c r="H1442" s="1" t="s">
        <v>26</v>
      </c>
      <c r="I1442" s="1" t="s">
        <v>27</v>
      </c>
      <c r="J1442" s="1" t="s">
        <v>851</v>
      </c>
      <c r="K1442" s="1" t="s">
        <v>55</v>
      </c>
      <c r="L1442" s="1" t="s">
        <v>56</v>
      </c>
      <c r="M1442" s="1" t="s">
        <v>1236</v>
      </c>
      <c r="N1442" s="1" t="s">
        <v>32</v>
      </c>
      <c r="O1442" s="1" t="s">
        <v>47</v>
      </c>
      <c r="P1442" s="1" t="s">
        <v>1237</v>
      </c>
      <c r="Q1442">
        <v>146.04</v>
      </c>
      <c r="R1442">
        <v>1</v>
      </c>
      <c r="S1442" s="5">
        <v>0.2</v>
      </c>
      <c r="T1442" s="11">
        <v>-12.778499999999999</v>
      </c>
      <c r="U1442" s="11">
        <f>SalesData[[#This Row],[Profit]]/SalesData[[#This Row],[Quantity]]</f>
        <v>-12.778499999999999</v>
      </c>
      <c r="V1442" s="5">
        <f>SalesData[[#This Row],[Profit]]/SalesData[[#This Row],[Sales]]</f>
        <v>-8.7499999999999994E-2</v>
      </c>
      <c r="W1442" s="17">
        <f>IF(SalesData[[#This Row],[Discount]]&gt;=0.2,1,0)</f>
        <v>1</v>
      </c>
      <c r="X1442" s="1" t="s">
        <v>432</v>
      </c>
      <c r="Y1442" s="1" t="str">
        <f>TEXT(SalesData[[#This Row],[Order Date]],"yyyy")</f>
        <v>2016</v>
      </c>
      <c r="Z1442" s="1" t="s">
        <v>79</v>
      </c>
    </row>
    <row r="1443" spans="1:26" x14ac:dyDescent="0.3">
      <c r="A1443">
        <v>6837</v>
      </c>
      <c r="B1443" s="1" t="s">
        <v>3590</v>
      </c>
      <c r="C1443" s="2">
        <v>43023</v>
      </c>
      <c r="D1443" s="2">
        <v>43028</v>
      </c>
      <c r="E1443" s="1" t="s">
        <v>41</v>
      </c>
      <c r="F1443" s="1" t="s">
        <v>2720</v>
      </c>
      <c r="G1443" s="1" t="s">
        <v>2721</v>
      </c>
      <c r="H1443" s="1" t="s">
        <v>92</v>
      </c>
      <c r="I1443" s="1" t="s">
        <v>27</v>
      </c>
      <c r="J1443" s="1" t="s">
        <v>3591</v>
      </c>
      <c r="K1443" s="1" t="s">
        <v>55</v>
      </c>
      <c r="L1443" s="1" t="s">
        <v>56</v>
      </c>
      <c r="M1443" s="1" t="s">
        <v>285</v>
      </c>
      <c r="N1443" s="1" t="s">
        <v>32</v>
      </c>
      <c r="O1443" s="1" t="s">
        <v>58</v>
      </c>
      <c r="P1443" s="1" t="s">
        <v>286</v>
      </c>
      <c r="Q1443">
        <v>22.72</v>
      </c>
      <c r="R1443">
        <v>1</v>
      </c>
      <c r="S1443" s="5">
        <v>0</v>
      </c>
      <c r="T1443" s="11">
        <v>9.3152000000000008</v>
      </c>
      <c r="U1443" s="11">
        <f>SalesData[[#This Row],[Profit]]/SalesData[[#This Row],[Quantity]]</f>
        <v>9.3152000000000008</v>
      </c>
      <c r="V1443" s="5">
        <f>SalesData[[#This Row],[Profit]]/SalesData[[#This Row],[Sales]]</f>
        <v>0.41000000000000003</v>
      </c>
      <c r="W1443" s="17">
        <f>IF(SalesData[[#This Row],[Discount]]&gt;=0.2,1,0)</f>
        <v>0</v>
      </c>
      <c r="X1443" s="1" t="s">
        <v>60</v>
      </c>
      <c r="Y1443" s="1" t="str">
        <f>TEXT(SalesData[[#This Row],[Order Date]],"yyyy")</f>
        <v>2017</v>
      </c>
      <c r="Z1443" s="1" t="s">
        <v>50</v>
      </c>
    </row>
    <row r="1444" spans="1:26" x14ac:dyDescent="0.3">
      <c r="A1444">
        <v>6845</v>
      </c>
      <c r="B1444" s="1" t="s">
        <v>3592</v>
      </c>
      <c r="C1444" s="2">
        <v>42625</v>
      </c>
      <c r="D1444" s="2">
        <v>42630</v>
      </c>
      <c r="E1444" s="1" t="s">
        <v>41</v>
      </c>
      <c r="F1444" s="1" t="s">
        <v>789</v>
      </c>
      <c r="G1444" s="1" t="s">
        <v>790</v>
      </c>
      <c r="H1444" s="1" t="s">
        <v>92</v>
      </c>
      <c r="I1444" s="1" t="s">
        <v>27</v>
      </c>
      <c r="J1444" s="1" t="s">
        <v>880</v>
      </c>
      <c r="K1444" s="1" t="s">
        <v>718</v>
      </c>
      <c r="L1444" s="1" t="s">
        <v>30</v>
      </c>
      <c r="M1444" s="1" t="s">
        <v>3593</v>
      </c>
      <c r="N1444" s="1" t="s">
        <v>32</v>
      </c>
      <c r="O1444" s="1" t="s">
        <v>38</v>
      </c>
      <c r="P1444" s="1" t="s">
        <v>3594</v>
      </c>
      <c r="Q1444">
        <v>1059.1199999999999</v>
      </c>
      <c r="R1444">
        <v>4</v>
      </c>
      <c r="S1444" s="5">
        <v>0</v>
      </c>
      <c r="T1444" s="11">
        <v>307.14479999999998</v>
      </c>
      <c r="U1444" s="11">
        <f>SalesData[[#This Row],[Profit]]/SalesData[[#This Row],[Quantity]]</f>
        <v>76.786199999999994</v>
      </c>
      <c r="V1444" s="5">
        <f>SalesData[[#This Row],[Profit]]/SalesData[[#This Row],[Sales]]</f>
        <v>0.28999999999999998</v>
      </c>
      <c r="W1444" s="17">
        <f>IF(SalesData[[#This Row],[Discount]]&gt;=0.2,1,0)</f>
        <v>0</v>
      </c>
      <c r="X1444" s="1" t="s">
        <v>60</v>
      </c>
      <c r="Y1444" s="1" t="str">
        <f>TEXT(SalesData[[#This Row],[Order Date]],"yyyy")</f>
        <v>2016</v>
      </c>
      <c r="Z1444" s="1" t="s">
        <v>79</v>
      </c>
    </row>
    <row r="1445" spans="1:26" x14ac:dyDescent="0.3">
      <c r="A1445">
        <v>6846</v>
      </c>
      <c r="B1445" s="1" t="s">
        <v>3595</v>
      </c>
      <c r="C1445" s="2">
        <v>41826</v>
      </c>
      <c r="D1445" s="2">
        <v>41832</v>
      </c>
      <c r="E1445" s="1" t="s">
        <v>41</v>
      </c>
      <c r="F1445" s="1" t="s">
        <v>1822</v>
      </c>
      <c r="G1445" s="1" t="s">
        <v>1823</v>
      </c>
      <c r="H1445" s="1" t="s">
        <v>102</v>
      </c>
      <c r="I1445" s="1" t="s">
        <v>27</v>
      </c>
      <c r="J1445" s="1" t="s">
        <v>3596</v>
      </c>
      <c r="K1445" s="1" t="s">
        <v>55</v>
      </c>
      <c r="L1445" s="1" t="s">
        <v>56</v>
      </c>
      <c r="M1445" s="1" t="s">
        <v>1587</v>
      </c>
      <c r="N1445" s="1" t="s">
        <v>32</v>
      </c>
      <c r="O1445" s="1" t="s">
        <v>38</v>
      </c>
      <c r="P1445" s="1" t="s">
        <v>1588</v>
      </c>
      <c r="Q1445">
        <v>478.48</v>
      </c>
      <c r="R1445">
        <v>2</v>
      </c>
      <c r="S1445" s="5">
        <v>0.2</v>
      </c>
      <c r="T1445" s="11">
        <v>47.847999999999999</v>
      </c>
      <c r="U1445" s="11">
        <f>SalesData[[#This Row],[Profit]]/SalesData[[#This Row],[Quantity]]</f>
        <v>23.923999999999999</v>
      </c>
      <c r="V1445" s="5">
        <f>SalesData[[#This Row],[Profit]]/SalesData[[#This Row],[Sales]]</f>
        <v>9.9999999999999992E-2</v>
      </c>
      <c r="W1445" s="17">
        <f>IF(SalesData[[#This Row],[Discount]]&gt;=0.2,1,0)</f>
        <v>1</v>
      </c>
      <c r="X1445" s="1" t="s">
        <v>131</v>
      </c>
      <c r="Y1445" s="1" t="str">
        <f>TEXT(SalesData[[#This Row],[Order Date]],"yyyy")</f>
        <v>2014</v>
      </c>
      <c r="Z1445" s="1" t="s">
        <v>73</v>
      </c>
    </row>
    <row r="1446" spans="1:26" x14ac:dyDescent="0.3">
      <c r="A1446">
        <v>6850</v>
      </c>
      <c r="B1446" s="1" t="s">
        <v>3597</v>
      </c>
      <c r="C1446" s="2">
        <v>41749</v>
      </c>
      <c r="D1446" s="2">
        <v>41754</v>
      </c>
      <c r="E1446" s="1" t="s">
        <v>41</v>
      </c>
      <c r="F1446" s="1" t="s">
        <v>1566</v>
      </c>
      <c r="G1446" s="1" t="s">
        <v>1567</v>
      </c>
      <c r="H1446" s="1" t="s">
        <v>26</v>
      </c>
      <c r="I1446" s="1" t="s">
        <v>27</v>
      </c>
      <c r="J1446" s="1" t="s">
        <v>54</v>
      </c>
      <c r="K1446" s="1" t="s">
        <v>55</v>
      </c>
      <c r="L1446" s="1" t="s">
        <v>56</v>
      </c>
      <c r="M1446" s="1" t="s">
        <v>2131</v>
      </c>
      <c r="N1446" s="1" t="s">
        <v>32</v>
      </c>
      <c r="O1446" s="1" t="s">
        <v>58</v>
      </c>
      <c r="P1446" s="1" t="s">
        <v>2132</v>
      </c>
      <c r="Q1446">
        <v>59.92</v>
      </c>
      <c r="R1446">
        <v>4</v>
      </c>
      <c r="S1446" s="5">
        <v>0</v>
      </c>
      <c r="T1446" s="11">
        <v>27.563199999999998</v>
      </c>
      <c r="U1446" s="11">
        <f>SalesData[[#This Row],[Profit]]/SalesData[[#This Row],[Quantity]]</f>
        <v>6.8907999999999996</v>
      </c>
      <c r="V1446" s="5">
        <f>SalesData[[#This Row],[Profit]]/SalesData[[#This Row],[Sales]]</f>
        <v>0.45999999999999996</v>
      </c>
      <c r="W1446" s="17">
        <f>IF(SalesData[[#This Row],[Discount]]&gt;=0.2,1,0)</f>
        <v>0</v>
      </c>
      <c r="X1446" s="1" t="s">
        <v>60</v>
      </c>
      <c r="Y1446" s="1" t="str">
        <f>TEXT(SalesData[[#This Row],[Order Date]],"yyyy")</f>
        <v>2014</v>
      </c>
      <c r="Z1446" s="1" t="s">
        <v>115</v>
      </c>
    </row>
    <row r="1447" spans="1:26" x14ac:dyDescent="0.3">
      <c r="A1447">
        <v>6851</v>
      </c>
      <c r="B1447" s="1" t="s">
        <v>3598</v>
      </c>
      <c r="C1447" s="2">
        <v>42377</v>
      </c>
      <c r="D1447" s="2">
        <v>42381</v>
      </c>
      <c r="E1447" s="1" t="s">
        <v>41</v>
      </c>
      <c r="F1447" s="1" t="s">
        <v>2698</v>
      </c>
      <c r="G1447" s="1" t="s">
        <v>2699</v>
      </c>
      <c r="H1447" s="1" t="s">
        <v>92</v>
      </c>
      <c r="I1447" s="1" t="s">
        <v>27</v>
      </c>
      <c r="J1447" s="1" t="s">
        <v>239</v>
      </c>
      <c r="K1447" s="1" t="s">
        <v>240</v>
      </c>
      <c r="L1447" s="1" t="s">
        <v>95</v>
      </c>
      <c r="M1447" s="1" t="s">
        <v>104</v>
      </c>
      <c r="N1447" s="1" t="s">
        <v>32</v>
      </c>
      <c r="O1447" s="1" t="s">
        <v>33</v>
      </c>
      <c r="P1447" s="1" t="s">
        <v>105</v>
      </c>
      <c r="Q1447">
        <v>1565.88</v>
      </c>
      <c r="R1447">
        <v>6</v>
      </c>
      <c r="S1447" s="5">
        <v>0</v>
      </c>
      <c r="T1447" s="11">
        <v>407.12880000000001</v>
      </c>
      <c r="U1447" s="11">
        <f>SalesData[[#This Row],[Profit]]/SalesData[[#This Row],[Quantity]]</f>
        <v>67.854799999999997</v>
      </c>
      <c r="V1447" s="5">
        <f>SalesData[[#This Row],[Profit]]/SalesData[[#This Row],[Sales]]</f>
        <v>0.26</v>
      </c>
      <c r="W1447" s="17">
        <f>IF(SalesData[[#This Row],[Discount]]&gt;=0.2,1,0)</f>
        <v>0</v>
      </c>
      <c r="X1447" s="1" t="s">
        <v>85</v>
      </c>
      <c r="Y1447" s="1" t="str">
        <f>TEXT(SalesData[[#This Row],[Order Date]],"yyyy")</f>
        <v>2016</v>
      </c>
      <c r="Z1447" s="1" t="s">
        <v>171</v>
      </c>
    </row>
    <row r="1448" spans="1:26" x14ac:dyDescent="0.3">
      <c r="A1448">
        <v>6863</v>
      </c>
      <c r="B1448" s="1" t="s">
        <v>3599</v>
      </c>
      <c r="C1448" s="2">
        <v>42842</v>
      </c>
      <c r="D1448" s="2">
        <v>42847</v>
      </c>
      <c r="E1448" s="1" t="s">
        <v>41</v>
      </c>
      <c r="F1448" s="1" t="s">
        <v>3582</v>
      </c>
      <c r="G1448" s="1" t="s">
        <v>3583</v>
      </c>
      <c r="H1448" s="1" t="s">
        <v>26</v>
      </c>
      <c r="I1448" s="1" t="s">
        <v>27</v>
      </c>
      <c r="J1448" s="1" t="s">
        <v>54</v>
      </c>
      <c r="K1448" s="1" t="s">
        <v>55</v>
      </c>
      <c r="L1448" s="1" t="s">
        <v>56</v>
      </c>
      <c r="M1448" s="1" t="s">
        <v>1619</v>
      </c>
      <c r="N1448" s="1" t="s">
        <v>32</v>
      </c>
      <c r="O1448" s="1" t="s">
        <v>38</v>
      </c>
      <c r="P1448" s="1" t="s">
        <v>1620</v>
      </c>
      <c r="Q1448">
        <v>218.352</v>
      </c>
      <c r="R1448">
        <v>3</v>
      </c>
      <c r="S1448" s="5">
        <v>0.2</v>
      </c>
      <c r="T1448" s="11">
        <v>-19.105799999999999</v>
      </c>
      <c r="U1448" s="11">
        <f>SalesData[[#This Row],[Profit]]/SalesData[[#This Row],[Quantity]]</f>
        <v>-6.3685999999999998</v>
      </c>
      <c r="V1448" s="5">
        <f>SalesData[[#This Row],[Profit]]/SalesData[[#This Row],[Sales]]</f>
        <v>-8.7499999999999994E-2</v>
      </c>
      <c r="W1448" s="17">
        <f>IF(SalesData[[#This Row],[Discount]]&gt;=0.2,1,0)</f>
        <v>1</v>
      </c>
      <c r="X1448" s="1" t="s">
        <v>60</v>
      </c>
      <c r="Y1448" s="1" t="str">
        <f>TEXT(SalesData[[#This Row],[Order Date]],"yyyy")</f>
        <v>2017</v>
      </c>
      <c r="Z1448" s="1" t="s">
        <v>115</v>
      </c>
    </row>
    <row r="1449" spans="1:26" x14ac:dyDescent="0.3">
      <c r="A1449">
        <v>6869</v>
      </c>
      <c r="B1449" s="1" t="s">
        <v>3600</v>
      </c>
      <c r="C1449" s="2">
        <v>42603</v>
      </c>
      <c r="D1449" s="2">
        <v>42610</v>
      </c>
      <c r="E1449" s="1" t="s">
        <v>41</v>
      </c>
      <c r="F1449" s="1" t="s">
        <v>3601</v>
      </c>
      <c r="G1449" s="1" t="s">
        <v>3602</v>
      </c>
      <c r="H1449" s="1" t="s">
        <v>92</v>
      </c>
      <c r="I1449" s="1" t="s">
        <v>27</v>
      </c>
      <c r="J1449" s="1" t="s">
        <v>54</v>
      </c>
      <c r="K1449" s="1" t="s">
        <v>55</v>
      </c>
      <c r="L1449" s="1" t="s">
        <v>56</v>
      </c>
      <c r="M1449" s="1" t="s">
        <v>1993</v>
      </c>
      <c r="N1449" s="1" t="s">
        <v>32</v>
      </c>
      <c r="O1449" s="1" t="s">
        <v>47</v>
      </c>
      <c r="P1449" s="1" t="s">
        <v>1994</v>
      </c>
      <c r="Q1449">
        <v>2887.056</v>
      </c>
      <c r="R1449">
        <v>9</v>
      </c>
      <c r="S1449" s="5">
        <v>0.2</v>
      </c>
      <c r="T1449" s="11">
        <v>180.441</v>
      </c>
      <c r="U1449" s="11">
        <f>SalesData[[#This Row],[Profit]]/SalesData[[#This Row],[Quantity]]</f>
        <v>20.048999999999999</v>
      </c>
      <c r="V1449" s="5">
        <f>SalesData[[#This Row],[Profit]]/SalesData[[#This Row],[Sales]]</f>
        <v>6.25E-2</v>
      </c>
      <c r="W1449" s="17">
        <f>IF(SalesData[[#This Row],[Discount]]&gt;=0.2,1,0)</f>
        <v>1</v>
      </c>
      <c r="X1449" s="1" t="s">
        <v>49</v>
      </c>
      <c r="Y1449" s="1" t="str">
        <f>TEXT(SalesData[[#This Row],[Order Date]],"yyyy")</f>
        <v>2016</v>
      </c>
      <c r="Z1449" s="1" t="s">
        <v>255</v>
      </c>
    </row>
    <row r="1450" spans="1:26" x14ac:dyDescent="0.3">
      <c r="A1450">
        <v>6877</v>
      </c>
      <c r="B1450" s="1" t="s">
        <v>3603</v>
      </c>
      <c r="C1450" s="2">
        <v>42618</v>
      </c>
      <c r="D1450" s="2">
        <v>42623</v>
      </c>
      <c r="E1450" s="1" t="s">
        <v>41</v>
      </c>
      <c r="F1450" s="1" t="s">
        <v>1417</v>
      </c>
      <c r="G1450" s="1" t="s">
        <v>1418</v>
      </c>
      <c r="H1450" s="1" t="s">
        <v>26</v>
      </c>
      <c r="I1450" s="1" t="s">
        <v>27</v>
      </c>
      <c r="J1450" s="1" t="s">
        <v>2122</v>
      </c>
      <c r="K1450" s="1" t="s">
        <v>718</v>
      </c>
      <c r="L1450" s="1" t="s">
        <v>30</v>
      </c>
      <c r="M1450" s="1" t="s">
        <v>1725</v>
      </c>
      <c r="N1450" s="1" t="s">
        <v>32</v>
      </c>
      <c r="O1450" s="1" t="s">
        <v>47</v>
      </c>
      <c r="P1450" s="1" t="s">
        <v>1726</v>
      </c>
      <c r="Q1450">
        <v>1652.94</v>
      </c>
      <c r="R1450">
        <v>3</v>
      </c>
      <c r="S1450" s="5">
        <v>0</v>
      </c>
      <c r="T1450" s="11">
        <v>314.05860000000001</v>
      </c>
      <c r="U1450" s="11">
        <f>SalesData[[#This Row],[Profit]]/SalesData[[#This Row],[Quantity]]</f>
        <v>104.6862</v>
      </c>
      <c r="V1450" s="5">
        <f>SalesData[[#This Row],[Profit]]/SalesData[[#This Row],[Sales]]</f>
        <v>0.19</v>
      </c>
      <c r="W1450" s="17">
        <f>IF(SalesData[[#This Row],[Discount]]&gt;=0.2,1,0)</f>
        <v>0</v>
      </c>
      <c r="X1450" s="1" t="s">
        <v>60</v>
      </c>
      <c r="Y1450" s="1" t="str">
        <f>TEXT(SalesData[[#This Row],[Order Date]],"yyyy")</f>
        <v>2016</v>
      </c>
      <c r="Z1450" s="1" t="s">
        <v>79</v>
      </c>
    </row>
    <row r="1451" spans="1:26" x14ac:dyDescent="0.3">
      <c r="A1451">
        <v>6878</v>
      </c>
      <c r="B1451" s="1" t="s">
        <v>3604</v>
      </c>
      <c r="C1451" s="2">
        <v>42292</v>
      </c>
      <c r="D1451" s="2">
        <v>42292</v>
      </c>
      <c r="E1451" s="1" t="s">
        <v>427</v>
      </c>
      <c r="F1451" s="1" t="s">
        <v>24</v>
      </c>
      <c r="G1451" s="1" t="s">
        <v>25</v>
      </c>
      <c r="H1451" s="1" t="s">
        <v>26</v>
      </c>
      <c r="I1451" s="1" t="s">
        <v>27</v>
      </c>
      <c r="J1451" s="1" t="s">
        <v>1741</v>
      </c>
      <c r="K1451" s="1" t="s">
        <v>94</v>
      </c>
      <c r="L1451" s="1" t="s">
        <v>95</v>
      </c>
      <c r="M1451" s="1" t="s">
        <v>1087</v>
      </c>
      <c r="N1451" s="1" t="s">
        <v>32</v>
      </c>
      <c r="O1451" s="1" t="s">
        <v>58</v>
      </c>
      <c r="P1451" s="1" t="s">
        <v>1088</v>
      </c>
      <c r="Q1451">
        <v>131.376</v>
      </c>
      <c r="R1451">
        <v>6</v>
      </c>
      <c r="S1451" s="5">
        <v>0.6</v>
      </c>
      <c r="T1451" s="11">
        <v>-95.247600000000006</v>
      </c>
      <c r="U1451" s="11">
        <f>SalesData[[#This Row],[Profit]]/SalesData[[#This Row],[Quantity]]</f>
        <v>-15.874600000000001</v>
      </c>
      <c r="V1451" s="5">
        <f>SalesData[[#This Row],[Profit]]/SalesData[[#This Row],[Sales]]</f>
        <v>-0.72499999999999998</v>
      </c>
      <c r="W1451" s="17">
        <f>IF(SalesData[[#This Row],[Discount]]&gt;=0.2,1,0)</f>
        <v>1</v>
      </c>
      <c r="X1451" s="1" t="s">
        <v>432</v>
      </c>
      <c r="Y1451" s="1" t="str">
        <f>TEXT(SalesData[[#This Row],[Order Date]],"yyyy")</f>
        <v>2015</v>
      </c>
      <c r="Z1451" s="1" t="s">
        <v>50</v>
      </c>
    </row>
    <row r="1452" spans="1:26" x14ac:dyDescent="0.3">
      <c r="A1452">
        <v>6880</v>
      </c>
      <c r="B1452" s="1" t="s">
        <v>3605</v>
      </c>
      <c r="C1452" s="2">
        <v>42339</v>
      </c>
      <c r="D1452" s="2">
        <v>42343</v>
      </c>
      <c r="E1452" s="1" t="s">
        <v>23</v>
      </c>
      <c r="F1452" s="1" t="s">
        <v>3544</v>
      </c>
      <c r="G1452" s="1" t="s">
        <v>3545</v>
      </c>
      <c r="H1452" s="1" t="s">
        <v>102</v>
      </c>
      <c r="I1452" s="1" t="s">
        <v>27</v>
      </c>
      <c r="J1452" s="1" t="s">
        <v>193</v>
      </c>
      <c r="K1452" s="1" t="s">
        <v>194</v>
      </c>
      <c r="L1452" s="1" t="s">
        <v>56</v>
      </c>
      <c r="M1452" s="1" t="s">
        <v>561</v>
      </c>
      <c r="N1452" s="1" t="s">
        <v>32</v>
      </c>
      <c r="O1452" s="1" t="s">
        <v>38</v>
      </c>
      <c r="P1452" s="1" t="s">
        <v>562</v>
      </c>
      <c r="Q1452">
        <v>2003.92</v>
      </c>
      <c r="R1452">
        <v>5</v>
      </c>
      <c r="S1452" s="5">
        <v>0.2</v>
      </c>
      <c r="T1452" s="11">
        <v>125.245</v>
      </c>
      <c r="U1452" s="11">
        <f>SalesData[[#This Row],[Profit]]/SalesData[[#This Row],[Quantity]]</f>
        <v>25.048999999999999</v>
      </c>
      <c r="V1452" s="5">
        <f>SalesData[[#This Row],[Profit]]/SalesData[[#This Row],[Sales]]</f>
        <v>6.25E-2</v>
      </c>
      <c r="W1452" s="17">
        <f>IF(SalesData[[#This Row],[Discount]]&gt;=0.2,1,0)</f>
        <v>1</v>
      </c>
      <c r="X1452" s="1" t="s">
        <v>85</v>
      </c>
      <c r="Y1452" s="1" t="str">
        <f>TEXT(SalesData[[#This Row],[Order Date]],"yyyy")</f>
        <v>2015</v>
      </c>
      <c r="Z1452" s="1" t="s">
        <v>98</v>
      </c>
    </row>
    <row r="1453" spans="1:26" x14ac:dyDescent="0.3">
      <c r="A1453">
        <v>6882</v>
      </c>
      <c r="B1453" s="1" t="s">
        <v>3605</v>
      </c>
      <c r="C1453" s="2">
        <v>42339</v>
      </c>
      <c r="D1453" s="2">
        <v>42343</v>
      </c>
      <c r="E1453" s="1" t="s">
        <v>23</v>
      </c>
      <c r="F1453" s="1" t="s">
        <v>3544</v>
      </c>
      <c r="G1453" s="1" t="s">
        <v>3545</v>
      </c>
      <c r="H1453" s="1" t="s">
        <v>102</v>
      </c>
      <c r="I1453" s="1" t="s">
        <v>27</v>
      </c>
      <c r="J1453" s="1" t="s">
        <v>193</v>
      </c>
      <c r="K1453" s="1" t="s">
        <v>194</v>
      </c>
      <c r="L1453" s="1" t="s">
        <v>56</v>
      </c>
      <c r="M1453" s="1" t="s">
        <v>306</v>
      </c>
      <c r="N1453" s="1" t="s">
        <v>32</v>
      </c>
      <c r="O1453" s="1" t="s">
        <v>47</v>
      </c>
      <c r="P1453" s="1" t="s">
        <v>307</v>
      </c>
      <c r="Q1453">
        <v>1913.4</v>
      </c>
      <c r="R1453">
        <v>9</v>
      </c>
      <c r="S1453" s="5">
        <v>0</v>
      </c>
      <c r="T1453" s="11">
        <v>401.81400000000002</v>
      </c>
      <c r="U1453" s="11">
        <f>SalesData[[#This Row],[Profit]]/SalesData[[#This Row],[Quantity]]</f>
        <v>44.646000000000001</v>
      </c>
      <c r="V1453" s="5">
        <f>SalesData[[#This Row],[Profit]]/SalesData[[#This Row],[Sales]]</f>
        <v>0.21</v>
      </c>
      <c r="W1453" s="17">
        <f>IF(SalesData[[#This Row],[Discount]]&gt;=0.2,1,0)</f>
        <v>0</v>
      </c>
      <c r="X1453" s="1" t="s">
        <v>85</v>
      </c>
      <c r="Y1453" s="1" t="str">
        <f>TEXT(SalesData[[#This Row],[Order Date]],"yyyy")</f>
        <v>2015</v>
      </c>
      <c r="Z1453" s="1" t="s">
        <v>98</v>
      </c>
    </row>
    <row r="1454" spans="1:26" x14ac:dyDescent="0.3">
      <c r="A1454">
        <v>6885</v>
      </c>
      <c r="B1454" s="1" t="s">
        <v>3606</v>
      </c>
      <c r="C1454" s="2">
        <v>42155</v>
      </c>
      <c r="D1454" s="2">
        <v>42159</v>
      </c>
      <c r="E1454" s="1" t="s">
        <v>41</v>
      </c>
      <c r="F1454" s="1" t="s">
        <v>601</v>
      </c>
      <c r="G1454" s="1" t="s">
        <v>602</v>
      </c>
      <c r="H1454" s="1" t="s">
        <v>26</v>
      </c>
      <c r="I1454" s="1" t="s">
        <v>27</v>
      </c>
      <c r="J1454" s="1" t="s">
        <v>167</v>
      </c>
      <c r="K1454" s="1" t="s">
        <v>168</v>
      </c>
      <c r="L1454" s="1" t="s">
        <v>95</v>
      </c>
      <c r="M1454" s="1" t="s">
        <v>2275</v>
      </c>
      <c r="N1454" s="1" t="s">
        <v>32</v>
      </c>
      <c r="O1454" s="1" t="s">
        <v>38</v>
      </c>
      <c r="P1454" s="1" t="s">
        <v>2276</v>
      </c>
      <c r="Q1454">
        <v>2567.84</v>
      </c>
      <c r="R1454">
        <v>8</v>
      </c>
      <c r="S1454" s="5">
        <v>0</v>
      </c>
      <c r="T1454" s="11">
        <v>770.35199999999998</v>
      </c>
      <c r="U1454" s="11">
        <f>SalesData[[#This Row],[Profit]]/SalesData[[#This Row],[Quantity]]</f>
        <v>96.293999999999997</v>
      </c>
      <c r="V1454" s="5">
        <f>SalesData[[#This Row],[Profit]]/SalesData[[#This Row],[Sales]]</f>
        <v>0.3</v>
      </c>
      <c r="W1454" s="17">
        <f>IF(SalesData[[#This Row],[Discount]]&gt;=0.2,1,0)</f>
        <v>0</v>
      </c>
      <c r="X1454" s="1" t="s">
        <v>85</v>
      </c>
      <c r="Y1454" s="1" t="str">
        <f>TEXT(SalesData[[#This Row],[Order Date]],"yyyy")</f>
        <v>2015</v>
      </c>
      <c r="Z1454" s="1" t="s">
        <v>163</v>
      </c>
    </row>
    <row r="1455" spans="1:26" x14ac:dyDescent="0.3">
      <c r="A1455">
        <v>6894</v>
      </c>
      <c r="B1455" s="1" t="s">
        <v>3607</v>
      </c>
      <c r="C1455" s="2">
        <v>42996</v>
      </c>
      <c r="D1455" s="2">
        <v>43000</v>
      </c>
      <c r="E1455" s="1" t="s">
        <v>41</v>
      </c>
      <c r="F1455" s="1" t="s">
        <v>2089</v>
      </c>
      <c r="G1455" s="1" t="s">
        <v>2090</v>
      </c>
      <c r="H1455" s="1" t="s">
        <v>92</v>
      </c>
      <c r="I1455" s="1" t="s">
        <v>27</v>
      </c>
      <c r="J1455" s="1" t="s">
        <v>349</v>
      </c>
      <c r="K1455" s="1" t="s">
        <v>669</v>
      </c>
      <c r="L1455" s="1" t="s">
        <v>30</v>
      </c>
      <c r="M1455" s="1" t="s">
        <v>2392</v>
      </c>
      <c r="N1455" s="1" t="s">
        <v>32</v>
      </c>
      <c r="O1455" s="1" t="s">
        <v>58</v>
      </c>
      <c r="P1455" s="1" t="s">
        <v>2393</v>
      </c>
      <c r="Q1455">
        <v>20.32</v>
      </c>
      <c r="R1455">
        <v>4</v>
      </c>
      <c r="S1455" s="5">
        <v>0</v>
      </c>
      <c r="T1455" s="11">
        <v>6.9088000000000003</v>
      </c>
      <c r="U1455" s="11">
        <f>SalesData[[#This Row],[Profit]]/SalesData[[#This Row],[Quantity]]</f>
        <v>1.7272000000000001</v>
      </c>
      <c r="V1455" s="5">
        <f>SalesData[[#This Row],[Profit]]/SalesData[[#This Row],[Sales]]</f>
        <v>0.34</v>
      </c>
      <c r="W1455" s="17">
        <f>IF(SalesData[[#This Row],[Discount]]&gt;=0.2,1,0)</f>
        <v>0</v>
      </c>
      <c r="X1455" s="1" t="s">
        <v>85</v>
      </c>
      <c r="Y1455" s="1" t="str">
        <f>TEXT(SalesData[[#This Row],[Order Date]],"yyyy")</f>
        <v>2017</v>
      </c>
      <c r="Z1455" s="1" t="s">
        <v>79</v>
      </c>
    </row>
    <row r="1456" spans="1:26" x14ac:dyDescent="0.3">
      <c r="A1456">
        <v>6899</v>
      </c>
      <c r="B1456" s="1" t="s">
        <v>3608</v>
      </c>
      <c r="C1456" s="2">
        <v>42148</v>
      </c>
      <c r="D1456" s="2">
        <v>42150</v>
      </c>
      <c r="E1456" s="1" t="s">
        <v>23</v>
      </c>
      <c r="F1456" s="1" t="s">
        <v>2846</v>
      </c>
      <c r="G1456" s="1" t="s">
        <v>2847</v>
      </c>
      <c r="H1456" s="1" t="s">
        <v>26</v>
      </c>
      <c r="I1456" s="1" t="s">
        <v>27</v>
      </c>
      <c r="J1456" s="1" t="s">
        <v>3609</v>
      </c>
      <c r="K1456" s="1" t="s">
        <v>136</v>
      </c>
      <c r="L1456" s="1" t="s">
        <v>95</v>
      </c>
      <c r="M1456" s="1" t="s">
        <v>1030</v>
      </c>
      <c r="N1456" s="1" t="s">
        <v>32</v>
      </c>
      <c r="O1456" s="1" t="s">
        <v>38</v>
      </c>
      <c r="P1456" s="1" t="s">
        <v>1031</v>
      </c>
      <c r="Q1456">
        <v>602.65099999999995</v>
      </c>
      <c r="R1456">
        <v>7</v>
      </c>
      <c r="S1456" s="5">
        <v>0.3</v>
      </c>
      <c r="T1456" s="11">
        <v>-163.57669999999999</v>
      </c>
      <c r="U1456" s="11">
        <f>SalesData[[#This Row],[Profit]]/SalesData[[#This Row],[Quantity]]</f>
        <v>-23.368099999999998</v>
      </c>
      <c r="V1456" s="5">
        <f>SalesData[[#This Row],[Profit]]/SalesData[[#This Row],[Sales]]</f>
        <v>-0.27142857142857141</v>
      </c>
      <c r="W1456" s="17">
        <f>IF(SalesData[[#This Row],[Discount]]&gt;=0.2,1,0)</f>
        <v>1</v>
      </c>
      <c r="X1456" s="1" t="s">
        <v>72</v>
      </c>
      <c r="Y1456" s="1" t="str">
        <f>TEXT(SalesData[[#This Row],[Order Date]],"yyyy")</f>
        <v>2015</v>
      </c>
      <c r="Z1456" s="1" t="s">
        <v>163</v>
      </c>
    </row>
    <row r="1457" spans="1:26" x14ac:dyDescent="0.3">
      <c r="A1457">
        <v>6909</v>
      </c>
      <c r="B1457" s="1" t="s">
        <v>3610</v>
      </c>
      <c r="C1457" s="2">
        <v>43079</v>
      </c>
      <c r="D1457" s="2">
        <v>43084</v>
      </c>
      <c r="E1457" s="1" t="s">
        <v>41</v>
      </c>
      <c r="F1457" s="1" t="s">
        <v>237</v>
      </c>
      <c r="G1457" s="1" t="s">
        <v>238</v>
      </c>
      <c r="H1457" s="1" t="s">
        <v>92</v>
      </c>
      <c r="I1457" s="1" t="s">
        <v>27</v>
      </c>
      <c r="J1457" s="1" t="s">
        <v>3611</v>
      </c>
      <c r="K1457" s="1" t="s">
        <v>160</v>
      </c>
      <c r="L1457" s="1" t="s">
        <v>30</v>
      </c>
      <c r="M1457" s="1" t="s">
        <v>1720</v>
      </c>
      <c r="N1457" s="1" t="s">
        <v>32</v>
      </c>
      <c r="O1457" s="1" t="s">
        <v>58</v>
      </c>
      <c r="P1457" s="1" t="s">
        <v>1721</v>
      </c>
      <c r="Q1457">
        <v>14.76</v>
      </c>
      <c r="R1457">
        <v>2</v>
      </c>
      <c r="S1457" s="5">
        <v>0</v>
      </c>
      <c r="T1457" s="11">
        <v>4.2804000000000002</v>
      </c>
      <c r="U1457" s="11">
        <f>SalesData[[#This Row],[Profit]]/SalesData[[#This Row],[Quantity]]</f>
        <v>2.1402000000000001</v>
      </c>
      <c r="V1457" s="5">
        <f>SalesData[[#This Row],[Profit]]/SalesData[[#This Row],[Sales]]</f>
        <v>0.29000000000000004</v>
      </c>
      <c r="W1457" s="17">
        <f>IF(SalesData[[#This Row],[Discount]]&gt;=0.2,1,0)</f>
        <v>0</v>
      </c>
      <c r="X1457" s="1" t="s">
        <v>60</v>
      </c>
      <c r="Y1457" s="1" t="str">
        <f>TEXT(SalesData[[#This Row],[Order Date]],"yyyy")</f>
        <v>2017</v>
      </c>
      <c r="Z1457" s="1" t="s">
        <v>98</v>
      </c>
    </row>
    <row r="1458" spans="1:26" x14ac:dyDescent="0.3">
      <c r="A1458">
        <v>6911</v>
      </c>
      <c r="B1458" s="1" t="s">
        <v>3612</v>
      </c>
      <c r="C1458" s="2">
        <v>42945</v>
      </c>
      <c r="D1458" s="2">
        <v>42949</v>
      </c>
      <c r="E1458" s="1" t="s">
        <v>41</v>
      </c>
      <c r="F1458" s="1" t="s">
        <v>967</v>
      </c>
      <c r="G1458" s="1" t="s">
        <v>968</v>
      </c>
      <c r="H1458" s="1" t="s">
        <v>26</v>
      </c>
      <c r="I1458" s="1" t="s">
        <v>27</v>
      </c>
      <c r="J1458" s="1" t="s">
        <v>193</v>
      </c>
      <c r="K1458" s="1" t="s">
        <v>194</v>
      </c>
      <c r="L1458" s="1" t="s">
        <v>56</v>
      </c>
      <c r="M1458" s="1" t="s">
        <v>350</v>
      </c>
      <c r="N1458" s="1" t="s">
        <v>32</v>
      </c>
      <c r="O1458" s="1" t="s">
        <v>33</v>
      </c>
      <c r="P1458" s="1" t="s">
        <v>351</v>
      </c>
      <c r="Q1458">
        <v>115.96</v>
      </c>
      <c r="R1458">
        <v>2</v>
      </c>
      <c r="S1458" s="5">
        <v>0</v>
      </c>
      <c r="T1458" s="11">
        <v>25.511199999999999</v>
      </c>
      <c r="U1458" s="11">
        <f>SalesData[[#This Row],[Profit]]/SalesData[[#This Row],[Quantity]]</f>
        <v>12.755599999999999</v>
      </c>
      <c r="V1458" s="5">
        <f>SalesData[[#This Row],[Profit]]/SalesData[[#This Row],[Sales]]</f>
        <v>0.22</v>
      </c>
      <c r="W1458" s="17">
        <f>IF(SalesData[[#This Row],[Discount]]&gt;=0.2,1,0)</f>
        <v>0</v>
      </c>
      <c r="X1458" s="1" t="s">
        <v>85</v>
      </c>
      <c r="Y1458" s="1" t="str">
        <f>TEXT(SalesData[[#This Row],[Order Date]],"yyyy")</f>
        <v>2017</v>
      </c>
      <c r="Z1458" s="1" t="s">
        <v>73</v>
      </c>
    </row>
    <row r="1459" spans="1:26" x14ac:dyDescent="0.3">
      <c r="A1459">
        <v>6918</v>
      </c>
      <c r="B1459" s="1" t="s">
        <v>3613</v>
      </c>
      <c r="C1459" s="2">
        <v>41989</v>
      </c>
      <c r="D1459" s="2">
        <v>41994</v>
      </c>
      <c r="E1459" s="1" t="s">
        <v>41</v>
      </c>
      <c r="F1459" s="1" t="s">
        <v>2768</v>
      </c>
      <c r="G1459" s="1" t="s">
        <v>2769</v>
      </c>
      <c r="H1459" s="1" t="s">
        <v>92</v>
      </c>
      <c r="I1459" s="1" t="s">
        <v>27</v>
      </c>
      <c r="J1459" s="1" t="s">
        <v>1851</v>
      </c>
      <c r="K1459" s="1" t="s">
        <v>55</v>
      </c>
      <c r="L1459" s="1" t="s">
        <v>56</v>
      </c>
      <c r="M1459" s="1" t="s">
        <v>1488</v>
      </c>
      <c r="N1459" s="1" t="s">
        <v>32</v>
      </c>
      <c r="O1459" s="1" t="s">
        <v>38</v>
      </c>
      <c r="P1459" s="1" t="s">
        <v>1489</v>
      </c>
      <c r="Q1459">
        <v>1403.92</v>
      </c>
      <c r="R1459">
        <v>5</v>
      </c>
      <c r="S1459" s="5">
        <v>0.2</v>
      </c>
      <c r="T1459" s="11">
        <v>70.195999999999998</v>
      </c>
      <c r="U1459" s="11">
        <f>SalesData[[#This Row],[Profit]]/SalesData[[#This Row],[Quantity]]</f>
        <v>14.039199999999999</v>
      </c>
      <c r="V1459" s="5">
        <f>SalesData[[#This Row],[Profit]]/SalesData[[#This Row],[Sales]]</f>
        <v>4.9999999999999996E-2</v>
      </c>
      <c r="W1459" s="17">
        <f>IF(SalesData[[#This Row],[Discount]]&gt;=0.2,1,0)</f>
        <v>1</v>
      </c>
      <c r="X1459" s="1" t="s">
        <v>60</v>
      </c>
      <c r="Y1459" s="1" t="str">
        <f>TEXT(SalesData[[#This Row],[Order Date]],"yyyy")</f>
        <v>2014</v>
      </c>
      <c r="Z1459" s="1" t="s">
        <v>98</v>
      </c>
    </row>
    <row r="1460" spans="1:26" x14ac:dyDescent="0.3">
      <c r="A1460">
        <v>6926</v>
      </c>
      <c r="B1460" s="1" t="s">
        <v>3614</v>
      </c>
      <c r="C1460" s="2">
        <v>42338</v>
      </c>
      <c r="D1460" s="2">
        <v>42342</v>
      </c>
      <c r="E1460" s="1" t="s">
        <v>41</v>
      </c>
      <c r="F1460" s="1" t="s">
        <v>1508</v>
      </c>
      <c r="G1460" s="1" t="s">
        <v>1509</v>
      </c>
      <c r="H1460" s="1" t="s">
        <v>26</v>
      </c>
      <c r="I1460" s="1" t="s">
        <v>27</v>
      </c>
      <c r="J1460" s="1" t="s">
        <v>175</v>
      </c>
      <c r="K1460" s="1" t="s">
        <v>122</v>
      </c>
      <c r="L1460" s="1" t="s">
        <v>69</v>
      </c>
      <c r="M1460" s="1" t="s">
        <v>2481</v>
      </c>
      <c r="N1460" s="1" t="s">
        <v>32</v>
      </c>
      <c r="O1460" s="1" t="s">
        <v>33</v>
      </c>
      <c r="P1460" s="1" t="s">
        <v>2482</v>
      </c>
      <c r="Q1460">
        <v>681.40800000000002</v>
      </c>
      <c r="R1460">
        <v>12</v>
      </c>
      <c r="S1460" s="5">
        <v>0.2</v>
      </c>
      <c r="T1460" s="11">
        <v>42.588000000000001</v>
      </c>
      <c r="U1460" s="11">
        <f>SalesData[[#This Row],[Profit]]/SalesData[[#This Row],[Quantity]]</f>
        <v>3.5489999999999999</v>
      </c>
      <c r="V1460" s="5">
        <f>SalesData[[#This Row],[Profit]]/SalesData[[#This Row],[Sales]]</f>
        <v>6.25E-2</v>
      </c>
      <c r="W1460" s="17">
        <f>IF(SalesData[[#This Row],[Discount]]&gt;=0.2,1,0)</f>
        <v>1</v>
      </c>
      <c r="X1460" s="1" t="s">
        <v>85</v>
      </c>
      <c r="Y1460" s="1" t="str">
        <f>TEXT(SalesData[[#This Row],[Order Date]],"yyyy")</f>
        <v>2015</v>
      </c>
      <c r="Z1460" s="1" t="s">
        <v>36</v>
      </c>
    </row>
    <row r="1461" spans="1:26" x14ac:dyDescent="0.3">
      <c r="A1461">
        <v>6934</v>
      </c>
      <c r="B1461" s="1" t="s">
        <v>3615</v>
      </c>
      <c r="C1461" s="2">
        <v>41834</v>
      </c>
      <c r="D1461" s="2">
        <v>41838</v>
      </c>
      <c r="E1461" s="1" t="s">
        <v>41</v>
      </c>
      <c r="F1461" s="1" t="s">
        <v>3616</v>
      </c>
      <c r="G1461" s="1" t="s">
        <v>3617</v>
      </c>
      <c r="H1461" s="1" t="s">
        <v>26</v>
      </c>
      <c r="I1461" s="1" t="s">
        <v>27</v>
      </c>
      <c r="J1461" s="1" t="s">
        <v>67</v>
      </c>
      <c r="K1461" s="1" t="s">
        <v>68</v>
      </c>
      <c r="L1461" s="1" t="s">
        <v>69</v>
      </c>
      <c r="M1461" s="1" t="s">
        <v>3584</v>
      </c>
      <c r="N1461" s="1" t="s">
        <v>32</v>
      </c>
      <c r="O1461" s="1" t="s">
        <v>58</v>
      </c>
      <c r="P1461" s="1" t="s">
        <v>3585</v>
      </c>
      <c r="Q1461">
        <v>31.984000000000002</v>
      </c>
      <c r="R1461">
        <v>2</v>
      </c>
      <c r="S1461" s="5">
        <v>0.2</v>
      </c>
      <c r="T1461" s="11">
        <v>1.1994</v>
      </c>
      <c r="U1461" s="11">
        <f>SalesData[[#This Row],[Profit]]/SalesData[[#This Row],[Quantity]]</f>
        <v>0.59970000000000001</v>
      </c>
      <c r="V1461" s="5">
        <f>SalesData[[#This Row],[Profit]]/SalesData[[#This Row],[Sales]]</f>
        <v>3.7499999999999999E-2</v>
      </c>
      <c r="W1461" s="17">
        <f>IF(SalesData[[#This Row],[Discount]]&gt;=0.2,1,0)</f>
        <v>1</v>
      </c>
      <c r="X1461" s="1" t="s">
        <v>85</v>
      </c>
      <c r="Y1461" s="1" t="str">
        <f>TEXT(SalesData[[#This Row],[Order Date]],"yyyy")</f>
        <v>2014</v>
      </c>
      <c r="Z1461" s="1" t="s">
        <v>73</v>
      </c>
    </row>
    <row r="1462" spans="1:26" x14ac:dyDescent="0.3">
      <c r="A1462">
        <v>6937</v>
      </c>
      <c r="B1462" s="1" t="s">
        <v>3618</v>
      </c>
      <c r="C1462" s="2">
        <v>42615</v>
      </c>
      <c r="D1462" s="2">
        <v>42617</v>
      </c>
      <c r="E1462" s="1" t="s">
        <v>89</v>
      </c>
      <c r="F1462" s="1" t="s">
        <v>3162</v>
      </c>
      <c r="G1462" s="1" t="s">
        <v>3163</v>
      </c>
      <c r="H1462" s="1" t="s">
        <v>102</v>
      </c>
      <c r="I1462" s="1" t="s">
        <v>27</v>
      </c>
      <c r="J1462" s="1" t="s">
        <v>135</v>
      </c>
      <c r="K1462" s="1" t="s">
        <v>136</v>
      </c>
      <c r="L1462" s="1" t="s">
        <v>95</v>
      </c>
      <c r="M1462" s="1" t="s">
        <v>3619</v>
      </c>
      <c r="N1462" s="1" t="s">
        <v>32</v>
      </c>
      <c r="O1462" s="1" t="s">
        <v>58</v>
      </c>
      <c r="P1462" s="1" t="s">
        <v>3620</v>
      </c>
      <c r="Q1462">
        <v>84.272000000000006</v>
      </c>
      <c r="R1462">
        <v>2</v>
      </c>
      <c r="S1462" s="5">
        <v>0.6</v>
      </c>
      <c r="T1462" s="11">
        <v>-75.844800000000006</v>
      </c>
      <c r="U1462" s="11">
        <f>SalesData[[#This Row],[Profit]]/SalesData[[#This Row],[Quantity]]</f>
        <v>-37.922400000000003</v>
      </c>
      <c r="V1462" s="5">
        <f>SalesData[[#This Row],[Profit]]/SalesData[[#This Row],[Sales]]</f>
        <v>-0.9</v>
      </c>
      <c r="W1462" s="17">
        <f>IF(SalesData[[#This Row],[Discount]]&gt;=0.2,1,0)</f>
        <v>1</v>
      </c>
      <c r="X1462" s="1" t="s">
        <v>72</v>
      </c>
      <c r="Y1462" s="1" t="str">
        <f>TEXT(SalesData[[#This Row],[Order Date]],"yyyy")</f>
        <v>2016</v>
      </c>
      <c r="Z1462" s="1" t="s">
        <v>79</v>
      </c>
    </row>
    <row r="1463" spans="1:26" x14ac:dyDescent="0.3">
      <c r="A1463">
        <v>6946</v>
      </c>
      <c r="B1463" s="1" t="s">
        <v>3621</v>
      </c>
      <c r="C1463" s="2">
        <v>42643</v>
      </c>
      <c r="D1463" s="2">
        <v>42647</v>
      </c>
      <c r="E1463" s="1" t="s">
        <v>41</v>
      </c>
      <c r="F1463" s="1" t="s">
        <v>1128</v>
      </c>
      <c r="G1463" s="1" t="s">
        <v>1129</v>
      </c>
      <c r="H1463" s="1" t="s">
        <v>26</v>
      </c>
      <c r="I1463" s="1" t="s">
        <v>27</v>
      </c>
      <c r="J1463" s="1" t="s">
        <v>175</v>
      </c>
      <c r="K1463" s="1" t="s">
        <v>122</v>
      </c>
      <c r="L1463" s="1" t="s">
        <v>69</v>
      </c>
      <c r="M1463" s="1" t="s">
        <v>1638</v>
      </c>
      <c r="N1463" s="1" t="s">
        <v>32</v>
      </c>
      <c r="O1463" s="1" t="s">
        <v>33</v>
      </c>
      <c r="P1463" s="1" t="s">
        <v>1639</v>
      </c>
      <c r="Q1463">
        <v>523.91999999999996</v>
      </c>
      <c r="R1463">
        <v>5</v>
      </c>
      <c r="S1463" s="5">
        <v>0.2</v>
      </c>
      <c r="T1463" s="11">
        <v>-26.196000000000002</v>
      </c>
      <c r="U1463" s="11">
        <f>SalesData[[#This Row],[Profit]]/SalesData[[#This Row],[Quantity]]</f>
        <v>-5.2392000000000003</v>
      </c>
      <c r="V1463" s="5">
        <f>SalesData[[#This Row],[Profit]]/SalesData[[#This Row],[Sales]]</f>
        <v>-5.000000000000001E-2</v>
      </c>
      <c r="W1463" s="17">
        <f>IF(SalesData[[#This Row],[Discount]]&gt;=0.2,1,0)</f>
        <v>1</v>
      </c>
      <c r="X1463" s="1" t="s">
        <v>85</v>
      </c>
      <c r="Y1463" s="1" t="str">
        <f>TEXT(SalesData[[#This Row],[Order Date]],"yyyy")</f>
        <v>2016</v>
      </c>
      <c r="Z1463" s="1" t="s">
        <v>79</v>
      </c>
    </row>
    <row r="1464" spans="1:26" x14ac:dyDescent="0.3">
      <c r="A1464">
        <v>6949</v>
      </c>
      <c r="B1464" s="1" t="s">
        <v>3622</v>
      </c>
      <c r="C1464" s="2">
        <v>42119</v>
      </c>
      <c r="D1464" s="2">
        <v>42123</v>
      </c>
      <c r="E1464" s="1" t="s">
        <v>41</v>
      </c>
      <c r="F1464" s="1" t="s">
        <v>845</v>
      </c>
      <c r="G1464" s="1" t="s">
        <v>846</v>
      </c>
      <c r="H1464" s="1" t="s">
        <v>26</v>
      </c>
      <c r="I1464" s="1" t="s">
        <v>27</v>
      </c>
      <c r="J1464" s="1" t="s">
        <v>181</v>
      </c>
      <c r="K1464" s="1" t="s">
        <v>136</v>
      </c>
      <c r="L1464" s="1" t="s">
        <v>95</v>
      </c>
      <c r="M1464" s="1" t="s">
        <v>2430</v>
      </c>
      <c r="N1464" s="1" t="s">
        <v>32</v>
      </c>
      <c r="O1464" s="1" t="s">
        <v>38</v>
      </c>
      <c r="P1464" s="1" t="s">
        <v>2431</v>
      </c>
      <c r="Q1464">
        <v>128.05799999999999</v>
      </c>
      <c r="R1464">
        <v>3</v>
      </c>
      <c r="S1464" s="5">
        <v>0.3</v>
      </c>
      <c r="T1464" s="11">
        <v>-23.7822</v>
      </c>
      <c r="U1464" s="11">
        <f>SalesData[[#This Row],[Profit]]/SalesData[[#This Row],[Quantity]]</f>
        <v>-7.9273999999999996</v>
      </c>
      <c r="V1464" s="5">
        <f>SalesData[[#This Row],[Profit]]/SalesData[[#This Row],[Sales]]</f>
        <v>-0.18571428571428572</v>
      </c>
      <c r="W1464" s="17">
        <f>IF(SalesData[[#This Row],[Discount]]&gt;=0.2,1,0)</f>
        <v>1</v>
      </c>
      <c r="X1464" s="1" t="s">
        <v>85</v>
      </c>
      <c r="Y1464" s="1" t="str">
        <f>TEXT(SalesData[[#This Row],[Order Date]],"yyyy")</f>
        <v>2015</v>
      </c>
      <c r="Z1464" s="1" t="s">
        <v>115</v>
      </c>
    </row>
    <row r="1465" spans="1:26" x14ac:dyDescent="0.3">
      <c r="A1465">
        <v>6951</v>
      </c>
      <c r="B1465" s="1" t="s">
        <v>3623</v>
      </c>
      <c r="C1465" s="2">
        <v>43058</v>
      </c>
      <c r="D1465" s="2">
        <v>43058</v>
      </c>
      <c r="E1465" s="1" t="s">
        <v>427</v>
      </c>
      <c r="F1465" s="1" t="s">
        <v>1952</v>
      </c>
      <c r="G1465" s="1" t="s">
        <v>1953</v>
      </c>
      <c r="H1465" s="1" t="s">
        <v>102</v>
      </c>
      <c r="I1465" s="1" t="s">
        <v>27</v>
      </c>
      <c r="J1465" s="1" t="s">
        <v>175</v>
      </c>
      <c r="K1465" s="1" t="s">
        <v>122</v>
      </c>
      <c r="L1465" s="1" t="s">
        <v>69</v>
      </c>
      <c r="M1465" s="1" t="s">
        <v>1251</v>
      </c>
      <c r="N1465" s="1" t="s">
        <v>32</v>
      </c>
      <c r="O1465" s="1" t="s">
        <v>47</v>
      </c>
      <c r="P1465" s="1" t="s">
        <v>1252</v>
      </c>
      <c r="Q1465">
        <v>79.974000000000004</v>
      </c>
      <c r="R1465">
        <v>3</v>
      </c>
      <c r="S1465" s="5">
        <v>0.4</v>
      </c>
      <c r="T1465" s="11">
        <v>-29.323799999999999</v>
      </c>
      <c r="U1465" s="11">
        <f>SalesData[[#This Row],[Profit]]/SalesData[[#This Row],[Quantity]]</f>
        <v>-9.7745999999999995</v>
      </c>
      <c r="V1465" s="5">
        <f>SalesData[[#This Row],[Profit]]/SalesData[[#This Row],[Sales]]</f>
        <v>-0.36666666666666664</v>
      </c>
      <c r="W1465" s="17">
        <f>IF(SalesData[[#This Row],[Discount]]&gt;=0.2,1,0)</f>
        <v>1</v>
      </c>
      <c r="X1465" s="1" t="s">
        <v>432</v>
      </c>
      <c r="Y1465" s="1" t="str">
        <f>TEXT(SalesData[[#This Row],[Order Date]],"yyyy")</f>
        <v>2017</v>
      </c>
      <c r="Z1465" s="1" t="s">
        <v>36</v>
      </c>
    </row>
    <row r="1466" spans="1:26" x14ac:dyDescent="0.3">
      <c r="A1466">
        <v>6958</v>
      </c>
      <c r="B1466" s="1" t="s">
        <v>3624</v>
      </c>
      <c r="C1466" s="2">
        <v>42565</v>
      </c>
      <c r="D1466" s="2">
        <v>42570</v>
      </c>
      <c r="E1466" s="1" t="s">
        <v>41</v>
      </c>
      <c r="F1466" s="1" t="s">
        <v>3625</v>
      </c>
      <c r="G1466" s="1" t="s">
        <v>3626</v>
      </c>
      <c r="H1466" s="1" t="s">
        <v>26</v>
      </c>
      <c r="I1466" s="1" t="s">
        <v>27</v>
      </c>
      <c r="J1466" s="1" t="s">
        <v>349</v>
      </c>
      <c r="K1466" s="1" t="s">
        <v>669</v>
      </c>
      <c r="L1466" s="1" t="s">
        <v>30</v>
      </c>
      <c r="M1466" s="1" t="s">
        <v>86</v>
      </c>
      <c r="N1466" s="1" t="s">
        <v>32</v>
      </c>
      <c r="O1466" s="1" t="s">
        <v>58</v>
      </c>
      <c r="P1466" s="1" t="s">
        <v>87</v>
      </c>
      <c r="Q1466">
        <v>51.75</v>
      </c>
      <c r="R1466">
        <v>1</v>
      </c>
      <c r="S1466" s="5">
        <v>0</v>
      </c>
      <c r="T1466" s="11">
        <v>15.525</v>
      </c>
      <c r="U1466" s="11">
        <f>SalesData[[#This Row],[Profit]]/SalesData[[#This Row],[Quantity]]</f>
        <v>15.525</v>
      </c>
      <c r="V1466" s="5">
        <f>SalesData[[#This Row],[Profit]]/SalesData[[#This Row],[Sales]]</f>
        <v>0.3</v>
      </c>
      <c r="W1466" s="17">
        <f>IF(SalesData[[#This Row],[Discount]]&gt;=0.2,1,0)</f>
        <v>0</v>
      </c>
      <c r="X1466" s="1" t="s">
        <v>60</v>
      </c>
      <c r="Y1466" s="1" t="str">
        <f>TEXT(SalesData[[#This Row],[Order Date]],"yyyy")</f>
        <v>2016</v>
      </c>
      <c r="Z1466" s="1" t="s">
        <v>73</v>
      </c>
    </row>
    <row r="1467" spans="1:26" x14ac:dyDescent="0.3">
      <c r="A1467">
        <v>6970</v>
      </c>
      <c r="B1467" s="1" t="s">
        <v>3627</v>
      </c>
      <c r="C1467" s="2">
        <v>42379</v>
      </c>
      <c r="D1467" s="2">
        <v>42382</v>
      </c>
      <c r="E1467" s="1" t="s">
        <v>23</v>
      </c>
      <c r="F1467" s="1" t="s">
        <v>2249</v>
      </c>
      <c r="G1467" s="1" t="s">
        <v>2250</v>
      </c>
      <c r="H1467" s="1" t="s">
        <v>26</v>
      </c>
      <c r="I1467" s="1" t="s">
        <v>27</v>
      </c>
      <c r="J1467" s="1" t="s">
        <v>3628</v>
      </c>
      <c r="K1467" s="1" t="s">
        <v>194</v>
      </c>
      <c r="L1467" s="1" t="s">
        <v>56</v>
      </c>
      <c r="M1467" s="1" t="s">
        <v>652</v>
      </c>
      <c r="N1467" s="1" t="s">
        <v>32</v>
      </c>
      <c r="O1467" s="1" t="s">
        <v>58</v>
      </c>
      <c r="P1467" s="1" t="s">
        <v>653</v>
      </c>
      <c r="Q1467">
        <v>24.85</v>
      </c>
      <c r="R1467">
        <v>5</v>
      </c>
      <c r="S1467" s="5">
        <v>0</v>
      </c>
      <c r="T1467" s="11">
        <v>7.7035</v>
      </c>
      <c r="U1467" s="11">
        <f>SalesData[[#This Row],[Profit]]/SalesData[[#This Row],[Quantity]]</f>
        <v>1.5407</v>
      </c>
      <c r="V1467" s="5">
        <f>SalesData[[#This Row],[Profit]]/SalesData[[#This Row],[Sales]]</f>
        <v>0.31</v>
      </c>
      <c r="W1467" s="17">
        <f>IF(SalesData[[#This Row],[Discount]]&gt;=0.2,1,0)</f>
        <v>0</v>
      </c>
      <c r="X1467" s="1" t="s">
        <v>35</v>
      </c>
      <c r="Y1467" s="1" t="str">
        <f>TEXT(SalesData[[#This Row],[Order Date]],"yyyy")</f>
        <v>2016</v>
      </c>
      <c r="Z1467" s="1" t="s">
        <v>171</v>
      </c>
    </row>
    <row r="1468" spans="1:26" x14ac:dyDescent="0.3">
      <c r="A1468">
        <v>6977</v>
      </c>
      <c r="B1468" s="1" t="s">
        <v>3629</v>
      </c>
      <c r="C1468" s="2">
        <v>42183</v>
      </c>
      <c r="D1468" s="2">
        <v>42187</v>
      </c>
      <c r="E1468" s="1" t="s">
        <v>41</v>
      </c>
      <c r="F1468" s="1" t="s">
        <v>3630</v>
      </c>
      <c r="G1468" s="1" t="s">
        <v>3631</v>
      </c>
      <c r="H1468" s="1" t="s">
        <v>92</v>
      </c>
      <c r="I1468" s="1" t="s">
        <v>27</v>
      </c>
      <c r="J1468" s="1" t="s">
        <v>2035</v>
      </c>
      <c r="K1468" s="1" t="s">
        <v>522</v>
      </c>
      <c r="L1468" s="1" t="s">
        <v>56</v>
      </c>
      <c r="M1468" s="1" t="s">
        <v>792</v>
      </c>
      <c r="N1468" s="1" t="s">
        <v>32</v>
      </c>
      <c r="O1468" s="1" t="s">
        <v>58</v>
      </c>
      <c r="P1468" s="1" t="s">
        <v>793</v>
      </c>
      <c r="Q1468">
        <v>621.76</v>
      </c>
      <c r="R1468">
        <v>4</v>
      </c>
      <c r="S1468" s="5">
        <v>0.2</v>
      </c>
      <c r="T1468" s="11">
        <v>46.631999999999998</v>
      </c>
      <c r="U1468" s="11">
        <f>SalesData[[#This Row],[Profit]]/SalesData[[#This Row],[Quantity]]</f>
        <v>11.657999999999999</v>
      </c>
      <c r="V1468" s="5">
        <f>SalesData[[#This Row],[Profit]]/SalesData[[#This Row],[Sales]]</f>
        <v>7.4999999999999997E-2</v>
      </c>
      <c r="W1468" s="17">
        <f>IF(SalesData[[#This Row],[Discount]]&gt;=0.2,1,0)</f>
        <v>1</v>
      </c>
      <c r="X1468" s="1" t="s">
        <v>85</v>
      </c>
      <c r="Y1468" s="1" t="str">
        <f>TEXT(SalesData[[#This Row],[Order Date]],"yyyy")</f>
        <v>2015</v>
      </c>
      <c r="Z1468" s="1" t="s">
        <v>61</v>
      </c>
    </row>
    <row r="1469" spans="1:26" x14ac:dyDescent="0.3">
      <c r="A1469">
        <v>6993</v>
      </c>
      <c r="B1469" s="1" t="s">
        <v>3632</v>
      </c>
      <c r="C1469" s="2">
        <v>42316</v>
      </c>
      <c r="D1469" s="2">
        <v>42321</v>
      </c>
      <c r="E1469" s="1" t="s">
        <v>23</v>
      </c>
      <c r="F1469" s="1" t="s">
        <v>2469</v>
      </c>
      <c r="G1469" s="1" t="s">
        <v>2470</v>
      </c>
      <c r="H1469" s="1" t="s">
        <v>26</v>
      </c>
      <c r="I1469" s="1" t="s">
        <v>27</v>
      </c>
      <c r="J1469" s="1" t="s">
        <v>2852</v>
      </c>
      <c r="K1469" s="1" t="s">
        <v>718</v>
      </c>
      <c r="L1469" s="1" t="s">
        <v>30</v>
      </c>
      <c r="M1469" s="1" t="s">
        <v>1798</v>
      </c>
      <c r="N1469" s="1" t="s">
        <v>32</v>
      </c>
      <c r="O1469" s="1" t="s">
        <v>58</v>
      </c>
      <c r="P1469" s="1" t="s">
        <v>1799</v>
      </c>
      <c r="Q1469">
        <v>186.54</v>
      </c>
      <c r="R1469">
        <v>3</v>
      </c>
      <c r="S1469" s="5">
        <v>0</v>
      </c>
      <c r="T1469" s="11">
        <v>41.038800000000002</v>
      </c>
      <c r="U1469" s="11">
        <f>SalesData[[#This Row],[Profit]]/SalesData[[#This Row],[Quantity]]</f>
        <v>13.679600000000001</v>
      </c>
      <c r="V1469" s="5">
        <f>SalesData[[#This Row],[Profit]]/SalesData[[#This Row],[Sales]]</f>
        <v>0.22000000000000003</v>
      </c>
      <c r="W1469" s="17">
        <f>IF(SalesData[[#This Row],[Discount]]&gt;=0.2,1,0)</f>
        <v>0</v>
      </c>
      <c r="X1469" s="1" t="s">
        <v>60</v>
      </c>
      <c r="Y1469" s="1" t="str">
        <f>TEXT(SalesData[[#This Row],[Order Date]],"yyyy")</f>
        <v>2015</v>
      </c>
      <c r="Z1469" s="1" t="s">
        <v>36</v>
      </c>
    </row>
    <row r="1470" spans="1:26" x14ac:dyDescent="0.3">
      <c r="A1470">
        <v>7002</v>
      </c>
      <c r="B1470" s="1" t="s">
        <v>3633</v>
      </c>
      <c r="C1470" s="2">
        <v>42093</v>
      </c>
      <c r="D1470" s="2">
        <v>42097</v>
      </c>
      <c r="E1470" s="1" t="s">
        <v>41</v>
      </c>
      <c r="F1470" s="1" t="s">
        <v>2115</v>
      </c>
      <c r="G1470" s="1" t="s">
        <v>2116</v>
      </c>
      <c r="H1470" s="1" t="s">
        <v>102</v>
      </c>
      <c r="I1470" s="1" t="s">
        <v>27</v>
      </c>
      <c r="J1470" s="1" t="s">
        <v>3634</v>
      </c>
      <c r="K1470" s="1" t="s">
        <v>136</v>
      </c>
      <c r="L1470" s="1" t="s">
        <v>95</v>
      </c>
      <c r="M1470" s="1" t="s">
        <v>2580</v>
      </c>
      <c r="N1470" s="1" t="s">
        <v>32</v>
      </c>
      <c r="O1470" s="1" t="s">
        <v>38</v>
      </c>
      <c r="P1470" s="1" t="s">
        <v>2581</v>
      </c>
      <c r="Q1470">
        <v>366.74400000000003</v>
      </c>
      <c r="R1470">
        <v>4</v>
      </c>
      <c r="S1470" s="5">
        <v>0.3</v>
      </c>
      <c r="T1470" s="11">
        <v>-110.0232</v>
      </c>
      <c r="U1470" s="11">
        <f>SalesData[[#This Row],[Profit]]/SalesData[[#This Row],[Quantity]]</f>
        <v>-27.505800000000001</v>
      </c>
      <c r="V1470" s="5">
        <f>SalesData[[#This Row],[Profit]]/SalesData[[#This Row],[Sales]]</f>
        <v>-0.3</v>
      </c>
      <c r="W1470" s="17">
        <f>IF(SalesData[[#This Row],[Discount]]&gt;=0.2,1,0)</f>
        <v>1</v>
      </c>
      <c r="X1470" s="1" t="s">
        <v>85</v>
      </c>
      <c r="Y1470" s="1" t="str">
        <f>TEXT(SalesData[[#This Row],[Order Date]],"yyyy")</f>
        <v>2015</v>
      </c>
      <c r="Z1470" s="1" t="s">
        <v>197</v>
      </c>
    </row>
    <row r="1471" spans="1:26" x14ac:dyDescent="0.3">
      <c r="A1471">
        <v>7003</v>
      </c>
      <c r="B1471" s="1" t="s">
        <v>3635</v>
      </c>
      <c r="C1471" s="2">
        <v>41870</v>
      </c>
      <c r="D1471" s="2">
        <v>41872</v>
      </c>
      <c r="E1471" s="1" t="s">
        <v>23</v>
      </c>
      <c r="F1471" s="1" t="s">
        <v>2358</v>
      </c>
      <c r="G1471" s="1" t="s">
        <v>2359</v>
      </c>
      <c r="H1471" s="1" t="s">
        <v>92</v>
      </c>
      <c r="I1471" s="1" t="s">
        <v>27</v>
      </c>
      <c r="J1471" s="1" t="s">
        <v>54</v>
      </c>
      <c r="K1471" s="1" t="s">
        <v>55</v>
      </c>
      <c r="L1471" s="1" t="s">
        <v>56</v>
      </c>
      <c r="M1471" s="1" t="s">
        <v>598</v>
      </c>
      <c r="N1471" s="1" t="s">
        <v>32</v>
      </c>
      <c r="O1471" s="1" t="s">
        <v>58</v>
      </c>
      <c r="P1471" s="1" t="s">
        <v>599</v>
      </c>
      <c r="Q1471">
        <v>289.24</v>
      </c>
      <c r="R1471">
        <v>7</v>
      </c>
      <c r="S1471" s="5">
        <v>0</v>
      </c>
      <c r="T1471" s="11">
        <v>26.031600000000001</v>
      </c>
      <c r="U1471" s="11">
        <f>SalesData[[#This Row],[Profit]]/SalesData[[#This Row],[Quantity]]</f>
        <v>3.7188000000000003</v>
      </c>
      <c r="V1471" s="5">
        <f>SalesData[[#This Row],[Profit]]/SalesData[[#This Row],[Sales]]</f>
        <v>0.09</v>
      </c>
      <c r="W1471" s="17">
        <f>IF(SalesData[[#This Row],[Discount]]&gt;=0.2,1,0)</f>
        <v>0</v>
      </c>
      <c r="X1471" s="1" t="s">
        <v>72</v>
      </c>
      <c r="Y1471" s="1" t="str">
        <f>TEXT(SalesData[[#This Row],[Order Date]],"yyyy")</f>
        <v>2014</v>
      </c>
      <c r="Z1471" s="1" t="s">
        <v>255</v>
      </c>
    </row>
    <row r="1472" spans="1:26" x14ac:dyDescent="0.3">
      <c r="A1472">
        <v>7006</v>
      </c>
      <c r="B1472" s="1" t="s">
        <v>3636</v>
      </c>
      <c r="C1472" s="2">
        <v>42309</v>
      </c>
      <c r="D1472" s="2">
        <v>42313</v>
      </c>
      <c r="E1472" s="1" t="s">
        <v>41</v>
      </c>
      <c r="F1472" s="1" t="s">
        <v>2875</v>
      </c>
      <c r="G1472" s="1" t="s">
        <v>2876</v>
      </c>
      <c r="H1472" s="1" t="s">
        <v>26</v>
      </c>
      <c r="I1472" s="1" t="s">
        <v>27</v>
      </c>
      <c r="J1472" s="1" t="s">
        <v>175</v>
      </c>
      <c r="K1472" s="1" t="s">
        <v>122</v>
      </c>
      <c r="L1472" s="1" t="s">
        <v>69</v>
      </c>
      <c r="M1472" s="1" t="s">
        <v>3218</v>
      </c>
      <c r="N1472" s="1" t="s">
        <v>32</v>
      </c>
      <c r="O1472" s="1" t="s">
        <v>38</v>
      </c>
      <c r="P1472" s="1" t="s">
        <v>3219</v>
      </c>
      <c r="Q1472">
        <v>205.16399999999999</v>
      </c>
      <c r="R1472">
        <v>2</v>
      </c>
      <c r="S1472" s="5">
        <v>0.1</v>
      </c>
      <c r="T1472" s="11">
        <v>13.6776</v>
      </c>
      <c r="U1472" s="11">
        <f>SalesData[[#This Row],[Profit]]/SalesData[[#This Row],[Quantity]]</f>
        <v>6.8388</v>
      </c>
      <c r="V1472" s="5">
        <f>SalesData[[#This Row],[Profit]]/SalesData[[#This Row],[Sales]]</f>
        <v>6.6666666666666666E-2</v>
      </c>
      <c r="W1472" s="17">
        <f>IF(SalesData[[#This Row],[Discount]]&gt;=0.2,1,0)</f>
        <v>0</v>
      </c>
      <c r="X1472" s="1" t="s">
        <v>85</v>
      </c>
      <c r="Y1472" s="1" t="str">
        <f>TEXT(SalesData[[#This Row],[Order Date]],"yyyy")</f>
        <v>2015</v>
      </c>
      <c r="Z1472" s="1" t="s">
        <v>36</v>
      </c>
    </row>
    <row r="1473" spans="1:26" x14ac:dyDescent="0.3">
      <c r="A1473">
        <v>7007</v>
      </c>
      <c r="B1473" s="1" t="s">
        <v>3637</v>
      </c>
      <c r="C1473" s="2">
        <v>41988</v>
      </c>
      <c r="D1473" s="2">
        <v>41994</v>
      </c>
      <c r="E1473" s="1" t="s">
        <v>41</v>
      </c>
      <c r="F1473" s="1" t="s">
        <v>2619</v>
      </c>
      <c r="G1473" s="1" t="s">
        <v>2620</v>
      </c>
      <c r="H1473" s="1" t="s">
        <v>92</v>
      </c>
      <c r="I1473" s="1" t="s">
        <v>27</v>
      </c>
      <c r="J1473" s="1" t="s">
        <v>135</v>
      </c>
      <c r="K1473" s="1" t="s">
        <v>136</v>
      </c>
      <c r="L1473" s="1" t="s">
        <v>95</v>
      </c>
      <c r="M1473" s="1" t="s">
        <v>2142</v>
      </c>
      <c r="N1473" s="1" t="s">
        <v>32</v>
      </c>
      <c r="O1473" s="1" t="s">
        <v>58</v>
      </c>
      <c r="P1473" s="1" t="s">
        <v>2143</v>
      </c>
      <c r="Q1473">
        <v>8.5440000000000005</v>
      </c>
      <c r="R1473">
        <v>2</v>
      </c>
      <c r="S1473" s="5">
        <v>0.6</v>
      </c>
      <c r="T1473" s="11">
        <v>-7.476</v>
      </c>
      <c r="U1473" s="11">
        <f>SalesData[[#This Row],[Profit]]/SalesData[[#This Row],[Quantity]]</f>
        <v>-3.738</v>
      </c>
      <c r="V1473" s="5">
        <f>SalesData[[#This Row],[Profit]]/SalesData[[#This Row],[Sales]]</f>
        <v>-0.875</v>
      </c>
      <c r="W1473" s="17">
        <f>IF(SalesData[[#This Row],[Discount]]&gt;=0.2,1,0)</f>
        <v>1</v>
      </c>
      <c r="X1473" s="1" t="s">
        <v>131</v>
      </c>
      <c r="Y1473" s="1" t="str">
        <f>TEXT(SalesData[[#This Row],[Order Date]],"yyyy")</f>
        <v>2014</v>
      </c>
      <c r="Z1473" s="1" t="s">
        <v>98</v>
      </c>
    </row>
    <row r="1474" spans="1:26" x14ac:dyDescent="0.3">
      <c r="A1474">
        <v>7009</v>
      </c>
      <c r="B1474" s="1" t="s">
        <v>3638</v>
      </c>
      <c r="C1474" s="2">
        <v>42237</v>
      </c>
      <c r="D1474" s="2">
        <v>42241</v>
      </c>
      <c r="E1474" s="1" t="s">
        <v>41</v>
      </c>
      <c r="F1474" s="1" t="s">
        <v>3490</v>
      </c>
      <c r="G1474" s="1" t="s">
        <v>3491</v>
      </c>
      <c r="H1474" s="1" t="s">
        <v>92</v>
      </c>
      <c r="I1474" s="1" t="s">
        <v>27</v>
      </c>
      <c r="J1474" s="1" t="s">
        <v>880</v>
      </c>
      <c r="K1474" s="1" t="s">
        <v>233</v>
      </c>
      <c r="L1474" s="1" t="s">
        <v>69</v>
      </c>
      <c r="M1474" s="1" t="s">
        <v>577</v>
      </c>
      <c r="N1474" s="1" t="s">
        <v>32</v>
      </c>
      <c r="O1474" s="1" t="s">
        <v>38</v>
      </c>
      <c r="P1474" s="1" t="s">
        <v>578</v>
      </c>
      <c r="Q1474">
        <v>598.45799999999997</v>
      </c>
      <c r="R1474">
        <v>3</v>
      </c>
      <c r="S1474" s="5">
        <v>0.3</v>
      </c>
      <c r="T1474" s="11">
        <v>-42.747</v>
      </c>
      <c r="U1474" s="11">
        <f>SalesData[[#This Row],[Profit]]/SalesData[[#This Row],[Quantity]]</f>
        <v>-14.249000000000001</v>
      </c>
      <c r="V1474" s="5">
        <f>SalesData[[#This Row],[Profit]]/SalesData[[#This Row],[Sales]]</f>
        <v>-7.1428571428571438E-2</v>
      </c>
      <c r="W1474" s="17">
        <f>IF(SalesData[[#This Row],[Discount]]&gt;=0.2,1,0)</f>
        <v>1</v>
      </c>
      <c r="X1474" s="1" t="s">
        <v>85</v>
      </c>
      <c r="Y1474" s="1" t="str">
        <f>TEXT(SalesData[[#This Row],[Order Date]],"yyyy")</f>
        <v>2015</v>
      </c>
      <c r="Z1474" s="1" t="s">
        <v>255</v>
      </c>
    </row>
    <row r="1475" spans="1:26" x14ac:dyDescent="0.3">
      <c r="A1475">
        <v>7010</v>
      </c>
      <c r="B1475" s="1" t="s">
        <v>3638</v>
      </c>
      <c r="C1475" s="2">
        <v>42237</v>
      </c>
      <c r="D1475" s="2">
        <v>42241</v>
      </c>
      <c r="E1475" s="1" t="s">
        <v>41</v>
      </c>
      <c r="F1475" s="1" t="s">
        <v>3490</v>
      </c>
      <c r="G1475" s="1" t="s">
        <v>3491</v>
      </c>
      <c r="H1475" s="1" t="s">
        <v>92</v>
      </c>
      <c r="I1475" s="1" t="s">
        <v>27</v>
      </c>
      <c r="J1475" s="1" t="s">
        <v>880</v>
      </c>
      <c r="K1475" s="1" t="s">
        <v>233</v>
      </c>
      <c r="L1475" s="1" t="s">
        <v>69</v>
      </c>
      <c r="M1475" s="1" t="s">
        <v>2397</v>
      </c>
      <c r="N1475" s="1" t="s">
        <v>32</v>
      </c>
      <c r="O1475" s="1" t="s">
        <v>58</v>
      </c>
      <c r="P1475" s="1" t="s">
        <v>2398</v>
      </c>
      <c r="Q1475">
        <v>25.984000000000002</v>
      </c>
      <c r="R1475">
        <v>1</v>
      </c>
      <c r="S1475" s="5">
        <v>0.2</v>
      </c>
      <c r="T1475" s="11">
        <v>-3.8976000000000002</v>
      </c>
      <c r="U1475" s="11">
        <f>SalesData[[#This Row],[Profit]]/SalesData[[#This Row],[Quantity]]</f>
        <v>-3.8976000000000002</v>
      </c>
      <c r="V1475" s="5">
        <f>SalesData[[#This Row],[Profit]]/SalesData[[#This Row],[Sales]]</f>
        <v>-0.15</v>
      </c>
      <c r="W1475" s="17">
        <f>IF(SalesData[[#This Row],[Discount]]&gt;=0.2,1,0)</f>
        <v>1</v>
      </c>
      <c r="X1475" s="1" t="s">
        <v>85</v>
      </c>
      <c r="Y1475" s="1" t="str">
        <f>TEXT(SalesData[[#This Row],[Order Date]],"yyyy")</f>
        <v>2015</v>
      </c>
      <c r="Z1475" s="1" t="s">
        <v>255</v>
      </c>
    </row>
    <row r="1476" spans="1:26" x14ac:dyDescent="0.3">
      <c r="A1476">
        <v>7014</v>
      </c>
      <c r="B1476" s="1" t="s">
        <v>3639</v>
      </c>
      <c r="C1476" s="2">
        <v>43078</v>
      </c>
      <c r="D1476" s="2">
        <v>43080</v>
      </c>
      <c r="E1476" s="1" t="s">
        <v>23</v>
      </c>
      <c r="F1476" s="1" t="s">
        <v>2303</v>
      </c>
      <c r="G1476" s="1" t="s">
        <v>2304</v>
      </c>
      <c r="H1476" s="1" t="s">
        <v>102</v>
      </c>
      <c r="I1476" s="1" t="s">
        <v>27</v>
      </c>
      <c r="J1476" s="1" t="s">
        <v>3640</v>
      </c>
      <c r="K1476" s="1" t="s">
        <v>55</v>
      </c>
      <c r="L1476" s="1" t="s">
        <v>56</v>
      </c>
      <c r="M1476" s="1" t="s">
        <v>862</v>
      </c>
      <c r="N1476" s="1" t="s">
        <v>32</v>
      </c>
      <c r="O1476" s="1" t="s">
        <v>33</v>
      </c>
      <c r="P1476" s="1" t="s">
        <v>863</v>
      </c>
      <c r="Q1476">
        <v>148.25700000000001</v>
      </c>
      <c r="R1476">
        <v>3</v>
      </c>
      <c r="S1476" s="5">
        <v>0.15</v>
      </c>
      <c r="T1476" s="11">
        <v>15.697800000000001</v>
      </c>
      <c r="U1476" s="11">
        <f>SalesData[[#This Row],[Profit]]/SalesData[[#This Row],[Quantity]]</f>
        <v>5.2326000000000006</v>
      </c>
      <c r="V1476" s="5">
        <f>SalesData[[#This Row],[Profit]]/SalesData[[#This Row],[Sales]]</f>
        <v>0.10588235294117647</v>
      </c>
      <c r="W1476" s="17">
        <f>IF(SalesData[[#This Row],[Discount]]&gt;=0.2,1,0)</f>
        <v>0</v>
      </c>
      <c r="X1476" s="1" t="s">
        <v>72</v>
      </c>
      <c r="Y1476" s="1" t="str">
        <f>TEXT(SalesData[[#This Row],[Order Date]],"yyyy")</f>
        <v>2017</v>
      </c>
      <c r="Z1476" s="1" t="s">
        <v>98</v>
      </c>
    </row>
    <row r="1477" spans="1:26" x14ac:dyDescent="0.3">
      <c r="A1477">
        <v>7022</v>
      </c>
      <c r="B1477" s="1" t="s">
        <v>3641</v>
      </c>
      <c r="C1477" s="2">
        <v>41874</v>
      </c>
      <c r="D1477" s="2">
        <v>41878</v>
      </c>
      <c r="E1477" s="1" t="s">
        <v>41</v>
      </c>
      <c r="F1477" s="1" t="s">
        <v>1067</v>
      </c>
      <c r="G1477" s="1" t="s">
        <v>1068</v>
      </c>
      <c r="H1477" s="1" t="s">
        <v>26</v>
      </c>
      <c r="I1477" s="1" t="s">
        <v>27</v>
      </c>
      <c r="J1477" s="1" t="s">
        <v>267</v>
      </c>
      <c r="K1477" s="1" t="s">
        <v>182</v>
      </c>
      <c r="L1477" s="1" t="s">
        <v>56</v>
      </c>
      <c r="M1477" s="1" t="s">
        <v>339</v>
      </c>
      <c r="N1477" s="1" t="s">
        <v>32</v>
      </c>
      <c r="O1477" s="1" t="s">
        <v>58</v>
      </c>
      <c r="P1477" s="1" t="s">
        <v>340</v>
      </c>
      <c r="Q1477">
        <v>4.2240000000000002</v>
      </c>
      <c r="R1477">
        <v>3</v>
      </c>
      <c r="S1477" s="5">
        <v>0.2</v>
      </c>
      <c r="T1477" s="11">
        <v>1.2672000000000001</v>
      </c>
      <c r="U1477" s="11">
        <f>SalesData[[#This Row],[Profit]]/SalesData[[#This Row],[Quantity]]</f>
        <v>0.42240000000000005</v>
      </c>
      <c r="V1477" s="5">
        <f>SalesData[[#This Row],[Profit]]/SalesData[[#This Row],[Sales]]</f>
        <v>0.3</v>
      </c>
      <c r="W1477" s="17">
        <f>IF(SalesData[[#This Row],[Discount]]&gt;=0.2,1,0)</f>
        <v>1</v>
      </c>
      <c r="X1477" s="1" t="s">
        <v>85</v>
      </c>
      <c r="Y1477" s="1" t="str">
        <f>TEXT(SalesData[[#This Row],[Order Date]],"yyyy")</f>
        <v>2014</v>
      </c>
      <c r="Z1477" s="1" t="s">
        <v>255</v>
      </c>
    </row>
    <row r="1478" spans="1:26" x14ac:dyDescent="0.3">
      <c r="A1478">
        <v>7033</v>
      </c>
      <c r="B1478" s="1" t="s">
        <v>3642</v>
      </c>
      <c r="C1478" s="2">
        <v>42685</v>
      </c>
      <c r="D1478" s="2">
        <v>42690</v>
      </c>
      <c r="E1478" s="1" t="s">
        <v>41</v>
      </c>
      <c r="F1478" s="1" t="s">
        <v>2383</v>
      </c>
      <c r="G1478" s="1" t="s">
        <v>2384</v>
      </c>
      <c r="H1478" s="1" t="s">
        <v>92</v>
      </c>
      <c r="I1478" s="1" t="s">
        <v>27</v>
      </c>
      <c r="J1478" s="1" t="s">
        <v>175</v>
      </c>
      <c r="K1478" s="1" t="s">
        <v>122</v>
      </c>
      <c r="L1478" s="1" t="s">
        <v>69</v>
      </c>
      <c r="M1478" s="1" t="s">
        <v>1619</v>
      </c>
      <c r="N1478" s="1" t="s">
        <v>32</v>
      </c>
      <c r="O1478" s="1" t="s">
        <v>38</v>
      </c>
      <c r="P1478" s="1" t="s">
        <v>1620</v>
      </c>
      <c r="Q1478">
        <v>245.64599999999999</v>
      </c>
      <c r="R1478">
        <v>3</v>
      </c>
      <c r="S1478" s="5">
        <v>0.1</v>
      </c>
      <c r="T1478" s="11">
        <v>8.1882000000000001</v>
      </c>
      <c r="U1478" s="11">
        <f>SalesData[[#This Row],[Profit]]/SalesData[[#This Row],[Quantity]]</f>
        <v>2.7294</v>
      </c>
      <c r="V1478" s="5">
        <f>SalesData[[#This Row],[Profit]]/SalesData[[#This Row],[Sales]]</f>
        <v>3.3333333333333333E-2</v>
      </c>
      <c r="W1478" s="17">
        <f>IF(SalesData[[#This Row],[Discount]]&gt;=0.2,1,0)</f>
        <v>0</v>
      </c>
      <c r="X1478" s="1" t="s">
        <v>60</v>
      </c>
      <c r="Y1478" s="1" t="str">
        <f>TEXT(SalesData[[#This Row],[Order Date]],"yyyy")</f>
        <v>2016</v>
      </c>
      <c r="Z1478" s="1" t="s">
        <v>36</v>
      </c>
    </row>
    <row r="1479" spans="1:26" x14ac:dyDescent="0.3">
      <c r="A1479">
        <v>7036</v>
      </c>
      <c r="B1479" s="1" t="s">
        <v>3643</v>
      </c>
      <c r="C1479" s="2">
        <v>43048</v>
      </c>
      <c r="D1479" s="2">
        <v>43052</v>
      </c>
      <c r="E1479" s="1" t="s">
        <v>41</v>
      </c>
      <c r="F1479" s="1" t="s">
        <v>2318</v>
      </c>
      <c r="G1479" s="1" t="s">
        <v>2319</v>
      </c>
      <c r="H1479" s="1" t="s">
        <v>92</v>
      </c>
      <c r="I1479" s="1" t="s">
        <v>27</v>
      </c>
      <c r="J1479" s="1" t="s">
        <v>641</v>
      </c>
      <c r="K1479" s="1" t="s">
        <v>55</v>
      </c>
      <c r="L1479" s="1" t="s">
        <v>56</v>
      </c>
      <c r="M1479" s="1" t="s">
        <v>818</v>
      </c>
      <c r="N1479" s="1" t="s">
        <v>32</v>
      </c>
      <c r="O1479" s="1" t="s">
        <v>38</v>
      </c>
      <c r="P1479" s="1" t="s">
        <v>819</v>
      </c>
      <c r="Q1479">
        <v>523.39200000000005</v>
      </c>
      <c r="R1479">
        <v>3</v>
      </c>
      <c r="S1479" s="5">
        <v>0.2</v>
      </c>
      <c r="T1479" s="11">
        <v>52.339199999999998</v>
      </c>
      <c r="U1479" s="11">
        <f>SalesData[[#This Row],[Profit]]/SalesData[[#This Row],[Quantity]]</f>
        <v>17.446400000000001</v>
      </c>
      <c r="V1479" s="5">
        <f>SalesData[[#This Row],[Profit]]/SalesData[[#This Row],[Sales]]</f>
        <v>9.9999999999999992E-2</v>
      </c>
      <c r="W1479" s="17">
        <f>IF(SalesData[[#This Row],[Discount]]&gt;=0.2,1,0)</f>
        <v>1</v>
      </c>
      <c r="X1479" s="1" t="s">
        <v>85</v>
      </c>
      <c r="Y1479" s="1" t="str">
        <f>TEXT(SalesData[[#This Row],[Order Date]],"yyyy")</f>
        <v>2017</v>
      </c>
      <c r="Z1479" s="1" t="s">
        <v>36</v>
      </c>
    </row>
    <row r="1480" spans="1:26" x14ac:dyDescent="0.3">
      <c r="A1480">
        <v>7042</v>
      </c>
      <c r="B1480" s="1" t="s">
        <v>3644</v>
      </c>
      <c r="C1480" s="2">
        <v>43086</v>
      </c>
      <c r="D1480" s="2">
        <v>43092</v>
      </c>
      <c r="E1480" s="1" t="s">
        <v>41</v>
      </c>
      <c r="F1480" s="1" t="s">
        <v>3645</v>
      </c>
      <c r="G1480" s="1" t="s">
        <v>3646</v>
      </c>
      <c r="H1480" s="1" t="s">
        <v>26</v>
      </c>
      <c r="I1480" s="1" t="s">
        <v>27</v>
      </c>
      <c r="J1480" s="1" t="s">
        <v>175</v>
      </c>
      <c r="K1480" s="1" t="s">
        <v>122</v>
      </c>
      <c r="L1480" s="1" t="s">
        <v>69</v>
      </c>
      <c r="M1480" s="1" t="s">
        <v>1798</v>
      </c>
      <c r="N1480" s="1" t="s">
        <v>32</v>
      </c>
      <c r="O1480" s="1" t="s">
        <v>58</v>
      </c>
      <c r="P1480" s="1" t="s">
        <v>1799</v>
      </c>
      <c r="Q1480">
        <v>124.36</v>
      </c>
      <c r="R1480">
        <v>2</v>
      </c>
      <c r="S1480" s="5">
        <v>0</v>
      </c>
      <c r="T1480" s="11">
        <v>27.359200000000001</v>
      </c>
      <c r="U1480" s="11">
        <f>SalesData[[#This Row],[Profit]]/SalesData[[#This Row],[Quantity]]</f>
        <v>13.679600000000001</v>
      </c>
      <c r="V1480" s="5">
        <f>SalesData[[#This Row],[Profit]]/SalesData[[#This Row],[Sales]]</f>
        <v>0.22</v>
      </c>
      <c r="W1480" s="17">
        <f>IF(SalesData[[#This Row],[Discount]]&gt;=0.2,1,0)</f>
        <v>0</v>
      </c>
      <c r="X1480" s="1" t="s">
        <v>131</v>
      </c>
      <c r="Y1480" s="1" t="str">
        <f>TEXT(SalesData[[#This Row],[Order Date]],"yyyy")</f>
        <v>2017</v>
      </c>
      <c r="Z1480" s="1" t="s">
        <v>98</v>
      </c>
    </row>
    <row r="1481" spans="1:26" x14ac:dyDescent="0.3">
      <c r="A1481">
        <v>7044</v>
      </c>
      <c r="B1481" s="1" t="s">
        <v>3647</v>
      </c>
      <c r="C1481" s="2">
        <v>42934</v>
      </c>
      <c r="D1481" s="2">
        <v>42939</v>
      </c>
      <c r="E1481" s="1" t="s">
        <v>41</v>
      </c>
      <c r="F1481" s="1" t="s">
        <v>741</v>
      </c>
      <c r="G1481" s="1" t="s">
        <v>742</v>
      </c>
      <c r="H1481" s="1" t="s">
        <v>26</v>
      </c>
      <c r="I1481" s="1" t="s">
        <v>27</v>
      </c>
      <c r="J1481" s="1" t="s">
        <v>67</v>
      </c>
      <c r="K1481" s="1" t="s">
        <v>68</v>
      </c>
      <c r="L1481" s="1" t="s">
        <v>69</v>
      </c>
      <c r="M1481" s="1" t="s">
        <v>592</v>
      </c>
      <c r="N1481" s="1" t="s">
        <v>32</v>
      </c>
      <c r="O1481" s="1" t="s">
        <v>38</v>
      </c>
      <c r="P1481" s="1" t="s">
        <v>593</v>
      </c>
      <c r="Q1481">
        <v>198.744</v>
      </c>
      <c r="R1481">
        <v>4</v>
      </c>
      <c r="S1481" s="5">
        <v>0.3</v>
      </c>
      <c r="T1481" s="11">
        <v>-14.196</v>
      </c>
      <c r="U1481" s="11">
        <f>SalesData[[#This Row],[Profit]]/SalesData[[#This Row],[Quantity]]</f>
        <v>-3.5489999999999999</v>
      </c>
      <c r="V1481" s="5">
        <f>SalesData[[#This Row],[Profit]]/SalesData[[#This Row],[Sales]]</f>
        <v>-7.1428571428571425E-2</v>
      </c>
      <c r="W1481" s="17">
        <f>IF(SalesData[[#This Row],[Discount]]&gt;=0.2,1,0)</f>
        <v>1</v>
      </c>
      <c r="X1481" s="1" t="s">
        <v>60</v>
      </c>
      <c r="Y1481" s="1" t="str">
        <f>TEXT(SalesData[[#This Row],[Order Date]],"yyyy")</f>
        <v>2017</v>
      </c>
      <c r="Z1481" s="1" t="s">
        <v>73</v>
      </c>
    </row>
    <row r="1482" spans="1:26" x14ac:dyDescent="0.3">
      <c r="A1482">
        <v>7047</v>
      </c>
      <c r="B1482" s="1" t="s">
        <v>3648</v>
      </c>
      <c r="C1482" s="2">
        <v>41737</v>
      </c>
      <c r="D1482" s="2">
        <v>41741</v>
      </c>
      <c r="E1482" s="1" t="s">
        <v>41</v>
      </c>
      <c r="F1482" s="1" t="s">
        <v>394</v>
      </c>
      <c r="G1482" s="1" t="s">
        <v>395</v>
      </c>
      <c r="H1482" s="1" t="s">
        <v>102</v>
      </c>
      <c r="I1482" s="1" t="s">
        <v>27</v>
      </c>
      <c r="J1482" s="1" t="s">
        <v>511</v>
      </c>
      <c r="K1482" s="1" t="s">
        <v>55</v>
      </c>
      <c r="L1482" s="1" t="s">
        <v>56</v>
      </c>
      <c r="M1482" s="1" t="s">
        <v>292</v>
      </c>
      <c r="N1482" s="1" t="s">
        <v>32</v>
      </c>
      <c r="O1482" s="1" t="s">
        <v>47</v>
      </c>
      <c r="P1482" s="1" t="s">
        <v>293</v>
      </c>
      <c r="Q1482">
        <v>99.591999999999999</v>
      </c>
      <c r="R1482">
        <v>1</v>
      </c>
      <c r="S1482" s="5">
        <v>0.2</v>
      </c>
      <c r="T1482" s="11">
        <v>2.4897999999999998</v>
      </c>
      <c r="U1482" s="11">
        <f>SalesData[[#This Row],[Profit]]/SalesData[[#This Row],[Quantity]]</f>
        <v>2.4897999999999998</v>
      </c>
      <c r="V1482" s="5">
        <f>SalesData[[#This Row],[Profit]]/SalesData[[#This Row],[Sales]]</f>
        <v>2.4999999999999998E-2</v>
      </c>
      <c r="W1482" s="17">
        <f>IF(SalesData[[#This Row],[Discount]]&gt;=0.2,1,0)</f>
        <v>1</v>
      </c>
      <c r="X1482" s="1" t="s">
        <v>85</v>
      </c>
      <c r="Y1482" s="1" t="str">
        <f>TEXT(SalesData[[#This Row],[Order Date]],"yyyy")</f>
        <v>2014</v>
      </c>
      <c r="Z1482" s="1" t="s">
        <v>115</v>
      </c>
    </row>
    <row r="1483" spans="1:26" x14ac:dyDescent="0.3">
      <c r="A1483">
        <v>7055</v>
      </c>
      <c r="B1483" s="1" t="s">
        <v>3649</v>
      </c>
      <c r="C1483" s="2">
        <v>42715</v>
      </c>
      <c r="D1483" s="2">
        <v>42715</v>
      </c>
      <c r="E1483" s="1" t="s">
        <v>427</v>
      </c>
      <c r="F1483" s="1" t="s">
        <v>1732</v>
      </c>
      <c r="G1483" s="1" t="s">
        <v>1733</v>
      </c>
      <c r="H1483" s="1" t="s">
        <v>26</v>
      </c>
      <c r="I1483" s="1" t="s">
        <v>27</v>
      </c>
      <c r="J1483" s="1" t="s">
        <v>3049</v>
      </c>
      <c r="K1483" s="1" t="s">
        <v>55</v>
      </c>
      <c r="L1483" s="1" t="s">
        <v>56</v>
      </c>
      <c r="M1483" s="1" t="s">
        <v>1619</v>
      </c>
      <c r="N1483" s="1" t="s">
        <v>32</v>
      </c>
      <c r="O1483" s="1" t="s">
        <v>38</v>
      </c>
      <c r="P1483" s="1" t="s">
        <v>1620</v>
      </c>
      <c r="Q1483">
        <v>363.92</v>
      </c>
      <c r="R1483">
        <v>5</v>
      </c>
      <c r="S1483" s="5">
        <v>0.2</v>
      </c>
      <c r="T1483" s="11">
        <v>-31.843</v>
      </c>
      <c r="U1483" s="11">
        <f>SalesData[[#This Row],[Profit]]/SalesData[[#This Row],[Quantity]]</f>
        <v>-6.3685999999999998</v>
      </c>
      <c r="V1483" s="5">
        <f>SalesData[[#This Row],[Profit]]/SalesData[[#This Row],[Sales]]</f>
        <v>-8.7499999999999994E-2</v>
      </c>
      <c r="W1483" s="17">
        <f>IF(SalesData[[#This Row],[Discount]]&gt;=0.2,1,0)</f>
        <v>1</v>
      </c>
      <c r="X1483" s="1" t="s">
        <v>432</v>
      </c>
      <c r="Y1483" s="1" t="str">
        <f>TEXT(SalesData[[#This Row],[Order Date]],"yyyy")</f>
        <v>2016</v>
      </c>
      <c r="Z1483" s="1" t="s">
        <v>98</v>
      </c>
    </row>
    <row r="1484" spans="1:26" x14ac:dyDescent="0.3">
      <c r="A1484">
        <v>7058</v>
      </c>
      <c r="B1484" s="1" t="s">
        <v>3649</v>
      </c>
      <c r="C1484" s="2">
        <v>42715</v>
      </c>
      <c r="D1484" s="2">
        <v>42715</v>
      </c>
      <c r="E1484" s="1" t="s">
        <v>427</v>
      </c>
      <c r="F1484" s="1" t="s">
        <v>1732</v>
      </c>
      <c r="G1484" s="1" t="s">
        <v>1733</v>
      </c>
      <c r="H1484" s="1" t="s">
        <v>26</v>
      </c>
      <c r="I1484" s="1" t="s">
        <v>27</v>
      </c>
      <c r="J1484" s="1" t="s">
        <v>3049</v>
      </c>
      <c r="K1484" s="1" t="s">
        <v>55</v>
      </c>
      <c r="L1484" s="1" t="s">
        <v>56</v>
      </c>
      <c r="M1484" s="1" t="s">
        <v>1136</v>
      </c>
      <c r="N1484" s="1" t="s">
        <v>32</v>
      </c>
      <c r="O1484" s="1" t="s">
        <v>47</v>
      </c>
      <c r="P1484" s="1" t="s">
        <v>1137</v>
      </c>
      <c r="Q1484">
        <v>892.13599999999997</v>
      </c>
      <c r="R1484">
        <v>7</v>
      </c>
      <c r="S1484" s="5">
        <v>0.2</v>
      </c>
      <c r="T1484" s="11">
        <v>111.517</v>
      </c>
      <c r="U1484" s="11">
        <f>SalesData[[#This Row],[Profit]]/SalesData[[#This Row],[Quantity]]</f>
        <v>15.930999999999999</v>
      </c>
      <c r="V1484" s="5">
        <f>SalesData[[#This Row],[Profit]]/SalesData[[#This Row],[Sales]]</f>
        <v>0.125</v>
      </c>
      <c r="W1484" s="17">
        <f>IF(SalesData[[#This Row],[Discount]]&gt;=0.2,1,0)</f>
        <v>1</v>
      </c>
      <c r="X1484" s="1" t="s">
        <v>432</v>
      </c>
      <c r="Y1484" s="1" t="str">
        <f>TEXT(SalesData[[#This Row],[Order Date]],"yyyy")</f>
        <v>2016</v>
      </c>
      <c r="Z1484" s="1" t="s">
        <v>98</v>
      </c>
    </row>
    <row r="1485" spans="1:26" x14ac:dyDescent="0.3">
      <c r="A1485">
        <v>7081</v>
      </c>
      <c r="B1485" s="1" t="s">
        <v>3650</v>
      </c>
      <c r="C1485" s="2">
        <v>42615</v>
      </c>
      <c r="D1485" s="2">
        <v>42619</v>
      </c>
      <c r="E1485" s="1" t="s">
        <v>41</v>
      </c>
      <c r="F1485" s="1" t="s">
        <v>1611</v>
      </c>
      <c r="G1485" s="1" t="s">
        <v>1612</v>
      </c>
      <c r="H1485" s="1" t="s">
        <v>26</v>
      </c>
      <c r="I1485" s="1" t="s">
        <v>27</v>
      </c>
      <c r="J1485" s="1" t="s">
        <v>1529</v>
      </c>
      <c r="K1485" s="1" t="s">
        <v>1038</v>
      </c>
      <c r="L1485" s="1" t="s">
        <v>30</v>
      </c>
      <c r="M1485" s="1" t="s">
        <v>195</v>
      </c>
      <c r="N1485" s="1" t="s">
        <v>32</v>
      </c>
      <c r="O1485" s="1" t="s">
        <v>47</v>
      </c>
      <c r="P1485" s="1" t="s">
        <v>196</v>
      </c>
      <c r="Q1485">
        <v>472.51799999999997</v>
      </c>
      <c r="R1485">
        <v>3</v>
      </c>
      <c r="S1485" s="5">
        <v>0.4</v>
      </c>
      <c r="T1485" s="11">
        <v>-149.63069999999999</v>
      </c>
      <c r="U1485" s="11">
        <f>SalesData[[#This Row],[Profit]]/SalesData[[#This Row],[Quantity]]</f>
        <v>-49.876899999999999</v>
      </c>
      <c r="V1485" s="5">
        <f>SalesData[[#This Row],[Profit]]/SalesData[[#This Row],[Sales]]</f>
        <v>-0.31666666666666665</v>
      </c>
      <c r="W1485" s="17">
        <f>IF(SalesData[[#This Row],[Discount]]&gt;=0.2,1,0)</f>
        <v>1</v>
      </c>
      <c r="X1485" s="1" t="s">
        <v>85</v>
      </c>
      <c r="Y1485" s="1" t="str">
        <f>TEXT(SalesData[[#This Row],[Order Date]],"yyyy")</f>
        <v>2016</v>
      </c>
      <c r="Z1485" s="1" t="s">
        <v>79</v>
      </c>
    </row>
    <row r="1486" spans="1:26" x14ac:dyDescent="0.3">
      <c r="A1486">
        <v>7105</v>
      </c>
      <c r="B1486" s="1" t="s">
        <v>3651</v>
      </c>
      <c r="C1486" s="2">
        <v>42905</v>
      </c>
      <c r="D1486" s="2">
        <v>42907</v>
      </c>
      <c r="E1486" s="1" t="s">
        <v>23</v>
      </c>
      <c r="F1486" s="1" t="s">
        <v>1531</v>
      </c>
      <c r="G1486" s="1" t="s">
        <v>1532</v>
      </c>
      <c r="H1486" s="1" t="s">
        <v>92</v>
      </c>
      <c r="I1486" s="1" t="s">
        <v>27</v>
      </c>
      <c r="J1486" s="1" t="s">
        <v>232</v>
      </c>
      <c r="K1486" s="1" t="s">
        <v>233</v>
      </c>
      <c r="L1486" s="1" t="s">
        <v>69</v>
      </c>
      <c r="M1486" s="1" t="s">
        <v>422</v>
      </c>
      <c r="N1486" s="1" t="s">
        <v>32</v>
      </c>
      <c r="O1486" s="1" t="s">
        <v>38</v>
      </c>
      <c r="P1486" s="1" t="s">
        <v>423</v>
      </c>
      <c r="Q1486">
        <v>760.11599999999999</v>
      </c>
      <c r="R1486">
        <v>6</v>
      </c>
      <c r="S1486" s="5">
        <v>0.3</v>
      </c>
      <c r="T1486" s="11">
        <v>-43.435200000000002</v>
      </c>
      <c r="U1486" s="11">
        <f>SalesData[[#This Row],[Profit]]/SalesData[[#This Row],[Quantity]]</f>
        <v>-7.2392000000000003</v>
      </c>
      <c r="V1486" s="5">
        <f>SalesData[[#This Row],[Profit]]/SalesData[[#This Row],[Sales]]</f>
        <v>-5.7142857142857148E-2</v>
      </c>
      <c r="W1486" s="17">
        <f>IF(SalesData[[#This Row],[Discount]]&gt;=0.2,1,0)</f>
        <v>1</v>
      </c>
      <c r="X1486" s="1" t="s">
        <v>72</v>
      </c>
      <c r="Y1486" s="1" t="str">
        <f>TEXT(SalesData[[#This Row],[Order Date]],"yyyy")</f>
        <v>2017</v>
      </c>
      <c r="Z1486" s="1" t="s">
        <v>61</v>
      </c>
    </row>
    <row r="1487" spans="1:26" x14ac:dyDescent="0.3">
      <c r="A1487">
        <v>7106</v>
      </c>
      <c r="B1487" s="1" t="s">
        <v>3651</v>
      </c>
      <c r="C1487" s="2">
        <v>42905</v>
      </c>
      <c r="D1487" s="2">
        <v>42907</v>
      </c>
      <c r="E1487" s="1" t="s">
        <v>23</v>
      </c>
      <c r="F1487" s="1" t="s">
        <v>1531</v>
      </c>
      <c r="G1487" s="1" t="s">
        <v>1532</v>
      </c>
      <c r="H1487" s="1" t="s">
        <v>92</v>
      </c>
      <c r="I1487" s="1" t="s">
        <v>27</v>
      </c>
      <c r="J1487" s="1" t="s">
        <v>232</v>
      </c>
      <c r="K1487" s="1" t="s">
        <v>233</v>
      </c>
      <c r="L1487" s="1" t="s">
        <v>69</v>
      </c>
      <c r="M1487" s="1" t="s">
        <v>1964</v>
      </c>
      <c r="N1487" s="1" t="s">
        <v>32</v>
      </c>
      <c r="O1487" s="1" t="s">
        <v>58</v>
      </c>
      <c r="P1487" s="1" t="s">
        <v>1965</v>
      </c>
      <c r="Q1487">
        <v>38.783999999999999</v>
      </c>
      <c r="R1487">
        <v>3</v>
      </c>
      <c r="S1487" s="5">
        <v>0.2</v>
      </c>
      <c r="T1487" s="11">
        <v>7.2720000000000002</v>
      </c>
      <c r="U1487" s="11">
        <f>SalesData[[#This Row],[Profit]]/SalesData[[#This Row],[Quantity]]</f>
        <v>2.4239999999999999</v>
      </c>
      <c r="V1487" s="5">
        <f>SalesData[[#This Row],[Profit]]/SalesData[[#This Row],[Sales]]</f>
        <v>0.1875</v>
      </c>
      <c r="W1487" s="17">
        <f>IF(SalesData[[#This Row],[Discount]]&gt;=0.2,1,0)</f>
        <v>1</v>
      </c>
      <c r="X1487" s="1" t="s">
        <v>72</v>
      </c>
      <c r="Y1487" s="1" t="str">
        <f>TEXT(SalesData[[#This Row],[Order Date]],"yyyy")</f>
        <v>2017</v>
      </c>
      <c r="Z1487" s="1" t="s">
        <v>61</v>
      </c>
    </row>
    <row r="1488" spans="1:26" x14ac:dyDescent="0.3">
      <c r="A1488">
        <v>7115</v>
      </c>
      <c r="B1488" s="1" t="s">
        <v>3652</v>
      </c>
      <c r="C1488" s="2">
        <v>42495</v>
      </c>
      <c r="D1488" s="2">
        <v>42496</v>
      </c>
      <c r="E1488" s="1" t="s">
        <v>89</v>
      </c>
      <c r="F1488" s="1" t="s">
        <v>940</v>
      </c>
      <c r="G1488" s="1" t="s">
        <v>941</v>
      </c>
      <c r="H1488" s="1" t="s">
        <v>92</v>
      </c>
      <c r="I1488" s="1" t="s">
        <v>27</v>
      </c>
      <c r="J1488" s="1" t="s">
        <v>28</v>
      </c>
      <c r="K1488" s="1" t="s">
        <v>1342</v>
      </c>
      <c r="L1488" s="1" t="s">
        <v>56</v>
      </c>
      <c r="M1488" s="1" t="s">
        <v>2821</v>
      </c>
      <c r="N1488" s="1" t="s">
        <v>32</v>
      </c>
      <c r="O1488" s="1" t="s">
        <v>47</v>
      </c>
      <c r="P1488" s="1" t="s">
        <v>2822</v>
      </c>
      <c r="Q1488">
        <v>1685.88</v>
      </c>
      <c r="R1488">
        <v>6</v>
      </c>
      <c r="S1488" s="5">
        <v>0</v>
      </c>
      <c r="T1488" s="11">
        <v>320.31720000000001</v>
      </c>
      <c r="U1488" s="11">
        <f>SalesData[[#This Row],[Profit]]/SalesData[[#This Row],[Quantity]]</f>
        <v>53.386200000000002</v>
      </c>
      <c r="V1488" s="5">
        <f>SalesData[[#This Row],[Profit]]/SalesData[[#This Row],[Sales]]</f>
        <v>0.19</v>
      </c>
      <c r="W1488" s="17">
        <f>IF(SalesData[[#This Row],[Discount]]&gt;=0.2,1,0)</f>
        <v>0</v>
      </c>
      <c r="X1488" s="1" t="s">
        <v>125</v>
      </c>
      <c r="Y1488" s="1" t="str">
        <f>TEXT(SalesData[[#This Row],[Order Date]],"yyyy")</f>
        <v>2016</v>
      </c>
      <c r="Z1488" s="1" t="s">
        <v>163</v>
      </c>
    </row>
    <row r="1489" spans="1:26" x14ac:dyDescent="0.3">
      <c r="A1489">
        <v>7123</v>
      </c>
      <c r="B1489" s="1" t="s">
        <v>3653</v>
      </c>
      <c r="C1489" s="2">
        <v>43070</v>
      </c>
      <c r="D1489" s="2">
        <v>43077</v>
      </c>
      <c r="E1489" s="1" t="s">
        <v>41</v>
      </c>
      <c r="F1489" s="1" t="s">
        <v>42</v>
      </c>
      <c r="G1489" s="1" t="s">
        <v>43</v>
      </c>
      <c r="H1489" s="1" t="s">
        <v>26</v>
      </c>
      <c r="I1489" s="1" t="s">
        <v>27</v>
      </c>
      <c r="J1489" s="1" t="s">
        <v>193</v>
      </c>
      <c r="K1489" s="1" t="s">
        <v>194</v>
      </c>
      <c r="L1489" s="1" t="s">
        <v>56</v>
      </c>
      <c r="M1489" s="1" t="s">
        <v>2422</v>
      </c>
      <c r="N1489" s="1" t="s">
        <v>32</v>
      </c>
      <c r="O1489" s="1" t="s">
        <v>33</v>
      </c>
      <c r="P1489" s="1" t="s">
        <v>2423</v>
      </c>
      <c r="Q1489">
        <v>141.96</v>
      </c>
      <c r="R1489">
        <v>2</v>
      </c>
      <c r="S1489" s="5">
        <v>0</v>
      </c>
      <c r="T1489" s="11">
        <v>41.168399999999998</v>
      </c>
      <c r="U1489" s="11">
        <f>SalesData[[#This Row],[Profit]]/SalesData[[#This Row],[Quantity]]</f>
        <v>20.584199999999999</v>
      </c>
      <c r="V1489" s="5">
        <f>SalesData[[#This Row],[Profit]]/SalesData[[#This Row],[Sales]]</f>
        <v>0.28999999999999998</v>
      </c>
      <c r="W1489" s="17">
        <f>IF(SalesData[[#This Row],[Discount]]&gt;=0.2,1,0)</f>
        <v>0</v>
      </c>
      <c r="X1489" s="1" t="s">
        <v>49</v>
      </c>
      <c r="Y1489" s="1" t="str">
        <f>TEXT(SalesData[[#This Row],[Order Date]],"yyyy")</f>
        <v>2017</v>
      </c>
      <c r="Z1489" s="1" t="s">
        <v>98</v>
      </c>
    </row>
    <row r="1490" spans="1:26" x14ac:dyDescent="0.3">
      <c r="A1490">
        <v>7124</v>
      </c>
      <c r="B1490" s="1" t="s">
        <v>3654</v>
      </c>
      <c r="C1490" s="2">
        <v>42225</v>
      </c>
      <c r="D1490" s="2">
        <v>42232</v>
      </c>
      <c r="E1490" s="1" t="s">
        <v>41</v>
      </c>
      <c r="F1490" s="1" t="s">
        <v>2960</v>
      </c>
      <c r="G1490" s="1" t="s">
        <v>2961</v>
      </c>
      <c r="H1490" s="1" t="s">
        <v>92</v>
      </c>
      <c r="I1490" s="1" t="s">
        <v>27</v>
      </c>
      <c r="J1490" s="1" t="s">
        <v>175</v>
      </c>
      <c r="K1490" s="1" t="s">
        <v>122</v>
      </c>
      <c r="L1490" s="1" t="s">
        <v>69</v>
      </c>
      <c r="M1490" s="1" t="s">
        <v>2427</v>
      </c>
      <c r="N1490" s="1" t="s">
        <v>32</v>
      </c>
      <c r="O1490" s="1" t="s">
        <v>58</v>
      </c>
      <c r="P1490" s="1" t="s">
        <v>2428</v>
      </c>
      <c r="Q1490">
        <v>10.02</v>
      </c>
      <c r="R1490">
        <v>3</v>
      </c>
      <c r="S1490" s="5">
        <v>0</v>
      </c>
      <c r="T1490" s="11">
        <v>4.4088000000000003</v>
      </c>
      <c r="U1490" s="11">
        <f>SalesData[[#This Row],[Profit]]/SalesData[[#This Row],[Quantity]]</f>
        <v>1.4696</v>
      </c>
      <c r="V1490" s="5">
        <f>SalesData[[#This Row],[Profit]]/SalesData[[#This Row],[Sales]]</f>
        <v>0.44000000000000006</v>
      </c>
      <c r="W1490" s="17">
        <f>IF(SalesData[[#This Row],[Discount]]&gt;=0.2,1,0)</f>
        <v>0</v>
      </c>
      <c r="X1490" s="1" t="s">
        <v>49</v>
      </c>
      <c r="Y1490" s="1" t="str">
        <f>TEXT(SalesData[[#This Row],[Order Date]],"yyyy")</f>
        <v>2015</v>
      </c>
      <c r="Z1490" s="1" t="s">
        <v>255</v>
      </c>
    </row>
    <row r="1491" spans="1:26" x14ac:dyDescent="0.3">
      <c r="A1491">
        <v>7129</v>
      </c>
      <c r="B1491" s="1" t="s">
        <v>3655</v>
      </c>
      <c r="C1491" s="2">
        <v>42688</v>
      </c>
      <c r="D1491" s="2">
        <v>42694</v>
      </c>
      <c r="E1491" s="1" t="s">
        <v>41</v>
      </c>
      <c r="F1491" s="1" t="s">
        <v>2169</v>
      </c>
      <c r="G1491" s="1" t="s">
        <v>2170</v>
      </c>
      <c r="H1491" s="1" t="s">
        <v>26</v>
      </c>
      <c r="I1491" s="1" t="s">
        <v>27</v>
      </c>
      <c r="J1491" s="1" t="s">
        <v>232</v>
      </c>
      <c r="K1491" s="1" t="s">
        <v>202</v>
      </c>
      <c r="L1491" s="1" t="s">
        <v>69</v>
      </c>
      <c r="M1491" s="1" t="s">
        <v>2239</v>
      </c>
      <c r="N1491" s="1" t="s">
        <v>32</v>
      </c>
      <c r="O1491" s="1" t="s">
        <v>58</v>
      </c>
      <c r="P1491" s="1" t="s">
        <v>2240</v>
      </c>
      <c r="Q1491">
        <v>19.920000000000002</v>
      </c>
      <c r="R1491">
        <v>4</v>
      </c>
      <c r="S1491" s="5">
        <v>0</v>
      </c>
      <c r="T1491" s="11">
        <v>6.5735999999999999</v>
      </c>
      <c r="U1491" s="11">
        <f>SalesData[[#This Row],[Profit]]/SalesData[[#This Row],[Quantity]]</f>
        <v>1.6434</v>
      </c>
      <c r="V1491" s="5">
        <f>SalesData[[#This Row],[Profit]]/SalesData[[#This Row],[Sales]]</f>
        <v>0.32999999999999996</v>
      </c>
      <c r="W1491" s="17">
        <f>IF(SalesData[[#This Row],[Discount]]&gt;=0.2,1,0)</f>
        <v>0</v>
      </c>
      <c r="X1491" s="1" t="s">
        <v>131</v>
      </c>
      <c r="Y1491" s="1" t="str">
        <f>TEXT(SalesData[[#This Row],[Order Date]],"yyyy")</f>
        <v>2016</v>
      </c>
      <c r="Z1491" s="1" t="s">
        <v>36</v>
      </c>
    </row>
    <row r="1492" spans="1:26" x14ac:dyDescent="0.3">
      <c r="A1492">
        <v>7132</v>
      </c>
      <c r="B1492" s="1" t="s">
        <v>3656</v>
      </c>
      <c r="C1492" s="2">
        <v>43065</v>
      </c>
      <c r="D1492" s="2">
        <v>43070</v>
      </c>
      <c r="E1492" s="1" t="s">
        <v>41</v>
      </c>
      <c r="F1492" s="1" t="s">
        <v>3477</v>
      </c>
      <c r="G1492" s="1" t="s">
        <v>3478</v>
      </c>
      <c r="H1492" s="1" t="s">
        <v>102</v>
      </c>
      <c r="I1492" s="1" t="s">
        <v>27</v>
      </c>
      <c r="J1492" s="1" t="s">
        <v>637</v>
      </c>
      <c r="K1492" s="1" t="s">
        <v>112</v>
      </c>
      <c r="L1492" s="1" t="s">
        <v>95</v>
      </c>
      <c r="M1492" s="1" t="s">
        <v>1261</v>
      </c>
      <c r="N1492" s="1" t="s">
        <v>32</v>
      </c>
      <c r="O1492" s="1" t="s">
        <v>47</v>
      </c>
      <c r="P1492" s="1" t="s">
        <v>1065</v>
      </c>
      <c r="Q1492">
        <v>257.94</v>
      </c>
      <c r="R1492">
        <v>3</v>
      </c>
      <c r="S1492" s="5">
        <v>0</v>
      </c>
      <c r="T1492" s="11">
        <v>67.064400000000006</v>
      </c>
      <c r="U1492" s="11">
        <f>SalesData[[#This Row],[Profit]]/SalesData[[#This Row],[Quantity]]</f>
        <v>22.354800000000001</v>
      </c>
      <c r="V1492" s="5">
        <f>SalesData[[#This Row],[Profit]]/SalesData[[#This Row],[Sales]]</f>
        <v>0.26</v>
      </c>
      <c r="W1492" s="17">
        <f>IF(SalesData[[#This Row],[Discount]]&gt;=0.2,1,0)</f>
        <v>0</v>
      </c>
      <c r="X1492" s="1" t="s">
        <v>60</v>
      </c>
      <c r="Y1492" s="1" t="str">
        <f>TEXT(SalesData[[#This Row],[Order Date]],"yyyy")</f>
        <v>2017</v>
      </c>
      <c r="Z1492" s="1" t="s">
        <v>36</v>
      </c>
    </row>
    <row r="1493" spans="1:26" x14ac:dyDescent="0.3">
      <c r="A1493">
        <v>7134</v>
      </c>
      <c r="B1493" s="1" t="s">
        <v>3656</v>
      </c>
      <c r="C1493" s="2">
        <v>43065</v>
      </c>
      <c r="D1493" s="2">
        <v>43070</v>
      </c>
      <c r="E1493" s="1" t="s">
        <v>41</v>
      </c>
      <c r="F1493" s="1" t="s">
        <v>3477</v>
      </c>
      <c r="G1493" s="1" t="s">
        <v>3478</v>
      </c>
      <c r="H1493" s="1" t="s">
        <v>102</v>
      </c>
      <c r="I1493" s="1" t="s">
        <v>27</v>
      </c>
      <c r="J1493" s="1" t="s">
        <v>637</v>
      </c>
      <c r="K1493" s="1" t="s">
        <v>112</v>
      </c>
      <c r="L1493" s="1" t="s">
        <v>95</v>
      </c>
      <c r="M1493" s="1" t="s">
        <v>1292</v>
      </c>
      <c r="N1493" s="1" t="s">
        <v>32</v>
      </c>
      <c r="O1493" s="1" t="s">
        <v>58</v>
      </c>
      <c r="P1493" s="1" t="s">
        <v>1293</v>
      </c>
      <c r="Q1493">
        <v>27.46</v>
      </c>
      <c r="R1493">
        <v>2</v>
      </c>
      <c r="S1493" s="5">
        <v>0</v>
      </c>
      <c r="T1493" s="11">
        <v>9.8856000000000002</v>
      </c>
      <c r="U1493" s="11">
        <f>SalesData[[#This Row],[Profit]]/SalesData[[#This Row],[Quantity]]</f>
        <v>4.9428000000000001</v>
      </c>
      <c r="V1493" s="5">
        <f>SalesData[[#This Row],[Profit]]/SalesData[[#This Row],[Sales]]</f>
        <v>0.36</v>
      </c>
      <c r="W1493" s="17">
        <f>IF(SalesData[[#This Row],[Discount]]&gt;=0.2,1,0)</f>
        <v>0</v>
      </c>
      <c r="X1493" s="1" t="s">
        <v>60</v>
      </c>
      <c r="Y1493" s="1" t="str">
        <f>TEXT(SalesData[[#This Row],[Order Date]],"yyyy")</f>
        <v>2017</v>
      </c>
      <c r="Z1493" s="1" t="s">
        <v>36</v>
      </c>
    </row>
    <row r="1494" spans="1:26" x14ac:dyDescent="0.3">
      <c r="A1494">
        <v>7136</v>
      </c>
      <c r="B1494" s="1" t="s">
        <v>3656</v>
      </c>
      <c r="C1494" s="2">
        <v>43065</v>
      </c>
      <c r="D1494" s="2">
        <v>43070</v>
      </c>
      <c r="E1494" s="1" t="s">
        <v>41</v>
      </c>
      <c r="F1494" s="1" t="s">
        <v>3477</v>
      </c>
      <c r="G1494" s="1" t="s">
        <v>3478</v>
      </c>
      <c r="H1494" s="1" t="s">
        <v>102</v>
      </c>
      <c r="I1494" s="1" t="s">
        <v>27</v>
      </c>
      <c r="J1494" s="1" t="s">
        <v>637</v>
      </c>
      <c r="K1494" s="1" t="s">
        <v>112</v>
      </c>
      <c r="L1494" s="1" t="s">
        <v>95</v>
      </c>
      <c r="M1494" s="1" t="s">
        <v>248</v>
      </c>
      <c r="N1494" s="1" t="s">
        <v>32</v>
      </c>
      <c r="O1494" s="1" t="s">
        <v>38</v>
      </c>
      <c r="P1494" s="1" t="s">
        <v>249</v>
      </c>
      <c r="Q1494">
        <v>828.6</v>
      </c>
      <c r="R1494">
        <v>3</v>
      </c>
      <c r="S1494" s="5">
        <v>0</v>
      </c>
      <c r="T1494" s="11">
        <v>240.29400000000001</v>
      </c>
      <c r="U1494" s="11">
        <f>SalesData[[#This Row],[Profit]]/SalesData[[#This Row],[Quantity]]</f>
        <v>80.097999999999999</v>
      </c>
      <c r="V1494" s="5">
        <f>SalesData[[#This Row],[Profit]]/SalesData[[#This Row],[Sales]]</f>
        <v>0.28999999999999998</v>
      </c>
      <c r="W1494" s="17">
        <f>IF(SalesData[[#This Row],[Discount]]&gt;=0.2,1,0)</f>
        <v>0</v>
      </c>
      <c r="X1494" s="1" t="s">
        <v>60</v>
      </c>
      <c r="Y1494" s="1" t="str">
        <f>TEXT(SalesData[[#This Row],[Order Date]],"yyyy")</f>
        <v>2017</v>
      </c>
      <c r="Z1494" s="1" t="s">
        <v>36</v>
      </c>
    </row>
    <row r="1495" spans="1:26" x14ac:dyDescent="0.3">
      <c r="A1495">
        <v>7140</v>
      </c>
      <c r="B1495" s="1" t="s">
        <v>3657</v>
      </c>
      <c r="C1495" s="2">
        <v>42328</v>
      </c>
      <c r="D1495" s="2">
        <v>42335</v>
      </c>
      <c r="E1495" s="1" t="s">
        <v>41</v>
      </c>
      <c r="F1495" s="1" t="s">
        <v>3250</v>
      </c>
      <c r="G1495" s="1" t="s">
        <v>3251</v>
      </c>
      <c r="H1495" s="1" t="s">
        <v>26</v>
      </c>
      <c r="I1495" s="1" t="s">
        <v>27</v>
      </c>
      <c r="J1495" s="1" t="s">
        <v>1008</v>
      </c>
      <c r="K1495" s="1" t="s">
        <v>45</v>
      </c>
      <c r="L1495" s="1" t="s">
        <v>30</v>
      </c>
      <c r="M1495" s="1" t="s">
        <v>544</v>
      </c>
      <c r="N1495" s="1" t="s">
        <v>32</v>
      </c>
      <c r="O1495" s="1" t="s">
        <v>33</v>
      </c>
      <c r="P1495" s="1" t="s">
        <v>545</v>
      </c>
      <c r="Q1495">
        <v>290.35199999999998</v>
      </c>
      <c r="R1495">
        <v>3</v>
      </c>
      <c r="S1495" s="5">
        <v>0.2</v>
      </c>
      <c r="T1495" s="11">
        <v>-36.293999999999997</v>
      </c>
      <c r="U1495" s="11">
        <f>SalesData[[#This Row],[Profit]]/SalesData[[#This Row],[Quantity]]</f>
        <v>-12.097999999999999</v>
      </c>
      <c r="V1495" s="5">
        <f>SalesData[[#This Row],[Profit]]/SalesData[[#This Row],[Sales]]</f>
        <v>-0.125</v>
      </c>
      <c r="W1495" s="17">
        <f>IF(SalesData[[#This Row],[Discount]]&gt;=0.2,1,0)</f>
        <v>1</v>
      </c>
      <c r="X1495" s="1" t="s">
        <v>49</v>
      </c>
      <c r="Y1495" s="1" t="str">
        <f>TEXT(SalesData[[#This Row],[Order Date]],"yyyy")</f>
        <v>2015</v>
      </c>
      <c r="Z1495" s="1" t="s">
        <v>36</v>
      </c>
    </row>
    <row r="1496" spans="1:26" x14ac:dyDescent="0.3">
      <c r="A1496">
        <v>7142</v>
      </c>
      <c r="B1496" s="1" t="s">
        <v>3658</v>
      </c>
      <c r="C1496" s="2">
        <v>42985</v>
      </c>
      <c r="D1496" s="2">
        <v>42985</v>
      </c>
      <c r="E1496" s="1" t="s">
        <v>427</v>
      </c>
      <c r="F1496" s="1" t="s">
        <v>3238</v>
      </c>
      <c r="G1496" s="1" t="s">
        <v>3239</v>
      </c>
      <c r="H1496" s="1" t="s">
        <v>26</v>
      </c>
      <c r="I1496" s="1" t="s">
        <v>27</v>
      </c>
      <c r="J1496" s="1" t="s">
        <v>3659</v>
      </c>
      <c r="K1496" s="1" t="s">
        <v>567</v>
      </c>
      <c r="L1496" s="1" t="s">
        <v>95</v>
      </c>
      <c r="M1496" s="1" t="s">
        <v>1711</v>
      </c>
      <c r="N1496" s="1" t="s">
        <v>32</v>
      </c>
      <c r="O1496" s="1" t="s">
        <v>58</v>
      </c>
      <c r="P1496" s="1" t="s">
        <v>1712</v>
      </c>
      <c r="Q1496">
        <v>135.30000000000001</v>
      </c>
      <c r="R1496">
        <v>5</v>
      </c>
      <c r="S1496" s="5">
        <v>0</v>
      </c>
      <c r="T1496" s="11">
        <v>37.884</v>
      </c>
      <c r="U1496" s="11">
        <f>SalesData[[#This Row],[Profit]]/SalesData[[#This Row],[Quantity]]</f>
        <v>7.5768000000000004</v>
      </c>
      <c r="V1496" s="5">
        <f>SalesData[[#This Row],[Profit]]/SalesData[[#This Row],[Sales]]</f>
        <v>0.27999999999999997</v>
      </c>
      <c r="W1496" s="17">
        <f>IF(SalesData[[#This Row],[Discount]]&gt;=0.2,1,0)</f>
        <v>0</v>
      </c>
      <c r="X1496" s="1" t="s">
        <v>432</v>
      </c>
      <c r="Y1496" s="1" t="str">
        <f>TEXT(SalesData[[#This Row],[Order Date]],"yyyy")</f>
        <v>2017</v>
      </c>
      <c r="Z1496" s="1" t="s">
        <v>79</v>
      </c>
    </row>
    <row r="1497" spans="1:26" x14ac:dyDescent="0.3">
      <c r="A1497">
        <v>7143</v>
      </c>
      <c r="B1497" s="1" t="s">
        <v>3660</v>
      </c>
      <c r="C1497" s="2">
        <v>41967</v>
      </c>
      <c r="D1497" s="2">
        <v>41972</v>
      </c>
      <c r="E1497" s="1" t="s">
        <v>41</v>
      </c>
      <c r="F1497" s="1" t="s">
        <v>888</v>
      </c>
      <c r="G1497" s="1" t="s">
        <v>889</v>
      </c>
      <c r="H1497" s="1" t="s">
        <v>102</v>
      </c>
      <c r="I1497" s="1" t="s">
        <v>27</v>
      </c>
      <c r="J1497" s="1" t="s">
        <v>3541</v>
      </c>
      <c r="K1497" s="1" t="s">
        <v>718</v>
      </c>
      <c r="L1497" s="1" t="s">
        <v>30</v>
      </c>
      <c r="M1497" s="1" t="s">
        <v>1985</v>
      </c>
      <c r="N1497" s="1" t="s">
        <v>32</v>
      </c>
      <c r="O1497" s="1" t="s">
        <v>58</v>
      </c>
      <c r="P1497" s="1" t="s">
        <v>1986</v>
      </c>
      <c r="Q1497">
        <v>111.15</v>
      </c>
      <c r="R1497">
        <v>5</v>
      </c>
      <c r="S1497" s="5">
        <v>0</v>
      </c>
      <c r="T1497" s="11">
        <v>48.905999999999999</v>
      </c>
      <c r="U1497" s="11">
        <f>SalesData[[#This Row],[Profit]]/SalesData[[#This Row],[Quantity]]</f>
        <v>9.7812000000000001</v>
      </c>
      <c r="V1497" s="5">
        <f>SalesData[[#This Row],[Profit]]/SalesData[[#This Row],[Sales]]</f>
        <v>0.43999999999999995</v>
      </c>
      <c r="W1497" s="17">
        <f>IF(SalesData[[#This Row],[Discount]]&gt;=0.2,1,0)</f>
        <v>0</v>
      </c>
      <c r="X1497" s="1" t="s">
        <v>60</v>
      </c>
      <c r="Y1497" s="1" t="str">
        <f>TEXT(SalesData[[#This Row],[Order Date]],"yyyy")</f>
        <v>2014</v>
      </c>
      <c r="Z1497" s="1" t="s">
        <v>36</v>
      </c>
    </row>
    <row r="1498" spans="1:26" x14ac:dyDescent="0.3">
      <c r="A1498">
        <v>7146</v>
      </c>
      <c r="B1498" s="1" t="s">
        <v>3661</v>
      </c>
      <c r="C1498" s="2">
        <v>42805</v>
      </c>
      <c r="D1498" s="2">
        <v>42810</v>
      </c>
      <c r="E1498" s="1" t="s">
        <v>41</v>
      </c>
      <c r="F1498" s="1" t="s">
        <v>3152</v>
      </c>
      <c r="G1498" s="1" t="s">
        <v>3153</v>
      </c>
      <c r="H1498" s="1" t="s">
        <v>102</v>
      </c>
      <c r="I1498" s="1" t="s">
        <v>27</v>
      </c>
      <c r="J1498" s="1" t="s">
        <v>67</v>
      </c>
      <c r="K1498" s="1" t="s">
        <v>68</v>
      </c>
      <c r="L1498" s="1" t="s">
        <v>69</v>
      </c>
      <c r="M1498" s="1" t="s">
        <v>1064</v>
      </c>
      <c r="N1498" s="1" t="s">
        <v>32</v>
      </c>
      <c r="O1498" s="1" t="s">
        <v>47</v>
      </c>
      <c r="P1498" s="1" t="s">
        <v>1065</v>
      </c>
      <c r="Q1498">
        <v>154.76400000000001</v>
      </c>
      <c r="R1498">
        <v>3</v>
      </c>
      <c r="S1498" s="5">
        <v>0.4</v>
      </c>
      <c r="T1498" s="11">
        <v>-46.429200000000002</v>
      </c>
      <c r="U1498" s="11">
        <f>SalesData[[#This Row],[Profit]]/SalesData[[#This Row],[Quantity]]</f>
        <v>-15.4764</v>
      </c>
      <c r="V1498" s="5">
        <f>SalesData[[#This Row],[Profit]]/SalesData[[#This Row],[Sales]]</f>
        <v>-0.3</v>
      </c>
      <c r="W1498" s="17">
        <f>IF(SalesData[[#This Row],[Discount]]&gt;=0.2,1,0)</f>
        <v>1</v>
      </c>
      <c r="X1498" s="1" t="s">
        <v>60</v>
      </c>
      <c r="Y1498" s="1" t="str">
        <f>TEXT(SalesData[[#This Row],[Order Date]],"yyyy")</f>
        <v>2017</v>
      </c>
      <c r="Z1498" s="1" t="s">
        <v>197</v>
      </c>
    </row>
    <row r="1499" spans="1:26" x14ac:dyDescent="0.3">
      <c r="A1499">
        <v>7151</v>
      </c>
      <c r="B1499" s="1" t="s">
        <v>3662</v>
      </c>
      <c r="C1499" s="2">
        <v>43091</v>
      </c>
      <c r="D1499" s="2">
        <v>43095</v>
      </c>
      <c r="E1499" s="1" t="s">
        <v>41</v>
      </c>
      <c r="F1499" s="1" t="s">
        <v>3087</v>
      </c>
      <c r="G1499" s="1" t="s">
        <v>3088</v>
      </c>
      <c r="H1499" s="1" t="s">
        <v>102</v>
      </c>
      <c r="I1499" s="1" t="s">
        <v>27</v>
      </c>
      <c r="J1499" s="1" t="s">
        <v>3663</v>
      </c>
      <c r="K1499" s="1" t="s">
        <v>1278</v>
      </c>
      <c r="L1499" s="1" t="s">
        <v>30</v>
      </c>
      <c r="M1499" s="1" t="s">
        <v>592</v>
      </c>
      <c r="N1499" s="1" t="s">
        <v>32</v>
      </c>
      <c r="O1499" s="1" t="s">
        <v>38</v>
      </c>
      <c r="P1499" s="1" t="s">
        <v>593</v>
      </c>
      <c r="Q1499">
        <v>141.96</v>
      </c>
      <c r="R1499">
        <v>2</v>
      </c>
      <c r="S1499" s="5">
        <v>0</v>
      </c>
      <c r="T1499" s="11">
        <v>35.49</v>
      </c>
      <c r="U1499" s="11">
        <f>SalesData[[#This Row],[Profit]]/SalesData[[#This Row],[Quantity]]</f>
        <v>17.745000000000001</v>
      </c>
      <c r="V1499" s="5">
        <f>SalesData[[#This Row],[Profit]]/SalesData[[#This Row],[Sales]]</f>
        <v>0.25</v>
      </c>
      <c r="W1499" s="17">
        <f>IF(SalesData[[#This Row],[Discount]]&gt;=0.2,1,0)</f>
        <v>0</v>
      </c>
      <c r="X1499" s="1" t="s">
        <v>85</v>
      </c>
      <c r="Y1499" s="1" t="str">
        <f>TEXT(SalesData[[#This Row],[Order Date]],"yyyy")</f>
        <v>2017</v>
      </c>
      <c r="Z1499" s="1" t="s">
        <v>98</v>
      </c>
    </row>
    <row r="1500" spans="1:26" x14ac:dyDescent="0.3">
      <c r="A1500">
        <v>7152</v>
      </c>
      <c r="B1500" s="1" t="s">
        <v>3664</v>
      </c>
      <c r="C1500" s="2">
        <v>43091</v>
      </c>
      <c r="D1500" s="2">
        <v>43094</v>
      </c>
      <c r="E1500" s="1" t="s">
        <v>23</v>
      </c>
      <c r="F1500" s="1" t="s">
        <v>3665</v>
      </c>
      <c r="G1500" s="1" t="s">
        <v>3666</v>
      </c>
      <c r="H1500" s="1" t="s">
        <v>26</v>
      </c>
      <c r="I1500" s="1" t="s">
        <v>27</v>
      </c>
      <c r="J1500" s="1" t="s">
        <v>916</v>
      </c>
      <c r="K1500" s="1" t="s">
        <v>522</v>
      </c>
      <c r="L1500" s="1" t="s">
        <v>56</v>
      </c>
      <c r="M1500" s="1" t="s">
        <v>1236</v>
      </c>
      <c r="N1500" s="1" t="s">
        <v>32</v>
      </c>
      <c r="O1500" s="1" t="s">
        <v>47</v>
      </c>
      <c r="P1500" s="1" t="s">
        <v>1237</v>
      </c>
      <c r="Q1500">
        <v>182.55</v>
      </c>
      <c r="R1500">
        <v>2</v>
      </c>
      <c r="S1500" s="5">
        <v>0.5</v>
      </c>
      <c r="T1500" s="11">
        <v>-135.08699999999999</v>
      </c>
      <c r="U1500" s="11">
        <f>SalesData[[#This Row],[Profit]]/SalesData[[#This Row],[Quantity]]</f>
        <v>-67.543499999999995</v>
      </c>
      <c r="V1500" s="5">
        <f>SalesData[[#This Row],[Profit]]/SalesData[[#This Row],[Sales]]</f>
        <v>-0.73999999999999988</v>
      </c>
      <c r="W1500" s="17">
        <f>IF(SalesData[[#This Row],[Discount]]&gt;=0.2,1,0)</f>
        <v>1</v>
      </c>
      <c r="X1500" s="1" t="s">
        <v>35</v>
      </c>
      <c r="Y1500" s="1" t="str">
        <f>TEXT(SalesData[[#This Row],[Order Date]],"yyyy")</f>
        <v>2017</v>
      </c>
      <c r="Z1500" s="1" t="s">
        <v>98</v>
      </c>
    </row>
    <row r="1501" spans="1:26" x14ac:dyDescent="0.3">
      <c r="A1501">
        <v>7155</v>
      </c>
      <c r="B1501" s="1" t="s">
        <v>3667</v>
      </c>
      <c r="C1501" s="2">
        <v>42363</v>
      </c>
      <c r="D1501" s="2">
        <v>42365</v>
      </c>
      <c r="E1501" s="1" t="s">
        <v>23</v>
      </c>
      <c r="F1501" s="1" t="s">
        <v>2712</v>
      </c>
      <c r="G1501" s="1" t="s">
        <v>2713</v>
      </c>
      <c r="H1501" s="1" t="s">
        <v>26</v>
      </c>
      <c r="I1501" s="1" t="s">
        <v>27</v>
      </c>
      <c r="J1501" s="1" t="s">
        <v>349</v>
      </c>
      <c r="K1501" s="1" t="s">
        <v>669</v>
      </c>
      <c r="L1501" s="1" t="s">
        <v>30</v>
      </c>
      <c r="M1501" s="1" t="s">
        <v>3290</v>
      </c>
      <c r="N1501" s="1" t="s">
        <v>32</v>
      </c>
      <c r="O1501" s="1" t="s">
        <v>58</v>
      </c>
      <c r="P1501" s="1" t="s">
        <v>3291</v>
      </c>
      <c r="Q1501">
        <v>275.88</v>
      </c>
      <c r="R1501">
        <v>6</v>
      </c>
      <c r="S1501" s="5">
        <v>0</v>
      </c>
      <c r="T1501" s="11">
        <v>46.8996</v>
      </c>
      <c r="U1501" s="11">
        <f>SalesData[[#This Row],[Profit]]/SalesData[[#This Row],[Quantity]]</f>
        <v>7.8166000000000002</v>
      </c>
      <c r="V1501" s="5">
        <f>SalesData[[#This Row],[Profit]]/SalesData[[#This Row],[Sales]]</f>
        <v>0.17</v>
      </c>
      <c r="W1501" s="17">
        <f>IF(SalesData[[#This Row],[Discount]]&gt;=0.2,1,0)</f>
        <v>0</v>
      </c>
      <c r="X1501" s="1" t="s">
        <v>72</v>
      </c>
      <c r="Y1501" s="1" t="str">
        <f>TEXT(SalesData[[#This Row],[Order Date]],"yyyy")</f>
        <v>2015</v>
      </c>
      <c r="Z1501" s="1" t="s">
        <v>98</v>
      </c>
    </row>
    <row r="1502" spans="1:26" x14ac:dyDescent="0.3">
      <c r="A1502">
        <v>7168</v>
      </c>
      <c r="B1502" s="1" t="s">
        <v>3668</v>
      </c>
      <c r="C1502" s="2">
        <v>41842</v>
      </c>
      <c r="D1502" s="2">
        <v>41844</v>
      </c>
      <c r="E1502" s="1" t="s">
        <v>23</v>
      </c>
      <c r="F1502" s="1" t="s">
        <v>715</v>
      </c>
      <c r="G1502" s="1" t="s">
        <v>716</v>
      </c>
      <c r="H1502" s="1" t="s">
        <v>26</v>
      </c>
      <c r="I1502" s="1" t="s">
        <v>27</v>
      </c>
      <c r="J1502" s="1" t="s">
        <v>330</v>
      </c>
      <c r="K1502" s="1" t="s">
        <v>55</v>
      </c>
      <c r="L1502" s="1" t="s">
        <v>56</v>
      </c>
      <c r="M1502" s="1" t="s">
        <v>1587</v>
      </c>
      <c r="N1502" s="1" t="s">
        <v>32</v>
      </c>
      <c r="O1502" s="1" t="s">
        <v>38</v>
      </c>
      <c r="P1502" s="1" t="s">
        <v>1588</v>
      </c>
      <c r="Q1502">
        <v>717.72</v>
      </c>
      <c r="R1502">
        <v>3</v>
      </c>
      <c r="S1502" s="5">
        <v>0.2</v>
      </c>
      <c r="T1502" s="11">
        <v>71.772000000000006</v>
      </c>
      <c r="U1502" s="11">
        <f>SalesData[[#This Row],[Profit]]/SalesData[[#This Row],[Quantity]]</f>
        <v>23.924000000000003</v>
      </c>
      <c r="V1502" s="5">
        <f>SalesData[[#This Row],[Profit]]/SalesData[[#This Row],[Sales]]</f>
        <v>0.1</v>
      </c>
      <c r="W1502" s="17">
        <f>IF(SalesData[[#This Row],[Discount]]&gt;=0.2,1,0)</f>
        <v>1</v>
      </c>
      <c r="X1502" s="1" t="s">
        <v>72</v>
      </c>
      <c r="Y1502" s="1" t="str">
        <f>TEXT(SalesData[[#This Row],[Order Date]],"yyyy")</f>
        <v>2014</v>
      </c>
      <c r="Z1502" s="1" t="s">
        <v>73</v>
      </c>
    </row>
    <row r="1503" spans="1:26" x14ac:dyDescent="0.3">
      <c r="A1503">
        <v>7170</v>
      </c>
      <c r="B1503" s="1" t="s">
        <v>3668</v>
      </c>
      <c r="C1503" s="2">
        <v>41842</v>
      </c>
      <c r="D1503" s="2">
        <v>41844</v>
      </c>
      <c r="E1503" s="1" t="s">
        <v>23</v>
      </c>
      <c r="F1503" s="1" t="s">
        <v>715</v>
      </c>
      <c r="G1503" s="1" t="s">
        <v>716</v>
      </c>
      <c r="H1503" s="1" t="s">
        <v>26</v>
      </c>
      <c r="I1503" s="1" t="s">
        <v>27</v>
      </c>
      <c r="J1503" s="1" t="s">
        <v>330</v>
      </c>
      <c r="K1503" s="1" t="s">
        <v>55</v>
      </c>
      <c r="L1503" s="1" t="s">
        <v>56</v>
      </c>
      <c r="M1503" s="1" t="s">
        <v>1569</v>
      </c>
      <c r="N1503" s="1" t="s">
        <v>32</v>
      </c>
      <c r="O1503" s="1" t="s">
        <v>47</v>
      </c>
      <c r="P1503" s="1" t="s">
        <v>1570</v>
      </c>
      <c r="Q1503">
        <v>170.352</v>
      </c>
      <c r="R1503">
        <v>3</v>
      </c>
      <c r="S1503" s="5">
        <v>0.2</v>
      </c>
      <c r="T1503" s="11">
        <v>19.1646</v>
      </c>
      <c r="U1503" s="11">
        <f>SalesData[[#This Row],[Profit]]/SalesData[[#This Row],[Quantity]]</f>
        <v>6.3882000000000003</v>
      </c>
      <c r="V1503" s="5">
        <f>SalesData[[#This Row],[Profit]]/SalesData[[#This Row],[Sales]]</f>
        <v>0.1125</v>
      </c>
      <c r="W1503" s="17">
        <f>IF(SalesData[[#This Row],[Discount]]&gt;=0.2,1,0)</f>
        <v>1</v>
      </c>
      <c r="X1503" s="1" t="s">
        <v>72</v>
      </c>
      <c r="Y1503" s="1" t="str">
        <f>TEXT(SalesData[[#This Row],[Order Date]],"yyyy")</f>
        <v>2014</v>
      </c>
      <c r="Z1503" s="1" t="s">
        <v>73</v>
      </c>
    </row>
    <row r="1504" spans="1:26" x14ac:dyDescent="0.3">
      <c r="A1504">
        <v>7171</v>
      </c>
      <c r="B1504" s="1" t="s">
        <v>3669</v>
      </c>
      <c r="C1504" s="2">
        <v>43016</v>
      </c>
      <c r="D1504" s="2">
        <v>43022</v>
      </c>
      <c r="E1504" s="1" t="s">
        <v>41</v>
      </c>
      <c r="F1504" s="1" t="s">
        <v>835</v>
      </c>
      <c r="G1504" s="1" t="s">
        <v>836</v>
      </c>
      <c r="H1504" s="1" t="s">
        <v>26</v>
      </c>
      <c r="I1504" s="1" t="s">
        <v>27</v>
      </c>
      <c r="J1504" s="1" t="s">
        <v>175</v>
      </c>
      <c r="K1504" s="1" t="s">
        <v>122</v>
      </c>
      <c r="L1504" s="1" t="s">
        <v>69</v>
      </c>
      <c r="M1504" s="1" t="s">
        <v>497</v>
      </c>
      <c r="N1504" s="1" t="s">
        <v>32</v>
      </c>
      <c r="O1504" s="1" t="s">
        <v>38</v>
      </c>
      <c r="P1504" s="1" t="s">
        <v>498</v>
      </c>
      <c r="Q1504">
        <v>145.76400000000001</v>
      </c>
      <c r="R1504">
        <v>2</v>
      </c>
      <c r="S1504" s="5">
        <v>0.1</v>
      </c>
      <c r="T1504" s="11">
        <v>3.2391999999999999</v>
      </c>
      <c r="U1504" s="11">
        <f>SalesData[[#This Row],[Profit]]/SalesData[[#This Row],[Quantity]]</f>
        <v>1.6195999999999999</v>
      </c>
      <c r="V1504" s="5">
        <f>SalesData[[#This Row],[Profit]]/SalesData[[#This Row],[Sales]]</f>
        <v>2.222222222222222E-2</v>
      </c>
      <c r="W1504" s="17">
        <f>IF(SalesData[[#This Row],[Discount]]&gt;=0.2,1,0)</f>
        <v>0</v>
      </c>
      <c r="X1504" s="1" t="s">
        <v>131</v>
      </c>
      <c r="Y1504" s="1" t="str">
        <f>TEXT(SalesData[[#This Row],[Order Date]],"yyyy")</f>
        <v>2017</v>
      </c>
      <c r="Z1504" s="1" t="s">
        <v>50</v>
      </c>
    </row>
    <row r="1505" spans="1:26" x14ac:dyDescent="0.3">
      <c r="A1505">
        <v>7184</v>
      </c>
      <c r="B1505" s="1" t="s">
        <v>3670</v>
      </c>
      <c r="C1505" s="2">
        <v>42846</v>
      </c>
      <c r="D1505" s="2">
        <v>42848</v>
      </c>
      <c r="E1505" s="1" t="s">
        <v>89</v>
      </c>
      <c r="F1505" s="1" t="s">
        <v>2656</v>
      </c>
      <c r="G1505" s="1" t="s">
        <v>2657</v>
      </c>
      <c r="H1505" s="1" t="s">
        <v>26</v>
      </c>
      <c r="I1505" s="1" t="s">
        <v>27</v>
      </c>
      <c r="J1505" s="1" t="s">
        <v>2756</v>
      </c>
      <c r="K1505" s="1" t="s">
        <v>1091</v>
      </c>
      <c r="L1505" s="1" t="s">
        <v>69</v>
      </c>
      <c r="M1505" s="1" t="s">
        <v>106</v>
      </c>
      <c r="N1505" s="1" t="s">
        <v>32</v>
      </c>
      <c r="O1505" s="1" t="s">
        <v>38</v>
      </c>
      <c r="P1505" s="1" t="s">
        <v>107</v>
      </c>
      <c r="Q1505">
        <v>908.82</v>
      </c>
      <c r="R1505">
        <v>9</v>
      </c>
      <c r="S1505" s="5">
        <v>0</v>
      </c>
      <c r="T1505" s="11">
        <v>227.20500000000001</v>
      </c>
      <c r="U1505" s="11">
        <f>SalesData[[#This Row],[Profit]]/SalesData[[#This Row],[Quantity]]</f>
        <v>25.245000000000001</v>
      </c>
      <c r="V1505" s="5">
        <f>SalesData[[#This Row],[Profit]]/SalesData[[#This Row],[Sales]]</f>
        <v>0.25</v>
      </c>
      <c r="W1505" s="17">
        <f>IF(SalesData[[#This Row],[Discount]]&gt;=0.2,1,0)</f>
        <v>0</v>
      </c>
      <c r="X1505" s="1" t="s">
        <v>72</v>
      </c>
      <c r="Y1505" s="1" t="str">
        <f>TEXT(SalesData[[#This Row],[Order Date]],"yyyy")</f>
        <v>2017</v>
      </c>
      <c r="Z1505" s="1" t="s">
        <v>115</v>
      </c>
    </row>
    <row r="1506" spans="1:26" x14ac:dyDescent="0.3">
      <c r="A1506">
        <v>7187</v>
      </c>
      <c r="B1506" s="1" t="s">
        <v>3671</v>
      </c>
      <c r="C1506" s="2">
        <v>42964</v>
      </c>
      <c r="D1506" s="2">
        <v>42971</v>
      </c>
      <c r="E1506" s="1" t="s">
        <v>41</v>
      </c>
      <c r="F1506" s="1" t="s">
        <v>2653</v>
      </c>
      <c r="G1506" s="1" t="s">
        <v>2654</v>
      </c>
      <c r="H1506" s="1" t="s">
        <v>102</v>
      </c>
      <c r="I1506" s="1" t="s">
        <v>27</v>
      </c>
      <c r="J1506" s="1" t="s">
        <v>103</v>
      </c>
      <c r="K1506" s="1" t="s">
        <v>94</v>
      </c>
      <c r="L1506" s="1" t="s">
        <v>95</v>
      </c>
      <c r="M1506" s="1" t="s">
        <v>2010</v>
      </c>
      <c r="N1506" s="1" t="s">
        <v>32</v>
      </c>
      <c r="O1506" s="1" t="s">
        <v>38</v>
      </c>
      <c r="P1506" s="1" t="s">
        <v>2011</v>
      </c>
      <c r="Q1506">
        <v>74.591999999999999</v>
      </c>
      <c r="R1506">
        <v>4</v>
      </c>
      <c r="S1506" s="5">
        <v>0.3</v>
      </c>
      <c r="T1506" s="11">
        <v>-2.1312000000000002</v>
      </c>
      <c r="U1506" s="11">
        <f>SalesData[[#This Row],[Profit]]/SalesData[[#This Row],[Quantity]]</f>
        <v>-0.53280000000000005</v>
      </c>
      <c r="V1506" s="5">
        <f>SalesData[[#This Row],[Profit]]/SalesData[[#This Row],[Sales]]</f>
        <v>-2.8571428571428574E-2</v>
      </c>
      <c r="W1506" s="17">
        <f>IF(SalesData[[#This Row],[Discount]]&gt;=0.2,1,0)</f>
        <v>1</v>
      </c>
      <c r="X1506" s="1" t="s">
        <v>49</v>
      </c>
      <c r="Y1506" s="1" t="str">
        <f>TEXT(SalesData[[#This Row],[Order Date]],"yyyy")</f>
        <v>2017</v>
      </c>
      <c r="Z1506" s="1" t="s">
        <v>255</v>
      </c>
    </row>
    <row r="1507" spans="1:26" x14ac:dyDescent="0.3">
      <c r="A1507">
        <v>7188</v>
      </c>
      <c r="B1507" s="1" t="s">
        <v>3671</v>
      </c>
      <c r="C1507" s="2">
        <v>42964</v>
      </c>
      <c r="D1507" s="2">
        <v>42971</v>
      </c>
      <c r="E1507" s="1" t="s">
        <v>41</v>
      </c>
      <c r="F1507" s="1" t="s">
        <v>2653</v>
      </c>
      <c r="G1507" s="1" t="s">
        <v>2654</v>
      </c>
      <c r="H1507" s="1" t="s">
        <v>102</v>
      </c>
      <c r="I1507" s="1" t="s">
        <v>27</v>
      </c>
      <c r="J1507" s="1" t="s">
        <v>103</v>
      </c>
      <c r="K1507" s="1" t="s">
        <v>94</v>
      </c>
      <c r="L1507" s="1" t="s">
        <v>95</v>
      </c>
      <c r="M1507" s="1" t="s">
        <v>2283</v>
      </c>
      <c r="N1507" s="1" t="s">
        <v>32</v>
      </c>
      <c r="O1507" s="1" t="s">
        <v>58</v>
      </c>
      <c r="P1507" s="1" t="s">
        <v>2284</v>
      </c>
      <c r="Q1507">
        <v>16.783999999999999</v>
      </c>
      <c r="R1507">
        <v>2</v>
      </c>
      <c r="S1507" s="5">
        <v>0.6</v>
      </c>
      <c r="T1507" s="11">
        <v>-22.238800000000001</v>
      </c>
      <c r="U1507" s="11">
        <f>SalesData[[#This Row],[Profit]]/SalesData[[#This Row],[Quantity]]</f>
        <v>-11.119400000000001</v>
      </c>
      <c r="V1507" s="5">
        <f>SalesData[[#This Row],[Profit]]/SalesData[[#This Row],[Sales]]</f>
        <v>-1.3250000000000002</v>
      </c>
      <c r="W1507" s="17">
        <f>IF(SalesData[[#This Row],[Discount]]&gt;=0.2,1,0)</f>
        <v>1</v>
      </c>
      <c r="X1507" s="1" t="s">
        <v>49</v>
      </c>
      <c r="Y1507" s="1" t="str">
        <f>TEXT(SalesData[[#This Row],[Order Date]],"yyyy")</f>
        <v>2017</v>
      </c>
      <c r="Z1507" s="1" t="s">
        <v>255</v>
      </c>
    </row>
    <row r="1508" spans="1:26" x14ac:dyDescent="0.3">
      <c r="A1508">
        <v>7191</v>
      </c>
      <c r="B1508" s="1" t="s">
        <v>3672</v>
      </c>
      <c r="C1508" s="2">
        <v>42686</v>
      </c>
      <c r="D1508" s="2">
        <v>42689</v>
      </c>
      <c r="E1508" s="1" t="s">
        <v>89</v>
      </c>
      <c r="F1508" s="1" t="s">
        <v>324</v>
      </c>
      <c r="G1508" s="1" t="s">
        <v>325</v>
      </c>
      <c r="H1508" s="1" t="s">
        <v>102</v>
      </c>
      <c r="I1508" s="1" t="s">
        <v>27</v>
      </c>
      <c r="J1508" s="1" t="s">
        <v>641</v>
      </c>
      <c r="K1508" s="1" t="s">
        <v>55</v>
      </c>
      <c r="L1508" s="1" t="s">
        <v>56</v>
      </c>
      <c r="M1508" s="1" t="s">
        <v>2821</v>
      </c>
      <c r="N1508" s="1" t="s">
        <v>32</v>
      </c>
      <c r="O1508" s="1" t="s">
        <v>47</v>
      </c>
      <c r="P1508" s="1" t="s">
        <v>2822</v>
      </c>
      <c r="Q1508">
        <v>674.35199999999998</v>
      </c>
      <c r="R1508">
        <v>3</v>
      </c>
      <c r="S1508" s="5">
        <v>0.2</v>
      </c>
      <c r="T1508" s="11">
        <v>-8.4293999999999993</v>
      </c>
      <c r="U1508" s="11">
        <f>SalesData[[#This Row],[Profit]]/SalesData[[#This Row],[Quantity]]</f>
        <v>-2.8097999999999996</v>
      </c>
      <c r="V1508" s="5">
        <f>SalesData[[#This Row],[Profit]]/SalesData[[#This Row],[Sales]]</f>
        <v>-1.2499999999999999E-2</v>
      </c>
      <c r="W1508" s="17">
        <f>IF(SalesData[[#This Row],[Discount]]&gt;=0.2,1,0)</f>
        <v>1</v>
      </c>
      <c r="X1508" s="1" t="s">
        <v>35</v>
      </c>
      <c r="Y1508" s="1" t="str">
        <f>TEXT(SalesData[[#This Row],[Order Date]],"yyyy")</f>
        <v>2016</v>
      </c>
      <c r="Z1508" s="1" t="s">
        <v>36</v>
      </c>
    </row>
    <row r="1509" spans="1:26" x14ac:dyDescent="0.3">
      <c r="A1509">
        <v>7196</v>
      </c>
      <c r="B1509" s="1" t="s">
        <v>3673</v>
      </c>
      <c r="C1509" s="2">
        <v>42687</v>
      </c>
      <c r="D1509" s="2">
        <v>42691</v>
      </c>
      <c r="E1509" s="1" t="s">
        <v>41</v>
      </c>
      <c r="F1509" s="1" t="s">
        <v>3303</v>
      </c>
      <c r="G1509" s="1" t="s">
        <v>3304</v>
      </c>
      <c r="H1509" s="1" t="s">
        <v>102</v>
      </c>
      <c r="I1509" s="1" t="s">
        <v>27</v>
      </c>
      <c r="J1509" s="1" t="s">
        <v>193</v>
      </c>
      <c r="K1509" s="1" t="s">
        <v>194</v>
      </c>
      <c r="L1509" s="1" t="s">
        <v>56</v>
      </c>
      <c r="M1509" s="1" t="s">
        <v>86</v>
      </c>
      <c r="N1509" s="1" t="s">
        <v>32</v>
      </c>
      <c r="O1509" s="1" t="s">
        <v>58</v>
      </c>
      <c r="P1509" s="1" t="s">
        <v>1863</v>
      </c>
      <c r="Q1509">
        <v>19.54</v>
      </c>
      <c r="R1509">
        <v>2</v>
      </c>
      <c r="S1509" s="5">
        <v>0</v>
      </c>
      <c r="T1509" s="11">
        <v>7.2298</v>
      </c>
      <c r="U1509" s="11">
        <f>SalesData[[#This Row],[Profit]]/SalesData[[#This Row],[Quantity]]</f>
        <v>3.6149</v>
      </c>
      <c r="V1509" s="5">
        <f>SalesData[[#This Row],[Profit]]/SalesData[[#This Row],[Sales]]</f>
        <v>0.37</v>
      </c>
      <c r="W1509" s="17">
        <f>IF(SalesData[[#This Row],[Discount]]&gt;=0.2,1,0)</f>
        <v>0</v>
      </c>
      <c r="X1509" s="1" t="s">
        <v>85</v>
      </c>
      <c r="Y1509" s="1" t="str">
        <f>TEXT(SalesData[[#This Row],[Order Date]],"yyyy")</f>
        <v>2016</v>
      </c>
      <c r="Z1509" s="1" t="s">
        <v>36</v>
      </c>
    </row>
    <row r="1510" spans="1:26" x14ac:dyDescent="0.3">
      <c r="A1510">
        <v>7202</v>
      </c>
      <c r="B1510" s="1" t="s">
        <v>3674</v>
      </c>
      <c r="C1510" s="2">
        <v>42701</v>
      </c>
      <c r="D1510" s="2">
        <v>42707</v>
      </c>
      <c r="E1510" s="1" t="s">
        <v>41</v>
      </c>
      <c r="F1510" s="1" t="s">
        <v>2037</v>
      </c>
      <c r="G1510" s="1" t="s">
        <v>2038</v>
      </c>
      <c r="H1510" s="1" t="s">
        <v>26</v>
      </c>
      <c r="I1510" s="1" t="s">
        <v>27</v>
      </c>
      <c r="J1510" s="1" t="s">
        <v>44</v>
      </c>
      <c r="K1510" s="1" t="s">
        <v>45</v>
      </c>
      <c r="L1510" s="1" t="s">
        <v>30</v>
      </c>
      <c r="M1510" s="1" t="s">
        <v>1261</v>
      </c>
      <c r="N1510" s="1" t="s">
        <v>32</v>
      </c>
      <c r="O1510" s="1" t="s">
        <v>47</v>
      </c>
      <c r="P1510" s="1" t="s">
        <v>1065</v>
      </c>
      <c r="Q1510">
        <v>331.02300000000002</v>
      </c>
      <c r="R1510">
        <v>7</v>
      </c>
      <c r="S1510" s="5">
        <v>0.45</v>
      </c>
      <c r="T1510" s="11">
        <v>-114.35339999999999</v>
      </c>
      <c r="U1510" s="11">
        <f>SalesData[[#This Row],[Profit]]/SalesData[[#This Row],[Quantity]]</f>
        <v>-16.336199999999998</v>
      </c>
      <c r="V1510" s="5">
        <f>SalesData[[#This Row],[Profit]]/SalesData[[#This Row],[Sales]]</f>
        <v>-0.3454545454545454</v>
      </c>
      <c r="W1510" s="17">
        <f>IF(SalesData[[#This Row],[Discount]]&gt;=0.2,1,0)</f>
        <v>1</v>
      </c>
      <c r="X1510" s="1" t="s">
        <v>131</v>
      </c>
      <c r="Y1510" s="1" t="str">
        <f>TEXT(SalesData[[#This Row],[Order Date]],"yyyy")</f>
        <v>2016</v>
      </c>
      <c r="Z1510" s="1" t="s">
        <v>36</v>
      </c>
    </row>
    <row r="1511" spans="1:26" x14ac:dyDescent="0.3">
      <c r="A1511">
        <v>7203</v>
      </c>
      <c r="B1511" s="1" t="s">
        <v>3675</v>
      </c>
      <c r="C1511" s="2">
        <v>42671</v>
      </c>
      <c r="D1511" s="2">
        <v>42671</v>
      </c>
      <c r="E1511" s="1" t="s">
        <v>427</v>
      </c>
      <c r="F1511" s="1" t="s">
        <v>3676</v>
      </c>
      <c r="G1511" s="1" t="s">
        <v>3677</v>
      </c>
      <c r="H1511" s="1" t="s">
        <v>92</v>
      </c>
      <c r="I1511" s="1" t="s">
        <v>27</v>
      </c>
      <c r="J1511" s="1" t="s">
        <v>896</v>
      </c>
      <c r="K1511" s="1" t="s">
        <v>122</v>
      </c>
      <c r="L1511" s="1" t="s">
        <v>69</v>
      </c>
      <c r="M1511" s="1" t="s">
        <v>3678</v>
      </c>
      <c r="N1511" s="1" t="s">
        <v>32</v>
      </c>
      <c r="O1511" s="1" t="s">
        <v>58</v>
      </c>
      <c r="P1511" s="1" t="s">
        <v>3679</v>
      </c>
      <c r="Q1511">
        <v>756.8</v>
      </c>
      <c r="R1511">
        <v>5</v>
      </c>
      <c r="S1511" s="5">
        <v>0</v>
      </c>
      <c r="T1511" s="11">
        <v>75.680000000000007</v>
      </c>
      <c r="U1511" s="11">
        <f>SalesData[[#This Row],[Profit]]/SalesData[[#This Row],[Quantity]]</f>
        <v>15.136000000000001</v>
      </c>
      <c r="V1511" s="5">
        <f>SalesData[[#This Row],[Profit]]/SalesData[[#This Row],[Sales]]</f>
        <v>0.10000000000000002</v>
      </c>
      <c r="W1511" s="17">
        <f>IF(SalesData[[#This Row],[Discount]]&gt;=0.2,1,0)</f>
        <v>0</v>
      </c>
      <c r="X1511" s="1" t="s">
        <v>432</v>
      </c>
      <c r="Y1511" s="1" t="str">
        <f>TEXT(SalesData[[#This Row],[Order Date]],"yyyy")</f>
        <v>2016</v>
      </c>
      <c r="Z1511" s="1" t="s">
        <v>50</v>
      </c>
    </row>
    <row r="1512" spans="1:26" x14ac:dyDescent="0.3">
      <c r="A1512">
        <v>7204</v>
      </c>
      <c r="B1512" s="1" t="s">
        <v>3680</v>
      </c>
      <c r="C1512" s="2">
        <v>42002</v>
      </c>
      <c r="D1512" s="2">
        <v>42006</v>
      </c>
      <c r="E1512" s="1" t="s">
        <v>41</v>
      </c>
      <c r="F1512" s="1" t="s">
        <v>2897</v>
      </c>
      <c r="G1512" s="1" t="s">
        <v>2898</v>
      </c>
      <c r="H1512" s="1" t="s">
        <v>102</v>
      </c>
      <c r="I1512" s="1" t="s">
        <v>27</v>
      </c>
      <c r="J1512" s="1" t="s">
        <v>3659</v>
      </c>
      <c r="K1512" s="1" t="s">
        <v>136</v>
      </c>
      <c r="L1512" s="1" t="s">
        <v>95</v>
      </c>
      <c r="M1512" s="1" t="s">
        <v>2879</v>
      </c>
      <c r="N1512" s="1" t="s">
        <v>32</v>
      </c>
      <c r="O1512" s="1" t="s">
        <v>58</v>
      </c>
      <c r="P1512" s="1" t="s">
        <v>2880</v>
      </c>
      <c r="Q1512">
        <v>8.7360000000000007</v>
      </c>
      <c r="R1512">
        <v>3</v>
      </c>
      <c r="S1512" s="5">
        <v>0.6</v>
      </c>
      <c r="T1512" s="11">
        <v>-4.8048000000000002</v>
      </c>
      <c r="U1512" s="11">
        <f>SalesData[[#This Row],[Profit]]/SalesData[[#This Row],[Quantity]]</f>
        <v>-1.6016000000000001</v>
      </c>
      <c r="V1512" s="5">
        <f>SalesData[[#This Row],[Profit]]/SalesData[[#This Row],[Sales]]</f>
        <v>-0.54999999999999993</v>
      </c>
      <c r="W1512" s="17">
        <f>IF(SalesData[[#This Row],[Discount]]&gt;=0.2,1,0)</f>
        <v>1</v>
      </c>
      <c r="X1512" s="1" t="s">
        <v>85</v>
      </c>
      <c r="Y1512" s="1" t="str">
        <f>TEXT(SalesData[[#This Row],[Order Date]],"yyyy")</f>
        <v>2014</v>
      </c>
      <c r="Z1512" s="1" t="s">
        <v>98</v>
      </c>
    </row>
    <row r="1513" spans="1:26" x14ac:dyDescent="0.3">
      <c r="A1513">
        <v>7206</v>
      </c>
      <c r="B1513" s="1" t="s">
        <v>3681</v>
      </c>
      <c r="C1513" s="2">
        <v>43010</v>
      </c>
      <c r="D1513" s="2">
        <v>43014</v>
      </c>
      <c r="E1513" s="1" t="s">
        <v>41</v>
      </c>
      <c r="F1513" s="1" t="s">
        <v>1204</v>
      </c>
      <c r="G1513" s="1" t="s">
        <v>1205</v>
      </c>
      <c r="H1513" s="1" t="s">
        <v>26</v>
      </c>
      <c r="I1513" s="1" t="s">
        <v>27</v>
      </c>
      <c r="J1513" s="1" t="s">
        <v>330</v>
      </c>
      <c r="K1513" s="1" t="s">
        <v>55</v>
      </c>
      <c r="L1513" s="1" t="s">
        <v>56</v>
      </c>
      <c r="M1513" s="1" t="s">
        <v>897</v>
      </c>
      <c r="N1513" s="1" t="s">
        <v>32</v>
      </c>
      <c r="O1513" s="1" t="s">
        <v>58</v>
      </c>
      <c r="P1513" s="1" t="s">
        <v>898</v>
      </c>
      <c r="Q1513">
        <v>17.46</v>
      </c>
      <c r="R1513">
        <v>2</v>
      </c>
      <c r="S1513" s="5">
        <v>0</v>
      </c>
      <c r="T1513" s="11">
        <v>5.9363999999999999</v>
      </c>
      <c r="U1513" s="11">
        <f>SalesData[[#This Row],[Profit]]/SalesData[[#This Row],[Quantity]]</f>
        <v>2.9681999999999999</v>
      </c>
      <c r="V1513" s="5">
        <f>SalesData[[#This Row],[Profit]]/SalesData[[#This Row],[Sales]]</f>
        <v>0.33999999999999997</v>
      </c>
      <c r="W1513" s="17">
        <f>IF(SalesData[[#This Row],[Discount]]&gt;=0.2,1,0)</f>
        <v>0</v>
      </c>
      <c r="X1513" s="1" t="s">
        <v>85</v>
      </c>
      <c r="Y1513" s="1" t="str">
        <f>TEXT(SalesData[[#This Row],[Order Date]],"yyyy")</f>
        <v>2017</v>
      </c>
      <c r="Z1513" s="1" t="s">
        <v>50</v>
      </c>
    </row>
    <row r="1514" spans="1:26" x14ac:dyDescent="0.3">
      <c r="A1514">
        <v>7226</v>
      </c>
      <c r="B1514" s="1" t="s">
        <v>3682</v>
      </c>
      <c r="C1514" s="2">
        <v>42565</v>
      </c>
      <c r="D1514" s="2">
        <v>42569</v>
      </c>
      <c r="E1514" s="1" t="s">
        <v>41</v>
      </c>
      <c r="F1514" s="1" t="s">
        <v>2647</v>
      </c>
      <c r="G1514" s="1" t="s">
        <v>2648</v>
      </c>
      <c r="H1514" s="1" t="s">
        <v>26</v>
      </c>
      <c r="I1514" s="1" t="s">
        <v>27</v>
      </c>
      <c r="J1514" s="1" t="s">
        <v>330</v>
      </c>
      <c r="K1514" s="1" t="s">
        <v>55</v>
      </c>
      <c r="L1514" s="1" t="s">
        <v>56</v>
      </c>
      <c r="M1514" s="1" t="s">
        <v>555</v>
      </c>
      <c r="N1514" s="1" t="s">
        <v>32</v>
      </c>
      <c r="O1514" s="1" t="s">
        <v>58</v>
      </c>
      <c r="P1514" s="1" t="s">
        <v>556</v>
      </c>
      <c r="Q1514">
        <v>30.8</v>
      </c>
      <c r="R1514">
        <v>4</v>
      </c>
      <c r="S1514" s="5">
        <v>0</v>
      </c>
      <c r="T1514" s="11">
        <v>10.164</v>
      </c>
      <c r="U1514" s="11">
        <f>SalesData[[#This Row],[Profit]]/SalesData[[#This Row],[Quantity]]</f>
        <v>2.5409999999999999</v>
      </c>
      <c r="V1514" s="5">
        <f>SalesData[[#This Row],[Profit]]/SalesData[[#This Row],[Sales]]</f>
        <v>0.32999999999999996</v>
      </c>
      <c r="W1514" s="17">
        <f>IF(SalesData[[#This Row],[Discount]]&gt;=0.2,1,0)</f>
        <v>0</v>
      </c>
      <c r="X1514" s="1" t="s">
        <v>85</v>
      </c>
      <c r="Y1514" s="1" t="str">
        <f>TEXT(SalesData[[#This Row],[Order Date]],"yyyy")</f>
        <v>2016</v>
      </c>
      <c r="Z1514" s="1" t="s">
        <v>73</v>
      </c>
    </row>
    <row r="1515" spans="1:26" x14ac:dyDescent="0.3">
      <c r="A1515">
        <v>7234</v>
      </c>
      <c r="B1515" s="1" t="s">
        <v>3683</v>
      </c>
      <c r="C1515" s="2">
        <v>42437</v>
      </c>
      <c r="D1515" s="2">
        <v>42441</v>
      </c>
      <c r="E1515" s="1" t="s">
        <v>41</v>
      </c>
      <c r="F1515" s="1" t="s">
        <v>2225</v>
      </c>
      <c r="G1515" s="1" t="s">
        <v>2226</v>
      </c>
      <c r="H1515" s="1" t="s">
        <v>26</v>
      </c>
      <c r="I1515" s="1" t="s">
        <v>27</v>
      </c>
      <c r="J1515" s="1" t="s">
        <v>175</v>
      </c>
      <c r="K1515" s="1" t="s">
        <v>122</v>
      </c>
      <c r="L1515" s="1" t="s">
        <v>69</v>
      </c>
      <c r="M1515" s="1" t="s">
        <v>487</v>
      </c>
      <c r="N1515" s="1" t="s">
        <v>32</v>
      </c>
      <c r="O1515" s="1" t="s">
        <v>58</v>
      </c>
      <c r="P1515" s="1" t="s">
        <v>488</v>
      </c>
      <c r="Q1515">
        <v>113.6</v>
      </c>
      <c r="R1515">
        <v>8</v>
      </c>
      <c r="S1515" s="5">
        <v>0</v>
      </c>
      <c r="T1515" s="11">
        <v>44.304000000000002</v>
      </c>
      <c r="U1515" s="11">
        <f>SalesData[[#This Row],[Profit]]/SalesData[[#This Row],[Quantity]]</f>
        <v>5.5380000000000003</v>
      </c>
      <c r="V1515" s="5">
        <f>SalesData[[#This Row],[Profit]]/SalesData[[#This Row],[Sales]]</f>
        <v>0.39</v>
      </c>
      <c r="W1515" s="17">
        <f>IF(SalesData[[#This Row],[Discount]]&gt;=0.2,1,0)</f>
        <v>0</v>
      </c>
      <c r="X1515" s="1" t="s">
        <v>85</v>
      </c>
      <c r="Y1515" s="1" t="str">
        <f>TEXT(SalesData[[#This Row],[Order Date]],"yyyy")</f>
        <v>2016</v>
      </c>
      <c r="Z1515" s="1" t="s">
        <v>197</v>
      </c>
    </row>
    <row r="1516" spans="1:26" x14ac:dyDescent="0.3">
      <c r="A1516">
        <v>7239</v>
      </c>
      <c r="B1516" s="1" t="s">
        <v>3684</v>
      </c>
      <c r="C1516" s="2">
        <v>42728</v>
      </c>
      <c r="D1516" s="2">
        <v>42734</v>
      </c>
      <c r="E1516" s="1" t="s">
        <v>41</v>
      </c>
      <c r="F1516" s="1" t="s">
        <v>3685</v>
      </c>
      <c r="G1516" s="1" t="s">
        <v>3686</v>
      </c>
      <c r="H1516" s="1" t="s">
        <v>26</v>
      </c>
      <c r="I1516" s="1" t="s">
        <v>27</v>
      </c>
      <c r="J1516" s="1" t="s">
        <v>1493</v>
      </c>
      <c r="K1516" s="1" t="s">
        <v>55</v>
      </c>
      <c r="L1516" s="1" t="s">
        <v>56</v>
      </c>
      <c r="M1516" s="1" t="s">
        <v>2160</v>
      </c>
      <c r="N1516" s="1" t="s">
        <v>32</v>
      </c>
      <c r="O1516" s="1" t="s">
        <v>58</v>
      </c>
      <c r="P1516" s="1" t="s">
        <v>2161</v>
      </c>
      <c r="Q1516">
        <v>43.96</v>
      </c>
      <c r="R1516">
        <v>7</v>
      </c>
      <c r="S1516" s="5">
        <v>0</v>
      </c>
      <c r="T1516" s="11">
        <v>18.463200000000001</v>
      </c>
      <c r="U1516" s="11">
        <f>SalesData[[#This Row],[Profit]]/SalesData[[#This Row],[Quantity]]</f>
        <v>2.6375999999999999</v>
      </c>
      <c r="V1516" s="5">
        <f>SalesData[[#This Row],[Profit]]/SalesData[[#This Row],[Sales]]</f>
        <v>0.42</v>
      </c>
      <c r="W1516" s="17">
        <f>IF(SalesData[[#This Row],[Discount]]&gt;=0.2,1,0)</f>
        <v>0</v>
      </c>
      <c r="X1516" s="1" t="s">
        <v>131</v>
      </c>
      <c r="Y1516" s="1" t="str">
        <f>TEXT(SalesData[[#This Row],[Order Date]],"yyyy")</f>
        <v>2016</v>
      </c>
      <c r="Z1516" s="1" t="s">
        <v>98</v>
      </c>
    </row>
    <row r="1517" spans="1:26" x14ac:dyDescent="0.3">
      <c r="A1517">
        <v>7241</v>
      </c>
      <c r="B1517" s="1" t="s">
        <v>3687</v>
      </c>
      <c r="C1517" s="2">
        <v>42848</v>
      </c>
      <c r="D1517" s="2">
        <v>42850</v>
      </c>
      <c r="E1517" s="1" t="s">
        <v>23</v>
      </c>
      <c r="F1517" s="1" t="s">
        <v>2611</v>
      </c>
      <c r="G1517" s="1" t="s">
        <v>2612</v>
      </c>
      <c r="H1517" s="1" t="s">
        <v>26</v>
      </c>
      <c r="I1517" s="1" t="s">
        <v>27</v>
      </c>
      <c r="J1517" s="1" t="s">
        <v>1187</v>
      </c>
      <c r="K1517" s="1" t="s">
        <v>55</v>
      </c>
      <c r="L1517" s="1" t="s">
        <v>56</v>
      </c>
      <c r="M1517" s="1" t="s">
        <v>2206</v>
      </c>
      <c r="N1517" s="1" t="s">
        <v>32</v>
      </c>
      <c r="O1517" s="1" t="s">
        <v>58</v>
      </c>
      <c r="P1517" s="1" t="s">
        <v>2207</v>
      </c>
      <c r="Q1517">
        <v>66.36</v>
      </c>
      <c r="R1517">
        <v>7</v>
      </c>
      <c r="S1517" s="5">
        <v>0</v>
      </c>
      <c r="T1517" s="11">
        <v>26.544</v>
      </c>
      <c r="U1517" s="11">
        <f>SalesData[[#This Row],[Profit]]/SalesData[[#This Row],[Quantity]]</f>
        <v>3.7920000000000003</v>
      </c>
      <c r="V1517" s="5">
        <f>SalesData[[#This Row],[Profit]]/SalesData[[#This Row],[Sales]]</f>
        <v>0.4</v>
      </c>
      <c r="W1517" s="17">
        <f>IF(SalesData[[#This Row],[Discount]]&gt;=0.2,1,0)</f>
        <v>0</v>
      </c>
      <c r="X1517" s="1" t="s">
        <v>72</v>
      </c>
      <c r="Y1517" s="1" t="str">
        <f>TEXT(SalesData[[#This Row],[Order Date]],"yyyy")</f>
        <v>2017</v>
      </c>
      <c r="Z1517" s="1" t="s">
        <v>115</v>
      </c>
    </row>
    <row r="1518" spans="1:26" x14ac:dyDescent="0.3">
      <c r="A1518">
        <v>7243</v>
      </c>
      <c r="B1518" s="1" t="s">
        <v>3687</v>
      </c>
      <c r="C1518" s="2">
        <v>42848</v>
      </c>
      <c r="D1518" s="2">
        <v>42850</v>
      </c>
      <c r="E1518" s="1" t="s">
        <v>23</v>
      </c>
      <c r="F1518" s="1" t="s">
        <v>2611</v>
      </c>
      <c r="G1518" s="1" t="s">
        <v>2612</v>
      </c>
      <c r="H1518" s="1" t="s">
        <v>26</v>
      </c>
      <c r="I1518" s="1" t="s">
        <v>27</v>
      </c>
      <c r="J1518" s="1" t="s">
        <v>1187</v>
      </c>
      <c r="K1518" s="1" t="s">
        <v>55</v>
      </c>
      <c r="L1518" s="1" t="s">
        <v>56</v>
      </c>
      <c r="M1518" s="1" t="s">
        <v>553</v>
      </c>
      <c r="N1518" s="1" t="s">
        <v>32</v>
      </c>
      <c r="O1518" s="1" t="s">
        <v>58</v>
      </c>
      <c r="P1518" s="1" t="s">
        <v>3127</v>
      </c>
      <c r="Q1518">
        <v>24.14</v>
      </c>
      <c r="R1518">
        <v>2</v>
      </c>
      <c r="S1518" s="5">
        <v>0</v>
      </c>
      <c r="T1518" s="11">
        <v>7.9661999999999997</v>
      </c>
      <c r="U1518" s="11">
        <f>SalesData[[#This Row],[Profit]]/SalesData[[#This Row],[Quantity]]</f>
        <v>3.9830999999999999</v>
      </c>
      <c r="V1518" s="5">
        <f>SalesData[[#This Row],[Profit]]/SalesData[[#This Row],[Sales]]</f>
        <v>0.32999999999999996</v>
      </c>
      <c r="W1518" s="17">
        <f>IF(SalesData[[#This Row],[Discount]]&gt;=0.2,1,0)</f>
        <v>0</v>
      </c>
      <c r="X1518" s="1" t="s">
        <v>72</v>
      </c>
      <c r="Y1518" s="1" t="str">
        <f>TEXT(SalesData[[#This Row],[Order Date]],"yyyy")</f>
        <v>2017</v>
      </c>
      <c r="Z1518" s="1" t="s">
        <v>115</v>
      </c>
    </row>
    <row r="1519" spans="1:26" x14ac:dyDescent="0.3">
      <c r="A1519">
        <v>7244</v>
      </c>
      <c r="B1519" s="1" t="s">
        <v>3688</v>
      </c>
      <c r="C1519" s="2">
        <v>42964</v>
      </c>
      <c r="D1519" s="2">
        <v>42969</v>
      </c>
      <c r="E1519" s="1" t="s">
        <v>23</v>
      </c>
      <c r="F1519" s="1" t="s">
        <v>2300</v>
      </c>
      <c r="G1519" s="1" t="s">
        <v>2301</v>
      </c>
      <c r="H1519" s="1" t="s">
        <v>26</v>
      </c>
      <c r="I1519" s="1" t="s">
        <v>27</v>
      </c>
      <c r="J1519" s="1" t="s">
        <v>67</v>
      </c>
      <c r="K1519" s="1" t="s">
        <v>68</v>
      </c>
      <c r="L1519" s="1" t="s">
        <v>69</v>
      </c>
      <c r="M1519" s="1" t="s">
        <v>603</v>
      </c>
      <c r="N1519" s="1" t="s">
        <v>32</v>
      </c>
      <c r="O1519" s="1" t="s">
        <v>38</v>
      </c>
      <c r="P1519" s="1" t="s">
        <v>604</v>
      </c>
      <c r="Q1519">
        <v>4416.174</v>
      </c>
      <c r="R1519">
        <v>9</v>
      </c>
      <c r="S1519" s="5">
        <v>0.3</v>
      </c>
      <c r="T1519" s="11">
        <v>-630.88199999999995</v>
      </c>
      <c r="U1519" s="11">
        <f>SalesData[[#This Row],[Profit]]/SalesData[[#This Row],[Quantity]]</f>
        <v>-70.097999999999999</v>
      </c>
      <c r="V1519" s="5">
        <f>SalesData[[#This Row],[Profit]]/SalesData[[#This Row],[Sales]]</f>
        <v>-0.14285714285714285</v>
      </c>
      <c r="W1519" s="17">
        <f>IF(SalesData[[#This Row],[Discount]]&gt;=0.2,1,0)</f>
        <v>1</v>
      </c>
      <c r="X1519" s="1" t="s">
        <v>60</v>
      </c>
      <c r="Y1519" s="1" t="str">
        <f>TEXT(SalesData[[#This Row],[Order Date]],"yyyy")</f>
        <v>2017</v>
      </c>
      <c r="Z1519" s="1" t="s">
        <v>255</v>
      </c>
    </row>
    <row r="1520" spans="1:26" x14ac:dyDescent="0.3">
      <c r="A1520">
        <v>7248</v>
      </c>
      <c r="B1520" s="1" t="s">
        <v>3689</v>
      </c>
      <c r="C1520" s="2">
        <v>41701</v>
      </c>
      <c r="D1520" s="2">
        <v>41706</v>
      </c>
      <c r="E1520" s="1" t="s">
        <v>41</v>
      </c>
      <c r="F1520" s="1" t="s">
        <v>3690</v>
      </c>
      <c r="G1520" s="1" t="s">
        <v>3691</v>
      </c>
      <c r="H1520" s="1" t="s">
        <v>92</v>
      </c>
      <c r="I1520" s="1" t="s">
        <v>27</v>
      </c>
      <c r="J1520" s="1" t="s">
        <v>349</v>
      </c>
      <c r="K1520" s="1" t="s">
        <v>233</v>
      </c>
      <c r="L1520" s="1" t="s">
        <v>69</v>
      </c>
      <c r="M1520" s="1" t="s">
        <v>458</v>
      </c>
      <c r="N1520" s="1" t="s">
        <v>32</v>
      </c>
      <c r="O1520" s="1" t="s">
        <v>33</v>
      </c>
      <c r="P1520" s="1" t="s">
        <v>459</v>
      </c>
      <c r="Q1520">
        <v>302.45</v>
      </c>
      <c r="R1520">
        <v>5</v>
      </c>
      <c r="S1520" s="5">
        <v>0.5</v>
      </c>
      <c r="T1520" s="11">
        <v>-199.61699999999999</v>
      </c>
      <c r="U1520" s="11">
        <f>SalesData[[#This Row],[Profit]]/SalesData[[#This Row],[Quantity]]</f>
        <v>-39.923400000000001</v>
      </c>
      <c r="V1520" s="5">
        <f>SalesData[[#This Row],[Profit]]/SalesData[[#This Row],[Sales]]</f>
        <v>-0.66</v>
      </c>
      <c r="W1520" s="17">
        <f>IF(SalesData[[#This Row],[Discount]]&gt;=0.2,1,0)</f>
        <v>1</v>
      </c>
      <c r="X1520" s="1" t="s">
        <v>60</v>
      </c>
      <c r="Y1520" s="1" t="str">
        <f>TEXT(SalesData[[#This Row],[Order Date]],"yyyy")</f>
        <v>2014</v>
      </c>
      <c r="Z1520" s="1" t="s">
        <v>197</v>
      </c>
    </row>
    <row r="1521" spans="1:26" x14ac:dyDescent="0.3">
      <c r="A1521">
        <v>7255</v>
      </c>
      <c r="B1521" s="1" t="s">
        <v>3692</v>
      </c>
      <c r="C1521" s="2">
        <v>42520</v>
      </c>
      <c r="D1521" s="2">
        <v>42525</v>
      </c>
      <c r="E1521" s="1" t="s">
        <v>41</v>
      </c>
      <c r="F1521" s="1" t="s">
        <v>2194</v>
      </c>
      <c r="G1521" s="1" t="s">
        <v>2195</v>
      </c>
      <c r="H1521" s="1" t="s">
        <v>102</v>
      </c>
      <c r="I1521" s="1" t="s">
        <v>27</v>
      </c>
      <c r="J1521" s="1" t="s">
        <v>3693</v>
      </c>
      <c r="K1521" s="1" t="s">
        <v>240</v>
      </c>
      <c r="L1521" s="1" t="s">
        <v>95</v>
      </c>
      <c r="M1521" s="1" t="s">
        <v>1597</v>
      </c>
      <c r="N1521" s="1" t="s">
        <v>32</v>
      </c>
      <c r="O1521" s="1" t="s">
        <v>58</v>
      </c>
      <c r="P1521" s="1" t="s">
        <v>1598</v>
      </c>
      <c r="Q1521">
        <v>47.4</v>
      </c>
      <c r="R1521">
        <v>5</v>
      </c>
      <c r="S1521" s="5">
        <v>0</v>
      </c>
      <c r="T1521" s="11">
        <v>21.33</v>
      </c>
      <c r="U1521" s="11">
        <f>SalesData[[#This Row],[Profit]]/SalesData[[#This Row],[Quantity]]</f>
        <v>4.266</v>
      </c>
      <c r="V1521" s="5">
        <f>SalesData[[#This Row],[Profit]]/SalesData[[#This Row],[Sales]]</f>
        <v>0.44999999999999996</v>
      </c>
      <c r="W1521" s="17">
        <f>IF(SalesData[[#This Row],[Discount]]&gt;=0.2,1,0)</f>
        <v>0</v>
      </c>
      <c r="X1521" s="1" t="s">
        <v>60</v>
      </c>
      <c r="Y1521" s="1" t="str">
        <f>TEXT(SalesData[[#This Row],[Order Date]],"yyyy")</f>
        <v>2016</v>
      </c>
      <c r="Z1521" s="1" t="s">
        <v>163</v>
      </c>
    </row>
    <row r="1522" spans="1:26" x14ac:dyDescent="0.3">
      <c r="A1522">
        <v>7266</v>
      </c>
      <c r="B1522" s="1" t="s">
        <v>3694</v>
      </c>
      <c r="C1522" s="2">
        <v>41966</v>
      </c>
      <c r="D1522" s="2">
        <v>41969</v>
      </c>
      <c r="E1522" s="1" t="s">
        <v>23</v>
      </c>
      <c r="F1522" s="1" t="s">
        <v>1306</v>
      </c>
      <c r="G1522" s="1" t="s">
        <v>1307</v>
      </c>
      <c r="H1522" s="1" t="s">
        <v>92</v>
      </c>
      <c r="I1522" s="1" t="s">
        <v>27</v>
      </c>
      <c r="J1522" s="1" t="s">
        <v>103</v>
      </c>
      <c r="K1522" s="1" t="s">
        <v>94</v>
      </c>
      <c r="L1522" s="1" t="s">
        <v>95</v>
      </c>
      <c r="M1522" s="1" t="s">
        <v>1166</v>
      </c>
      <c r="N1522" s="1" t="s">
        <v>32</v>
      </c>
      <c r="O1522" s="1" t="s">
        <v>38</v>
      </c>
      <c r="P1522" s="1" t="s">
        <v>1167</v>
      </c>
      <c r="Q1522">
        <v>155.37200000000001</v>
      </c>
      <c r="R1522">
        <v>2</v>
      </c>
      <c r="S1522" s="5">
        <v>0.3</v>
      </c>
      <c r="T1522" s="11">
        <v>-35.513599999999997</v>
      </c>
      <c r="U1522" s="11">
        <f>SalesData[[#This Row],[Profit]]/SalesData[[#This Row],[Quantity]]</f>
        <v>-17.756799999999998</v>
      </c>
      <c r="V1522" s="5">
        <f>SalesData[[#This Row],[Profit]]/SalesData[[#This Row],[Sales]]</f>
        <v>-0.22857142857142854</v>
      </c>
      <c r="W1522" s="17">
        <f>IF(SalesData[[#This Row],[Discount]]&gt;=0.2,1,0)</f>
        <v>1</v>
      </c>
      <c r="X1522" s="1" t="s">
        <v>35</v>
      </c>
      <c r="Y1522" s="1" t="str">
        <f>TEXT(SalesData[[#This Row],[Order Date]],"yyyy")</f>
        <v>2014</v>
      </c>
      <c r="Z1522" s="1" t="s">
        <v>36</v>
      </c>
    </row>
    <row r="1523" spans="1:26" x14ac:dyDescent="0.3">
      <c r="A1523">
        <v>7270</v>
      </c>
      <c r="B1523" s="1" t="s">
        <v>3695</v>
      </c>
      <c r="C1523" s="2">
        <v>42383</v>
      </c>
      <c r="D1523" s="2">
        <v>42389</v>
      </c>
      <c r="E1523" s="1" t="s">
        <v>41</v>
      </c>
      <c r="F1523" s="1" t="s">
        <v>451</v>
      </c>
      <c r="G1523" s="1" t="s">
        <v>452</v>
      </c>
      <c r="H1523" s="1" t="s">
        <v>26</v>
      </c>
      <c r="I1523" s="1" t="s">
        <v>27</v>
      </c>
      <c r="J1523" s="1" t="s">
        <v>511</v>
      </c>
      <c r="K1523" s="1" t="s">
        <v>1038</v>
      </c>
      <c r="L1523" s="1" t="s">
        <v>30</v>
      </c>
      <c r="M1523" s="1" t="s">
        <v>3696</v>
      </c>
      <c r="N1523" s="1" t="s">
        <v>32</v>
      </c>
      <c r="O1523" s="1" t="s">
        <v>58</v>
      </c>
      <c r="P1523" s="1" t="s">
        <v>3697</v>
      </c>
      <c r="Q1523">
        <v>315.77600000000001</v>
      </c>
      <c r="R1523">
        <v>8</v>
      </c>
      <c r="S1523" s="5">
        <v>0.2</v>
      </c>
      <c r="T1523" s="11">
        <v>31.5776</v>
      </c>
      <c r="U1523" s="11">
        <f>SalesData[[#This Row],[Profit]]/SalesData[[#This Row],[Quantity]]</f>
        <v>3.9472</v>
      </c>
      <c r="V1523" s="5">
        <f>SalesData[[#This Row],[Profit]]/SalesData[[#This Row],[Sales]]</f>
        <v>9.9999999999999992E-2</v>
      </c>
      <c r="W1523" s="17">
        <f>IF(SalesData[[#This Row],[Discount]]&gt;=0.2,1,0)</f>
        <v>1</v>
      </c>
      <c r="X1523" s="1" t="s">
        <v>131</v>
      </c>
      <c r="Y1523" s="1" t="str">
        <f>TEXT(SalesData[[#This Row],[Order Date]],"yyyy")</f>
        <v>2016</v>
      </c>
      <c r="Z1523" s="1" t="s">
        <v>171</v>
      </c>
    </row>
    <row r="1524" spans="1:26" x14ac:dyDescent="0.3">
      <c r="A1524">
        <v>7271</v>
      </c>
      <c r="B1524" s="1" t="s">
        <v>3698</v>
      </c>
      <c r="C1524" s="2">
        <v>42629</v>
      </c>
      <c r="D1524" s="2">
        <v>42635</v>
      </c>
      <c r="E1524" s="1" t="s">
        <v>41</v>
      </c>
      <c r="F1524" s="1" t="s">
        <v>2499</v>
      </c>
      <c r="G1524" s="1" t="s">
        <v>2500</v>
      </c>
      <c r="H1524" s="1" t="s">
        <v>92</v>
      </c>
      <c r="I1524" s="1" t="s">
        <v>27</v>
      </c>
      <c r="J1524" s="1" t="s">
        <v>1493</v>
      </c>
      <c r="K1524" s="1" t="s">
        <v>55</v>
      </c>
      <c r="L1524" s="1" t="s">
        <v>56</v>
      </c>
      <c r="M1524" s="1" t="s">
        <v>1550</v>
      </c>
      <c r="N1524" s="1" t="s">
        <v>32</v>
      </c>
      <c r="O1524" s="1" t="s">
        <v>33</v>
      </c>
      <c r="P1524" s="1" t="s">
        <v>1551</v>
      </c>
      <c r="Q1524">
        <v>273.666</v>
      </c>
      <c r="R1524">
        <v>2</v>
      </c>
      <c r="S1524" s="5">
        <v>0.15</v>
      </c>
      <c r="T1524" s="11">
        <v>-12.878399999999999</v>
      </c>
      <c r="U1524" s="11">
        <f>SalesData[[#This Row],[Profit]]/SalesData[[#This Row],[Quantity]]</f>
        <v>-6.4391999999999996</v>
      </c>
      <c r="V1524" s="5">
        <f>SalesData[[#This Row],[Profit]]/SalesData[[#This Row],[Sales]]</f>
        <v>-4.7058823529411764E-2</v>
      </c>
      <c r="W1524" s="17">
        <f>IF(SalesData[[#This Row],[Discount]]&gt;=0.2,1,0)</f>
        <v>0</v>
      </c>
      <c r="X1524" s="1" t="s">
        <v>131</v>
      </c>
      <c r="Y1524" s="1" t="str">
        <f>TEXT(SalesData[[#This Row],[Order Date]],"yyyy")</f>
        <v>2016</v>
      </c>
      <c r="Z1524" s="1" t="s">
        <v>79</v>
      </c>
    </row>
    <row r="1525" spans="1:26" x14ac:dyDescent="0.3">
      <c r="A1525">
        <v>7276</v>
      </c>
      <c r="B1525" s="1" t="s">
        <v>3699</v>
      </c>
      <c r="C1525" s="2">
        <v>42321</v>
      </c>
      <c r="D1525" s="2">
        <v>42325</v>
      </c>
      <c r="E1525" s="1" t="s">
        <v>41</v>
      </c>
      <c r="F1525" s="1" t="s">
        <v>3700</v>
      </c>
      <c r="G1525" s="1" t="s">
        <v>3701</v>
      </c>
      <c r="H1525" s="1" t="s">
        <v>102</v>
      </c>
      <c r="I1525" s="1" t="s">
        <v>27</v>
      </c>
      <c r="J1525" s="1" t="s">
        <v>3702</v>
      </c>
      <c r="K1525" s="1" t="s">
        <v>3703</v>
      </c>
      <c r="L1525" s="1" t="s">
        <v>56</v>
      </c>
      <c r="M1525" s="1" t="s">
        <v>837</v>
      </c>
      <c r="N1525" s="1" t="s">
        <v>32</v>
      </c>
      <c r="O1525" s="1" t="s">
        <v>58</v>
      </c>
      <c r="P1525" s="1" t="s">
        <v>838</v>
      </c>
      <c r="Q1525">
        <v>63.98</v>
      </c>
      <c r="R1525">
        <v>7</v>
      </c>
      <c r="S1525" s="5">
        <v>0</v>
      </c>
      <c r="T1525" s="11">
        <v>21.7532</v>
      </c>
      <c r="U1525" s="11">
        <f>SalesData[[#This Row],[Profit]]/SalesData[[#This Row],[Quantity]]</f>
        <v>3.1076000000000001</v>
      </c>
      <c r="V1525" s="5">
        <f>SalesData[[#This Row],[Profit]]/SalesData[[#This Row],[Sales]]</f>
        <v>0.34</v>
      </c>
      <c r="W1525" s="17">
        <f>IF(SalesData[[#This Row],[Discount]]&gt;=0.2,1,0)</f>
        <v>0</v>
      </c>
      <c r="X1525" s="1" t="s">
        <v>85</v>
      </c>
      <c r="Y1525" s="1" t="str">
        <f>TEXT(SalesData[[#This Row],[Order Date]],"yyyy")</f>
        <v>2015</v>
      </c>
      <c r="Z1525" s="1" t="s">
        <v>36</v>
      </c>
    </row>
    <row r="1526" spans="1:26" x14ac:dyDescent="0.3">
      <c r="A1526">
        <v>7285</v>
      </c>
      <c r="B1526" s="1" t="s">
        <v>3704</v>
      </c>
      <c r="C1526" s="2">
        <v>42987</v>
      </c>
      <c r="D1526" s="2">
        <v>42991</v>
      </c>
      <c r="E1526" s="1" t="s">
        <v>41</v>
      </c>
      <c r="F1526" s="1" t="s">
        <v>1172</v>
      </c>
      <c r="G1526" s="1" t="s">
        <v>1173</v>
      </c>
      <c r="H1526" s="1" t="s">
        <v>26</v>
      </c>
      <c r="I1526" s="1" t="s">
        <v>27</v>
      </c>
      <c r="J1526" s="1" t="s">
        <v>695</v>
      </c>
      <c r="K1526" s="1" t="s">
        <v>233</v>
      </c>
      <c r="L1526" s="1" t="s">
        <v>69</v>
      </c>
      <c r="M1526" s="1" t="s">
        <v>598</v>
      </c>
      <c r="N1526" s="1" t="s">
        <v>32</v>
      </c>
      <c r="O1526" s="1" t="s">
        <v>58</v>
      </c>
      <c r="P1526" s="1" t="s">
        <v>599</v>
      </c>
      <c r="Q1526">
        <v>66.111999999999995</v>
      </c>
      <c r="R1526">
        <v>2</v>
      </c>
      <c r="S1526" s="5">
        <v>0.2</v>
      </c>
      <c r="T1526" s="11">
        <v>-9.0904000000000007</v>
      </c>
      <c r="U1526" s="11">
        <f>SalesData[[#This Row],[Profit]]/SalesData[[#This Row],[Quantity]]</f>
        <v>-4.5452000000000004</v>
      </c>
      <c r="V1526" s="5">
        <f>SalesData[[#This Row],[Profit]]/SalesData[[#This Row],[Sales]]</f>
        <v>-0.13750000000000001</v>
      </c>
      <c r="W1526" s="17">
        <f>IF(SalesData[[#This Row],[Discount]]&gt;=0.2,1,0)</f>
        <v>1</v>
      </c>
      <c r="X1526" s="1" t="s">
        <v>85</v>
      </c>
      <c r="Y1526" s="1" t="str">
        <f>TEXT(SalesData[[#This Row],[Order Date]],"yyyy")</f>
        <v>2017</v>
      </c>
      <c r="Z1526" s="1" t="s">
        <v>79</v>
      </c>
    </row>
    <row r="1527" spans="1:26" x14ac:dyDescent="0.3">
      <c r="A1527">
        <v>7288</v>
      </c>
      <c r="B1527" s="1" t="s">
        <v>3705</v>
      </c>
      <c r="C1527" s="2">
        <v>42541</v>
      </c>
      <c r="D1527" s="2">
        <v>42546</v>
      </c>
      <c r="E1527" s="1" t="s">
        <v>41</v>
      </c>
      <c r="F1527" s="1" t="s">
        <v>2761</v>
      </c>
      <c r="G1527" s="1" t="s">
        <v>2762</v>
      </c>
      <c r="H1527" s="1" t="s">
        <v>92</v>
      </c>
      <c r="I1527" s="1" t="s">
        <v>27</v>
      </c>
      <c r="J1527" s="1" t="s">
        <v>3018</v>
      </c>
      <c r="K1527" s="1" t="s">
        <v>1524</v>
      </c>
      <c r="L1527" s="1" t="s">
        <v>95</v>
      </c>
      <c r="M1527" s="1" t="s">
        <v>1313</v>
      </c>
      <c r="N1527" s="1" t="s">
        <v>32</v>
      </c>
      <c r="O1527" s="1" t="s">
        <v>58</v>
      </c>
      <c r="P1527" s="1" t="s">
        <v>2024</v>
      </c>
      <c r="Q1527">
        <v>57.69</v>
      </c>
      <c r="R1527">
        <v>3</v>
      </c>
      <c r="S1527" s="5">
        <v>0</v>
      </c>
      <c r="T1527" s="11">
        <v>23.652899999999999</v>
      </c>
      <c r="U1527" s="11">
        <f>SalesData[[#This Row],[Profit]]/SalesData[[#This Row],[Quantity]]</f>
        <v>7.8842999999999996</v>
      </c>
      <c r="V1527" s="5">
        <f>SalesData[[#This Row],[Profit]]/SalesData[[#This Row],[Sales]]</f>
        <v>0.41</v>
      </c>
      <c r="W1527" s="17">
        <f>IF(SalesData[[#This Row],[Discount]]&gt;=0.2,1,0)</f>
        <v>0</v>
      </c>
      <c r="X1527" s="1" t="s">
        <v>60</v>
      </c>
      <c r="Y1527" s="1" t="str">
        <f>TEXT(SalesData[[#This Row],[Order Date]],"yyyy")</f>
        <v>2016</v>
      </c>
      <c r="Z1527" s="1" t="s">
        <v>61</v>
      </c>
    </row>
    <row r="1528" spans="1:26" x14ac:dyDescent="0.3">
      <c r="A1528">
        <v>7294</v>
      </c>
      <c r="B1528" s="1" t="s">
        <v>3706</v>
      </c>
      <c r="C1528" s="2">
        <v>42392</v>
      </c>
      <c r="D1528" s="2">
        <v>42398</v>
      </c>
      <c r="E1528" s="1" t="s">
        <v>41</v>
      </c>
      <c r="F1528" s="1" t="s">
        <v>3707</v>
      </c>
      <c r="G1528" s="1" t="s">
        <v>3708</v>
      </c>
      <c r="H1528" s="1" t="s">
        <v>26</v>
      </c>
      <c r="I1528" s="1" t="s">
        <v>27</v>
      </c>
      <c r="J1528" s="1" t="s">
        <v>54</v>
      </c>
      <c r="K1528" s="1" t="s">
        <v>55</v>
      </c>
      <c r="L1528" s="1" t="s">
        <v>56</v>
      </c>
      <c r="M1528" s="1" t="s">
        <v>2903</v>
      </c>
      <c r="N1528" s="1" t="s">
        <v>32</v>
      </c>
      <c r="O1528" s="1" t="s">
        <v>58</v>
      </c>
      <c r="P1528" s="1" t="s">
        <v>2904</v>
      </c>
      <c r="Q1528">
        <v>59.99</v>
      </c>
      <c r="R1528">
        <v>7</v>
      </c>
      <c r="S1528" s="5">
        <v>0</v>
      </c>
      <c r="T1528" s="11">
        <v>21.596399999999999</v>
      </c>
      <c r="U1528" s="11">
        <f>SalesData[[#This Row],[Profit]]/SalesData[[#This Row],[Quantity]]</f>
        <v>3.0851999999999999</v>
      </c>
      <c r="V1528" s="5">
        <f>SalesData[[#This Row],[Profit]]/SalesData[[#This Row],[Sales]]</f>
        <v>0.36</v>
      </c>
      <c r="W1528" s="17">
        <f>IF(SalesData[[#This Row],[Discount]]&gt;=0.2,1,0)</f>
        <v>0</v>
      </c>
      <c r="X1528" s="1" t="s">
        <v>131</v>
      </c>
      <c r="Y1528" s="1" t="str">
        <f>TEXT(SalesData[[#This Row],[Order Date]],"yyyy")</f>
        <v>2016</v>
      </c>
      <c r="Z1528" s="1" t="s">
        <v>171</v>
      </c>
    </row>
    <row r="1529" spans="1:26" x14ac:dyDescent="0.3">
      <c r="A1529">
        <v>7295</v>
      </c>
      <c r="B1529" s="1" t="s">
        <v>3709</v>
      </c>
      <c r="C1529" s="2">
        <v>42150</v>
      </c>
      <c r="D1529" s="2">
        <v>42155</v>
      </c>
      <c r="E1529" s="1" t="s">
        <v>41</v>
      </c>
      <c r="F1529" s="1" t="s">
        <v>2353</v>
      </c>
      <c r="G1529" s="1" t="s">
        <v>2354</v>
      </c>
      <c r="H1529" s="1" t="s">
        <v>26</v>
      </c>
      <c r="I1529" s="1" t="s">
        <v>27</v>
      </c>
      <c r="J1529" s="1" t="s">
        <v>3710</v>
      </c>
      <c r="K1529" s="1" t="s">
        <v>194</v>
      </c>
      <c r="L1529" s="1" t="s">
        <v>56</v>
      </c>
      <c r="M1529" s="1" t="s">
        <v>650</v>
      </c>
      <c r="N1529" s="1" t="s">
        <v>32</v>
      </c>
      <c r="O1529" s="1" t="s">
        <v>58</v>
      </c>
      <c r="P1529" s="1" t="s">
        <v>651</v>
      </c>
      <c r="Q1529">
        <v>20.239999999999998</v>
      </c>
      <c r="R1529">
        <v>1</v>
      </c>
      <c r="S1529" s="5">
        <v>0</v>
      </c>
      <c r="T1529" s="11">
        <v>7.8936000000000002</v>
      </c>
      <c r="U1529" s="11">
        <f>SalesData[[#This Row],[Profit]]/SalesData[[#This Row],[Quantity]]</f>
        <v>7.8936000000000002</v>
      </c>
      <c r="V1529" s="5">
        <f>SalesData[[#This Row],[Profit]]/SalesData[[#This Row],[Sales]]</f>
        <v>0.39</v>
      </c>
      <c r="W1529" s="17">
        <f>IF(SalesData[[#This Row],[Discount]]&gt;=0.2,1,0)</f>
        <v>0</v>
      </c>
      <c r="X1529" s="1" t="s">
        <v>60</v>
      </c>
      <c r="Y1529" s="1" t="str">
        <f>TEXT(SalesData[[#This Row],[Order Date]],"yyyy")</f>
        <v>2015</v>
      </c>
      <c r="Z1529" s="1" t="s">
        <v>163</v>
      </c>
    </row>
    <row r="1530" spans="1:26" x14ac:dyDescent="0.3">
      <c r="A1530">
        <v>7299</v>
      </c>
      <c r="B1530" s="1" t="s">
        <v>3711</v>
      </c>
      <c r="C1530" s="2">
        <v>41961</v>
      </c>
      <c r="D1530" s="2">
        <v>41964</v>
      </c>
      <c r="E1530" s="1" t="s">
        <v>89</v>
      </c>
      <c r="F1530" s="1" t="s">
        <v>2839</v>
      </c>
      <c r="G1530" s="1" t="s">
        <v>2840</v>
      </c>
      <c r="H1530" s="1" t="s">
        <v>26</v>
      </c>
      <c r="I1530" s="1" t="s">
        <v>27</v>
      </c>
      <c r="J1530" s="1" t="s">
        <v>3712</v>
      </c>
      <c r="K1530" s="1" t="s">
        <v>136</v>
      </c>
      <c r="L1530" s="1" t="s">
        <v>95</v>
      </c>
      <c r="M1530" s="1" t="s">
        <v>370</v>
      </c>
      <c r="N1530" s="1" t="s">
        <v>32</v>
      </c>
      <c r="O1530" s="1" t="s">
        <v>47</v>
      </c>
      <c r="P1530" s="1" t="s">
        <v>371</v>
      </c>
      <c r="Q1530">
        <v>292.10000000000002</v>
      </c>
      <c r="R1530">
        <v>4</v>
      </c>
      <c r="S1530" s="5">
        <v>0.5</v>
      </c>
      <c r="T1530" s="11">
        <v>-175.26</v>
      </c>
      <c r="U1530" s="11">
        <f>SalesData[[#This Row],[Profit]]/SalesData[[#This Row],[Quantity]]</f>
        <v>-43.814999999999998</v>
      </c>
      <c r="V1530" s="5">
        <f>SalesData[[#This Row],[Profit]]/SalesData[[#This Row],[Sales]]</f>
        <v>-0.59999999999999987</v>
      </c>
      <c r="W1530" s="17">
        <f>IF(SalesData[[#This Row],[Discount]]&gt;=0.2,1,0)</f>
        <v>1</v>
      </c>
      <c r="X1530" s="1" t="s">
        <v>35</v>
      </c>
      <c r="Y1530" s="1" t="str">
        <f>TEXT(SalesData[[#This Row],[Order Date]],"yyyy")</f>
        <v>2014</v>
      </c>
      <c r="Z1530" s="1" t="s">
        <v>36</v>
      </c>
    </row>
    <row r="1531" spans="1:26" x14ac:dyDescent="0.3">
      <c r="A1531">
        <v>7300</v>
      </c>
      <c r="B1531" s="1" t="s">
        <v>3711</v>
      </c>
      <c r="C1531" s="2">
        <v>41961</v>
      </c>
      <c r="D1531" s="2">
        <v>41964</v>
      </c>
      <c r="E1531" s="1" t="s">
        <v>89</v>
      </c>
      <c r="F1531" s="1" t="s">
        <v>2839</v>
      </c>
      <c r="G1531" s="1" t="s">
        <v>2840</v>
      </c>
      <c r="H1531" s="1" t="s">
        <v>26</v>
      </c>
      <c r="I1531" s="1" t="s">
        <v>27</v>
      </c>
      <c r="J1531" s="1" t="s">
        <v>3712</v>
      </c>
      <c r="K1531" s="1" t="s">
        <v>136</v>
      </c>
      <c r="L1531" s="1" t="s">
        <v>95</v>
      </c>
      <c r="M1531" s="1" t="s">
        <v>2142</v>
      </c>
      <c r="N1531" s="1" t="s">
        <v>32</v>
      </c>
      <c r="O1531" s="1" t="s">
        <v>58</v>
      </c>
      <c r="P1531" s="1" t="s">
        <v>2143</v>
      </c>
      <c r="Q1531">
        <v>8.5440000000000005</v>
      </c>
      <c r="R1531">
        <v>2</v>
      </c>
      <c r="S1531" s="5">
        <v>0.6</v>
      </c>
      <c r="T1531" s="11">
        <v>-7.476</v>
      </c>
      <c r="U1531" s="11">
        <f>SalesData[[#This Row],[Profit]]/SalesData[[#This Row],[Quantity]]</f>
        <v>-3.738</v>
      </c>
      <c r="V1531" s="5">
        <f>SalesData[[#This Row],[Profit]]/SalesData[[#This Row],[Sales]]</f>
        <v>-0.875</v>
      </c>
      <c r="W1531" s="17">
        <f>IF(SalesData[[#This Row],[Discount]]&gt;=0.2,1,0)</f>
        <v>1</v>
      </c>
      <c r="X1531" s="1" t="s">
        <v>35</v>
      </c>
      <c r="Y1531" s="1" t="str">
        <f>TEXT(SalesData[[#This Row],[Order Date]],"yyyy")</f>
        <v>2014</v>
      </c>
      <c r="Z1531" s="1" t="s">
        <v>36</v>
      </c>
    </row>
    <row r="1532" spans="1:26" x14ac:dyDescent="0.3">
      <c r="A1532">
        <v>7301</v>
      </c>
      <c r="B1532" s="1" t="s">
        <v>3711</v>
      </c>
      <c r="C1532" s="2">
        <v>41961</v>
      </c>
      <c r="D1532" s="2">
        <v>41964</v>
      </c>
      <c r="E1532" s="1" t="s">
        <v>89</v>
      </c>
      <c r="F1532" s="1" t="s">
        <v>2839</v>
      </c>
      <c r="G1532" s="1" t="s">
        <v>2840</v>
      </c>
      <c r="H1532" s="1" t="s">
        <v>26</v>
      </c>
      <c r="I1532" s="1" t="s">
        <v>27</v>
      </c>
      <c r="J1532" s="1" t="s">
        <v>3712</v>
      </c>
      <c r="K1532" s="1" t="s">
        <v>136</v>
      </c>
      <c r="L1532" s="1" t="s">
        <v>95</v>
      </c>
      <c r="M1532" s="1" t="s">
        <v>2817</v>
      </c>
      <c r="N1532" s="1" t="s">
        <v>32</v>
      </c>
      <c r="O1532" s="1" t="s">
        <v>33</v>
      </c>
      <c r="P1532" s="1" t="s">
        <v>2818</v>
      </c>
      <c r="Q1532">
        <v>424.11599999999999</v>
      </c>
      <c r="R1532">
        <v>6</v>
      </c>
      <c r="S1532" s="5">
        <v>0.3</v>
      </c>
      <c r="T1532" s="11">
        <v>-30.294</v>
      </c>
      <c r="U1532" s="11">
        <f>SalesData[[#This Row],[Profit]]/SalesData[[#This Row],[Quantity]]</f>
        <v>-5.0490000000000004</v>
      </c>
      <c r="V1532" s="5">
        <f>SalesData[[#This Row],[Profit]]/SalesData[[#This Row],[Sales]]</f>
        <v>-7.1428571428571438E-2</v>
      </c>
      <c r="W1532" s="17">
        <f>IF(SalesData[[#This Row],[Discount]]&gt;=0.2,1,0)</f>
        <v>1</v>
      </c>
      <c r="X1532" s="1" t="s">
        <v>35</v>
      </c>
      <c r="Y1532" s="1" t="str">
        <f>TEXT(SalesData[[#This Row],[Order Date]],"yyyy")</f>
        <v>2014</v>
      </c>
      <c r="Z1532" s="1" t="s">
        <v>36</v>
      </c>
    </row>
    <row r="1533" spans="1:26" x14ac:dyDescent="0.3">
      <c r="A1533">
        <v>7304</v>
      </c>
      <c r="B1533" s="1" t="s">
        <v>3713</v>
      </c>
      <c r="C1533" s="2">
        <v>42982</v>
      </c>
      <c r="D1533" s="2">
        <v>42986</v>
      </c>
      <c r="E1533" s="1" t="s">
        <v>41</v>
      </c>
      <c r="F1533" s="1" t="s">
        <v>3714</v>
      </c>
      <c r="G1533" s="1" t="s">
        <v>3715</v>
      </c>
      <c r="H1533" s="1" t="s">
        <v>26</v>
      </c>
      <c r="I1533" s="1" t="s">
        <v>27</v>
      </c>
      <c r="J1533" s="1" t="s">
        <v>1122</v>
      </c>
      <c r="K1533" s="1" t="s">
        <v>45</v>
      </c>
      <c r="L1533" s="1" t="s">
        <v>30</v>
      </c>
      <c r="M1533" s="1" t="s">
        <v>253</v>
      </c>
      <c r="N1533" s="1" t="s">
        <v>32</v>
      </c>
      <c r="O1533" s="1" t="s">
        <v>38</v>
      </c>
      <c r="P1533" s="1" t="s">
        <v>254</v>
      </c>
      <c r="Q1533">
        <v>97.183999999999997</v>
      </c>
      <c r="R1533">
        <v>2</v>
      </c>
      <c r="S1533" s="5">
        <v>0.2</v>
      </c>
      <c r="T1533" s="11">
        <v>6.0739999999999998</v>
      </c>
      <c r="U1533" s="11">
        <f>SalesData[[#This Row],[Profit]]/SalesData[[#This Row],[Quantity]]</f>
        <v>3.0369999999999999</v>
      </c>
      <c r="V1533" s="5">
        <f>SalesData[[#This Row],[Profit]]/SalesData[[#This Row],[Sales]]</f>
        <v>6.25E-2</v>
      </c>
      <c r="W1533" s="17">
        <f>IF(SalesData[[#This Row],[Discount]]&gt;=0.2,1,0)</f>
        <v>1</v>
      </c>
      <c r="X1533" s="1" t="s">
        <v>85</v>
      </c>
      <c r="Y1533" s="1" t="str">
        <f>TEXT(SalesData[[#This Row],[Order Date]],"yyyy")</f>
        <v>2017</v>
      </c>
      <c r="Z1533" s="1" t="s">
        <v>79</v>
      </c>
    </row>
    <row r="1534" spans="1:26" x14ac:dyDescent="0.3">
      <c r="A1534">
        <v>7306</v>
      </c>
      <c r="B1534" s="1" t="s">
        <v>3716</v>
      </c>
      <c r="C1534" s="2">
        <v>41727</v>
      </c>
      <c r="D1534" s="2">
        <v>41731</v>
      </c>
      <c r="E1534" s="1" t="s">
        <v>41</v>
      </c>
      <c r="F1534" s="1" t="s">
        <v>2725</v>
      </c>
      <c r="G1534" s="1" t="s">
        <v>2726</v>
      </c>
      <c r="H1534" s="1" t="s">
        <v>26</v>
      </c>
      <c r="I1534" s="1" t="s">
        <v>27</v>
      </c>
      <c r="J1534" s="1" t="s">
        <v>2480</v>
      </c>
      <c r="K1534" s="1" t="s">
        <v>94</v>
      </c>
      <c r="L1534" s="1" t="s">
        <v>95</v>
      </c>
      <c r="M1534" s="1" t="s">
        <v>523</v>
      </c>
      <c r="N1534" s="1" t="s">
        <v>32</v>
      </c>
      <c r="O1534" s="1" t="s">
        <v>47</v>
      </c>
      <c r="P1534" s="1" t="s">
        <v>524</v>
      </c>
      <c r="Q1534">
        <v>890.84100000000001</v>
      </c>
      <c r="R1534">
        <v>3</v>
      </c>
      <c r="S1534" s="5">
        <v>0.3</v>
      </c>
      <c r="T1534" s="11">
        <v>-152.71559999999999</v>
      </c>
      <c r="U1534" s="11">
        <f>SalesData[[#This Row],[Profit]]/SalesData[[#This Row],[Quantity]]</f>
        <v>-50.905200000000001</v>
      </c>
      <c r="V1534" s="5">
        <f>SalesData[[#This Row],[Profit]]/SalesData[[#This Row],[Sales]]</f>
        <v>-0.17142857142857143</v>
      </c>
      <c r="W1534" s="17">
        <f>IF(SalesData[[#This Row],[Discount]]&gt;=0.2,1,0)</f>
        <v>1</v>
      </c>
      <c r="X1534" s="1" t="s">
        <v>85</v>
      </c>
      <c r="Y1534" s="1" t="str">
        <f>TEXT(SalesData[[#This Row],[Order Date]],"yyyy")</f>
        <v>2014</v>
      </c>
      <c r="Z1534" s="1" t="s">
        <v>197</v>
      </c>
    </row>
    <row r="1535" spans="1:26" x14ac:dyDescent="0.3">
      <c r="A1535">
        <v>7308</v>
      </c>
      <c r="B1535" s="1" t="s">
        <v>3717</v>
      </c>
      <c r="C1535" s="2">
        <v>42679</v>
      </c>
      <c r="D1535" s="2">
        <v>42681</v>
      </c>
      <c r="E1535" s="1" t="s">
        <v>23</v>
      </c>
      <c r="F1535" s="1" t="s">
        <v>328</v>
      </c>
      <c r="G1535" s="1" t="s">
        <v>329</v>
      </c>
      <c r="H1535" s="1" t="s">
        <v>26</v>
      </c>
      <c r="I1535" s="1" t="s">
        <v>27</v>
      </c>
      <c r="J1535" s="1" t="s">
        <v>1493</v>
      </c>
      <c r="K1535" s="1" t="s">
        <v>55</v>
      </c>
      <c r="L1535" s="1" t="s">
        <v>56</v>
      </c>
      <c r="M1535" s="1" t="s">
        <v>2196</v>
      </c>
      <c r="N1535" s="1" t="s">
        <v>32</v>
      </c>
      <c r="O1535" s="1" t="s">
        <v>38</v>
      </c>
      <c r="P1535" s="1" t="s">
        <v>2197</v>
      </c>
      <c r="Q1535">
        <v>113.88800000000001</v>
      </c>
      <c r="R1535">
        <v>2</v>
      </c>
      <c r="S1535" s="5">
        <v>0.2</v>
      </c>
      <c r="T1535" s="11">
        <v>9.9651999999999994</v>
      </c>
      <c r="U1535" s="11">
        <f>SalesData[[#This Row],[Profit]]/SalesData[[#This Row],[Quantity]]</f>
        <v>4.9825999999999997</v>
      </c>
      <c r="V1535" s="5">
        <f>SalesData[[#This Row],[Profit]]/SalesData[[#This Row],[Sales]]</f>
        <v>8.7499999999999994E-2</v>
      </c>
      <c r="W1535" s="17">
        <f>IF(SalesData[[#This Row],[Discount]]&gt;=0.2,1,0)</f>
        <v>1</v>
      </c>
      <c r="X1535" s="1" t="s">
        <v>72</v>
      </c>
      <c r="Y1535" s="1" t="str">
        <f>TEXT(SalesData[[#This Row],[Order Date]],"yyyy")</f>
        <v>2016</v>
      </c>
      <c r="Z1535" s="1" t="s">
        <v>36</v>
      </c>
    </row>
    <row r="1536" spans="1:26" x14ac:dyDescent="0.3">
      <c r="A1536">
        <v>7317</v>
      </c>
      <c r="B1536" s="1" t="s">
        <v>3718</v>
      </c>
      <c r="C1536" s="2">
        <v>42659</v>
      </c>
      <c r="D1536" s="2">
        <v>42663</v>
      </c>
      <c r="E1536" s="1" t="s">
        <v>41</v>
      </c>
      <c r="F1536" s="1" t="s">
        <v>784</v>
      </c>
      <c r="G1536" s="1" t="s">
        <v>785</v>
      </c>
      <c r="H1536" s="1" t="s">
        <v>92</v>
      </c>
      <c r="I1536" s="1" t="s">
        <v>27</v>
      </c>
      <c r="J1536" s="1" t="s">
        <v>175</v>
      </c>
      <c r="K1536" s="1" t="s">
        <v>122</v>
      </c>
      <c r="L1536" s="1" t="s">
        <v>69</v>
      </c>
      <c r="M1536" s="1" t="s">
        <v>62</v>
      </c>
      <c r="N1536" s="1" t="s">
        <v>32</v>
      </c>
      <c r="O1536" s="1" t="s">
        <v>47</v>
      </c>
      <c r="P1536" s="1" t="s">
        <v>63</v>
      </c>
      <c r="Q1536">
        <v>142.18199999999999</v>
      </c>
      <c r="R1536">
        <v>1</v>
      </c>
      <c r="S1536" s="5">
        <v>0.4</v>
      </c>
      <c r="T1536" s="11">
        <v>-37.915199999999999</v>
      </c>
      <c r="U1536" s="11">
        <f>SalesData[[#This Row],[Profit]]/SalesData[[#This Row],[Quantity]]</f>
        <v>-37.915199999999999</v>
      </c>
      <c r="V1536" s="5">
        <f>SalesData[[#This Row],[Profit]]/SalesData[[#This Row],[Sales]]</f>
        <v>-0.26666666666666666</v>
      </c>
      <c r="W1536" s="17">
        <f>IF(SalesData[[#This Row],[Discount]]&gt;=0.2,1,0)</f>
        <v>1</v>
      </c>
      <c r="X1536" s="1" t="s">
        <v>85</v>
      </c>
      <c r="Y1536" s="1" t="str">
        <f>TEXT(SalesData[[#This Row],[Order Date]],"yyyy")</f>
        <v>2016</v>
      </c>
      <c r="Z1536" s="1" t="s">
        <v>50</v>
      </c>
    </row>
    <row r="1537" spans="1:26" x14ac:dyDescent="0.3">
      <c r="A1537">
        <v>7321</v>
      </c>
      <c r="B1537" s="1" t="s">
        <v>3719</v>
      </c>
      <c r="C1537" s="2">
        <v>43065</v>
      </c>
      <c r="D1537" s="2">
        <v>43068</v>
      </c>
      <c r="E1537" s="1" t="s">
        <v>23</v>
      </c>
      <c r="F1537" s="1" t="s">
        <v>3720</v>
      </c>
      <c r="G1537" s="1" t="s">
        <v>3721</v>
      </c>
      <c r="H1537" s="1" t="s">
        <v>26</v>
      </c>
      <c r="I1537" s="1" t="s">
        <v>27</v>
      </c>
      <c r="J1537" s="1" t="s">
        <v>175</v>
      </c>
      <c r="K1537" s="1" t="s">
        <v>122</v>
      </c>
      <c r="L1537" s="1" t="s">
        <v>69</v>
      </c>
      <c r="M1537" s="1" t="s">
        <v>1711</v>
      </c>
      <c r="N1537" s="1" t="s">
        <v>32</v>
      </c>
      <c r="O1537" s="1" t="s">
        <v>58</v>
      </c>
      <c r="P1537" s="1" t="s">
        <v>1712</v>
      </c>
      <c r="Q1537">
        <v>135.30000000000001</v>
      </c>
      <c r="R1537">
        <v>5</v>
      </c>
      <c r="S1537" s="5">
        <v>0</v>
      </c>
      <c r="T1537" s="11">
        <v>37.884</v>
      </c>
      <c r="U1537" s="11">
        <f>SalesData[[#This Row],[Profit]]/SalesData[[#This Row],[Quantity]]</f>
        <v>7.5768000000000004</v>
      </c>
      <c r="V1537" s="5">
        <f>SalesData[[#This Row],[Profit]]/SalesData[[#This Row],[Sales]]</f>
        <v>0.27999999999999997</v>
      </c>
      <c r="W1537" s="17">
        <f>IF(SalesData[[#This Row],[Discount]]&gt;=0.2,1,0)</f>
        <v>0</v>
      </c>
      <c r="X1537" s="1" t="s">
        <v>35</v>
      </c>
      <c r="Y1537" s="1" t="str">
        <f>TEXT(SalesData[[#This Row],[Order Date]],"yyyy")</f>
        <v>2017</v>
      </c>
      <c r="Z1537" s="1" t="s">
        <v>36</v>
      </c>
    </row>
    <row r="1538" spans="1:26" x14ac:dyDescent="0.3">
      <c r="A1538">
        <v>7324</v>
      </c>
      <c r="B1538" s="1" t="s">
        <v>3722</v>
      </c>
      <c r="C1538" s="2">
        <v>43074</v>
      </c>
      <c r="D1538" s="2">
        <v>43077</v>
      </c>
      <c r="E1538" s="1" t="s">
        <v>89</v>
      </c>
      <c r="F1538" s="1" t="s">
        <v>630</v>
      </c>
      <c r="G1538" s="1" t="s">
        <v>631</v>
      </c>
      <c r="H1538" s="1" t="s">
        <v>26</v>
      </c>
      <c r="I1538" s="1" t="s">
        <v>27</v>
      </c>
      <c r="J1538" s="1" t="s">
        <v>175</v>
      </c>
      <c r="K1538" s="1" t="s">
        <v>122</v>
      </c>
      <c r="L1538" s="1" t="s">
        <v>69</v>
      </c>
      <c r="M1538" s="1" t="s">
        <v>188</v>
      </c>
      <c r="N1538" s="1" t="s">
        <v>32</v>
      </c>
      <c r="O1538" s="1" t="s">
        <v>58</v>
      </c>
      <c r="P1538" s="1" t="s">
        <v>189</v>
      </c>
      <c r="Q1538">
        <v>41.96</v>
      </c>
      <c r="R1538">
        <v>2</v>
      </c>
      <c r="S1538" s="5">
        <v>0</v>
      </c>
      <c r="T1538" s="11">
        <v>10.909599999999999</v>
      </c>
      <c r="U1538" s="11">
        <f>SalesData[[#This Row],[Profit]]/SalesData[[#This Row],[Quantity]]</f>
        <v>5.4547999999999996</v>
      </c>
      <c r="V1538" s="5">
        <f>SalesData[[#This Row],[Profit]]/SalesData[[#This Row],[Sales]]</f>
        <v>0.25999999999999995</v>
      </c>
      <c r="W1538" s="17">
        <f>IF(SalesData[[#This Row],[Discount]]&gt;=0.2,1,0)</f>
        <v>0</v>
      </c>
      <c r="X1538" s="1" t="s">
        <v>35</v>
      </c>
      <c r="Y1538" s="1" t="str">
        <f>TEXT(SalesData[[#This Row],[Order Date]],"yyyy")</f>
        <v>2017</v>
      </c>
      <c r="Z1538" s="1" t="s">
        <v>98</v>
      </c>
    </row>
    <row r="1539" spans="1:26" x14ac:dyDescent="0.3">
      <c r="A1539">
        <v>7328</v>
      </c>
      <c r="B1539" s="1" t="s">
        <v>3723</v>
      </c>
      <c r="C1539" s="2">
        <v>41716</v>
      </c>
      <c r="D1539" s="2">
        <v>41722</v>
      </c>
      <c r="E1539" s="1" t="s">
        <v>41</v>
      </c>
      <c r="F1539" s="1" t="s">
        <v>903</v>
      </c>
      <c r="G1539" s="1" t="s">
        <v>904</v>
      </c>
      <c r="H1539" s="1" t="s">
        <v>102</v>
      </c>
      <c r="I1539" s="1" t="s">
        <v>27</v>
      </c>
      <c r="J1539" s="1" t="s">
        <v>3724</v>
      </c>
      <c r="K1539" s="1" t="s">
        <v>55</v>
      </c>
      <c r="L1539" s="1" t="s">
        <v>56</v>
      </c>
      <c r="M1539" s="1" t="s">
        <v>1786</v>
      </c>
      <c r="N1539" s="1" t="s">
        <v>32</v>
      </c>
      <c r="O1539" s="1" t="s">
        <v>58</v>
      </c>
      <c r="P1539" s="1" t="s">
        <v>1787</v>
      </c>
      <c r="Q1539">
        <v>111</v>
      </c>
      <c r="R1539">
        <v>2</v>
      </c>
      <c r="S1539" s="5">
        <v>0</v>
      </c>
      <c r="T1539" s="11">
        <v>14.43</v>
      </c>
      <c r="U1539" s="11">
        <f>SalesData[[#This Row],[Profit]]/SalesData[[#This Row],[Quantity]]</f>
        <v>7.2149999999999999</v>
      </c>
      <c r="V1539" s="5">
        <f>SalesData[[#This Row],[Profit]]/SalesData[[#This Row],[Sales]]</f>
        <v>0.13</v>
      </c>
      <c r="W1539" s="17">
        <f>IF(SalesData[[#This Row],[Discount]]&gt;=0.2,1,0)</f>
        <v>0</v>
      </c>
      <c r="X1539" s="1" t="s">
        <v>131</v>
      </c>
      <c r="Y1539" s="1" t="str">
        <f>TEXT(SalesData[[#This Row],[Order Date]],"yyyy")</f>
        <v>2014</v>
      </c>
      <c r="Z1539" s="1" t="s">
        <v>197</v>
      </c>
    </row>
    <row r="1540" spans="1:26" x14ac:dyDescent="0.3">
      <c r="A1540">
        <v>7331</v>
      </c>
      <c r="B1540" s="1" t="s">
        <v>3725</v>
      </c>
      <c r="C1540" s="2">
        <v>42686</v>
      </c>
      <c r="D1540" s="2">
        <v>42687</v>
      </c>
      <c r="E1540" s="1" t="s">
        <v>89</v>
      </c>
      <c r="F1540" s="1" t="s">
        <v>3726</v>
      </c>
      <c r="G1540" s="1" t="s">
        <v>3727</v>
      </c>
      <c r="H1540" s="1" t="s">
        <v>92</v>
      </c>
      <c r="I1540" s="1" t="s">
        <v>27</v>
      </c>
      <c r="J1540" s="1" t="s">
        <v>135</v>
      </c>
      <c r="K1540" s="1" t="s">
        <v>136</v>
      </c>
      <c r="L1540" s="1" t="s">
        <v>95</v>
      </c>
      <c r="M1540" s="1" t="s">
        <v>1597</v>
      </c>
      <c r="N1540" s="1" t="s">
        <v>32</v>
      </c>
      <c r="O1540" s="1" t="s">
        <v>58</v>
      </c>
      <c r="P1540" s="1" t="s">
        <v>1598</v>
      </c>
      <c r="Q1540">
        <v>22.751999999999999</v>
      </c>
      <c r="R1540">
        <v>6</v>
      </c>
      <c r="S1540" s="5">
        <v>0.6</v>
      </c>
      <c r="T1540" s="11">
        <v>-8.532</v>
      </c>
      <c r="U1540" s="11">
        <f>SalesData[[#This Row],[Profit]]/SalesData[[#This Row],[Quantity]]</f>
        <v>-1.4219999999999999</v>
      </c>
      <c r="V1540" s="5">
        <f>SalesData[[#This Row],[Profit]]/SalesData[[#This Row],[Sales]]</f>
        <v>-0.375</v>
      </c>
      <c r="W1540" s="17">
        <f>IF(SalesData[[#This Row],[Discount]]&gt;=0.2,1,0)</f>
        <v>1</v>
      </c>
      <c r="X1540" s="1" t="s">
        <v>125</v>
      </c>
      <c r="Y1540" s="1" t="str">
        <f>TEXT(SalesData[[#This Row],[Order Date]],"yyyy")</f>
        <v>2016</v>
      </c>
      <c r="Z1540" s="1" t="s">
        <v>36</v>
      </c>
    </row>
    <row r="1541" spans="1:26" x14ac:dyDescent="0.3">
      <c r="A1541">
        <v>7334</v>
      </c>
      <c r="B1541" s="1" t="s">
        <v>3728</v>
      </c>
      <c r="C1541" s="2">
        <v>42105</v>
      </c>
      <c r="D1541" s="2">
        <v>42111</v>
      </c>
      <c r="E1541" s="1" t="s">
        <v>41</v>
      </c>
      <c r="F1541" s="1" t="s">
        <v>2395</v>
      </c>
      <c r="G1541" s="1" t="s">
        <v>2396</v>
      </c>
      <c r="H1541" s="1" t="s">
        <v>26</v>
      </c>
      <c r="I1541" s="1" t="s">
        <v>27</v>
      </c>
      <c r="J1541" s="1" t="s">
        <v>305</v>
      </c>
      <c r="K1541" s="1" t="s">
        <v>45</v>
      </c>
      <c r="L1541" s="1" t="s">
        <v>30</v>
      </c>
      <c r="M1541" s="1" t="s">
        <v>568</v>
      </c>
      <c r="N1541" s="1" t="s">
        <v>32</v>
      </c>
      <c r="O1541" s="1" t="s">
        <v>58</v>
      </c>
      <c r="P1541" s="1" t="s">
        <v>569</v>
      </c>
      <c r="Q1541">
        <v>67.36</v>
      </c>
      <c r="R1541">
        <v>2</v>
      </c>
      <c r="S1541" s="5">
        <v>0.2</v>
      </c>
      <c r="T1541" s="11">
        <v>10.103999999999999</v>
      </c>
      <c r="U1541" s="11">
        <f>SalesData[[#This Row],[Profit]]/SalesData[[#This Row],[Quantity]]</f>
        <v>5.0519999999999996</v>
      </c>
      <c r="V1541" s="5">
        <f>SalesData[[#This Row],[Profit]]/SalesData[[#This Row],[Sales]]</f>
        <v>0.15</v>
      </c>
      <c r="W1541" s="17">
        <f>IF(SalesData[[#This Row],[Discount]]&gt;=0.2,1,0)</f>
        <v>1</v>
      </c>
      <c r="X1541" s="1" t="s">
        <v>131</v>
      </c>
      <c r="Y1541" s="1" t="str">
        <f>TEXT(SalesData[[#This Row],[Order Date]],"yyyy")</f>
        <v>2015</v>
      </c>
      <c r="Z1541" s="1" t="s">
        <v>115</v>
      </c>
    </row>
    <row r="1542" spans="1:26" x14ac:dyDescent="0.3">
      <c r="A1542">
        <v>7335</v>
      </c>
      <c r="B1542" s="1" t="s">
        <v>3728</v>
      </c>
      <c r="C1542" s="2">
        <v>42105</v>
      </c>
      <c r="D1542" s="2">
        <v>42111</v>
      </c>
      <c r="E1542" s="1" t="s">
        <v>41</v>
      </c>
      <c r="F1542" s="1" t="s">
        <v>2395</v>
      </c>
      <c r="G1542" s="1" t="s">
        <v>2396</v>
      </c>
      <c r="H1542" s="1" t="s">
        <v>26</v>
      </c>
      <c r="I1542" s="1" t="s">
        <v>27</v>
      </c>
      <c r="J1542" s="1" t="s">
        <v>305</v>
      </c>
      <c r="K1542" s="1" t="s">
        <v>45</v>
      </c>
      <c r="L1542" s="1" t="s">
        <v>30</v>
      </c>
      <c r="M1542" s="1" t="s">
        <v>285</v>
      </c>
      <c r="N1542" s="1" t="s">
        <v>32</v>
      </c>
      <c r="O1542" s="1" t="s">
        <v>58</v>
      </c>
      <c r="P1542" s="1" t="s">
        <v>286</v>
      </c>
      <c r="Q1542">
        <v>54.527999999999999</v>
      </c>
      <c r="R1542">
        <v>3</v>
      </c>
      <c r="S1542" s="5">
        <v>0.2</v>
      </c>
      <c r="T1542" s="11">
        <v>14.313599999999999</v>
      </c>
      <c r="U1542" s="11">
        <f>SalesData[[#This Row],[Profit]]/SalesData[[#This Row],[Quantity]]</f>
        <v>4.7711999999999994</v>
      </c>
      <c r="V1542" s="5">
        <f>SalesData[[#This Row],[Profit]]/SalesData[[#This Row],[Sales]]</f>
        <v>0.26250000000000001</v>
      </c>
      <c r="W1542" s="17">
        <f>IF(SalesData[[#This Row],[Discount]]&gt;=0.2,1,0)</f>
        <v>1</v>
      </c>
      <c r="X1542" s="1" t="s">
        <v>131</v>
      </c>
      <c r="Y1542" s="1" t="str">
        <f>TEXT(SalesData[[#This Row],[Order Date]],"yyyy")</f>
        <v>2015</v>
      </c>
      <c r="Z1542" s="1" t="s">
        <v>115</v>
      </c>
    </row>
    <row r="1543" spans="1:26" x14ac:dyDescent="0.3">
      <c r="A1543">
        <v>7337</v>
      </c>
      <c r="B1543" s="1" t="s">
        <v>3729</v>
      </c>
      <c r="C1543" s="2">
        <v>42363</v>
      </c>
      <c r="D1543" s="2">
        <v>42368</v>
      </c>
      <c r="E1543" s="1" t="s">
        <v>41</v>
      </c>
      <c r="F1543" s="1" t="s">
        <v>1808</v>
      </c>
      <c r="G1543" s="1" t="s">
        <v>1809</v>
      </c>
      <c r="H1543" s="1" t="s">
        <v>26</v>
      </c>
      <c r="I1543" s="1" t="s">
        <v>27</v>
      </c>
      <c r="J1543" s="1" t="s">
        <v>175</v>
      </c>
      <c r="K1543" s="1" t="s">
        <v>122</v>
      </c>
      <c r="L1543" s="1" t="s">
        <v>69</v>
      </c>
      <c r="M1543" s="1" t="s">
        <v>262</v>
      </c>
      <c r="N1543" s="1" t="s">
        <v>32</v>
      </c>
      <c r="O1543" s="1" t="s">
        <v>33</v>
      </c>
      <c r="P1543" s="1" t="s">
        <v>263</v>
      </c>
      <c r="Q1543">
        <v>449.56799999999998</v>
      </c>
      <c r="R1543">
        <v>2</v>
      </c>
      <c r="S1543" s="5">
        <v>0.2</v>
      </c>
      <c r="T1543" s="11">
        <v>56.195999999999998</v>
      </c>
      <c r="U1543" s="11">
        <f>SalesData[[#This Row],[Profit]]/SalesData[[#This Row],[Quantity]]</f>
        <v>28.097999999999999</v>
      </c>
      <c r="V1543" s="5">
        <f>SalesData[[#This Row],[Profit]]/SalesData[[#This Row],[Sales]]</f>
        <v>0.125</v>
      </c>
      <c r="W1543" s="17">
        <f>IF(SalesData[[#This Row],[Discount]]&gt;=0.2,1,0)</f>
        <v>1</v>
      </c>
      <c r="X1543" s="1" t="s">
        <v>60</v>
      </c>
      <c r="Y1543" s="1" t="str">
        <f>TEXT(SalesData[[#This Row],[Order Date]],"yyyy")</f>
        <v>2015</v>
      </c>
      <c r="Z1543" s="1" t="s">
        <v>98</v>
      </c>
    </row>
    <row r="1544" spans="1:26" x14ac:dyDescent="0.3">
      <c r="A1544">
        <v>7339</v>
      </c>
      <c r="B1544" s="1" t="s">
        <v>3730</v>
      </c>
      <c r="C1544" s="2">
        <v>41993</v>
      </c>
      <c r="D1544" s="2">
        <v>41996</v>
      </c>
      <c r="E1544" s="1" t="s">
        <v>23</v>
      </c>
      <c r="F1544" s="1" t="s">
        <v>2347</v>
      </c>
      <c r="G1544" s="1" t="s">
        <v>2348</v>
      </c>
      <c r="H1544" s="1" t="s">
        <v>92</v>
      </c>
      <c r="I1544" s="1" t="s">
        <v>27</v>
      </c>
      <c r="J1544" s="1" t="s">
        <v>175</v>
      </c>
      <c r="K1544" s="1" t="s">
        <v>122</v>
      </c>
      <c r="L1544" s="1" t="s">
        <v>69</v>
      </c>
      <c r="M1544" s="1" t="s">
        <v>2196</v>
      </c>
      <c r="N1544" s="1" t="s">
        <v>32</v>
      </c>
      <c r="O1544" s="1" t="s">
        <v>38</v>
      </c>
      <c r="P1544" s="1" t="s">
        <v>2197</v>
      </c>
      <c r="Q1544">
        <v>192.18600000000001</v>
      </c>
      <c r="R1544">
        <v>3</v>
      </c>
      <c r="S1544" s="5">
        <v>0.1</v>
      </c>
      <c r="T1544" s="11">
        <v>36.3018</v>
      </c>
      <c r="U1544" s="11">
        <f>SalesData[[#This Row],[Profit]]/SalesData[[#This Row],[Quantity]]</f>
        <v>12.1006</v>
      </c>
      <c r="V1544" s="5">
        <f>SalesData[[#This Row],[Profit]]/SalesData[[#This Row],[Sales]]</f>
        <v>0.18888888888888888</v>
      </c>
      <c r="W1544" s="17">
        <f>IF(SalesData[[#This Row],[Discount]]&gt;=0.2,1,0)</f>
        <v>0</v>
      </c>
      <c r="X1544" s="1" t="s">
        <v>35</v>
      </c>
      <c r="Y1544" s="1" t="str">
        <f>TEXT(SalesData[[#This Row],[Order Date]],"yyyy")</f>
        <v>2014</v>
      </c>
      <c r="Z1544" s="1" t="s">
        <v>98</v>
      </c>
    </row>
    <row r="1545" spans="1:26" x14ac:dyDescent="0.3">
      <c r="A1545">
        <v>7341</v>
      </c>
      <c r="B1545" s="1" t="s">
        <v>3731</v>
      </c>
      <c r="C1545" s="2">
        <v>41846</v>
      </c>
      <c r="D1545" s="2">
        <v>41852</v>
      </c>
      <c r="E1545" s="1" t="s">
        <v>41</v>
      </c>
      <c r="F1545" s="1" t="s">
        <v>1370</v>
      </c>
      <c r="G1545" s="1" t="s">
        <v>1371</v>
      </c>
      <c r="H1545" s="1" t="s">
        <v>26</v>
      </c>
      <c r="I1545" s="1" t="s">
        <v>27</v>
      </c>
      <c r="J1545" s="1" t="s">
        <v>2140</v>
      </c>
      <c r="K1545" s="1" t="s">
        <v>669</v>
      </c>
      <c r="L1545" s="1" t="s">
        <v>30</v>
      </c>
      <c r="M1545" s="1" t="s">
        <v>1767</v>
      </c>
      <c r="N1545" s="1" t="s">
        <v>32</v>
      </c>
      <c r="O1545" s="1" t="s">
        <v>38</v>
      </c>
      <c r="P1545" s="1" t="s">
        <v>1768</v>
      </c>
      <c r="Q1545">
        <v>67.88</v>
      </c>
      <c r="R1545">
        <v>2</v>
      </c>
      <c r="S1545" s="5">
        <v>0</v>
      </c>
      <c r="T1545" s="11">
        <v>18.3276</v>
      </c>
      <c r="U1545" s="11">
        <f>SalesData[[#This Row],[Profit]]/SalesData[[#This Row],[Quantity]]</f>
        <v>9.1638000000000002</v>
      </c>
      <c r="V1545" s="5">
        <f>SalesData[[#This Row],[Profit]]/SalesData[[#This Row],[Sales]]</f>
        <v>0.27</v>
      </c>
      <c r="W1545" s="17">
        <f>IF(SalesData[[#This Row],[Discount]]&gt;=0.2,1,0)</f>
        <v>0</v>
      </c>
      <c r="X1545" s="1" t="s">
        <v>131</v>
      </c>
      <c r="Y1545" s="1" t="str">
        <f>TEXT(SalesData[[#This Row],[Order Date]],"yyyy")</f>
        <v>2014</v>
      </c>
      <c r="Z1545" s="1" t="s">
        <v>73</v>
      </c>
    </row>
    <row r="1546" spans="1:26" x14ac:dyDescent="0.3">
      <c r="A1546">
        <v>7343</v>
      </c>
      <c r="B1546" s="1" t="s">
        <v>3731</v>
      </c>
      <c r="C1546" s="2">
        <v>41846</v>
      </c>
      <c r="D1546" s="2">
        <v>41852</v>
      </c>
      <c r="E1546" s="1" t="s">
        <v>41</v>
      </c>
      <c r="F1546" s="1" t="s">
        <v>1370</v>
      </c>
      <c r="G1546" s="1" t="s">
        <v>1371</v>
      </c>
      <c r="H1546" s="1" t="s">
        <v>26</v>
      </c>
      <c r="I1546" s="1" t="s">
        <v>27</v>
      </c>
      <c r="J1546" s="1" t="s">
        <v>2140</v>
      </c>
      <c r="K1546" s="1" t="s">
        <v>669</v>
      </c>
      <c r="L1546" s="1" t="s">
        <v>30</v>
      </c>
      <c r="M1546" s="1" t="s">
        <v>2903</v>
      </c>
      <c r="N1546" s="1" t="s">
        <v>32</v>
      </c>
      <c r="O1546" s="1" t="s">
        <v>58</v>
      </c>
      <c r="P1546" s="1" t="s">
        <v>2904</v>
      </c>
      <c r="Q1546">
        <v>25.71</v>
      </c>
      <c r="R1546">
        <v>3</v>
      </c>
      <c r="S1546" s="5">
        <v>0</v>
      </c>
      <c r="T1546" s="11">
        <v>9.2555999999999994</v>
      </c>
      <c r="U1546" s="11">
        <f>SalesData[[#This Row],[Profit]]/SalesData[[#This Row],[Quantity]]</f>
        <v>3.0851999999999999</v>
      </c>
      <c r="V1546" s="5">
        <f>SalesData[[#This Row],[Profit]]/SalesData[[#This Row],[Sales]]</f>
        <v>0.36</v>
      </c>
      <c r="W1546" s="17">
        <f>IF(SalesData[[#This Row],[Discount]]&gt;=0.2,1,0)</f>
        <v>0</v>
      </c>
      <c r="X1546" s="1" t="s">
        <v>131</v>
      </c>
      <c r="Y1546" s="1" t="str">
        <f>TEXT(SalesData[[#This Row],[Order Date]],"yyyy")</f>
        <v>2014</v>
      </c>
      <c r="Z1546" s="1" t="s">
        <v>73</v>
      </c>
    </row>
    <row r="1547" spans="1:26" x14ac:dyDescent="0.3">
      <c r="A1547">
        <v>7345</v>
      </c>
      <c r="B1547" s="1" t="s">
        <v>3732</v>
      </c>
      <c r="C1547" s="2">
        <v>43080</v>
      </c>
      <c r="D1547" s="2">
        <v>43086</v>
      </c>
      <c r="E1547" s="1" t="s">
        <v>41</v>
      </c>
      <c r="F1547" s="1" t="s">
        <v>2218</v>
      </c>
      <c r="G1547" s="1" t="s">
        <v>2219</v>
      </c>
      <c r="H1547" s="1" t="s">
        <v>92</v>
      </c>
      <c r="I1547" s="1" t="s">
        <v>27</v>
      </c>
      <c r="J1547" s="1" t="s">
        <v>608</v>
      </c>
      <c r="K1547" s="1" t="s">
        <v>45</v>
      </c>
      <c r="L1547" s="1" t="s">
        <v>30</v>
      </c>
      <c r="M1547" s="1" t="s">
        <v>268</v>
      </c>
      <c r="N1547" s="1" t="s">
        <v>32</v>
      </c>
      <c r="O1547" s="1" t="s">
        <v>47</v>
      </c>
      <c r="P1547" s="1" t="s">
        <v>269</v>
      </c>
      <c r="Q1547">
        <v>721.875</v>
      </c>
      <c r="R1547">
        <v>6</v>
      </c>
      <c r="S1547" s="5">
        <v>0.45</v>
      </c>
      <c r="T1547" s="11">
        <v>-420</v>
      </c>
      <c r="U1547" s="11">
        <f>SalesData[[#This Row],[Profit]]/SalesData[[#This Row],[Quantity]]</f>
        <v>-70</v>
      </c>
      <c r="V1547" s="5">
        <f>SalesData[[#This Row],[Profit]]/SalesData[[#This Row],[Sales]]</f>
        <v>-0.58181818181818179</v>
      </c>
      <c r="W1547" s="17">
        <f>IF(SalesData[[#This Row],[Discount]]&gt;=0.2,1,0)</f>
        <v>1</v>
      </c>
      <c r="X1547" s="1" t="s">
        <v>131</v>
      </c>
      <c r="Y1547" s="1" t="str">
        <f>TEXT(SalesData[[#This Row],[Order Date]],"yyyy")</f>
        <v>2017</v>
      </c>
      <c r="Z1547" s="1" t="s">
        <v>98</v>
      </c>
    </row>
    <row r="1548" spans="1:26" x14ac:dyDescent="0.3">
      <c r="A1548">
        <v>7348</v>
      </c>
      <c r="B1548" s="1" t="s">
        <v>3732</v>
      </c>
      <c r="C1548" s="2">
        <v>43080</v>
      </c>
      <c r="D1548" s="2">
        <v>43086</v>
      </c>
      <c r="E1548" s="1" t="s">
        <v>41</v>
      </c>
      <c r="F1548" s="1" t="s">
        <v>2218</v>
      </c>
      <c r="G1548" s="1" t="s">
        <v>2219</v>
      </c>
      <c r="H1548" s="1" t="s">
        <v>92</v>
      </c>
      <c r="I1548" s="1" t="s">
        <v>27</v>
      </c>
      <c r="J1548" s="1" t="s">
        <v>608</v>
      </c>
      <c r="K1548" s="1" t="s">
        <v>45</v>
      </c>
      <c r="L1548" s="1" t="s">
        <v>30</v>
      </c>
      <c r="M1548" s="1" t="s">
        <v>512</v>
      </c>
      <c r="N1548" s="1" t="s">
        <v>32</v>
      </c>
      <c r="O1548" s="1" t="s">
        <v>38</v>
      </c>
      <c r="P1548" s="1" t="s">
        <v>513</v>
      </c>
      <c r="Q1548">
        <v>64.784000000000006</v>
      </c>
      <c r="R1548">
        <v>1</v>
      </c>
      <c r="S1548" s="5">
        <v>0.2</v>
      </c>
      <c r="T1548" s="11">
        <v>-12.147</v>
      </c>
      <c r="U1548" s="11">
        <f>SalesData[[#This Row],[Profit]]/SalesData[[#This Row],[Quantity]]</f>
        <v>-12.147</v>
      </c>
      <c r="V1548" s="5">
        <f>SalesData[[#This Row],[Profit]]/SalesData[[#This Row],[Sales]]</f>
        <v>-0.1875</v>
      </c>
      <c r="W1548" s="17">
        <f>IF(SalesData[[#This Row],[Discount]]&gt;=0.2,1,0)</f>
        <v>1</v>
      </c>
      <c r="X1548" s="1" t="s">
        <v>131</v>
      </c>
      <c r="Y1548" s="1" t="str">
        <f>TEXT(SalesData[[#This Row],[Order Date]],"yyyy")</f>
        <v>2017</v>
      </c>
      <c r="Z1548" s="1" t="s">
        <v>98</v>
      </c>
    </row>
    <row r="1549" spans="1:26" x14ac:dyDescent="0.3">
      <c r="A1549">
        <v>7358</v>
      </c>
      <c r="B1549" s="1" t="s">
        <v>3733</v>
      </c>
      <c r="C1549" s="2">
        <v>42652</v>
      </c>
      <c r="D1549" s="2">
        <v>42657</v>
      </c>
      <c r="E1549" s="1" t="s">
        <v>41</v>
      </c>
      <c r="F1549" s="1" t="s">
        <v>3438</v>
      </c>
      <c r="G1549" s="1" t="s">
        <v>3439</v>
      </c>
      <c r="H1549" s="1" t="s">
        <v>102</v>
      </c>
      <c r="I1549" s="1" t="s">
        <v>27</v>
      </c>
      <c r="J1549" s="1" t="s">
        <v>521</v>
      </c>
      <c r="K1549" s="1" t="s">
        <v>522</v>
      </c>
      <c r="L1549" s="1" t="s">
        <v>56</v>
      </c>
      <c r="M1549" s="1" t="s">
        <v>1393</v>
      </c>
      <c r="N1549" s="1" t="s">
        <v>32</v>
      </c>
      <c r="O1549" s="1" t="s">
        <v>58</v>
      </c>
      <c r="P1549" s="1" t="s">
        <v>1394</v>
      </c>
      <c r="Q1549">
        <v>169.56800000000001</v>
      </c>
      <c r="R1549">
        <v>2</v>
      </c>
      <c r="S1549" s="5">
        <v>0.2</v>
      </c>
      <c r="T1549" s="11">
        <v>0</v>
      </c>
      <c r="U1549" s="11">
        <f>SalesData[[#This Row],[Profit]]/SalesData[[#This Row],[Quantity]]</f>
        <v>0</v>
      </c>
      <c r="V1549" s="5">
        <f>SalesData[[#This Row],[Profit]]/SalesData[[#This Row],[Sales]]</f>
        <v>0</v>
      </c>
      <c r="W1549" s="17">
        <f>IF(SalesData[[#This Row],[Discount]]&gt;=0.2,1,0)</f>
        <v>1</v>
      </c>
      <c r="X1549" s="1" t="s">
        <v>60</v>
      </c>
      <c r="Y1549" s="1" t="str">
        <f>TEXT(SalesData[[#This Row],[Order Date]],"yyyy")</f>
        <v>2016</v>
      </c>
      <c r="Z1549" s="1" t="s">
        <v>50</v>
      </c>
    </row>
    <row r="1550" spans="1:26" x14ac:dyDescent="0.3">
      <c r="A1550">
        <v>7360</v>
      </c>
      <c r="B1550" s="1" t="s">
        <v>3734</v>
      </c>
      <c r="C1550" s="2">
        <v>42003</v>
      </c>
      <c r="D1550" s="2">
        <v>42007</v>
      </c>
      <c r="E1550" s="1" t="s">
        <v>23</v>
      </c>
      <c r="F1550" s="1" t="s">
        <v>3735</v>
      </c>
      <c r="G1550" s="1" t="s">
        <v>3736</v>
      </c>
      <c r="H1550" s="1" t="s">
        <v>92</v>
      </c>
      <c r="I1550" s="1" t="s">
        <v>27</v>
      </c>
      <c r="J1550" s="1" t="s">
        <v>67</v>
      </c>
      <c r="K1550" s="1" t="s">
        <v>68</v>
      </c>
      <c r="L1550" s="1" t="s">
        <v>69</v>
      </c>
      <c r="M1550" s="1" t="s">
        <v>412</v>
      </c>
      <c r="N1550" s="1" t="s">
        <v>32</v>
      </c>
      <c r="O1550" s="1" t="s">
        <v>47</v>
      </c>
      <c r="P1550" s="1" t="s">
        <v>413</v>
      </c>
      <c r="Q1550">
        <v>523.76400000000001</v>
      </c>
      <c r="R1550">
        <v>3</v>
      </c>
      <c r="S1550" s="5">
        <v>0.4</v>
      </c>
      <c r="T1550" s="11">
        <v>-192.04679999999999</v>
      </c>
      <c r="U1550" s="11">
        <f>SalesData[[#This Row],[Profit]]/SalesData[[#This Row],[Quantity]]</f>
        <v>-64.015599999999992</v>
      </c>
      <c r="V1550" s="5">
        <f>SalesData[[#This Row],[Profit]]/SalesData[[#This Row],[Sales]]</f>
        <v>-0.36666666666666664</v>
      </c>
      <c r="W1550" s="17">
        <f>IF(SalesData[[#This Row],[Discount]]&gt;=0.2,1,0)</f>
        <v>1</v>
      </c>
      <c r="X1550" s="1" t="s">
        <v>85</v>
      </c>
      <c r="Y1550" s="1" t="str">
        <f>TEXT(SalesData[[#This Row],[Order Date]],"yyyy")</f>
        <v>2014</v>
      </c>
      <c r="Z1550" s="1" t="s">
        <v>98</v>
      </c>
    </row>
    <row r="1551" spans="1:26" x14ac:dyDescent="0.3">
      <c r="A1551">
        <v>7362</v>
      </c>
      <c r="B1551" s="1" t="s">
        <v>3737</v>
      </c>
      <c r="C1551" s="2">
        <v>42472</v>
      </c>
      <c r="D1551" s="2">
        <v>42474</v>
      </c>
      <c r="E1551" s="1" t="s">
        <v>89</v>
      </c>
      <c r="F1551" s="1" t="s">
        <v>2008</v>
      </c>
      <c r="G1551" s="1" t="s">
        <v>2009</v>
      </c>
      <c r="H1551" s="1" t="s">
        <v>26</v>
      </c>
      <c r="I1551" s="1" t="s">
        <v>27</v>
      </c>
      <c r="J1551" s="1" t="s">
        <v>54</v>
      </c>
      <c r="K1551" s="1" t="s">
        <v>55</v>
      </c>
      <c r="L1551" s="1" t="s">
        <v>56</v>
      </c>
      <c r="M1551" s="1" t="s">
        <v>512</v>
      </c>
      <c r="N1551" s="1" t="s">
        <v>32</v>
      </c>
      <c r="O1551" s="1" t="s">
        <v>38</v>
      </c>
      <c r="P1551" s="1" t="s">
        <v>513</v>
      </c>
      <c r="Q1551">
        <v>194.352</v>
      </c>
      <c r="R1551">
        <v>3</v>
      </c>
      <c r="S1551" s="5">
        <v>0.2</v>
      </c>
      <c r="T1551" s="11">
        <v>-36.441000000000003</v>
      </c>
      <c r="U1551" s="11">
        <f>SalesData[[#This Row],[Profit]]/SalesData[[#This Row],[Quantity]]</f>
        <v>-12.147</v>
      </c>
      <c r="V1551" s="5">
        <f>SalesData[[#This Row],[Profit]]/SalesData[[#This Row],[Sales]]</f>
        <v>-0.1875</v>
      </c>
      <c r="W1551" s="17">
        <f>IF(SalesData[[#This Row],[Discount]]&gt;=0.2,1,0)</f>
        <v>1</v>
      </c>
      <c r="X1551" s="1" t="s">
        <v>72</v>
      </c>
      <c r="Y1551" s="1" t="str">
        <f>TEXT(SalesData[[#This Row],[Order Date]],"yyyy")</f>
        <v>2016</v>
      </c>
      <c r="Z1551" s="1" t="s">
        <v>115</v>
      </c>
    </row>
    <row r="1552" spans="1:26" x14ac:dyDescent="0.3">
      <c r="A1552">
        <v>7368</v>
      </c>
      <c r="B1552" s="1" t="s">
        <v>3738</v>
      </c>
      <c r="C1552" s="2">
        <v>42702</v>
      </c>
      <c r="D1552" s="2">
        <v>42708</v>
      </c>
      <c r="E1552" s="1" t="s">
        <v>41</v>
      </c>
      <c r="F1552" s="1" t="s">
        <v>288</v>
      </c>
      <c r="G1552" s="1" t="s">
        <v>289</v>
      </c>
      <c r="H1552" s="1" t="s">
        <v>92</v>
      </c>
      <c r="I1552" s="1" t="s">
        <v>27</v>
      </c>
      <c r="J1552" s="1" t="s">
        <v>67</v>
      </c>
      <c r="K1552" s="1" t="s">
        <v>68</v>
      </c>
      <c r="L1552" s="1" t="s">
        <v>69</v>
      </c>
      <c r="M1552" s="1" t="s">
        <v>592</v>
      </c>
      <c r="N1552" s="1" t="s">
        <v>32</v>
      </c>
      <c r="O1552" s="1" t="s">
        <v>38</v>
      </c>
      <c r="P1552" s="1" t="s">
        <v>593</v>
      </c>
      <c r="Q1552">
        <v>347.80200000000002</v>
      </c>
      <c r="R1552">
        <v>7</v>
      </c>
      <c r="S1552" s="5">
        <v>0.3</v>
      </c>
      <c r="T1552" s="11">
        <v>-24.843</v>
      </c>
      <c r="U1552" s="11">
        <f>SalesData[[#This Row],[Profit]]/SalesData[[#This Row],[Quantity]]</f>
        <v>-3.5489999999999999</v>
      </c>
      <c r="V1552" s="5">
        <f>SalesData[[#This Row],[Profit]]/SalesData[[#This Row],[Sales]]</f>
        <v>-7.1428571428571425E-2</v>
      </c>
      <c r="W1552" s="17">
        <f>IF(SalesData[[#This Row],[Discount]]&gt;=0.2,1,0)</f>
        <v>1</v>
      </c>
      <c r="X1552" s="1" t="s">
        <v>131</v>
      </c>
      <c r="Y1552" s="1" t="str">
        <f>TEXT(SalesData[[#This Row],[Order Date]],"yyyy")</f>
        <v>2016</v>
      </c>
      <c r="Z1552" s="1" t="s">
        <v>36</v>
      </c>
    </row>
    <row r="1553" spans="1:26" x14ac:dyDescent="0.3">
      <c r="A1553">
        <v>7388</v>
      </c>
      <c r="B1553" s="1" t="s">
        <v>3739</v>
      </c>
      <c r="C1553" s="2">
        <v>42626</v>
      </c>
      <c r="D1553" s="2">
        <v>42631</v>
      </c>
      <c r="E1553" s="1" t="s">
        <v>41</v>
      </c>
      <c r="F1553" s="1" t="s">
        <v>2927</v>
      </c>
      <c r="G1553" s="1" t="s">
        <v>2928</v>
      </c>
      <c r="H1553" s="1" t="s">
        <v>26</v>
      </c>
      <c r="I1553" s="1" t="s">
        <v>27</v>
      </c>
      <c r="J1553" s="1" t="s">
        <v>842</v>
      </c>
      <c r="K1553" s="1" t="s">
        <v>843</v>
      </c>
      <c r="L1553" s="1" t="s">
        <v>95</v>
      </c>
      <c r="M1553" s="1" t="s">
        <v>96</v>
      </c>
      <c r="N1553" s="1" t="s">
        <v>32</v>
      </c>
      <c r="O1553" s="1" t="s">
        <v>58</v>
      </c>
      <c r="P1553" s="1" t="s">
        <v>97</v>
      </c>
      <c r="Q1553">
        <v>1336.44</v>
      </c>
      <c r="R1553">
        <v>14</v>
      </c>
      <c r="S1553" s="5">
        <v>0</v>
      </c>
      <c r="T1553" s="11">
        <v>387.56760000000003</v>
      </c>
      <c r="U1553" s="11">
        <f>SalesData[[#This Row],[Profit]]/SalesData[[#This Row],[Quantity]]</f>
        <v>27.683400000000002</v>
      </c>
      <c r="V1553" s="5">
        <f>SalesData[[#This Row],[Profit]]/SalesData[[#This Row],[Sales]]</f>
        <v>0.29000000000000004</v>
      </c>
      <c r="W1553" s="17">
        <f>IF(SalesData[[#This Row],[Discount]]&gt;=0.2,1,0)</f>
        <v>0</v>
      </c>
      <c r="X1553" s="1" t="s">
        <v>60</v>
      </c>
      <c r="Y1553" s="1" t="str">
        <f>TEXT(SalesData[[#This Row],[Order Date]],"yyyy")</f>
        <v>2016</v>
      </c>
      <c r="Z1553" s="1" t="s">
        <v>79</v>
      </c>
    </row>
    <row r="1554" spans="1:26" x14ac:dyDescent="0.3">
      <c r="A1554">
        <v>7390</v>
      </c>
      <c r="B1554" s="1" t="s">
        <v>3740</v>
      </c>
      <c r="C1554" s="2">
        <v>43068</v>
      </c>
      <c r="D1554" s="2">
        <v>43072</v>
      </c>
      <c r="E1554" s="1" t="s">
        <v>41</v>
      </c>
      <c r="F1554" s="1" t="s">
        <v>2350</v>
      </c>
      <c r="G1554" s="1" t="s">
        <v>2351</v>
      </c>
      <c r="H1554" s="1" t="s">
        <v>26</v>
      </c>
      <c r="I1554" s="1" t="s">
        <v>27</v>
      </c>
      <c r="J1554" s="1" t="s">
        <v>2271</v>
      </c>
      <c r="K1554" s="1" t="s">
        <v>143</v>
      </c>
      <c r="L1554" s="1" t="s">
        <v>30</v>
      </c>
      <c r="M1554" s="1" t="s">
        <v>37</v>
      </c>
      <c r="N1554" s="1" t="s">
        <v>32</v>
      </c>
      <c r="O1554" s="1" t="s">
        <v>38</v>
      </c>
      <c r="P1554" s="1" t="s">
        <v>39</v>
      </c>
      <c r="Q1554">
        <v>390.36799999999999</v>
      </c>
      <c r="R1554">
        <v>2</v>
      </c>
      <c r="S1554" s="5">
        <v>0.2</v>
      </c>
      <c r="T1554" s="11">
        <v>48.795999999999999</v>
      </c>
      <c r="U1554" s="11">
        <f>SalesData[[#This Row],[Profit]]/SalesData[[#This Row],[Quantity]]</f>
        <v>24.398</v>
      </c>
      <c r="V1554" s="5">
        <f>SalesData[[#This Row],[Profit]]/SalesData[[#This Row],[Sales]]</f>
        <v>0.125</v>
      </c>
      <c r="W1554" s="17">
        <f>IF(SalesData[[#This Row],[Discount]]&gt;=0.2,1,0)</f>
        <v>1</v>
      </c>
      <c r="X1554" s="1" t="s">
        <v>85</v>
      </c>
      <c r="Y1554" s="1" t="str">
        <f>TEXT(SalesData[[#This Row],[Order Date]],"yyyy")</f>
        <v>2017</v>
      </c>
      <c r="Z1554" s="1" t="s">
        <v>36</v>
      </c>
    </row>
    <row r="1555" spans="1:26" x14ac:dyDescent="0.3">
      <c r="A1555">
        <v>7391</v>
      </c>
      <c r="B1555" s="1" t="s">
        <v>3740</v>
      </c>
      <c r="C1555" s="2">
        <v>43068</v>
      </c>
      <c r="D1555" s="2">
        <v>43072</v>
      </c>
      <c r="E1555" s="1" t="s">
        <v>41</v>
      </c>
      <c r="F1555" s="1" t="s">
        <v>2350</v>
      </c>
      <c r="G1555" s="1" t="s">
        <v>2351</v>
      </c>
      <c r="H1555" s="1" t="s">
        <v>26</v>
      </c>
      <c r="I1555" s="1" t="s">
        <v>27</v>
      </c>
      <c r="J1555" s="1" t="s">
        <v>2271</v>
      </c>
      <c r="K1555" s="1" t="s">
        <v>143</v>
      </c>
      <c r="L1555" s="1" t="s">
        <v>30</v>
      </c>
      <c r="M1555" s="1" t="s">
        <v>310</v>
      </c>
      <c r="N1555" s="1" t="s">
        <v>32</v>
      </c>
      <c r="O1555" s="1" t="s">
        <v>58</v>
      </c>
      <c r="P1555" s="1" t="s">
        <v>2588</v>
      </c>
      <c r="Q1555">
        <v>101.52</v>
      </c>
      <c r="R1555">
        <v>5</v>
      </c>
      <c r="S1555" s="5">
        <v>0.2</v>
      </c>
      <c r="T1555" s="11">
        <v>19.035</v>
      </c>
      <c r="U1555" s="11">
        <f>SalesData[[#This Row],[Profit]]/SalesData[[#This Row],[Quantity]]</f>
        <v>3.8069999999999999</v>
      </c>
      <c r="V1555" s="5">
        <f>SalesData[[#This Row],[Profit]]/SalesData[[#This Row],[Sales]]</f>
        <v>0.1875</v>
      </c>
      <c r="W1555" s="17">
        <f>IF(SalesData[[#This Row],[Discount]]&gt;=0.2,1,0)</f>
        <v>1</v>
      </c>
      <c r="X1555" s="1" t="s">
        <v>85</v>
      </c>
      <c r="Y1555" s="1" t="str">
        <f>TEXT(SalesData[[#This Row],[Order Date]],"yyyy")</f>
        <v>2017</v>
      </c>
      <c r="Z1555" s="1" t="s">
        <v>36</v>
      </c>
    </row>
    <row r="1556" spans="1:26" x14ac:dyDescent="0.3">
      <c r="A1556">
        <v>7396</v>
      </c>
      <c r="B1556" s="1" t="s">
        <v>3741</v>
      </c>
      <c r="C1556" s="2">
        <v>42729</v>
      </c>
      <c r="D1556" s="2">
        <v>42734</v>
      </c>
      <c r="E1556" s="1" t="s">
        <v>41</v>
      </c>
      <c r="F1556" s="1" t="s">
        <v>3196</v>
      </c>
      <c r="G1556" s="1" t="s">
        <v>3197</v>
      </c>
      <c r="H1556" s="1" t="s">
        <v>92</v>
      </c>
      <c r="I1556" s="1" t="s">
        <v>27</v>
      </c>
      <c r="J1556" s="1" t="s">
        <v>175</v>
      </c>
      <c r="K1556" s="1" t="s">
        <v>122</v>
      </c>
      <c r="L1556" s="1" t="s">
        <v>69</v>
      </c>
      <c r="M1556" s="1" t="s">
        <v>1249</v>
      </c>
      <c r="N1556" s="1" t="s">
        <v>32</v>
      </c>
      <c r="O1556" s="1" t="s">
        <v>47</v>
      </c>
      <c r="P1556" s="1" t="s">
        <v>1250</v>
      </c>
      <c r="Q1556">
        <v>313.17599999999999</v>
      </c>
      <c r="R1556">
        <v>2</v>
      </c>
      <c r="S1556" s="5">
        <v>0.4</v>
      </c>
      <c r="T1556" s="11">
        <v>-120.0508</v>
      </c>
      <c r="U1556" s="11">
        <f>SalesData[[#This Row],[Profit]]/SalesData[[#This Row],[Quantity]]</f>
        <v>-60.025399999999998</v>
      </c>
      <c r="V1556" s="5">
        <f>SalesData[[#This Row],[Profit]]/SalesData[[#This Row],[Sales]]</f>
        <v>-0.38333333333333336</v>
      </c>
      <c r="W1556" s="17">
        <f>IF(SalesData[[#This Row],[Discount]]&gt;=0.2,1,0)</f>
        <v>1</v>
      </c>
      <c r="X1556" s="1" t="s">
        <v>60</v>
      </c>
      <c r="Y1556" s="1" t="str">
        <f>TEXT(SalesData[[#This Row],[Order Date]],"yyyy")</f>
        <v>2016</v>
      </c>
      <c r="Z1556" s="1" t="s">
        <v>98</v>
      </c>
    </row>
    <row r="1557" spans="1:26" x14ac:dyDescent="0.3">
      <c r="A1557">
        <v>7397</v>
      </c>
      <c r="B1557" s="1" t="s">
        <v>3741</v>
      </c>
      <c r="C1557" s="2">
        <v>42729</v>
      </c>
      <c r="D1557" s="2">
        <v>42734</v>
      </c>
      <c r="E1557" s="1" t="s">
        <v>41</v>
      </c>
      <c r="F1557" s="1" t="s">
        <v>3196</v>
      </c>
      <c r="G1557" s="1" t="s">
        <v>3197</v>
      </c>
      <c r="H1557" s="1" t="s">
        <v>92</v>
      </c>
      <c r="I1557" s="1" t="s">
        <v>27</v>
      </c>
      <c r="J1557" s="1" t="s">
        <v>175</v>
      </c>
      <c r="K1557" s="1" t="s">
        <v>122</v>
      </c>
      <c r="L1557" s="1" t="s">
        <v>69</v>
      </c>
      <c r="M1557" s="1" t="s">
        <v>797</v>
      </c>
      <c r="N1557" s="1" t="s">
        <v>32</v>
      </c>
      <c r="O1557" s="1" t="s">
        <v>38</v>
      </c>
      <c r="P1557" s="1" t="s">
        <v>798</v>
      </c>
      <c r="Q1557">
        <v>866.64599999999996</v>
      </c>
      <c r="R1557">
        <v>3</v>
      </c>
      <c r="S1557" s="5">
        <v>0.1</v>
      </c>
      <c r="T1557" s="11">
        <v>173.32919999999999</v>
      </c>
      <c r="U1557" s="11">
        <f>SalesData[[#This Row],[Profit]]/SalesData[[#This Row],[Quantity]]</f>
        <v>57.776399999999995</v>
      </c>
      <c r="V1557" s="5">
        <f>SalesData[[#This Row],[Profit]]/SalesData[[#This Row],[Sales]]</f>
        <v>0.19999999999999998</v>
      </c>
      <c r="W1557" s="17">
        <f>IF(SalesData[[#This Row],[Discount]]&gt;=0.2,1,0)</f>
        <v>0</v>
      </c>
      <c r="X1557" s="1" t="s">
        <v>60</v>
      </c>
      <c r="Y1557" s="1" t="str">
        <f>TEXT(SalesData[[#This Row],[Order Date]],"yyyy")</f>
        <v>2016</v>
      </c>
      <c r="Z1557" s="1" t="s">
        <v>98</v>
      </c>
    </row>
    <row r="1558" spans="1:26" x14ac:dyDescent="0.3">
      <c r="A1558">
        <v>7401</v>
      </c>
      <c r="B1558" s="1" t="s">
        <v>3742</v>
      </c>
      <c r="C1558" s="2">
        <v>42621</v>
      </c>
      <c r="D1558" s="2">
        <v>42626</v>
      </c>
      <c r="E1558" s="1" t="s">
        <v>41</v>
      </c>
      <c r="F1558" s="1" t="s">
        <v>1680</v>
      </c>
      <c r="G1558" s="1" t="s">
        <v>1681</v>
      </c>
      <c r="H1558" s="1" t="s">
        <v>26</v>
      </c>
      <c r="I1558" s="1" t="s">
        <v>27</v>
      </c>
      <c r="J1558" s="1" t="s">
        <v>193</v>
      </c>
      <c r="K1558" s="1" t="s">
        <v>194</v>
      </c>
      <c r="L1558" s="1" t="s">
        <v>56</v>
      </c>
      <c r="M1558" s="1" t="s">
        <v>609</v>
      </c>
      <c r="N1558" s="1" t="s">
        <v>32</v>
      </c>
      <c r="O1558" s="1" t="s">
        <v>58</v>
      </c>
      <c r="P1558" s="1" t="s">
        <v>610</v>
      </c>
      <c r="Q1558">
        <v>43.13</v>
      </c>
      <c r="R1558">
        <v>1</v>
      </c>
      <c r="S1558" s="5">
        <v>0</v>
      </c>
      <c r="T1558" s="11">
        <v>14.664199999999999</v>
      </c>
      <c r="U1558" s="11">
        <f>SalesData[[#This Row],[Profit]]/SalesData[[#This Row],[Quantity]]</f>
        <v>14.664199999999999</v>
      </c>
      <c r="V1558" s="5">
        <f>SalesData[[#This Row],[Profit]]/SalesData[[#This Row],[Sales]]</f>
        <v>0.33999999999999997</v>
      </c>
      <c r="W1558" s="17">
        <f>IF(SalesData[[#This Row],[Discount]]&gt;=0.2,1,0)</f>
        <v>0</v>
      </c>
      <c r="X1558" s="1" t="s">
        <v>60</v>
      </c>
      <c r="Y1558" s="1" t="str">
        <f>TEXT(SalesData[[#This Row],[Order Date]],"yyyy")</f>
        <v>2016</v>
      </c>
      <c r="Z1558" s="1" t="s">
        <v>79</v>
      </c>
    </row>
    <row r="1559" spans="1:26" x14ac:dyDescent="0.3">
      <c r="A1559">
        <v>7404</v>
      </c>
      <c r="B1559" s="1" t="s">
        <v>3743</v>
      </c>
      <c r="C1559" s="2">
        <v>42138</v>
      </c>
      <c r="D1559" s="2">
        <v>42143</v>
      </c>
      <c r="E1559" s="1" t="s">
        <v>41</v>
      </c>
      <c r="F1559" s="1" t="s">
        <v>1070</v>
      </c>
      <c r="G1559" s="1" t="s">
        <v>1071</v>
      </c>
      <c r="H1559" s="1" t="s">
        <v>92</v>
      </c>
      <c r="I1559" s="1" t="s">
        <v>27</v>
      </c>
      <c r="J1559" s="1" t="s">
        <v>3744</v>
      </c>
      <c r="K1559" s="1" t="s">
        <v>55</v>
      </c>
      <c r="L1559" s="1" t="s">
        <v>56</v>
      </c>
      <c r="M1559" s="1" t="s">
        <v>712</v>
      </c>
      <c r="N1559" s="1" t="s">
        <v>32</v>
      </c>
      <c r="O1559" s="1" t="s">
        <v>33</v>
      </c>
      <c r="P1559" s="1" t="s">
        <v>713</v>
      </c>
      <c r="Q1559">
        <v>509.95749999999998</v>
      </c>
      <c r="R1559">
        <v>5</v>
      </c>
      <c r="S1559" s="5">
        <v>0.15</v>
      </c>
      <c r="T1559" s="11">
        <v>41.996499999999997</v>
      </c>
      <c r="U1559" s="11">
        <f>SalesData[[#This Row],[Profit]]/SalesData[[#This Row],[Quantity]]</f>
        <v>8.3993000000000002</v>
      </c>
      <c r="V1559" s="5">
        <f>SalesData[[#This Row],[Profit]]/SalesData[[#This Row],[Sales]]</f>
        <v>8.2352941176470587E-2</v>
      </c>
      <c r="W1559" s="17">
        <f>IF(SalesData[[#This Row],[Discount]]&gt;=0.2,1,0)</f>
        <v>0</v>
      </c>
      <c r="X1559" s="1" t="s">
        <v>60</v>
      </c>
      <c r="Y1559" s="1" t="str">
        <f>TEXT(SalesData[[#This Row],[Order Date]],"yyyy")</f>
        <v>2015</v>
      </c>
      <c r="Z1559" s="1" t="s">
        <v>163</v>
      </c>
    </row>
    <row r="1560" spans="1:26" x14ac:dyDescent="0.3">
      <c r="A1560">
        <v>7405</v>
      </c>
      <c r="B1560" s="1" t="s">
        <v>3743</v>
      </c>
      <c r="C1560" s="2">
        <v>42138</v>
      </c>
      <c r="D1560" s="2">
        <v>42143</v>
      </c>
      <c r="E1560" s="1" t="s">
        <v>41</v>
      </c>
      <c r="F1560" s="1" t="s">
        <v>1070</v>
      </c>
      <c r="G1560" s="1" t="s">
        <v>1071</v>
      </c>
      <c r="H1560" s="1" t="s">
        <v>92</v>
      </c>
      <c r="I1560" s="1" t="s">
        <v>27</v>
      </c>
      <c r="J1560" s="1" t="s">
        <v>3744</v>
      </c>
      <c r="K1560" s="1" t="s">
        <v>55</v>
      </c>
      <c r="L1560" s="1" t="s">
        <v>56</v>
      </c>
      <c r="M1560" s="1" t="s">
        <v>642</v>
      </c>
      <c r="N1560" s="1" t="s">
        <v>32</v>
      </c>
      <c r="O1560" s="1" t="s">
        <v>58</v>
      </c>
      <c r="P1560" s="1" t="s">
        <v>643</v>
      </c>
      <c r="Q1560">
        <v>122.91</v>
      </c>
      <c r="R1560">
        <v>3</v>
      </c>
      <c r="S1560" s="5">
        <v>0</v>
      </c>
      <c r="T1560" s="11">
        <v>34.4148</v>
      </c>
      <c r="U1560" s="11">
        <f>SalesData[[#This Row],[Profit]]/SalesData[[#This Row],[Quantity]]</f>
        <v>11.4716</v>
      </c>
      <c r="V1560" s="5">
        <f>SalesData[[#This Row],[Profit]]/SalesData[[#This Row],[Sales]]</f>
        <v>0.28000000000000003</v>
      </c>
      <c r="W1560" s="17">
        <f>IF(SalesData[[#This Row],[Discount]]&gt;=0.2,1,0)</f>
        <v>0</v>
      </c>
      <c r="X1560" s="1" t="s">
        <v>60</v>
      </c>
      <c r="Y1560" s="1" t="str">
        <f>TEXT(SalesData[[#This Row],[Order Date]],"yyyy")</f>
        <v>2015</v>
      </c>
      <c r="Z1560" s="1" t="s">
        <v>163</v>
      </c>
    </row>
    <row r="1561" spans="1:26" x14ac:dyDescent="0.3">
      <c r="A1561">
        <v>7406</v>
      </c>
      <c r="B1561" s="1" t="s">
        <v>3743</v>
      </c>
      <c r="C1561" s="2">
        <v>42138</v>
      </c>
      <c r="D1561" s="2">
        <v>42143</v>
      </c>
      <c r="E1561" s="1" t="s">
        <v>41</v>
      </c>
      <c r="F1561" s="1" t="s">
        <v>1070</v>
      </c>
      <c r="G1561" s="1" t="s">
        <v>1071</v>
      </c>
      <c r="H1561" s="1" t="s">
        <v>92</v>
      </c>
      <c r="I1561" s="1" t="s">
        <v>27</v>
      </c>
      <c r="J1561" s="1" t="s">
        <v>3744</v>
      </c>
      <c r="K1561" s="1" t="s">
        <v>55</v>
      </c>
      <c r="L1561" s="1" t="s">
        <v>56</v>
      </c>
      <c r="M1561" s="1" t="s">
        <v>1658</v>
      </c>
      <c r="N1561" s="1" t="s">
        <v>32</v>
      </c>
      <c r="O1561" s="1" t="s">
        <v>38</v>
      </c>
      <c r="P1561" s="1" t="s">
        <v>1659</v>
      </c>
      <c r="Q1561">
        <v>97.567999999999998</v>
      </c>
      <c r="R1561">
        <v>2</v>
      </c>
      <c r="S1561" s="5">
        <v>0.2</v>
      </c>
      <c r="T1561" s="11">
        <v>-6.0979999999999999</v>
      </c>
      <c r="U1561" s="11">
        <f>SalesData[[#This Row],[Profit]]/SalesData[[#This Row],[Quantity]]</f>
        <v>-3.0489999999999999</v>
      </c>
      <c r="V1561" s="5">
        <f>SalesData[[#This Row],[Profit]]/SalesData[[#This Row],[Sales]]</f>
        <v>-6.25E-2</v>
      </c>
      <c r="W1561" s="17">
        <f>IF(SalesData[[#This Row],[Discount]]&gt;=0.2,1,0)</f>
        <v>1</v>
      </c>
      <c r="X1561" s="1" t="s">
        <v>60</v>
      </c>
      <c r="Y1561" s="1" t="str">
        <f>TEXT(SalesData[[#This Row],[Order Date]],"yyyy")</f>
        <v>2015</v>
      </c>
      <c r="Z1561" s="1" t="s">
        <v>163</v>
      </c>
    </row>
    <row r="1562" spans="1:26" x14ac:dyDescent="0.3">
      <c r="A1562">
        <v>7407</v>
      </c>
      <c r="B1562" s="1" t="s">
        <v>3743</v>
      </c>
      <c r="C1562" s="2">
        <v>42138</v>
      </c>
      <c r="D1562" s="2">
        <v>42143</v>
      </c>
      <c r="E1562" s="1" t="s">
        <v>41</v>
      </c>
      <c r="F1562" s="1" t="s">
        <v>1070</v>
      </c>
      <c r="G1562" s="1" t="s">
        <v>1071</v>
      </c>
      <c r="H1562" s="1" t="s">
        <v>92</v>
      </c>
      <c r="I1562" s="1" t="s">
        <v>27</v>
      </c>
      <c r="J1562" s="1" t="s">
        <v>3744</v>
      </c>
      <c r="K1562" s="1" t="s">
        <v>55</v>
      </c>
      <c r="L1562" s="1" t="s">
        <v>56</v>
      </c>
      <c r="M1562" s="1" t="s">
        <v>2336</v>
      </c>
      <c r="N1562" s="1" t="s">
        <v>32</v>
      </c>
      <c r="O1562" s="1" t="s">
        <v>38</v>
      </c>
      <c r="P1562" s="1" t="s">
        <v>2337</v>
      </c>
      <c r="Q1562">
        <v>722.35199999999998</v>
      </c>
      <c r="R1562">
        <v>3</v>
      </c>
      <c r="S1562" s="5">
        <v>0.2</v>
      </c>
      <c r="T1562" s="11">
        <v>81.264600000000002</v>
      </c>
      <c r="U1562" s="11">
        <f>SalesData[[#This Row],[Profit]]/SalesData[[#This Row],[Quantity]]</f>
        <v>27.088200000000001</v>
      </c>
      <c r="V1562" s="5">
        <f>SalesData[[#This Row],[Profit]]/SalesData[[#This Row],[Sales]]</f>
        <v>0.1125</v>
      </c>
      <c r="W1562" s="17">
        <f>IF(SalesData[[#This Row],[Discount]]&gt;=0.2,1,0)</f>
        <v>1</v>
      </c>
      <c r="X1562" s="1" t="s">
        <v>60</v>
      </c>
      <c r="Y1562" s="1" t="str">
        <f>TEXT(SalesData[[#This Row],[Order Date]],"yyyy")</f>
        <v>2015</v>
      </c>
      <c r="Z1562" s="1" t="s">
        <v>163</v>
      </c>
    </row>
    <row r="1563" spans="1:26" x14ac:dyDescent="0.3">
      <c r="A1563">
        <v>7409</v>
      </c>
      <c r="B1563" s="1" t="s">
        <v>3745</v>
      </c>
      <c r="C1563" s="2">
        <v>42520</v>
      </c>
      <c r="D1563" s="2">
        <v>42527</v>
      </c>
      <c r="E1563" s="1" t="s">
        <v>41</v>
      </c>
      <c r="F1563" s="1" t="s">
        <v>2310</v>
      </c>
      <c r="G1563" s="1" t="s">
        <v>2311</v>
      </c>
      <c r="H1563" s="1" t="s">
        <v>92</v>
      </c>
      <c r="I1563" s="1" t="s">
        <v>27</v>
      </c>
      <c r="J1563" s="1" t="s">
        <v>54</v>
      </c>
      <c r="K1563" s="1" t="s">
        <v>55</v>
      </c>
      <c r="L1563" s="1" t="s">
        <v>56</v>
      </c>
      <c r="M1563" s="1" t="s">
        <v>2283</v>
      </c>
      <c r="N1563" s="1" t="s">
        <v>32</v>
      </c>
      <c r="O1563" s="1" t="s">
        <v>58</v>
      </c>
      <c r="P1563" s="1" t="s">
        <v>2284</v>
      </c>
      <c r="Q1563">
        <v>167.84</v>
      </c>
      <c r="R1563">
        <v>8</v>
      </c>
      <c r="S1563" s="5">
        <v>0</v>
      </c>
      <c r="T1563" s="11">
        <v>11.748799999999999</v>
      </c>
      <c r="U1563" s="11">
        <f>SalesData[[#This Row],[Profit]]/SalesData[[#This Row],[Quantity]]</f>
        <v>1.4685999999999999</v>
      </c>
      <c r="V1563" s="5">
        <f>SalesData[[#This Row],[Profit]]/SalesData[[#This Row],[Sales]]</f>
        <v>6.9999999999999993E-2</v>
      </c>
      <c r="W1563" s="17">
        <f>IF(SalesData[[#This Row],[Discount]]&gt;=0.2,1,0)</f>
        <v>0</v>
      </c>
      <c r="X1563" s="1" t="s">
        <v>49</v>
      </c>
      <c r="Y1563" s="1" t="str">
        <f>TEXT(SalesData[[#This Row],[Order Date]],"yyyy")</f>
        <v>2016</v>
      </c>
      <c r="Z1563" s="1" t="s">
        <v>163</v>
      </c>
    </row>
    <row r="1564" spans="1:26" x14ac:dyDescent="0.3">
      <c r="A1564">
        <v>7410</v>
      </c>
      <c r="B1564" s="1" t="s">
        <v>3746</v>
      </c>
      <c r="C1564" s="2">
        <v>41737</v>
      </c>
      <c r="D1564" s="2">
        <v>41741</v>
      </c>
      <c r="E1564" s="1" t="s">
        <v>41</v>
      </c>
      <c r="F1564" s="1" t="s">
        <v>974</v>
      </c>
      <c r="G1564" s="1" t="s">
        <v>975</v>
      </c>
      <c r="H1564" s="1" t="s">
        <v>26</v>
      </c>
      <c r="I1564" s="1" t="s">
        <v>27</v>
      </c>
      <c r="J1564" s="1" t="s">
        <v>2533</v>
      </c>
      <c r="K1564" s="1" t="s">
        <v>233</v>
      </c>
      <c r="L1564" s="1" t="s">
        <v>69</v>
      </c>
      <c r="M1564" s="1" t="s">
        <v>2833</v>
      </c>
      <c r="N1564" s="1" t="s">
        <v>32</v>
      </c>
      <c r="O1564" s="1" t="s">
        <v>47</v>
      </c>
      <c r="P1564" s="1" t="s">
        <v>2834</v>
      </c>
      <c r="Q1564">
        <v>172.11</v>
      </c>
      <c r="R1564">
        <v>1</v>
      </c>
      <c r="S1564" s="5">
        <v>0.4</v>
      </c>
      <c r="T1564" s="11">
        <v>-94.660499999999999</v>
      </c>
      <c r="U1564" s="11">
        <f>SalesData[[#This Row],[Profit]]/SalesData[[#This Row],[Quantity]]</f>
        <v>-94.660499999999999</v>
      </c>
      <c r="V1564" s="5">
        <f>SalesData[[#This Row],[Profit]]/SalesData[[#This Row],[Sales]]</f>
        <v>-0.54999999999999993</v>
      </c>
      <c r="W1564" s="17">
        <f>IF(SalesData[[#This Row],[Discount]]&gt;=0.2,1,0)</f>
        <v>1</v>
      </c>
      <c r="X1564" s="1" t="s">
        <v>85</v>
      </c>
      <c r="Y1564" s="1" t="str">
        <f>TEXT(SalesData[[#This Row],[Order Date]],"yyyy")</f>
        <v>2014</v>
      </c>
      <c r="Z1564" s="1" t="s">
        <v>115</v>
      </c>
    </row>
    <row r="1565" spans="1:26" x14ac:dyDescent="0.3">
      <c r="A1565">
        <v>7414</v>
      </c>
      <c r="B1565" s="1" t="s">
        <v>3747</v>
      </c>
      <c r="C1565" s="2">
        <v>42885</v>
      </c>
      <c r="D1565" s="2">
        <v>42889</v>
      </c>
      <c r="E1565" s="1" t="s">
        <v>41</v>
      </c>
      <c r="F1565" s="1" t="s">
        <v>2897</v>
      </c>
      <c r="G1565" s="1" t="s">
        <v>2898</v>
      </c>
      <c r="H1565" s="1" t="s">
        <v>102</v>
      </c>
      <c r="I1565" s="1" t="s">
        <v>27</v>
      </c>
      <c r="J1565" s="1" t="s">
        <v>3748</v>
      </c>
      <c r="K1565" s="1" t="s">
        <v>1519</v>
      </c>
      <c r="L1565" s="1" t="s">
        <v>56</v>
      </c>
      <c r="M1565" s="1" t="s">
        <v>3547</v>
      </c>
      <c r="N1565" s="1" t="s">
        <v>32</v>
      </c>
      <c r="O1565" s="1" t="s">
        <v>58</v>
      </c>
      <c r="P1565" s="1" t="s">
        <v>3548</v>
      </c>
      <c r="Q1565">
        <v>13.592000000000001</v>
      </c>
      <c r="R1565">
        <v>1</v>
      </c>
      <c r="S1565" s="5">
        <v>0.2</v>
      </c>
      <c r="T1565" s="11">
        <v>-0.33979999999999999</v>
      </c>
      <c r="U1565" s="11">
        <f>SalesData[[#This Row],[Profit]]/SalesData[[#This Row],[Quantity]]</f>
        <v>-0.33979999999999999</v>
      </c>
      <c r="V1565" s="5">
        <f>SalesData[[#This Row],[Profit]]/SalesData[[#This Row],[Sales]]</f>
        <v>-2.4999999999999998E-2</v>
      </c>
      <c r="W1565" s="17">
        <f>IF(SalesData[[#This Row],[Discount]]&gt;=0.2,1,0)</f>
        <v>1</v>
      </c>
      <c r="X1565" s="1" t="s">
        <v>85</v>
      </c>
      <c r="Y1565" s="1" t="str">
        <f>TEXT(SalesData[[#This Row],[Order Date]],"yyyy")</f>
        <v>2017</v>
      </c>
      <c r="Z1565" s="1" t="s">
        <v>163</v>
      </c>
    </row>
    <row r="1566" spans="1:26" x14ac:dyDescent="0.3">
      <c r="A1566">
        <v>7415</v>
      </c>
      <c r="B1566" s="1" t="s">
        <v>3749</v>
      </c>
      <c r="C1566" s="2">
        <v>42442</v>
      </c>
      <c r="D1566" s="2">
        <v>42444</v>
      </c>
      <c r="E1566" s="1" t="s">
        <v>23</v>
      </c>
      <c r="F1566" s="1" t="s">
        <v>2075</v>
      </c>
      <c r="G1566" s="1" t="s">
        <v>2076</v>
      </c>
      <c r="H1566" s="1" t="s">
        <v>92</v>
      </c>
      <c r="I1566" s="1" t="s">
        <v>27</v>
      </c>
      <c r="J1566" s="1" t="s">
        <v>67</v>
      </c>
      <c r="K1566" s="1" t="s">
        <v>68</v>
      </c>
      <c r="L1566" s="1" t="s">
        <v>69</v>
      </c>
      <c r="M1566" s="1" t="s">
        <v>248</v>
      </c>
      <c r="N1566" s="1" t="s">
        <v>32</v>
      </c>
      <c r="O1566" s="1" t="s">
        <v>38</v>
      </c>
      <c r="P1566" s="1" t="s">
        <v>249</v>
      </c>
      <c r="Q1566">
        <v>386.68</v>
      </c>
      <c r="R1566">
        <v>2</v>
      </c>
      <c r="S1566" s="5">
        <v>0.3</v>
      </c>
      <c r="T1566" s="11">
        <v>-5.524</v>
      </c>
      <c r="U1566" s="11">
        <f>SalesData[[#This Row],[Profit]]/SalesData[[#This Row],[Quantity]]</f>
        <v>-2.762</v>
      </c>
      <c r="V1566" s="5">
        <f>SalesData[[#This Row],[Profit]]/SalesData[[#This Row],[Sales]]</f>
        <v>-1.4285714285714285E-2</v>
      </c>
      <c r="W1566" s="17">
        <f>IF(SalesData[[#This Row],[Discount]]&gt;=0.2,1,0)</f>
        <v>1</v>
      </c>
      <c r="X1566" s="1" t="s">
        <v>72</v>
      </c>
      <c r="Y1566" s="1" t="str">
        <f>TEXT(SalesData[[#This Row],[Order Date]],"yyyy")</f>
        <v>2016</v>
      </c>
      <c r="Z1566" s="1" t="s">
        <v>197</v>
      </c>
    </row>
    <row r="1567" spans="1:26" x14ac:dyDescent="0.3">
      <c r="A1567">
        <v>7425</v>
      </c>
      <c r="B1567" s="1" t="s">
        <v>3750</v>
      </c>
      <c r="C1567" s="2">
        <v>42835</v>
      </c>
      <c r="D1567" s="2">
        <v>42839</v>
      </c>
      <c r="E1567" s="1" t="s">
        <v>41</v>
      </c>
      <c r="F1567" s="1" t="s">
        <v>265</v>
      </c>
      <c r="G1567" s="1" t="s">
        <v>266</v>
      </c>
      <c r="H1567" s="1" t="s">
        <v>26</v>
      </c>
      <c r="I1567" s="1" t="s">
        <v>27</v>
      </c>
      <c r="J1567" s="1" t="s">
        <v>67</v>
      </c>
      <c r="K1567" s="1" t="s">
        <v>68</v>
      </c>
      <c r="L1567" s="1" t="s">
        <v>69</v>
      </c>
      <c r="M1567" s="1" t="s">
        <v>872</v>
      </c>
      <c r="N1567" s="1" t="s">
        <v>32</v>
      </c>
      <c r="O1567" s="1" t="s">
        <v>58</v>
      </c>
      <c r="P1567" s="1" t="s">
        <v>873</v>
      </c>
      <c r="Q1567">
        <v>36.671999999999997</v>
      </c>
      <c r="R1567">
        <v>3</v>
      </c>
      <c r="S1567" s="5">
        <v>0.2</v>
      </c>
      <c r="T1567" s="11">
        <v>6.4176000000000002</v>
      </c>
      <c r="U1567" s="11">
        <f>SalesData[[#This Row],[Profit]]/SalesData[[#This Row],[Quantity]]</f>
        <v>2.1392000000000002</v>
      </c>
      <c r="V1567" s="5">
        <f>SalesData[[#This Row],[Profit]]/SalesData[[#This Row],[Sales]]</f>
        <v>0.17500000000000002</v>
      </c>
      <c r="W1567" s="17">
        <f>IF(SalesData[[#This Row],[Discount]]&gt;=0.2,1,0)</f>
        <v>1</v>
      </c>
      <c r="X1567" s="1" t="s">
        <v>85</v>
      </c>
      <c r="Y1567" s="1" t="str">
        <f>TEXT(SalesData[[#This Row],[Order Date]],"yyyy")</f>
        <v>2017</v>
      </c>
      <c r="Z1567" s="1" t="s">
        <v>115</v>
      </c>
    </row>
    <row r="1568" spans="1:26" x14ac:dyDescent="0.3">
      <c r="A1568">
        <v>7426</v>
      </c>
      <c r="B1568" s="1" t="s">
        <v>3751</v>
      </c>
      <c r="C1568" s="2">
        <v>42546</v>
      </c>
      <c r="D1568" s="2">
        <v>42548</v>
      </c>
      <c r="E1568" s="1" t="s">
        <v>23</v>
      </c>
      <c r="F1568" s="1" t="s">
        <v>1172</v>
      </c>
      <c r="G1568" s="1" t="s">
        <v>1173</v>
      </c>
      <c r="H1568" s="1" t="s">
        <v>26</v>
      </c>
      <c r="I1568" s="1" t="s">
        <v>27</v>
      </c>
      <c r="J1568" s="1" t="s">
        <v>103</v>
      </c>
      <c r="K1568" s="1" t="s">
        <v>94</v>
      </c>
      <c r="L1568" s="1" t="s">
        <v>95</v>
      </c>
      <c r="M1568" s="1" t="s">
        <v>137</v>
      </c>
      <c r="N1568" s="1" t="s">
        <v>32</v>
      </c>
      <c r="O1568" s="1" t="s">
        <v>38</v>
      </c>
      <c r="P1568" s="1" t="s">
        <v>138</v>
      </c>
      <c r="Q1568">
        <v>85.245999999999995</v>
      </c>
      <c r="R1568">
        <v>2</v>
      </c>
      <c r="S1568" s="5">
        <v>0.3</v>
      </c>
      <c r="T1568" s="11">
        <v>-6.0890000000000004</v>
      </c>
      <c r="U1568" s="11">
        <f>SalesData[[#This Row],[Profit]]/SalesData[[#This Row],[Quantity]]</f>
        <v>-3.0445000000000002</v>
      </c>
      <c r="V1568" s="5">
        <f>SalesData[[#This Row],[Profit]]/SalesData[[#This Row],[Sales]]</f>
        <v>-7.1428571428571438E-2</v>
      </c>
      <c r="W1568" s="17">
        <f>IF(SalesData[[#This Row],[Discount]]&gt;=0.2,1,0)</f>
        <v>1</v>
      </c>
      <c r="X1568" s="1" t="s">
        <v>72</v>
      </c>
      <c r="Y1568" s="1" t="str">
        <f>TEXT(SalesData[[#This Row],[Order Date]],"yyyy")</f>
        <v>2016</v>
      </c>
      <c r="Z1568" s="1" t="s">
        <v>61</v>
      </c>
    </row>
    <row r="1569" spans="1:26" x14ac:dyDescent="0.3">
      <c r="A1569">
        <v>7427</v>
      </c>
      <c r="B1569" s="1" t="s">
        <v>3751</v>
      </c>
      <c r="C1569" s="2">
        <v>42546</v>
      </c>
      <c r="D1569" s="2">
        <v>42548</v>
      </c>
      <c r="E1569" s="1" t="s">
        <v>23</v>
      </c>
      <c r="F1569" s="1" t="s">
        <v>1172</v>
      </c>
      <c r="G1569" s="1" t="s">
        <v>1173</v>
      </c>
      <c r="H1569" s="1" t="s">
        <v>26</v>
      </c>
      <c r="I1569" s="1" t="s">
        <v>27</v>
      </c>
      <c r="J1569" s="1" t="s">
        <v>103</v>
      </c>
      <c r="K1569" s="1" t="s">
        <v>94</v>
      </c>
      <c r="L1569" s="1" t="s">
        <v>95</v>
      </c>
      <c r="M1569" s="1" t="s">
        <v>2438</v>
      </c>
      <c r="N1569" s="1" t="s">
        <v>32</v>
      </c>
      <c r="O1569" s="1" t="s">
        <v>58</v>
      </c>
      <c r="P1569" s="1" t="s">
        <v>2439</v>
      </c>
      <c r="Q1569">
        <v>32.712000000000003</v>
      </c>
      <c r="R1569">
        <v>2</v>
      </c>
      <c r="S1569" s="5">
        <v>0.6</v>
      </c>
      <c r="T1569" s="11">
        <v>-26.169599999999999</v>
      </c>
      <c r="U1569" s="11">
        <f>SalesData[[#This Row],[Profit]]/SalesData[[#This Row],[Quantity]]</f>
        <v>-13.0848</v>
      </c>
      <c r="V1569" s="5">
        <f>SalesData[[#This Row],[Profit]]/SalesData[[#This Row],[Sales]]</f>
        <v>-0.79999999999999993</v>
      </c>
      <c r="W1569" s="17">
        <f>IF(SalesData[[#This Row],[Discount]]&gt;=0.2,1,0)</f>
        <v>1</v>
      </c>
      <c r="X1569" s="1" t="s">
        <v>72</v>
      </c>
      <c r="Y1569" s="1" t="str">
        <f>TEXT(SalesData[[#This Row],[Order Date]],"yyyy")</f>
        <v>2016</v>
      </c>
      <c r="Z1569" s="1" t="s">
        <v>61</v>
      </c>
    </row>
    <row r="1570" spans="1:26" x14ac:dyDescent="0.3">
      <c r="A1570">
        <v>7439</v>
      </c>
      <c r="B1570" s="1" t="s">
        <v>3752</v>
      </c>
      <c r="C1570" s="2">
        <v>42087</v>
      </c>
      <c r="D1570" s="2">
        <v>42090</v>
      </c>
      <c r="E1570" s="1" t="s">
        <v>23</v>
      </c>
      <c r="F1570" s="1" t="s">
        <v>2060</v>
      </c>
      <c r="G1570" s="1" t="s">
        <v>2061</v>
      </c>
      <c r="H1570" s="1" t="s">
        <v>92</v>
      </c>
      <c r="I1570" s="1" t="s">
        <v>27</v>
      </c>
      <c r="J1570" s="1" t="s">
        <v>3753</v>
      </c>
      <c r="K1570" s="1" t="s">
        <v>194</v>
      </c>
      <c r="L1570" s="1" t="s">
        <v>56</v>
      </c>
      <c r="M1570" s="1" t="s">
        <v>2128</v>
      </c>
      <c r="N1570" s="1" t="s">
        <v>32</v>
      </c>
      <c r="O1570" s="1" t="s">
        <v>58</v>
      </c>
      <c r="P1570" s="1" t="s">
        <v>2129</v>
      </c>
      <c r="Q1570">
        <v>46.9</v>
      </c>
      <c r="R1570">
        <v>5</v>
      </c>
      <c r="S1570" s="5">
        <v>0</v>
      </c>
      <c r="T1570" s="11">
        <v>13.132</v>
      </c>
      <c r="U1570" s="11">
        <f>SalesData[[#This Row],[Profit]]/SalesData[[#This Row],[Quantity]]</f>
        <v>2.6263999999999998</v>
      </c>
      <c r="V1570" s="5">
        <f>SalesData[[#This Row],[Profit]]/SalesData[[#This Row],[Sales]]</f>
        <v>0.28000000000000003</v>
      </c>
      <c r="W1570" s="17">
        <f>IF(SalesData[[#This Row],[Discount]]&gt;=0.2,1,0)</f>
        <v>0</v>
      </c>
      <c r="X1570" s="1" t="s">
        <v>35</v>
      </c>
      <c r="Y1570" s="1" t="str">
        <f>TEXT(SalesData[[#This Row],[Order Date]],"yyyy")</f>
        <v>2015</v>
      </c>
      <c r="Z1570" s="1" t="s">
        <v>197</v>
      </c>
    </row>
    <row r="1571" spans="1:26" x14ac:dyDescent="0.3">
      <c r="A1571">
        <v>7441</v>
      </c>
      <c r="B1571" s="1" t="s">
        <v>3754</v>
      </c>
      <c r="C1571" s="2">
        <v>42980</v>
      </c>
      <c r="D1571" s="2">
        <v>42984</v>
      </c>
      <c r="E1571" s="1" t="s">
        <v>41</v>
      </c>
      <c r="F1571" s="1" t="s">
        <v>1508</v>
      </c>
      <c r="G1571" s="1" t="s">
        <v>1509</v>
      </c>
      <c r="H1571" s="1" t="s">
        <v>26</v>
      </c>
      <c r="I1571" s="1" t="s">
        <v>27</v>
      </c>
      <c r="J1571" s="1" t="s">
        <v>54</v>
      </c>
      <c r="K1571" s="1" t="s">
        <v>55</v>
      </c>
      <c r="L1571" s="1" t="s">
        <v>56</v>
      </c>
      <c r="M1571" s="1" t="s">
        <v>1467</v>
      </c>
      <c r="N1571" s="1" t="s">
        <v>32</v>
      </c>
      <c r="O1571" s="1" t="s">
        <v>47</v>
      </c>
      <c r="P1571" s="1" t="s">
        <v>1468</v>
      </c>
      <c r="Q1571">
        <v>236.52799999999999</v>
      </c>
      <c r="R1571">
        <v>2</v>
      </c>
      <c r="S1571" s="5">
        <v>0.2</v>
      </c>
      <c r="T1571" s="11">
        <v>-2.9565999999999999</v>
      </c>
      <c r="U1571" s="11">
        <f>SalesData[[#This Row],[Profit]]/SalesData[[#This Row],[Quantity]]</f>
        <v>-1.4782999999999999</v>
      </c>
      <c r="V1571" s="5">
        <f>SalesData[[#This Row],[Profit]]/SalesData[[#This Row],[Sales]]</f>
        <v>-1.2500000000000001E-2</v>
      </c>
      <c r="W1571" s="17">
        <f>IF(SalesData[[#This Row],[Discount]]&gt;=0.2,1,0)</f>
        <v>1</v>
      </c>
      <c r="X1571" s="1" t="s">
        <v>85</v>
      </c>
      <c r="Y1571" s="1" t="str">
        <f>TEXT(SalesData[[#This Row],[Order Date]],"yyyy")</f>
        <v>2017</v>
      </c>
      <c r="Z1571" s="1" t="s">
        <v>79</v>
      </c>
    </row>
    <row r="1572" spans="1:26" x14ac:dyDescent="0.3">
      <c r="A1572">
        <v>7447</v>
      </c>
      <c r="B1572" s="1" t="s">
        <v>3755</v>
      </c>
      <c r="C1572" s="2">
        <v>42769</v>
      </c>
      <c r="D1572" s="2">
        <v>42773</v>
      </c>
      <c r="E1572" s="1" t="s">
        <v>23</v>
      </c>
      <c r="F1572" s="1" t="s">
        <v>2491</v>
      </c>
      <c r="G1572" s="1" t="s">
        <v>2492</v>
      </c>
      <c r="H1572" s="1" t="s">
        <v>102</v>
      </c>
      <c r="I1572" s="1" t="s">
        <v>27</v>
      </c>
      <c r="J1572" s="1" t="s">
        <v>135</v>
      </c>
      <c r="K1572" s="1" t="s">
        <v>136</v>
      </c>
      <c r="L1572" s="1" t="s">
        <v>95</v>
      </c>
      <c r="M1572" s="1" t="s">
        <v>1786</v>
      </c>
      <c r="N1572" s="1" t="s">
        <v>32</v>
      </c>
      <c r="O1572" s="1" t="s">
        <v>58</v>
      </c>
      <c r="P1572" s="1" t="s">
        <v>1787</v>
      </c>
      <c r="Q1572">
        <v>22.2</v>
      </c>
      <c r="R1572">
        <v>1</v>
      </c>
      <c r="S1572" s="5">
        <v>0.6</v>
      </c>
      <c r="T1572" s="11">
        <v>-26.085000000000001</v>
      </c>
      <c r="U1572" s="11">
        <f>SalesData[[#This Row],[Profit]]/SalesData[[#This Row],[Quantity]]</f>
        <v>-26.085000000000001</v>
      </c>
      <c r="V1572" s="5">
        <f>SalesData[[#This Row],[Profit]]/SalesData[[#This Row],[Sales]]</f>
        <v>-1.175</v>
      </c>
      <c r="W1572" s="17">
        <f>IF(SalesData[[#This Row],[Discount]]&gt;=0.2,1,0)</f>
        <v>1</v>
      </c>
      <c r="X1572" s="1" t="s">
        <v>85</v>
      </c>
      <c r="Y1572" s="1" t="str">
        <f>TEXT(SalesData[[#This Row],[Order Date]],"yyyy")</f>
        <v>2017</v>
      </c>
      <c r="Z1572" s="1" t="s">
        <v>299</v>
      </c>
    </row>
    <row r="1573" spans="1:26" x14ac:dyDescent="0.3">
      <c r="A1573">
        <v>7449</v>
      </c>
      <c r="B1573" s="1" t="s">
        <v>3756</v>
      </c>
      <c r="C1573" s="2">
        <v>43050</v>
      </c>
      <c r="D1573" s="2">
        <v>43053</v>
      </c>
      <c r="E1573" s="1" t="s">
        <v>89</v>
      </c>
      <c r="F1573" s="1" t="s">
        <v>2109</v>
      </c>
      <c r="G1573" s="1" t="s">
        <v>2110</v>
      </c>
      <c r="H1573" s="1" t="s">
        <v>26</v>
      </c>
      <c r="I1573" s="1" t="s">
        <v>27</v>
      </c>
      <c r="J1573" s="1" t="s">
        <v>3126</v>
      </c>
      <c r="K1573" s="1" t="s">
        <v>143</v>
      </c>
      <c r="L1573" s="1" t="s">
        <v>30</v>
      </c>
      <c r="M1573" s="1" t="s">
        <v>832</v>
      </c>
      <c r="N1573" s="1" t="s">
        <v>32</v>
      </c>
      <c r="O1573" s="1" t="s">
        <v>58</v>
      </c>
      <c r="P1573" s="1" t="s">
        <v>833</v>
      </c>
      <c r="Q1573">
        <v>88.92</v>
      </c>
      <c r="R1573">
        <v>5</v>
      </c>
      <c r="S1573" s="5">
        <v>0.2</v>
      </c>
      <c r="T1573" s="11">
        <v>14.4495</v>
      </c>
      <c r="U1573" s="11">
        <f>SalesData[[#This Row],[Profit]]/SalesData[[#This Row],[Quantity]]</f>
        <v>2.8898999999999999</v>
      </c>
      <c r="V1573" s="5">
        <f>SalesData[[#This Row],[Profit]]/SalesData[[#This Row],[Sales]]</f>
        <v>0.16250000000000001</v>
      </c>
      <c r="W1573" s="17">
        <f>IF(SalesData[[#This Row],[Discount]]&gt;=0.2,1,0)</f>
        <v>1</v>
      </c>
      <c r="X1573" s="1" t="s">
        <v>35</v>
      </c>
      <c r="Y1573" s="1" t="str">
        <f>TEXT(SalesData[[#This Row],[Order Date]],"yyyy")</f>
        <v>2017</v>
      </c>
      <c r="Z1573" s="1" t="s">
        <v>36</v>
      </c>
    </row>
    <row r="1574" spans="1:26" x14ac:dyDescent="0.3">
      <c r="A1574">
        <v>7451</v>
      </c>
      <c r="B1574" s="1" t="s">
        <v>3757</v>
      </c>
      <c r="C1574" s="2">
        <v>42995</v>
      </c>
      <c r="D1574" s="2">
        <v>43000</v>
      </c>
      <c r="E1574" s="1" t="s">
        <v>23</v>
      </c>
      <c r="F1574" s="1" t="s">
        <v>1784</v>
      </c>
      <c r="G1574" s="1" t="s">
        <v>1785</v>
      </c>
      <c r="H1574" s="1" t="s">
        <v>102</v>
      </c>
      <c r="I1574" s="1" t="s">
        <v>27</v>
      </c>
      <c r="J1574" s="1" t="s">
        <v>103</v>
      </c>
      <c r="K1574" s="1" t="s">
        <v>94</v>
      </c>
      <c r="L1574" s="1" t="s">
        <v>95</v>
      </c>
      <c r="M1574" s="1" t="s">
        <v>1619</v>
      </c>
      <c r="N1574" s="1" t="s">
        <v>32</v>
      </c>
      <c r="O1574" s="1" t="s">
        <v>38</v>
      </c>
      <c r="P1574" s="1" t="s">
        <v>1620</v>
      </c>
      <c r="Q1574">
        <v>318.43</v>
      </c>
      <c r="R1574">
        <v>5</v>
      </c>
      <c r="S1574" s="5">
        <v>0.3</v>
      </c>
      <c r="T1574" s="11">
        <v>-77.332999999999998</v>
      </c>
      <c r="U1574" s="11">
        <f>SalesData[[#This Row],[Profit]]/SalesData[[#This Row],[Quantity]]</f>
        <v>-15.4666</v>
      </c>
      <c r="V1574" s="5">
        <f>SalesData[[#This Row],[Profit]]/SalesData[[#This Row],[Sales]]</f>
        <v>-0.24285714285714285</v>
      </c>
      <c r="W1574" s="17">
        <f>IF(SalesData[[#This Row],[Discount]]&gt;=0.2,1,0)</f>
        <v>1</v>
      </c>
      <c r="X1574" s="1" t="s">
        <v>60</v>
      </c>
      <c r="Y1574" s="1" t="str">
        <f>TEXT(SalesData[[#This Row],[Order Date]],"yyyy")</f>
        <v>2017</v>
      </c>
      <c r="Z1574" s="1" t="s">
        <v>79</v>
      </c>
    </row>
    <row r="1575" spans="1:26" x14ac:dyDescent="0.3">
      <c r="A1575">
        <v>7459</v>
      </c>
      <c r="B1575" s="1" t="s">
        <v>3758</v>
      </c>
      <c r="C1575" s="2">
        <v>42110</v>
      </c>
      <c r="D1575" s="2">
        <v>42112</v>
      </c>
      <c r="E1575" s="1" t="s">
        <v>89</v>
      </c>
      <c r="F1575" s="1" t="s">
        <v>894</v>
      </c>
      <c r="G1575" s="1" t="s">
        <v>895</v>
      </c>
      <c r="H1575" s="1" t="s">
        <v>26</v>
      </c>
      <c r="I1575" s="1" t="s">
        <v>27</v>
      </c>
      <c r="J1575" s="1" t="s">
        <v>717</v>
      </c>
      <c r="K1575" s="1" t="s">
        <v>718</v>
      </c>
      <c r="L1575" s="1" t="s">
        <v>30</v>
      </c>
      <c r="M1575" s="1" t="s">
        <v>1833</v>
      </c>
      <c r="N1575" s="1" t="s">
        <v>32</v>
      </c>
      <c r="O1575" s="1" t="s">
        <v>58</v>
      </c>
      <c r="P1575" s="1" t="s">
        <v>1834</v>
      </c>
      <c r="Q1575">
        <v>1196.8599999999999</v>
      </c>
      <c r="R1575">
        <v>7</v>
      </c>
      <c r="S1575" s="5">
        <v>0</v>
      </c>
      <c r="T1575" s="11">
        <v>119.68600000000001</v>
      </c>
      <c r="U1575" s="11">
        <f>SalesData[[#This Row],[Profit]]/SalesData[[#This Row],[Quantity]]</f>
        <v>17.098000000000003</v>
      </c>
      <c r="V1575" s="5">
        <f>SalesData[[#This Row],[Profit]]/SalesData[[#This Row],[Sales]]</f>
        <v>0.10000000000000002</v>
      </c>
      <c r="W1575" s="17">
        <f>IF(SalesData[[#This Row],[Discount]]&gt;=0.2,1,0)</f>
        <v>0</v>
      </c>
      <c r="X1575" s="1" t="s">
        <v>72</v>
      </c>
      <c r="Y1575" s="1" t="str">
        <f>TEXT(SalesData[[#This Row],[Order Date]],"yyyy")</f>
        <v>2015</v>
      </c>
      <c r="Z1575" s="1" t="s">
        <v>115</v>
      </c>
    </row>
    <row r="1576" spans="1:26" x14ac:dyDescent="0.3">
      <c r="A1576">
        <v>7460</v>
      </c>
      <c r="B1576" s="1" t="s">
        <v>3758</v>
      </c>
      <c r="C1576" s="2">
        <v>42110</v>
      </c>
      <c r="D1576" s="2">
        <v>42112</v>
      </c>
      <c r="E1576" s="1" t="s">
        <v>89</v>
      </c>
      <c r="F1576" s="1" t="s">
        <v>894</v>
      </c>
      <c r="G1576" s="1" t="s">
        <v>895</v>
      </c>
      <c r="H1576" s="1" t="s">
        <v>26</v>
      </c>
      <c r="I1576" s="1" t="s">
        <v>27</v>
      </c>
      <c r="J1576" s="1" t="s">
        <v>717</v>
      </c>
      <c r="K1576" s="1" t="s">
        <v>718</v>
      </c>
      <c r="L1576" s="1" t="s">
        <v>30</v>
      </c>
      <c r="M1576" s="1" t="s">
        <v>862</v>
      </c>
      <c r="N1576" s="1" t="s">
        <v>32</v>
      </c>
      <c r="O1576" s="1" t="s">
        <v>33</v>
      </c>
      <c r="P1576" s="1" t="s">
        <v>863</v>
      </c>
      <c r="Q1576">
        <v>523.26</v>
      </c>
      <c r="R1576">
        <v>9</v>
      </c>
      <c r="S1576" s="5">
        <v>0</v>
      </c>
      <c r="T1576" s="11">
        <v>125.58240000000001</v>
      </c>
      <c r="U1576" s="11">
        <f>SalesData[[#This Row],[Profit]]/SalesData[[#This Row],[Quantity]]</f>
        <v>13.953600000000002</v>
      </c>
      <c r="V1576" s="5">
        <f>SalesData[[#This Row],[Profit]]/SalesData[[#This Row],[Sales]]</f>
        <v>0.24000000000000002</v>
      </c>
      <c r="W1576" s="17">
        <f>IF(SalesData[[#This Row],[Discount]]&gt;=0.2,1,0)</f>
        <v>0</v>
      </c>
      <c r="X1576" s="1" t="s">
        <v>72</v>
      </c>
      <c r="Y1576" s="1" t="str">
        <f>TEXT(SalesData[[#This Row],[Order Date]],"yyyy")</f>
        <v>2015</v>
      </c>
      <c r="Z1576" s="1" t="s">
        <v>115</v>
      </c>
    </row>
    <row r="1577" spans="1:26" x14ac:dyDescent="0.3">
      <c r="A1577">
        <v>7468</v>
      </c>
      <c r="B1577" s="1" t="s">
        <v>3759</v>
      </c>
      <c r="C1577" s="2">
        <v>43050</v>
      </c>
      <c r="D1577" s="2">
        <v>43054</v>
      </c>
      <c r="E1577" s="1" t="s">
        <v>23</v>
      </c>
      <c r="F1577" s="1" t="s">
        <v>3383</v>
      </c>
      <c r="G1577" s="1" t="s">
        <v>3384</v>
      </c>
      <c r="H1577" s="1" t="s">
        <v>102</v>
      </c>
      <c r="I1577" s="1" t="s">
        <v>27</v>
      </c>
      <c r="J1577" s="1" t="s">
        <v>54</v>
      </c>
      <c r="K1577" s="1" t="s">
        <v>55</v>
      </c>
      <c r="L1577" s="1" t="s">
        <v>56</v>
      </c>
      <c r="M1577" s="1" t="s">
        <v>897</v>
      </c>
      <c r="N1577" s="1" t="s">
        <v>32</v>
      </c>
      <c r="O1577" s="1" t="s">
        <v>58</v>
      </c>
      <c r="P1577" s="1" t="s">
        <v>898</v>
      </c>
      <c r="Q1577">
        <v>34.92</v>
      </c>
      <c r="R1577">
        <v>4</v>
      </c>
      <c r="S1577" s="5">
        <v>0</v>
      </c>
      <c r="T1577" s="11">
        <v>11.8728</v>
      </c>
      <c r="U1577" s="11">
        <f>SalesData[[#This Row],[Profit]]/SalesData[[#This Row],[Quantity]]</f>
        <v>2.9681999999999999</v>
      </c>
      <c r="V1577" s="5">
        <f>SalesData[[#This Row],[Profit]]/SalesData[[#This Row],[Sales]]</f>
        <v>0.33999999999999997</v>
      </c>
      <c r="W1577" s="17">
        <f>IF(SalesData[[#This Row],[Discount]]&gt;=0.2,1,0)</f>
        <v>0</v>
      </c>
      <c r="X1577" s="1" t="s">
        <v>85</v>
      </c>
      <c r="Y1577" s="1" t="str">
        <f>TEXT(SalesData[[#This Row],[Order Date]],"yyyy")</f>
        <v>2017</v>
      </c>
      <c r="Z1577" s="1" t="s">
        <v>36</v>
      </c>
    </row>
    <row r="1578" spans="1:26" x14ac:dyDescent="0.3">
      <c r="A1578">
        <v>7470</v>
      </c>
      <c r="B1578" s="1" t="s">
        <v>3760</v>
      </c>
      <c r="C1578" s="2">
        <v>41897</v>
      </c>
      <c r="D1578" s="2">
        <v>41902</v>
      </c>
      <c r="E1578" s="1" t="s">
        <v>41</v>
      </c>
      <c r="F1578" s="1" t="s">
        <v>3761</v>
      </c>
      <c r="G1578" s="1" t="s">
        <v>3762</v>
      </c>
      <c r="H1578" s="1" t="s">
        <v>26</v>
      </c>
      <c r="I1578" s="1" t="s">
        <v>27</v>
      </c>
      <c r="J1578" s="1" t="s">
        <v>175</v>
      </c>
      <c r="K1578" s="1" t="s">
        <v>122</v>
      </c>
      <c r="L1578" s="1" t="s">
        <v>69</v>
      </c>
      <c r="M1578" s="1" t="s">
        <v>1350</v>
      </c>
      <c r="N1578" s="1" t="s">
        <v>32</v>
      </c>
      <c r="O1578" s="1" t="s">
        <v>58</v>
      </c>
      <c r="P1578" s="1" t="s">
        <v>1351</v>
      </c>
      <c r="Q1578">
        <v>14.56</v>
      </c>
      <c r="R1578">
        <v>2</v>
      </c>
      <c r="S1578" s="5">
        <v>0</v>
      </c>
      <c r="T1578" s="11">
        <v>6.2607999999999997</v>
      </c>
      <c r="U1578" s="11">
        <f>SalesData[[#This Row],[Profit]]/SalesData[[#This Row],[Quantity]]</f>
        <v>3.1303999999999998</v>
      </c>
      <c r="V1578" s="5">
        <f>SalesData[[#This Row],[Profit]]/SalesData[[#This Row],[Sales]]</f>
        <v>0.42999999999999994</v>
      </c>
      <c r="W1578" s="17">
        <f>IF(SalesData[[#This Row],[Discount]]&gt;=0.2,1,0)</f>
        <v>0</v>
      </c>
      <c r="X1578" s="1" t="s">
        <v>60</v>
      </c>
      <c r="Y1578" s="1" t="str">
        <f>TEXT(SalesData[[#This Row],[Order Date]],"yyyy")</f>
        <v>2014</v>
      </c>
      <c r="Z1578" s="1" t="s">
        <v>79</v>
      </c>
    </row>
    <row r="1579" spans="1:26" x14ac:dyDescent="0.3">
      <c r="A1579">
        <v>7475</v>
      </c>
      <c r="B1579" s="1" t="s">
        <v>3763</v>
      </c>
      <c r="C1579" s="2">
        <v>41645</v>
      </c>
      <c r="D1579" s="2">
        <v>41649</v>
      </c>
      <c r="E1579" s="1" t="s">
        <v>41</v>
      </c>
      <c r="F1579" s="1" t="s">
        <v>1284</v>
      </c>
      <c r="G1579" s="1" t="s">
        <v>1285</v>
      </c>
      <c r="H1579" s="1" t="s">
        <v>102</v>
      </c>
      <c r="I1579" s="1" t="s">
        <v>27</v>
      </c>
      <c r="J1579" s="1" t="s">
        <v>28</v>
      </c>
      <c r="K1579" s="1" t="s">
        <v>29</v>
      </c>
      <c r="L1579" s="1" t="s">
        <v>30</v>
      </c>
      <c r="M1579" s="1" t="s">
        <v>208</v>
      </c>
      <c r="N1579" s="1" t="s">
        <v>32</v>
      </c>
      <c r="O1579" s="1" t="s">
        <v>38</v>
      </c>
      <c r="P1579" s="1" t="s">
        <v>209</v>
      </c>
      <c r="Q1579">
        <v>2573.8200000000002</v>
      </c>
      <c r="R1579">
        <v>9</v>
      </c>
      <c r="S1579" s="5">
        <v>0</v>
      </c>
      <c r="T1579" s="11">
        <v>746.40779999999995</v>
      </c>
      <c r="U1579" s="11">
        <f>SalesData[[#This Row],[Profit]]/SalesData[[#This Row],[Quantity]]</f>
        <v>82.93419999999999</v>
      </c>
      <c r="V1579" s="5">
        <f>SalesData[[#This Row],[Profit]]/SalesData[[#This Row],[Sales]]</f>
        <v>0.28999999999999998</v>
      </c>
      <c r="W1579" s="17">
        <f>IF(SalesData[[#This Row],[Discount]]&gt;=0.2,1,0)</f>
        <v>0</v>
      </c>
      <c r="X1579" s="1" t="s">
        <v>85</v>
      </c>
      <c r="Y1579" s="1" t="str">
        <f>TEXT(SalesData[[#This Row],[Order Date]],"yyyy")</f>
        <v>2014</v>
      </c>
      <c r="Z1579" s="1" t="s">
        <v>171</v>
      </c>
    </row>
    <row r="1580" spans="1:26" x14ac:dyDescent="0.3">
      <c r="A1580">
        <v>7484</v>
      </c>
      <c r="B1580" s="1" t="s">
        <v>3764</v>
      </c>
      <c r="C1580" s="2">
        <v>41988</v>
      </c>
      <c r="D1580" s="2">
        <v>41990</v>
      </c>
      <c r="E1580" s="1" t="s">
        <v>23</v>
      </c>
      <c r="F1580" s="1" t="s">
        <v>505</v>
      </c>
      <c r="G1580" s="1" t="s">
        <v>506</v>
      </c>
      <c r="H1580" s="1" t="s">
        <v>92</v>
      </c>
      <c r="I1580" s="1" t="s">
        <v>27</v>
      </c>
      <c r="J1580" s="1" t="s">
        <v>67</v>
      </c>
      <c r="K1580" s="1" t="s">
        <v>68</v>
      </c>
      <c r="L1580" s="1" t="s">
        <v>69</v>
      </c>
      <c r="M1580" s="1" t="s">
        <v>1619</v>
      </c>
      <c r="N1580" s="1" t="s">
        <v>32</v>
      </c>
      <c r="O1580" s="1" t="s">
        <v>38</v>
      </c>
      <c r="P1580" s="1" t="s">
        <v>1620</v>
      </c>
      <c r="Q1580">
        <v>445.80200000000002</v>
      </c>
      <c r="R1580">
        <v>7</v>
      </c>
      <c r="S1580" s="5">
        <v>0.3</v>
      </c>
      <c r="T1580" s="11">
        <v>-108.2662</v>
      </c>
      <c r="U1580" s="11">
        <f>SalesData[[#This Row],[Profit]]/SalesData[[#This Row],[Quantity]]</f>
        <v>-15.4666</v>
      </c>
      <c r="V1580" s="5">
        <f>SalesData[[#This Row],[Profit]]/SalesData[[#This Row],[Sales]]</f>
        <v>-0.24285714285714283</v>
      </c>
      <c r="W1580" s="17">
        <f>IF(SalesData[[#This Row],[Discount]]&gt;=0.2,1,0)</f>
        <v>1</v>
      </c>
      <c r="X1580" s="1" t="s">
        <v>72</v>
      </c>
      <c r="Y1580" s="1" t="str">
        <f>TEXT(SalesData[[#This Row],[Order Date]],"yyyy")</f>
        <v>2014</v>
      </c>
      <c r="Z1580" s="1" t="s">
        <v>98</v>
      </c>
    </row>
    <row r="1581" spans="1:26" x14ac:dyDescent="0.3">
      <c r="A1581">
        <v>7489</v>
      </c>
      <c r="B1581" s="1" t="s">
        <v>3765</v>
      </c>
      <c r="C1581" s="2">
        <v>42357</v>
      </c>
      <c r="D1581" s="2">
        <v>42362</v>
      </c>
      <c r="E1581" s="1" t="s">
        <v>23</v>
      </c>
      <c r="F1581" s="1" t="s">
        <v>891</v>
      </c>
      <c r="G1581" s="1" t="s">
        <v>892</v>
      </c>
      <c r="H1581" s="1" t="s">
        <v>102</v>
      </c>
      <c r="I1581" s="1" t="s">
        <v>27</v>
      </c>
      <c r="J1581" s="1" t="s">
        <v>743</v>
      </c>
      <c r="K1581" s="1" t="s">
        <v>886</v>
      </c>
      <c r="L1581" s="1" t="s">
        <v>69</v>
      </c>
      <c r="M1581" s="1" t="s">
        <v>308</v>
      </c>
      <c r="N1581" s="1" t="s">
        <v>32</v>
      </c>
      <c r="O1581" s="1" t="s">
        <v>47</v>
      </c>
      <c r="P1581" s="1" t="s">
        <v>309</v>
      </c>
      <c r="Q1581">
        <v>1053.164</v>
      </c>
      <c r="R1581">
        <v>4</v>
      </c>
      <c r="S1581" s="5">
        <v>0.3</v>
      </c>
      <c r="T1581" s="11">
        <v>-105.3164</v>
      </c>
      <c r="U1581" s="11">
        <f>SalesData[[#This Row],[Profit]]/SalesData[[#This Row],[Quantity]]</f>
        <v>-26.3291</v>
      </c>
      <c r="V1581" s="5">
        <f>SalesData[[#This Row],[Profit]]/SalesData[[#This Row],[Sales]]</f>
        <v>-0.1</v>
      </c>
      <c r="W1581" s="17">
        <f>IF(SalesData[[#This Row],[Discount]]&gt;=0.2,1,0)</f>
        <v>1</v>
      </c>
      <c r="X1581" s="1" t="s">
        <v>60</v>
      </c>
      <c r="Y1581" s="1" t="str">
        <f>TEXT(SalesData[[#This Row],[Order Date]],"yyyy")</f>
        <v>2015</v>
      </c>
      <c r="Z1581" s="1" t="s">
        <v>98</v>
      </c>
    </row>
    <row r="1582" spans="1:26" x14ac:dyDescent="0.3">
      <c r="A1582">
        <v>7491</v>
      </c>
      <c r="B1582" s="1" t="s">
        <v>3766</v>
      </c>
      <c r="C1582" s="2">
        <v>42257</v>
      </c>
      <c r="D1582" s="2">
        <v>42263</v>
      </c>
      <c r="E1582" s="1" t="s">
        <v>41</v>
      </c>
      <c r="F1582" s="1" t="s">
        <v>1537</v>
      </c>
      <c r="G1582" s="1" t="s">
        <v>1538</v>
      </c>
      <c r="H1582" s="1" t="s">
        <v>92</v>
      </c>
      <c r="I1582" s="1" t="s">
        <v>27</v>
      </c>
      <c r="J1582" s="1" t="s">
        <v>54</v>
      </c>
      <c r="K1582" s="1" t="s">
        <v>55</v>
      </c>
      <c r="L1582" s="1" t="s">
        <v>56</v>
      </c>
      <c r="M1582" s="1" t="s">
        <v>169</v>
      </c>
      <c r="N1582" s="1" t="s">
        <v>32</v>
      </c>
      <c r="O1582" s="1" t="s">
        <v>58</v>
      </c>
      <c r="P1582" s="1" t="s">
        <v>170</v>
      </c>
      <c r="Q1582">
        <v>106.68</v>
      </c>
      <c r="R1582">
        <v>6</v>
      </c>
      <c r="S1582" s="5">
        <v>0</v>
      </c>
      <c r="T1582" s="11">
        <v>33.070799999999998</v>
      </c>
      <c r="U1582" s="11">
        <f>SalesData[[#This Row],[Profit]]/SalesData[[#This Row],[Quantity]]</f>
        <v>5.5118</v>
      </c>
      <c r="V1582" s="5">
        <f>SalesData[[#This Row],[Profit]]/SalesData[[#This Row],[Sales]]</f>
        <v>0.30999999999999994</v>
      </c>
      <c r="W1582" s="17">
        <f>IF(SalesData[[#This Row],[Discount]]&gt;=0.2,1,0)</f>
        <v>0</v>
      </c>
      <c r="X1582" s="1" t="s">
        <v>131</v>
      </c>
      <c r="Y1582" s="1" t="str">
        <f>TEXT(SalesData[[#This Row],[Order Date]],"yyyy")</f>
        <v>2015</v>
      </c>
      <c r="Z1582" s="1" t="s">
        <v>79</v>
      </c>
    </row>
    <row r="1583" spans="1:26" x14ac:dyDescent="0.3">
      <c r="A1583">
        <v>7494</v>
      </c>
      <c r="B1583" s="1" t="s">
        <v>3767</v>
      </c>
      <c r="C1583" s="2">
        <v>42989</v>
      </c>
      <c r="D1583" s="2">
        <v>42994</v>
      </c>
      <c r="E1583" s="1" t="s">
        <v>41</v>
      </c>
      <c r="F1583" s="1" t="s">
        <v>3768</v>
      </c>
      <c r="G1583" s="1" t="s">
        <v>3769</v>
      </c>
      <c r="H1583" s="1" t="s">
        <v>26</v>
      </c>
      <c r="I1583" s="1" t="s">
        <v>27</v>
      </c>
      <c r="J1583" s="1" t="s">
        <v>103</v>
      </c>
      <c r="K1583" s="1" t="s">
        <v>94</v>
      </c>
      <c r="L1583" s="1" t="s">
        <v>95</v>
      </c>
      <c r="M1583" s="1" t="s">
        <v>1629</v>
      </c>
      <c r="N1583" s="1" t="s">
        <v>32</v>
      </c>
      <c r="O1583" s="1" t="s">
        <v>47</v>
      </c>
      <c r="P1583" s="1" t="s">
        <v>1630</v>
      </c>
      <c r="Q1583">
        <v>512.19000000000005</v>
      </c>
      <c r="R1583">
        <v>5</v>
      </c>
      <c r="S1583" s="5">
        <v>0.3</v>
      </c>
      <c r="T1583" s="11">
        <v>-65.852999999999994</v>
      </c>
      <c r="U1583" s="11">
        <f>SalesData[[#This Row],[Profit]]/SalesData[[#This Row],[Quantity]]</f>
        <v>-13.170599999999999</v>
      </c>
      <c r="V1583" s="5">
        <f>SalesData[[#This Row],[Profit]]/SalesData[[#This Row],[Sales]]</f>
        <v>-0.12857142857142856</v>
      </c>
      <c r="W1583" s="17">
        <f>IF(SalesData[[#This Row],[Discount]]&gt;=0.2,1,0)</f>
        <v>1</v>
      </c>
      <c r="X1583" s="1" t="s">
        <v>60</v>
      </c>
      <c r="Y1583" s="1" t="str">
        <f>TEXT(SalesData[[#This Row],[Order Date]],"yyyy")</f>
        <v>2017</v>
      </c>
      <c r="Z1583" s="1" t="s">
        <v>79</v>
      </c>
    </row>
    <row r="1584" spans="1:26" x14ac:dyDescent="0.3">
      <c r="A1584">
        <v>7497</v>
      </c>
      <c r="B1584" s="1" t="s">
        <v>3770</v>
      </c>
      <c r="C1584" s="2">
        <v>42930</v>
      </c>
      <c r="D1584" s="2">
        <v>42934</v>
      </c>
      <c r="E1584" s="1" t="s">
        <v>41</v>
      </c>
      <c r="F1584" s="1" t="s">
        <v>3771</v>
      </c>
      <c r="G1584" s="1" t="s">
        <v>3772</v>
      </c>
      <c r="H1584" s="1" t="s">
        <v>26</v>
      </c>
      <c r="I1584" s="1" t="s">
        <v>27</v>
      </c>
      <c r="J1584" s="1" t="s">
        <v>3773</v>
      </c>
      <c r="K1584" s="1" t="s">
        <v>55</v>
      </c>
      <c r="L1584" s="1" t="s">
        <v>56</v>
      </c>
      <c r="M1584" s="1" t="s">
        <v>922</v>
      </c>
      <c r="N1584" s="1" t="s">
        <v>32</v>
      </c>
      <c r="O1584" s="1" t="s">
        <v>58</v>
      </c>
      <c r="P1584" s="1" t="s">
        <v>923</v>
      </c>
      <c r="Q1584">
        <v>276.69</v>
      </c>
      <c r="R1584">
        <v>3</v>
      </c>
      <c r="S1584" s="5">
        <v>0</v>
      </c>
      <c r="T1584" s="11">
        <v>49.804200000000002</v>
      </c>
      <c r="U1584" s="11">
        <f>SalesData[[#This Row],[Profit]]/SalesData[[#This Row],[Quantity]]</f>
        <v>16.601400000000002</v>
      </c>
      <c r="V1584" s="5">
        <f>SalesData[[#This Row],[Profit]]/SalesData[[#This Row],[Sales]]</f>
        <v>0.18</v>
      </c>
      <c r="W1584" s="17">
        <f>IF(SalesData[[#This Row],[Discount]]&gt;=0.2,1,0)</f>
        <v>0</v>
      </c>
      <c r="X1584" s="1" t="s">
        <v>85</v>
      </c>
      <c r="Y1584" s="1" t="str">
        <f>TEXT(SalesData[[#This Row],[Order Date]],"yyyy")</f>
        <v>2017</v>
      </c>
      <c r="Z1584" s="1" t="s">
        <v>73</v>
      </c>
    </row>
    <row r="1585" spans="1:26" x14ac:dyDescent="0.3">
      <c r="A1585">
        <v>7500</v>
      </c>
      <c r="B1585" s="1" t="s">
        <v>3770</v>
      </c>
      <c r="C1585" s="2">
        <v>42930</v>
      </c>
      <c r="D1585" s="2">
        <v>42934</v>
      </c>
      <c r="E1585" s="1" t="s">
        <v>41</v>
      </c>
      <c r="F1585" s="1" t="s">
        <v>3771</v>
      </c>
      <c r="G1585" s="1" t="s">
        <v>3772</v>
      </c>
      <c r="H1585" s="1" t="s">
        <v>26</v>
      </c>
      <c r="I1585" s="1" t="s">
        <v>27</v>
      </c>
      <c r="J1585" s="1" t="s">
        <v>3773</v>
      </c>
      <c r="K1585" s="1" t="s">
        <v>55</v>
      </c>
      <c r="L1585" s="1" t="s">
        <v>56</v>
      </c>
      <c r="M1585" s="1" t="s">
        <v>273</v>
      </c>
      <c r="N1585" s="1" t="s">
        <v>32</v>
      </c>
      <c r="O1585" s="1" t="s">
        <v>58</v>
      </c>
      <c r="P1585" s="1" t="s">
        <v>274</v>
      </c>
      <c r="Q1585">
        <v>18.84</v>
      </c>
      <c r="R1585">
        <v>3</v>
      </c>
      <c r="S1585" s="5">
        <v>0</v>
      </c>
      <c r="T1585" s="11">
        <v>7.9127999999999998</v>
      </c>
      <c r="U1585" s="11">
        <f>SalesData[[#This Row],[Profit]]/SalesData[[#This Row],[Quantity]]</f>
        <v>2.6375999999999999</v>
      </c>
      <c r="V1585" s="5">
        <f>SalesData[[#This Row],[Profit]]/SalesData[[#This Row],[Sales]]</f>
        <v>0.42</v>
      </c>
      <c r="W1585" s="17">
        <f>IF(SalesData[[#This Row],[Discount]]&gt;=0.2,1,0)</f>
        <v>0</v>
      </c>
      <c r="X1585" s="1" t="s">
        <v>85</v>
      </c>
      <c r="Y1585" s="1" t="str">
        <f>TEXT(SalesData[[#This Row],[Order Date]],"yyyy")</f>
        <v>2017</v>
      </c>
      <c r="Z1585" s="1" t="s">
        <v>73</v>
      </c>
    </row>
    <row r="1586" spans="1:26" x14ac:dyDescent="0.3">
      <c r="A1586">
        <v>7512</v>
      </c>
      <c r="B1586" s="1" t="s">
        <v>3774</v>
      </c>
      <c r="C1586" s="2">
        <v>42930</v>
      </c>
      <c r="D1586" s="2">
        <v>42934</v>
      </c>
      <c r="E1586" s="1" t="s">
        <v>41</v>
      </c>
      <c r="F1586" s="1" t="s">
        <v>2810</v>
      </c>
      <c r="G1586" s="1" t="s">
        <v>2811</v>
      </c>
      <c r="H1586" s="1" t="s">
        <v>26</v>
      </c>
      <c r="I1586" s="1" t="s">
        <v>27</v>
      </c>
      <c r="J1586" s="1" t="s">
        <v>349</v>
      </c>
      <c r="K1586" s="1" t="s">
        <v>233</v>
      </c>
      <c r="L1586" s="1" t="s">
        <v>69</v>
      </c>
      <c r="M1586" s="1" t="s">
        <v>1402</v>
      </c>
      <c r="N1586" s="1" t="s">
        <v>32</v>
      </c>
      <c r="O1586" s="1" t="s">
        <v>58</v>
      </c>
      <c r="P1586" s="1" t="s">
        <v>1403</v>
      </c>
      <c r="Q1586">
        <v>396.92</v>
      </c>
      <c r="R1586">
        <v>5</v>
      </c>
      <c r="S1586" s="5">
        <v>0.2</v>
      </c>
      <c r="T1586" s="11">
        <v>148.845</v>
      </c>
      <c r="U1586" s="11">
        <f>SalesData[[#This Row],[Profit]]/SalesData[[#This Row],[Quantity]]</f>
        <v>29.768999999999998</v>
      </c>
      <c r="V1586" s="5">
        <f>SalesData[[#This Row],[Profit]]/SalesData[[#This Row],[Sales]]</f>
        <v>0.375</v>
      </c>
      <c r="W1586" s="17">
        <f>IF(SalesData[[#This Row],[Discount]]&gt;=0.2,1,0)</f>
        <v>1</v>
      </c>
      <c r="X1586" s="1" t="s">
        <v>85</v>
      </c>
      <c r="Y1586" s="1" t="str">
        <f>TEXT(SalesData[[#This Row],[Order Date]],"yyyy")</f>
        <v>2017</v>
      </c>
      <c r="Z1586" s="1" t="s">
        <v>73</v>
      </c>
    </row>
    <row r="1587" spans="1:26" x14ac:dyDescent="0.3">
      <c r="A1587">
        <v>7524</v>
      </c>
      <c r="B1587" s="1" t="s">
        <v>3775</v>
      </c>
      <c r="C1587" s="2">
        <v>42618</v>
      </c>
      <c r="D1587" s="2">
        <v>42624</v>
      </c>
      <c r="E1587" s="1" t="s">
        <v>41</v>
      </c>
      <c r="F1587" s="1" t="s">
        <v>1385</v>
      </c>
      <c r="G1587" s="1" t="s">
        <v>1386</v>
      </c>
      <c r="H1587" s="1" t="s">
        <v>26</v>
      </c>
      <c r="I1587" s="1" t="s">
        <v>27</v>
      </c>
      <c r="J1587" s="1" t="s">
        <v>817</v>
      </c>
      <c r="K1587" s="1" t="s">
        <v>233</v>
      </c>
      <c r="L1587" s="1" t="s">
        <v>69</v>
      </c>
      <c r="M1587" s="1" t="s">
        <v>300</v>
      </c>
      <c r="N1587" s="1" t="s">
        <v>32</v>
      </c>
      <c r="O1587" s="1" t="s">
        <v>38</v>
      </c>
      <c r="P1587" s="1" t="s">
        <v>301</v>
      </c>
      <c r="Q1587">
        <v>85.245999999999995</v>
      </c>
      <c r="R1587">
        <v>2</v>
      </c>
      <c r="S1587" s="5">
        <v>0.3</v>
      </c>
      <c r="T1587" s="11">
        <v>-1.2178</v>
      </c>
      <c r="U1587" s="11">
        <f>SalesData[[#This Row],[Profit]]/SalesData[[#This Row],[Quantity]]</f>
        <v>-0.6089</v>
      </c>
      <c r="V1587" s="5">
        <f>SalesData[[#This Row],[Profit]]/SalesData[[#This Row],[Sales]]</f>
        <v>-1.4285714285714287E-2</v>
      </c>
      <c r="W1587" s="17">
        <f>IF(SalesData[[#This Row],[Discount]]&gt;=0.2,1,0)</f>
        <v>1</v>
      </c>
      <c r="X1587" s="1" t="s">
        <v>131</v>
      </c>
      <c r="Y1587" s="1" t="str">
        <f>TEXT(SalesData[[#This Row],[Order Date]],"yyyy")</f>
        <v>2016</v>
      </c>
      <c r="Z1587" s="1" t="s">
        <v>79</v>
      </c>
    </row>
    <row r="1588" spans="1:26" x14ac:dyDescent="0.3">
      <c r="A1588">
        <v>7526</v>
      </c>
      <c r="B1588" s="1" t="s">
        <v>3776</v>
      </c>
      <c r="C1588" s="2">
        <v>41892</v>
      </c>
      <c r="D1588" s="2">
        <v>41898</v>
      </c>
      <c r="E1588" s="1" t="s">
        <v>41</v>
      </c>
      <c r="F1588" s="1" t="s">
        <v>2228</v>
      </c>
      <c r="G1588" s="1" t="s">
        <v>2229</v>
      </c>
      <c r="H1588" s="1" t="s">
        <v>26</v>
      </c>
      <c r="I1588" s="1" t="s">
        <v>27</v>
      </c>
      <c r="J1588" s="1" t="s">
        <v>2261</v>
      </c>
      <c r="K1588" s="1" t="s">
        <v>1519</v>
      </c>
      <c r="L1588" s="1" t="s">
        <v>56</v>
      </c>
      <c r="M1588" s="1" t="s">
        <v>1097</v>
      </c>
      <c r="N1588" s="1" t="s">
        <v>32</v>
      </c>
      <c r="O1588" s="1" t="s">
        <v>38</v>
      </c>
      <c r="P1588" s="1" t="s">
        <v>1098</v>
      </c>
      <c r="Q1588">
        <v>1487.04</v>
      </c>
      <c r="R1588">
        <v>5</v>
      </c>
      <c r="S1588" s="5">
        <v>0.2</v>
      </c>
      <c r="T1588" s="11">
        <v>148.70400000000001</v>
      </c>
      <c r="U1588" s="11">
        <f>SalesData[[#This Row],[Profit]]/SalesData[[#This Row],[Quantity]]</f>
        <v>29.7408</v>
      </c>
      <c r="V1588" s="5">
        <f>SalesData[[#This Row],[Profit]]/SalesData[[#This Row],[Sales]]</f>
        <v>0.1</v>
      </c>
      <c r="W1588" s="17">
        <f>IF(SalesData[[#This Row],[Discount]]&gt;=0.2,1,0)</f>
        <v>1</v>
      </c>
      <c r="X1588" s="1" t="s">
        <v>131</v>
      </c>
      <c r="Y1588" s="1" t="str">
        <f>TEXT(SalesData[[#This Row],[Order Date]],"yyyy")</f>
        <v>2014</v>
      </c>
      <c r="Z1588" s="1" t="s">
        <v>79</v>
      </c>
    </row>
    <row r="1589" spans="1:26" x14ac:dyDescent="0.3">
      <c r="A1589">
        <v>7528</v>
      </c>
      <c r="B1589" s="1" t="s">
        <v>3777</v>
      </c>
      <c r="C1589" s="2">
        <v>43004</v>
      </c>
      <c r="D1589" s="2">
        <v>43004</v>
      </c>
      <c r="E1589" s="1" t="s">
        <v>427</v>
      </c>
      <c r="F1589" s="1" t="s">
        <v>3324</v>
      </c>
      <c r="G1589" s="1" t="s">
        <v>3325</v>
      </c>
      <c r="H1589" s="1" t="s">
        <v>92</v>
      </c>
      <c r="I1589" s="1" t="s">
        <v>27</v>
      </c>
      <c r="J1589" s="1" t="s">
        <v>330</v>
      </c>
      <c r="K1589" s="1" t="s">
        <v>55</v>
      </c>
      <c r="L1589" s="1" t="s">
        <v>56</v>
      </c>
      <c r="M1589" s="1" t="s">
        <v>2013</v>
      </c>
      <c r="N1589" s="1" t="s">
        <v>32</v>
      </c>
      <c r="O1589" s="1" t="s">
        <v>58</v>
      </c>
      <c r="P1589" s="1" t="s">
        <v>2014</v>
      </c>
      <c r="Q1589">
        <v>9.24</v>
      </c>
      <c r="R1589">
        <v>3</v>
      </c>
      <c r="S1589" s="5">
        <v>0</v>
      </c>
      <c r="T1589" s="11">
        <v>2.9567999999999999</v>
      </c>
      <c r="U1589" s="11">
        <f>SalesData[[#This Row],[Profit]]/SalesData[[#This Row],[Quantity]]</f>
        <v>0.98559999999999992</v>
      </c>
      <c r="V1589" s="5">
        <f>SalesData[[#This Row],[Profit]]/SalesData[[#This Row],[Sales]]</f>
        <v>0.31999999999999995</v>
      </c>
      <c r="W1589" s="17">
        <f>IF(SalesData[[#This Row],[Discount]]&gt;=0.2,1,0)</f>
        <v>0</v>
      </c>
      <c r="X1589" s="1" t="s">
        <v>432</v>
      </c>
      <c r="Y1589" s="1" t="str">
        <f>TEXT(SalesData[[#This Row],[Order Date]],"yyyy")</f>
        <v>2017</v>
      </c>
      <c r="Z1589" s="1" t="s">
        <v>79</v>
      </c>
    </row>
    <row r="1590" spans="1:26" x14ac:dyDescent="0.3">
      <c r="A1590">
        <v>7532</v>
      </c>
      <c r="B1590" s="1" t="s">
        <v>3778</v>
      </c>
      <c r="C1590" s="2">
        <v>42538</v>
      </c>
      <c r="D1590" s="2">
        <v>42540</v>
      </c>
      <c r="E1590" s="1" t="s">
        <v>89</v>
      </c>
      <c r="F1590" s="1" t="s">
        <v>223</v>
      </c>
      <c r="G1590" s="1" t="s">
        <v>224</v>
      </c>
      <c r="H1590" s="1" t="s">
        <v>26</v>
      </c>
      <c r="I1590" s="1" t="s">
        <v>27</v>
      </c>
      <c r="J1590" s="1" t="s">
        <v>3779</v>
      </c>
      <c r="K1590" s="1" t="s">
        <v>182</v>
      </c>
      <c r="L1590" s="1" t="s">
        <v>56</v>
      </c>
      <c r="M1590" s="1" t="s">
        <v>1855</v>
      </c>
      <c r="N1590" s="1" t="s">
        <v>32</v>
      </c>
      <c r="O1590" s="1" t="s">
        <v>58</v>
      </c>
      <c r="P1590" s="1" t="s">
        <v>1856</v>
      </c>
      <c r="Q1590">
        <v>266.35199999999998</v>
      </c>
      <c r="R1590">
        <v>3</v>
      </c>
      <c r="S1590" s="5">
        <v>0.2</v>
      </c>
      <c r="T1590" s="11">
        <v>-13.317600000000001</v>
      </c>
      <c r="U1590" s="11">
        <f>SalesData[[#This Row],[Profit]]/SalesData[[#This Row],[Quantity]]</f>
        <v>-4.4392000000000005</v>
      </c>
      <c r="V1590" s="5">
        <f>SalesData[[#This Row],[Profit]]/SalesData[[#This Row],[Sales]]</f>
        <v>-5.000000000000001E-2</v>
      </c>
      <c r="W1590" s="17">
        <f>IF(SalesData[[#This Row],[Discount]]&gt;=0.2,1,0)</f>
        <v>1</v>
      </c>
      <c r="X1590" s="1" t="s">
        <v>72</v>
      </c>
      <c r="Y1590" s="1" t="str">
        <f>TEXT(SalesData[[#This Row],[Order Date]],"yyyy")</f>
        <v>2016</v>
      </c>
      <c r="Z1590" s="1" t="s">
        <v>61</v>
      </c>
    </row>
    <row r="1591" spans="1:26" x14ac:dyDescent="0.3">
      <c r="A1591">
        <v>7533</v>
      </c>
      <c r="B1591" s="1" t="s">
        <v>3778</v>
      </c>
      <c r="C1591" s="2">
        <v>42538</v>
      </c>
      <c r="D1591" s="2">
        <v>42540</v>
      </c>
      <c r="E1591" s="1" t="s">
        <v>89</v>
      </c>
      <c r="F1591" s="1" t="s">
        <v>223</v>
      </c>
      <c r="G1591" s="1" t="s">
        <v>224</v>
      </c>
      <c r="H1591" s="1" t="s">
        <v>26</v>
      </c>
      <c r="I1591" s="1" t="s">
        <v>27</v>
      </c>
      <c r="J1591" s="1" t="s">
        <v>3779</v>
      </c>
      <c r="K1591" s="1" t="s">
        <v>182</v>
      </c>
      <c r="L1591" s="1" t="s">
        <v>56</v>
      </c>
      <c r="M1591" s="1" t="s">
        <v>658</v>
      </c>
      <c r="N1591" s="1" t="s">
        <v>32</v>
      </c>
      <c r="O1591" s="1" t="s">
        <v>38</v>
      </c>
      <c r="P1591" s="1" t="s">
        <v>659</v>
      </c>
      <c r="Q1591">
        <v>483.13600000000002</v>
      </c>
      <c r="R1591">
        <v>4</v>
      </c>
      <c r="S1591" s="5">
        <v>0.2</v>
      </c>
      <c r="T1591" s="11">
        <v>54.352800000000002</v>
      </c>
      <c r="U1591" s="11">
        <f>SalesData[[#This Row],[Profit]]/SalesData[[#This Row],[Quantity]]</f>
        <v>13.588200000000001</v>
      </c>
      <c r="V1591" s="5">
        <f>SalesData[[#This Row],[Profit]]/SalesData[[#This Row],[Sales]]</f>
        <v>0.1125</v>
      </c>
      <c r="W1591" s="17">
        <f>IF(SalesData[[#This Row],[Discount]]&gt;=0.2,1,0)</f>
        <v>1</v>
      </c>
      <c r="X1591" s="1" t="s">
        <v>72</v>
      </c>
      <c r="Y1591" s="1" t="str">
        <f>TEXT(SalesData[[#This Row],[Order Date]],"yyyy")</f>
        <v>2016</v>
      </c>
      <c r="Z1591" s="1" t="s">
        <v>61</v>
      </c>
    </row>
    <row r="1592" spans="1:26" x14ac:dyDescent="0.3">
      <c r="A1592">
        <v>7534</v>
      </c>
      <c r="B1592" s="1" t="s">
        <v>3780</v>
      </c>
      <c r="C1592" s="2">
        <v>42791</v>
      </c>
      <c r="D1592" s="2">
        <v>42795</v>
      </c>
      <c r="E1592" s="1" t="s">
        <v>41</v>
      </c>
      <c r="F1592" s="1" t="s">
        <v>3350</v>
      </c>
      <c r="G1592" s="1" t="s">
        <v>3351</v>
      </c>
      <c r="H1592" s="1" t="s">
        <v>26</v>
      </c>
      <c r="I1592" s="1" t="s">
        <v>27</v>
      </c>
      <c r="J1592" s="1" t="s">
        <v>3781</v>
      </c>
      <c r="K1592" s="1" t="s">
        <v>1038</v>
      </c>
      <c r="L1592" s="1" t="s">
        <v>30</v>
      </c>
      <c r="M1592" s="1" t="s">
        <v>1030</v>
      </c>
      <c r="N1592" s="1" t="s">
        <v>32</v>
      </c>
      <c r="O1592" s="1" t="s">
        <v>38</v>
      </c>
      <c r="P1592" s="1" t="s">
        <v>1031</v>
      </c>
      <c r="Q1592">
        <v>196.78399999999999</v>
      </c>
      <c r="R1592">
        <v>2</v>
      </c>
      <c r="S1592" s="5">
        <v>0.2</v>
      </c>
      <c r="T1592" s="11">
        <v>-22.138200000000001</v>
      </c>
      <c r="U1592" s="11">
        <f>SalesData[[#This Row],[Profit]]/SalesData[[#This Row],[Quantity]]</f>
        <v>-11.069100000000001</v>
      </c>
      <c r="V1592" s="5">
        <f>SalesData[[#This Row],[Profit]]/SalesData[[#This Row],[Sales]]</f>
        <v>-0.11250000000000002</v>
      </c>
      <c r="W1592" s="17">
        <f>IF(SalesData[[#This Row],[Discount]]&gt;=0.2,1,0)</f>
        <v>1</v>
      </c>
      <c r="X1592" s="1" t="s">
        <v>85</v>
      </c>
      <c r="Y1592" s="1" t="str">
        <f>TEXT(SalesData[[#This Row],[Order Date]],"yyyy")</f>
        <v>2017</v>
      </c>
      <c r="Z1592" s="1" t="s">
        <v>299</v>
      </c>
    </row>
    <row r="1593" spans="1:26" x14ac:dyDescent="0.3">
      <c r="A1593">
        <v>7535</v>
      </c>
      <c r="B1593" s="1" t="s">
        <v>3780</v>
      </c>
      <c r="C1593" s="2">
        <v>42791</v>
      </c>
      <c r="D1593" s="2">
        <v>42795</v>
      </c>
      <c r="E1593" s="1" t="s">
        <v>41</v>
      </c>
      <c r="F1593" s="1" t="s">
        <v>3350</v>
      </c>
      <c r="G1593" s="1" t="s">
        <v>3351</v>
      </c>
      <c r="H1593" s="1" t="s">
        <v>26</v>
      </c>
      <c r="I1593" s="1" t="s">
        <v>27</v>
      </c>
      <c r="J1593" s="1" t="s">
        <v>3781</v>
      </c>
      <c r="K1593" s="1" t="s">
        <v>1038</v>
      </c>
      <c r="L1593" s="1" t="s">
        <v>30</v>
      </c>
      <c r="M1593" s="1" t="s">
        <v>350</v>
      </c>
      <c r="N1593" s="1" t="s">
        <v>32</v>
      </c>
      <c r="O1593" s="1" t="s">
        <v>33</v>
      </c>
      <c r="P1593" s="1" t="s">
        <v>351</v>
      </c>
      <c r="Q1593">
        <v>231.92</v>
      </c>
      <c r="R1593">
        <v>5</v>
      </c>
      <c r="S1593" s="5">
        <v>0.2</v>
      </c>
      <c r="T1593" s="11">
        <v>5.798</v>
      </c>
      <c r="U1593" s="11">
        <f>SalesData[[#This Row],[Profit]]/SalesData[[#This Row],[Quantity]]</f>
        <v>1.1596</v>
      </c>
      <c r="V1593" s="5">
        <f>SalesData[[#This Row],[Profit]]/SalesData[[#This Row],[Sales]]</f>
        <v>2.5000000000000001E-2</v>
      </c>
      <c r="W1593" s="17">
        <f>IF(SalesData[[#This Row],[Discount]]&gt;=0.2,1,0)</f>
        <v>1</v>
      </c>
      <c r="X1593" s="1" t="s">
        <v>85</v>
      </c>
      <c r="Y1593" s="1" t="str">
        <f>TEXT(SalesData[[#This Row],[Order Date]],"yyyy")</f>
        <v>2017</v>
      </c>
      <c r="Z1593" s="1" t="s">
        <v>299</v>
      </c>
    </row>
    <row r="1594" spans="1:26" x14ac:dyDescent="0.3">
      <c r="A1594">
        <v>7537</v>
      </c>
      <c r="B1594" s="1" t="s">
        <v>3782</v>
      </c>
      <c r="C1594" s="2">
        <v>43072</v>
      </c>
      <c r="D1594" s="2">
        <v>43077</v>
      </c>
      <c r="E1594" s="1" t="s">
        <v>41</v>
      </c>
      <c r="F1594" s="1" t="s">
        <v>1793</v>
      </c>
      <c r="G1594" s="1" t="s">
        <v>1794</v>
      </c>
      <c r="H1594" s="1" t="s">
        <v>26</v>
      </c>
      <c r="I1594" s="1" t="s">
        <v>27</v>
      </c>
      <c r="J1594" s="1" t="s">
        <v>103</v>
      </c>
      <c r="K1594" s="1" t="s">
        <v>94</v>
      </c>
      <c r="L1594" s="1" t="s">
        <v>95</v>
      </c>
      <c r="M1594" s="1" t="s">
        <v>3547</v>
      </c>
      <c r="N1594" s="1" t="s">
        <v>32</v>
      </c>
      <c r="O1594" s="1" t="s">
        <v>58</v>
      </c>
      <c r="P1594" s="1" t="s">
        <v>3548</v>
      </c>
      <c r="Q1594">
        <v>13.592000000000001</v>
      </c>
      <c r="R1594">
        <v>2</v>
      </c>
      <c r="S1594" s="5">
        <v>0.6</v>
      </c>
      <c r="T1594" s="11">
        <v>-14.271599999999999</v>
      </c>
      <c r="U1594" s="11">
        <f>SalesData[[#This Row],[Profit]]/SalesData[[#This Row],[Quantity]]</f>
        <v>-7.1357999999999997</v>
      </c>
      <c r="V1594" s="5">
        <f>SalesData[[#This Row],[Profit]]/SalesData[[#This Row],[Sales]]</f>
        <v>-1.0499999999999998</v>
      </c>
      <c r="W1594" s="17">
        <f>IF(SalesData[[#This Row],[Discount]]&gt;=0.2,1,0)</f>
        <v>1</v>
      </c>
      <c r="X1594" s="1" t="s">
        <v>60</v>
      </c>
      <c r="Y1594" s="1" t="str">
        <f>TEXT(SalesData[[#This Row],[Order Date]],"yyyy")</f>
        <v>2017</v>
      </c>
      <c r="Z1594" s="1" t="s">
        <v>98</v>
      </c>
    </row>
    <row r="1595" spans="1:26" x14ac:dyDescent="0.3">
      <c r="A1595">
        <v>7541</v>
      </c>
      <c r="B1595" s="1" t="s">
        <v>3783</v>
      </c>
      <c r="C1595" s="2">
        <v>43071</v>
      </c>
      <c r="D1595" s="2">
        <v>43075</v>
      </c>
      <c r="E1595" s="1" t="s">
        <v>41</v>
      </c>
      <c r="F1595" s="1" t="s">
        <v>3784</v>
      </c>
      <c r="G1595" s="1" t="s">
        <v>3785</v>
      </c>
      <c r="H1595" s="1" t="s">
        <v>92</v>
      </c>
      <c r="I1595" s="1" t="s">
        <v>27</v>
      </c>
      <c r="J1595" s="1" t="s">
        <v>267</v>
      </c>
      <c r="K1595" s="1" t="s">
        <v>182</v>
      </c>
      <c r="L1595" s="1" t="s">
        <v>56</v>
      </c>
      <c r="M1595" s="1" t="s">
        <v>2817</v>
      </c>
      <c r="N1595" s="1" t="s">
        <v>32</v>
      </c>
      <c r="O1595" s="1" t="s">
        <v>33</v>
      </c>
      <c r="P1595" s="1" t="s">
        <v>2818</v>
      </c>
      <c r="Q1595">
        <v>242.352</v>
      </c>
      <c r="R1595">
        <v>8</v>
      </c>
      <c r="S1595" s="5">
        <v>0.7</v>
      </c>
      <c r="T1595" s="11">
        <v>-363.52800000000002</v>
      </c>
      <c r="U1595" s="11">
        <f>SalesData[[#This Row],[Profit]]/SalesData[[#This Row],[Quantity]]</f>
        <v>-45.441000000000003</v>
      </c>
      <c r="V1595" s="5">
        <f>SalesData[[#This Row],[Profit]]/SalesData[[#This Row],[Sales]]</f>
        <v>-1.5</v>
      </c>
      <c r="W1595" s="17">
        <f>IF(SalesData[[#This Row],[Discount]]&gt;=0.2,1,0)</f>
        <v>1</v>
      </c>
      <c r="X1595" s="1" t="s">
        <v>85</v>
      </c>
      <c r="Y1595" s="1" t="str">
        <f>TEXT(SalesData[[#This Row],[Order Date]],"yyyy")</f>
        <v>2017</v>
      </c>
      <c r="Z1595" s="1" t="s">
        <v>98</v>
      </c>
    </row>
    <row r="1596" spans="1:26" x14ac:dyDescent="0.3">
      <c r="A1596">
        <v>7543</v>
      </c>
      <c r="B1596" s="1" t="s">
        <v>3783</v>
      </c>
      <c r="C1596" s="2">
        <v>43071</v>
      </c>
      <c r="D1596" s="2">
        <v>43075</v>
      </c>
      <c r="E1596" s="1" t="s">
        <v>41</v>
      </c>
      <c r="F1596" s="1" t="s">
        <v>3784</v>
      </c>
      <c r="G1596" s="1" t="s">
        <v>3785</v>
      </c>
      <c r="H1596" s="1" t="s">
        <v>92</v>
      </c>
      <c r="I1596" s="1" t="s">
        <v>27</v>
      </c>
      <c r="J1596" s="1" t="s">
        <v>267</v>
      </c>
      <c r="K1596" s="1" t="s">
        <v>182</v>
      </c>
      <c r="L1596" s="1" t="s">
        <v>56</v>
      </c>
      <c r="M1596" s="1" t="s">
        <v>1393</v>
      </c>
      <c r="N1596" s="1" t="s">
        <v>32</v>
      </c>
      <c r="O1596" s="1" t="s">
        <v>58</v>
      </c>
      <c r="P1596" s="1" t="s">
        <v>1394</v>
      </c>
      <c r="Q1596">
        <v>508.70400000000001</v>
      </c>
      <c r="R1596">
        <v>6</v>
      </c>
      <c r="S1596" s="5">
        <v>0.2</v>
      </c>
      <c r="T1596" s="11">
        <v>0</v>
      </c>
      <c r="U1596" s="11">
        <f>SalesData[[#This Row],[Profit]]/SalesData[[#This Row],[Quantity]]</f>
        <v>0</v>
      </c>
      <c r="V1596" s="5">
        <f>SalesData[[#This Row],[Profit]]/SalesData[[#This Row],[Sales]]</f>
        <v>0</v>
      </c>
      <c r="W1596" s="17">
        <f>IF(SalesData[[#This Row],[Discount]]&gt;=0.2,1,0)</f>
        <v>1</v>
      </c>
      <c r="X1596" s="1" t="s">
        <v>85</v>
      </c>
      <c r="Y1596" s="1" t="str">
        <f>TEXT(SalesData[[#This Row],[Order Date]],"yyyy")</f>
        <v>2017</v>
      </c>
      <c r="Z1596" s="1" t="s">
        <v>98</v>
      </c>
    </row>
    <row r="1597" spans="1:26" x14ac:dyDescent="0.3">
      <c r="A1597">
        <v>7545</v>
      </c>
      <c r="B1597" s="1" t="s">
        <v>3783</v>
      </c>
      <c r="C1597" s="2">
        <v>43071</v>
      </c>
      <c r="D1597" s="2">
        <v>43075</v>
      </c>
      <c r="E1597" s="1" t="s">
        <v>41</v>
      </c>
      <c r="F1597" s="1" t="s">
        <v>3784</v>
      </c>
      <c r="G1597" s="1" t="s">
        <v>3785</v>
      </c>
      <c r="H1597" s="1" t="s">
        <v>92</v>
      </c>
      <c r="I1597" s="1" t="s">
        <v>27</v>
      </c>
      <c r="J1597" s="1" t="s">
        <v>267</v>
      </c>
      <c r="K1597" s="1" t="s">
        <v>182</v>
      </c>
      <c r="L1597" s="1" t="s">
        <v>56</v>
      </c>
      <c r="M1597" s="1" t="s">
        <v>807</v>
      </c>
      <c r="N1597" s="1" t="s">
        <v>32</v>
      </c>
      <c r="O1597" s="1" t="s">
        <v>38</v>
      </c>
      <c r="P1597" s="1" t="s">
        <v>808</v>
      </c>
      <c r="Q1597">
        <v>906.68</v>
      </c>
      <c r="R1597">
        <v>5</v>
      </c>
      <c r="S1597" s="5">
        <v>0.2</v>
      </c>
      <c r="T1597" s="11">
        <v>68.001000000000005</v>
      </c>
      <c r="U1597" s="11">
        <f>SalesData[[#This Row],[Profit]]/SalesData[[#This Row],[Quantity]]</f>
        <v>13.600200000000001</v>
      </c>
      <c r="V1597" s="5">
        <f>SalesData[[#This Row],[Profit]]/SalesData[[#This Row],[Sales]]</f>
        <v>7.5000000000000011E-2</v>
      </c>
      <c r="W1597" s="17">
        <f>IF(SalesData[[#This Row],[Discount]]&gt;=0.2,1,0)</f>
        <v>1</v>
      </c>
      <c r="X1597" s="1" t="s">
        <v>85</v>
      </c>
      <c r="Y1597" s="1" t="str">
        <f>TEXT(SalesData[[#This Row],[Order Date]],"yyyy")</f>
        <v>2017</v>
      </c>
      <c r="Z1597" s="1" t="s">
        <v>98</v>
      </c>
    </row>
    <row r="1598" spans="1:26" x14ac:dyDescent="0.3">
      <c r="A1598">
        <v>7550</v>
      </c>
      <c r="B1598" s="1" t="s">
        <v>3786</v>
      </c>
      <c r="C1598" s="2">
        <v>42618</v>
      </c>
      <c r="D1598" s="2">
        <v>42620</v>
      </c>
      <c r="E1598" s="1" t="s">
        <v>89</v>
      </c>
      <c r="F1598" s="1" t="s">
        <v>1825</v>
      </c>
      <c r="G1598" s="1" t="s">
        <v>1826</v>
      </c>
      <c r="H1598" s="1" t="s">
        <v>92</v>
      </c>
      <c r="I1598" s="1" t="s">
        <v>27</v>
      </c>
      <c r="J1598" s="1" t="s">
        <v>103</v>
      </c>
      <c r="K1598" s="1" t="s">
        <v>94</v>
      </c>
      <c r="L1598" s="1" t="s">
        <v>95</v>
      </c>
      <c r="M1598" s="1" t="s">
        <v>1991</v>
      </c>
      <c r="N1598" s="1" t="s">
        <v>32</v>
      </c>
      <c r="O1598" s="1" t="s">
        <v>58</v>
      </c>
      <c r="P1598" s="1" t="s">
        <v>1992</v>
      </c>
      <c r="Q1598">
        <v>21.204000000000001</v>
      </c>
      <c r="R1598">
        <v>3</v>
      </c>
      <c r="S1598" s="5">
        <v>0.6</v>
      </c>
      <c r="T1598" s="11">
        <v>-11.6622</v>
      </c>
      <c r="U1598" s="11">
        <f>SalesData[[#This Row],[Profit]]/SalesData[[#This Row],[Quantity]]</f>
        <v>-3.8874</v>
      </c>
      <c r="V1598" s="5">
        <f>SalesData[[#This Row],[Profit]]/SalesData[[#This Row],[Sales]]</f>
        <v>-0.55000000000000004</v>
      </c>
      <c r="W1598" s="17">
        <f>IF(SalesData[[#This Row],[Discount]]&gt;=0.2,1,0)</f>
        <v>1</v>
      </c>
      <c r="X1598" s="1" t="s">
        <v>72</v>
      </c>
      <c r="Y1598" s="1" t="str">
        <f>TEXT(SalesData[[#This Row],[Order Date]],"yyyy")</f>
        <v>2016</v>
      </c>
      <c r="Z1598" s="1" t="s">
        <v>79</v>
      </c>
    </row>
    <row r="1599" spans="1:26" x14ac:dyDescent="0.3">
      <c r="A1599">
        <v>7555</v>
      </c>
      <c r="B1599" s="1" t="s">
        <v>3787</v>
      </c>
      <c r="C1599" s="2">
        <v>41769</v>
      </c>
      <c r="D1599" s="2">
        <v>41773</v>
      </c>
      <c r="E1599" s="1" t="s">
        <v>23</v>
      </c>
      <c r="F1599" s="1" t="s">
        <v>865</v>
      </c>
      <c r="G1599" s="1" t="s">
        <v>866</v>
      </c>
      <c r="H1599" s="1" t="s">
        <v>26</v>
      </c>
      <c r="I1599" s="1" t="s">
        <v>27</v>
      </c>
      <c r="J1599" s="1" t="s">
        <v>67</v>
      </c>
      <c r="K1599" s="1" t="s">
        <v>68</v>
      </c>
      <c r="L1599" s="1" t="s">
        <v>69</v>
      </c>
      <c r="M1599" s="1" t="s">
        <v>1138</v>
      </c>
      <c r="N1599" s="1" t="s">
        <v>32</v>
      </c>
      <c r="O1599" s="1" t="s">
        <v>33</v>
      </c>
      <c r="P1599" s="1" t="s">
        <v>1139</v>
      </c>
      <c r="Q1599">
        <v>349.96499999999997</v>
      </c>
      <c r="R1599">
        <v>7</v>
      </c>
      <c r="S1599" s="5">
        <v>0.5</v>
      </c>
      <c r="T1599" s="11">
        <v>-216.97829999999999</v>
      </c>
      <c r="U1599" s="11">
        <f>SalesData[[#This Row],[Profit]]/SalesData[[#This Row],[Quantity]]</f>
        <v>-30.9969</v>
      </c>
      <c r="V1599" s="5">
        <f>SalesData[[#This Row],[Profit]]/SalesData[[#This Row],[Sales]]</f>
        <v>-0.62</v>
      </c>
      <c r="W1599" s="17">
        <f>IF(SalesData[[#This Row],[Discount]]&gt;=0.2,1,0)</f>
        <v>1</v>
      </c>
      <c r="X1599" s="1" t="s">
        <v>85</v>
      </c>
      <c r="Y1599" s="1" t="str">
        <f>TEXT(SalesData[[#This Row],[Order Date]],"yyyy")</f>
        <v>2014</v>
      </c>
      <c r="Z1599" s="1" t="s">
        <v>163</v>
      </c>
    </row>
    <row r="1600" spans="1:26" x14ac:dyDescent="0.3">
      <c r="A1600">
        <v>7561</v>
      </c>
      <c r="B1600" s="1" t="s">
        <v>3788</v>
      </c>
      <c r="C1600" s="2">
        <v>41944</v>
      </c>
      <c r="D1600" s="2">
        <v>41948</v>
      </c>
      <c r="E1600" s="1" t="s">
        <v>41</v>
      </c>
      <c r="F1600" s="1" t="s">
        <v>935</v>
      </c>
      <c r="G1600" s="1" t="s">
        <v>936</v>
      </c>
      <c r="H1600" s="1" t="s">
        <v>26</v>
      </c>
      <c r="I1600" s="1" t="s">
        <v>27</v>
      </c>
      <c r="J1600" s="1" t="s">
        <v>732</v>
      </c>
      <c r="K1600" s="1" t="s">
        <v>122</v>
      </c>
      <c r="L1600" s="1" t="s">
        <v>69</v>
      </c>
      <c r="M1600" s="1" t="s">
        <v>1660</v>
      </c>
      <c r="N1600" s="1" t="s">
        <v>32</v>
      </c>
      <c r="O1600" s="1" t="s">
        <v>58</v>
      </c>
      <c r="P1600" s="1" t="s">
        <v>1661</v>
      </c>
      <c r="Q1600">
        <v>31.68</v>
      </c>
      <c r="R1600">
        <v>6</v>
      </c>
      <c r="S1600" s="5">
        <v>0</v>
      </c>
      <c r="T1600" s="11">
        <v>9.8208000000000002</v>
      </c>
      <c r="U1600" s="11">
        <f>SalesData[[#This Row],[Profit]]/SalesData[[#This Row],[Quantity]]</f>
        <v>1.6368</v>
      </c>
      <c r="V1600" s="5">
        <f>SalesData[[#This Row],[Profit]]/SalesData[[#This Row],[Sales]]</f>
        <v>0.31</v>
      </c>
      <c r="W1600" s="17">
        <f>IF(SalesData[[#This Row],[Discount]]&gt;=0.2,1,0)</f>
        <v>0</v>
      </c>
      <c r="X1600" s="1" t="s">
        <v>85</v>
      </c>
      <c r="Y1600" s="1" t="str">
        <f>TEXT(SalesData[[#This Row],[Order Date]],"yyyy")</f>
        <v>2014</v>
      </c>
      <c r="Z1600" s="1" t="s">
        <v>36</v>
      </c>
    </row>
    <row r="1601" spans="1:26" x14ac:dyDescent="0.3">
      <c r="A1601">
        <v>7562</v>
      </c>
      <c r="B1601" s="1" t="s">
        <v>3789</v>
      </c>
      <c r="C1601" s="2">
        <v>42734</v>
      </c>
      <c r="D1601" s="2">
        <v>42736</v>
      </c>
      <c r="E1601" s="1" t="s">
        <v>89</v>
      </c>
      <c r="F1601" s="1" t="s">
        <v>1062</v>
      </c>
      <c r="G1601" s="1" t="s">
        <v>1063</v>
      </c>
      <c r="H1601" s="1" t="s">
        <v>26</v>
      </c>
      <c r="I1601" s="1" t="s">
        <v>27</v>
      </c>
      <c r="J1601" s="1" t="s">
        <v>817</v>
      </c>
      <c r="K1601" s="1" t="s">
        <v>68</v>
      </c>
      <c r="L1601" s="1" t="s">
        <v>69</v>
      </c>
      <c r="M1601" s="1" t="s">
        <v>37</v>
      </c>
      <c r="N1601" s="1" t="s">
        <v>32</v>
      </c>
      <c r="O1601" s="1" t="s">
        <v>38</v>
      </c>
      <c r="P1601" s="1" t="s">
        <v>39</v>
      </c>
      <c r="Q1601">
        <v>170.786</v>
      </c>
      <c r="R1601">
        <v>1</v>
      </c>
      <c r="S1601" s="5">
        <v>0.3</v>
      </c>
      <c r="T1601" s="11">
        <v>0</v>
      </c>
      <c r="U1601" s="11">
        <f>SalesData[[#This Row],[Profit]]/SalesData[[#This Row],[Quantity]]</f>
        <v>0</v>
      </c>
      <c r="V1601" s="5">
        <f>SalesData[[#This Row],[Profit]]/SalesData[[#This Row],[Sales]]</f>
        <v>0</v>
      </c>
      <c r="W1601" s="17">
        <f>IF(SalesData[[#This Row],[Discount]]&gt;=0.2,1,0)</f>
        <v>1</v>
      </c>
      <c r="X1601" s="1" t="s">
        <v>72</v>
      </c>
      <c r="Y1601" s="1" t="str">
        <f>TEXT(SalesData[[#This Row],[Order Date]],"yyyy")</f>
        <v>2016</v>
      </c>
      <c r="Z1601" s="1" t="s">
        <v>98</v>
      </c>
    </row>
    <row r="1602" spans="1:26" x14ac:dyDescent="0.3">
      <c r="A1602">
        <v>7563</v>
      </c>
      <c r="B1602" s="1" t="s">
        <v>3790</v>
      </c>
      <c r="C1602" s="2">
        <v>42616</v>
      </c>
      <c r="D1602" s="2">
        <v>42620</v>
      </c>
      <c r="E1602" s="1" t="s">
        <v>41</v>
      </c>
      <c r="F1602" s="1" t="s">
        <v>3791</v>
      </c>
      <c r="G1602" s="1" t="s">
        <v>3792</v>
      </c>
      <c r="H1602" s="1" t="s">
        <v>26</v>
      </c>
      <c r="I1602" s="1" t="s">
        <v>27</v>
      </c>
      <c r="J1602" s="1" t="s">
        <v>135</v>
      </c>
      <c r="K1602" s="1" t="s">
        <v>136</v>
      </c>
      <c r="L1602" s="1" t="s">
        <v>95</v>
      </c>
      <c r="M1602" s="1" t="s">
        <v>2745</v>
      </c>
      <c r="N1602" s="1" t="s">
        <v>32</v>
      </c>
      <c r="O1602" s="1" t="s">
        <v>33</v>
      </c>
      <c r="P1602" s="1" t="s">
        <v>2746</v>
      </c>
      <c r="Q1602">
        <v>198.744</v>
      </c>
      <c r="R1602">
        <v>4</v>
      </c>
      <c r="S1602" s="5">
        <v>0.3</v>
      </c>
      <c r="T1602" s="11">
        <v>0</v>
      </c>
      <c r="U1602" s="11">
        <f>SalesData[[#This Row],[Profit]]/SalesData[[#This Row],[Quantity]]</f>
        <v>0</v>
      </c>
      <c r="V1602" s="5">
        <f>SalesData[[#This Row],[Profit]]/SalesData[[#This Row],[Sales]]</f>
        <v>0</v>
      </c>
      <c r="W1602" s="17">
        <f>IF(SalesData[[#This Row],[Discount]]&gt;=0.2,1,0)</f>
        <v>1</v>
      </c>
      <c r="X1602" s="1" t="s">
        <v>85</v>
      </c>
      <c r="Y1602" s="1" t="str">
        <f>TEXT(SalesData[[#This Row],[Order Date]],"yyyy")</f>
        <v>2016</v>
      </c>
      <c r="Z1602" s="1" t="s">
        <v>79</v>
      </c>
    </row>
    <row r="1603" spans="1:26" x14ac:dyDescent="0.3">
      <c r="A1603">
        <v>7565</v>
      </c>
      <c r="B1603" s="1" t="s">
        <v>3793</v>
      </c>
      <c r="C1603" s="2">
        <v>42399</v>
      </c>
      <c r="D1603" s="2">
        <v>42401</v>
      </c>
      <c r="E1603" s="1" t="s">
        <v>23</v>
      </c>
      <c r="F1603" s="1" t="s">
        <v>3794</v>
      </c>
      <c r="G1603" s="1" t="s">
        <v>3795</v>
      </c>
      <c r="H1603" s="1" t="s">
        <v>26</v>
      </c>
      <c r="I1603" s="1" t="s">
        <v>27</v>
      </c>
      <c r="J1603" s="1" t="s">
        <v>193</v>
      </c>
      <c r="K1603" s="1" t="s">
        <v>194</v>
      </c>
      <c r="L1603" s="1" t="s">
        <v>56</v>
      </c>
      <c r="M1603" s="1" t="s">
        <v>1920</v>
      </c>
      <c r="N1603" s="1" t="s">
        <v>32</v>
      </c>
      <c r="O1603" s="1" t="s">
        <v>38</v>
      </c>
      <c r="P1603" s="1" t="s">
        <v>1921</v>
      </c>
      <c r="Q1603">
        <v>435.16800000000001</v>
      </c>
      <c r="R1603">
        <v>4</v>
      </c>
      <c r="S1603" s="5">
        <v>0.2</v>
      </c>
      <c r="T1603" s="11">
        <v>-59.835599999999999</v>
      </c>
      <c r="U1603" s="11">
        <f>SalesData[[#This Row],[Profit]]/SalesData[[#This Row],[Quantity]]</f>
        <v>-14.9589</v>
      </c>
      <c r="V1603" s="5">
        <f>SalesData[[#This Row],[Profit]]/SalesData[[#This Row],[Sales]]</f>
        <v>-0.13749999999999998</v>
      </c>
      <c r="W1603" s="17">
        <f>IF(SalesData[[#This Row],[Discount]]&gt;=0.2,1,0)</f>
        <v>1</v>
      </c>
      <c r="X1603" s="1" t="s">
        <v>72</v>
      </c>
      <c r="Y1603" s="1" t="str">
        <f>TEXT(SalesData[[#This Row],[Order Date]],"yyyy")</f>
        <v>2016</v>
      </c>
      <c r="Z1603" s="1" t="s">
        <v>171</v>
      </c>
    </row>
    <row r="1604" spans="1:26" x14ac:dyDescent="0.3">
      <c r="A1604">
        <v>7566</v>
      </c>
      <c r="B1604" s="1" t="s">
        <v>3793</v>
      </c>
      <c r="C1604" s="2">
        <v>42399</v>
      </c>
      <c r="D1604" s="2">
        <v>42401</v>
      </c>
      <c r="E1604" s="1" t="s">
        <v>23</v>
      </c>
      <c r="F1604" s="1" t="s">
        <v>3794</v>
      </c>
      <c r="G1604" s="1" t="s">
        <v>3795</v>
      </c>
      <c r="H1604" s="1" t="s">
        <v>26</v>
      </c>
      <c r="I1604" s="1" t="s">
        <v>27</v>
      </c>
      <c r="J1604" s="1" t="s">
        <v>193</v>
      </c>
      <c r="K1604" s="1" t="s">
        <v>194</v>
      </c>
      <c r="L1604" s="1" t="s">
        <v>56</v>
      </c>
      <c r="M1604" s="1" t="s">
        <v>1605</v>
      </c>
      <c r="N1604" s="1" t="s">
        <v>32</v>
      </c>
      <c r="O1604" s="1" t="s">
        <v>33</v>
      </c>
      <c r="P1604" s="1" t="s">
        <v>1606</v>
      </c>
      <c r="Q1604">
        <v>48.58</v>
      </c>
      <c r="R1604">
        <v>1</v>
      </c>
      <c r="S1604" s="5">
        <v>0</v>
      </c>
      <c r="T1604" s="11">
        <v>7.7728000000000002</v>
      </c>
      <c r="U1604" s="11">
        <f>SalesData[[#This Row],[Profit]]/SalesData[[#This Row],[Quantity]]</f>
        <v>7.7728000000000002</v>
      </c>
      <c r="V1604" s="5">
        <f>SalesData[[#This Row],[Profit]]/SalesData[[#This Row],[Sales]]</f>
        <v>0.16</v>
      </c>
      <c r="W1604" s="17">
        <f>IF(SalesData[[#This Row],[Discount]]&gt;=0.2,1,0)</f>
        <v>0</v>
      </c>
      <c r="X1604" s="1" t="s">
        <v>72</v>
      </c>
      <c r="Y1604" s="1" t="str">
        <f>TEXT(SalesData[[#This Row],[Order Date]],"yyyy")</f>
        <v>2016</v>
      </c>
      <c r="Z1604" s="1" t="s">
        <v>171</v>
      </c>
    </row>
    <row r="1605" spans="1:26" x14ac:dyDescent="0.3">
      <c r="A1605">
        <v>7573</v>
      </c>
      <c r="B1605" s="1" t="s">
        <v>3796</v>
      </c>
      <c r="C1605" s="2">
        <v>41933</v>
      </c>
      <c r="D1605" s="2">
        <v>41938</v>
      </c>
      <c r="E1605" s="1" t="s">
        <v>41</v>
      </c>
      <c r="F1605" s="1" t="s">
        <v>1547</v>
      </c>
      <c r="G1605" s="1" t="s">
        <v>1548</v>
      </c>
      <c r="H1605" s="1" t="s">
        <v>92</v>
      </c>
      <c r="I1605" s="1" t="s">
        <v>27</v>
      </c>
      <c r="J1605" s="1" t="s">
        <v>3797</v>
      </c>
      <c r="K1605" s="1" t="s">
        <v>718</v>
      </c>
      <c r="L1605" s="1" t="s">
        <v>30</v>
      </c>
      <c r="M1605" s="1" t="s">
        <v>1467</v>
      </c>
      <c r="N1605" s="1" t="s">
        <v>32</v>
      </c>
      <c r="O1605" s="1" t="s">
        <v>47</v>
      </c>
      <c r="P1605" s="1" t="s">
        <v>1468</v>
      </c>
      <c r="Q1605">
        <v>591.32000000000005</v>
      </c>
      <c r="R1605">
        <v>4</v>
      </c>
      <c r="S1605" s="5">
        <v>0</v>
      </c>
      <c r="T1605" s="11">
        <v>112.35080000000001</v>
      </c>
      <c r="U1605" s="11">
        <f>SalesData[[#This Row],[Profit]]/SalesData[[#This Row],[Quantity]]</f>
        <v>28.087700000000002</v>
      </c>
      <c r="V1605" s="5">
        <f>SalesData[[#This Row],[Profit]]/SalesData[[#This Row],[Sales]]</f>
        <v>0.19</v>
      </c>
      <c r="W1605" s="17">
        <f>IF(SalesData[[#This Row],[Discount]]&gt;=0.2,1,0)</f>
        <v>0</v>
      </c>
      <c r="X1605" s="1" t="s">
        <v>60</v>
      </c>
      <c r="Y1605" s="1" t="str">
        <f>TEXT(SalesData[[#This Row],[Order Date]],"yyyy")</f>
        <v>2014</v>
      </c>
      <c r="Z1605" s="1" t="s">
        <v>50</v>
      </c>
    </row>
    <row r="1606" spans="1:26" x14ac:dyDescent="0.3">
      <c r="A1606">
        <v>7579</v>
      </c>
      <c r="B1606" s="1" t="s">
        <v>3798</v>
      </c>
      <c r="C1606" s="2">
        <v>42722</v>
      </c>
      <c r="D1606" s="2">
        <v>42725</v>
      </c>
      <c r="E1606" s="1" t="s">
        <v>89</v>
      </c>
      <c r="F1606" s="1" t="s">
        <v>173</v>
      </c>
      <c r="G1606" s="1" t="s">
        <v>174</v>
      </c>
      <c r="H1606" s="1" t="s">
        <v>102</v>
      </c>
      <c r="I1606" s="1" t="s">
        <v>27</v>
      </c>
      <c r="J1606" s="1" t="s">
        <v>842</v>
      </c>
      <c r="K1606" s="1" t="s">
        <v>843</v>
      </c>
      <c r="L1606" s="1" t="s">
        <v>95</v>
      </c>
      <c r="M1606" s="1" t="s">
        <v>627</v>
      </c>
      <c r="N1606" s="1" t="s">
        <v>32</v>
      </c>
      <c r="O1606" s="1" t="s">
        <v>38</v>
      </c>
      <c r="P1606" s="1" t="s">
        <v>628</v>
      </c>
      <c r="Q1606">
        <v>563.94000000000005</v>
      </c>
      <c r="R1606">
        <v>3</v>
      </c>
      <c r="S1606" s="5">
        <v>0</v>
      </c>
      <c r="T1606" s="11">
        <v>112.788</v>
      </c>
      <c r="U1606" s="11">
        <f>SalesData[[#This Row],[Profit]]/SalesData[[#This Row],[Quantity]]</f>
        <v>37.595999999999997</v>
      </c>
      <c r="V1606" s="5">
        <f>SalesData[[#This Row],[Profit]]/SalesData[[#This Row],[Sales]]</f>
        <v>0.19999999999999998</v>
      </c>
      <c r="W1606" s="17">
        <f>IF(SalesData[[#This Row],[Discount]]&gt;=0.2,1,0)</f>
        <v>0</v>
      </c>
      <c r="X1606" s="1" t="s">
        <v>35</v>
      </c>
      <c r="Y1606" s="1" t="str">
        <f>TEXT(SalesData[[#This Row],[Order Date]],"yyyy")</f>
        <v>2016</v>
      </c>
      <c r="Z1606" s="1" t="s">
        <v>98</v>
      </c>
    </row>
    <row r="1607" spans="1:26" x14ac:dyDescent="0.3">
      <c r="A1607">
        <v>7583</v>
      </c>
      <c r="B1607" s="1" t="s">
        <v>3799</v>
      </c>
      <c r="C1607" s="2">
        <v>42110</v>
      </c>
      <c r="D1607" s="2">
        <v>42115</v>
      </c>
      <c r="E1607" s="1" t="s">
        <v>41</v>
      </c>
      <c r="F1607" s="1" t="s">
        <v>2126</v>
      </c>
      <c r="G1607" s="1" t="s">
        <v>2127</v>
      </c>
      <c r="H1607" s="1" t="s">
        <v>92</v>
      </c>
      <c r="I1607" s="1" t="s">
        <v>27</v>
      </c>
      <c r="J1607" s="1" t="s">
        <v>175</v>
      </c>
      <c r="K1607" s="1" t="s">
        <v>122</v>
      </c>
      <c r="L1607" s="1" t="s">
        <v>69</v>
      </c>
      <c r="M1607" s="1" t="s">
        <v>123</v>
      </c>
      <c r="N1607" s="1" t="s">
        <v>32</v>
      </c>
      <c r="O1607" s="1" t="s">
        <v>38</v>
      </c>
      <c r="P1607" s="1" t="s">
        <v>124</v>
      </c>
      <c r="Q1607">
        <v>127.764</v>
      </c>
      <c r="R1607">
        <v>2</v>
      </c>
      <c r="S1607" s="5">
        <v>0.1</v>
      </c>
      <c r="T1607" s="11">
        <v>2.8391999999999999</v>
      </c>
      <c r="U1607" s="11">
        <f>SalesData[[#This Row],[Profit]]/SalesData[[#This Row],[Quantity]]</f>
        <v>1.4196</v>
      </c>
      <c r="V1607" s="5">
        <f>SalesData[[#This Row],[Profit]]/SalesData[[#This Row],[Sales]]</f>
        <v>2.2222222222222223E-2</v>
      </c>
      <c r="W1607" s="17">
        <f>IF(SalesData[[#This Row],[Discount]]&gt;=0.2,1,0)</f>
        <v>0</v>
      </c>
      <c r="X1607" s="1" t="s">
        <v>60</v>
      </c>
      <c r="Y1607" s="1" t="str">
        <f>TEXT(SalesData[[#This Row],[Order Date]],"yyyy")</f>
        <v>2015</v>
      </c>
      <c r="Z1607" s="1" t="s">
        <v>115</v>
      </c>
    </row>
    <row r="1608" spans="1:26" x14ac:dyDescent="0.3">
      <c r="A1608">
        <v>7589</v>
      </c>
      <c r="B1608" s="1" t="s">
        <v>3800</v>
      </c>
      <c r="C1608" s="2">
        <v>43055</v>
      </c>
      <c r="D1608" s="2">
        <v>43061</v>
      </c>
      <c r="E1608" s="1" t="s">
        <v>41</v>
      </c>
      <c r="F1608" s="1" t="s">
        <v>1295</v>
      </c>
      <c r="G1608" s="1" t="s">
        <v>1296</v>
      </c>
      <c r="H1608" s="1" t="s">
        <v>26</v>
      </c>
      <c r="I1608" s="1" t="s">
        <v>27</v>
      </c>
      <c r="J1608" s="1" t="s">
        <v>225</v>
      </c>
      <c r="K1608" s="1" t="s">
        <v>55</v>
      </c>
      <c r="L1608" s="1" t="s">
        <v>56</v>
      </c>
      <c r="M1608" s="1" t="s">
        <v>1498</v>
      </c>
      <c r="N1608" s="1" t="s">
        <v>32</v>
      </c>
      <c r="O1608" s="1" t="s">
        <v>58</v>
      </c>
      <c r="P1608" s="1" t="s">
        <v>1499</v>
      </c>
      <c r="Q1608">
        <v>17.309999999999999</v>
      </c>
      <c r="R1608">
        <v>3</v>
      </c>
      <c r="S1608" s="5">
        <v>0</v>
      </c>
      <c r="T1608" s="11">
        <v>5.1929999999999996</v>
      </c>
      <c r="U1608" s="11">
        <f>SalesData[[#This Row],[Profit]]/SalesData[[#This Row],[Quantity]]</f>
        <v>1.7309999999999999</v>
      </c>
      <c r="V1608" s="5">
        <f>SalesData[[#This Row],[Profit]]/SalesData[[#This Row],[Sales]]</f>
        <v>0.3</v>
      </c>
      <c r="W1608" s="17">
        <f>IF(SalesData[[#This Row],[Discount]]&gt;=0.2,1,0)</f>
        <v>0</v>
      </c>
      <c r="X1608" s="1" t="s">
        <v>131</v>
      </c>
      <c r="Y1608" s="1" t="str">
        <f>TEXT(SalesData[[#This Row],[Order Date]],"yyyy")</f>
        <v>2017</v>
      </c>
      <c r="Z1608" s="1" t="s">
        <v>36</v>
      </c>
    </row>
    <row r="1609" spans="1:26" x14ac:dyDescent="0.3">
      <c r="A1609">
        <v>7591</v>
      </c>
      <c r="B1609" s="1" t="s">
        <v>3801</v>
      </c>
      <c r="C1609" s="2">
        <v>42618</v>
      </c>
      <c r="D1609" s="2">
        <v>42622</v>
      </c>
      <c r="E1609" s="1" t="s">
        <v>41</v>
      </c>
      <c r="F1609" s="1" t="s">
        <v>3172</v>
      </c>
      <c r="G1609" s="1" t="s">
        <v>3173</v>
      </c>
      <c r="H1609" s="1" t="s">
        <v>26</v>
      </c>
      <c r="I1609" s="1" t="s">
        <v>27</v>
      </c>
      <c r="J1609" s="1" t="s">
        <v>67</v>
      </c>
      <c r="K1609" s="1" t="s">
        <v>68</v>
      </c>
      <c r="L1609" s="1" t="s">
        <v>69</v>
      </c>
      <c r="M1609" s="1" t="s">
        <v>151</v>
      </c>
      <c r="N1609" s="1" t="s">
        <v>32</v>
      </c>
      <c r="O1609" s="1" t="s">
        <v>58</v>
      </c>
      <c r="P1609" s="1" t="s">
        <v>152</v>
      </c>
      <c r="Q1609">
        <v>58.247999999999998</v>
      </c>
      <c r="R1609">
        <v>9</v>
      </c>
      <c r="S1609" s="5">
        <v>0.2</v>
      </c>
      <c r="T1609" s="11">
        <v>11.6496</v>
      </c>
      <c r="U1609" s="11">
        <f>SalesData[[#This Row],[Profit]]/SalesData[[#This Row],[Quantity]]</f>
        <v>1.2944</v>
      </c>
      <c r="V1609" s="5">
        <f>SalesData[[#This Row],[Profit]]/SalesData[[#This Row],[Sales]]</f>
        <v>0.2</v>
      </c>
      <c r="W1609" s="17">
        <f>IF(SalesData[[#This Row],[Discount]]&gt;=0.2,1,0)</f>
        <v>1</v>
      </c>
      <c r="X1609" s="1" t="s">
        <v>85</v>
      </c>
      <c r="Y1609" s="1" t="str">
        <f>TEXT(SalesData[[#This Row],[Order Date]],"yyyy")</f>
        <v>2016</v>
      </c>
      <c r="Z1609" s="1" t="s">
        <v>79</v>
      </c>
    </row>
    <row r="1610" spans="1:26" x14ac:dyDescent="0.3">
      <c r="A1610">
        <v>7592</v>
      </c>
      <c r="B1610" s="1" t="s">
        <v>3801</v>
      </c>
      <c r="C1610" s="2">
        <v>42618</v>
      </c>
      <c r="D1610" s="2">
        <v>42622</v>
      </c>
      <c r="E1610" s="1" t="s">
        <v>41</v>
      </c>
      <c r="F1610" s="1" t="s">
        <v>3172</v>
      </c>
      <c r="G1610" s="1" t="s">
        <v>3173</v>
      </c>
      <c r="H1610" s="1" t="s">
        <v>26</v>
      </c>
      <c r="I1610" s="1" t="s">
        <v>27</v>
      </c>
      <c r="J1610" s="1" t="s">
        <v>67</v>
      </c>
      <c r="K1610" s="1" t="s">
        <v>68</v>
      </c>
      <c r="L1610" s="1" t="s">
        <v>69</v>
      </c>
      <c r="M1610" s="1" t="s">
        <v>137</v>
      </c>
      <c r="N1610" s="1" t="s">
        <v>32</v>
      </c>
      <c r="O1610" s="1" t="s">
        <v>38</v>
      </c>
      <c r="P1610" s="1" t="s">
        <v>219</v>
      </c>
      <c r="Q1610">
        <v>71.245999999999995</v>
      </c>
      <c r="R1610">
        <v>2</v>
      </c>
      <c r="S1610" s="5">
        <v>0.3</v>
      </c>
      <c r="T1610" s="11">
        <v>-19.338200000000001</v>
      </c>
      <c r="U1610" s="11">
        <f>SalesData[[#This Row],[Profit]]/SalesData[[#This Row],[Quantity]]</f>
        <v>-9.6691000000000003</v>
      </c>
      <c r="V1610" s="5">
        <f>SalesData[[#This Row],[Profit]]/SalesData[[#This Row],[Sales]]</f>
        <v>-0.27142857142857146</v>
      </c>
      <c r="W1610" s="17">
        <f>IF(SalesData[[#This Row],[Discount]]&gt;=0.2,1,0)</f>
        <v>1</v>
      </c>
      <c r="X1610" s="1" t="s">
        <v>85</v>
      </c>
      <c r="Y1610" s="1" t="str">
        <f>TEXT(SalesData[[#This Row],[Order Date]],"yyyy")</f>
        <v>2016</v>
      </c>
      <c r="Z1610" s="1" t="s">
        <v>79</v>
      </c>
    </row>
    <row r="1611" spans="1:26" x14ac:dyDescent="0.3">
      <c r="A1611">
        <v>7594</v>
      </c>
      <c r="B1611" s="1" t="s">
        <v>3801</v>
      </c>
      <c r="C1611" s="2">
        <v>42618</v>
      </c>
      <c r="D1611" s="2">
        <v>42622</v>
      </c>
      <c r="E1611" s="1" t="s">
        <v>41</v>
      </c>
      <c r="F1611" s="1" t="s">
        <v>3172</v>
      </c>
      <c r="G1611" s="1" t="s">
        <v>3173</v>
      </c>
      <c r="H1611" s="1" t="s">
        <v>26</v>
      </c>
      <c r="I1611" s="1" t="s">
        <v>27</v>
      </c>
      <c r="J1611" s="1" t="s">
        <v>67</v>
      </c>
      <c r="K1611" s="1" t="s">
        <v>68</v>
      </c>
      <c r="L1611" s="1" t="s">
        <v>69</v>
      </c>
      <c r="M1611" s="1" t="s">
        <v>983</v>
      </c>
      <c r="N1611" s="1" t="s">
        <v>32</v>
      </c>
      <c r="O1611" s="1" t="s">
        <v>38</v>
      </c>
      <c r="P1611" s="1" t="s">
        <v>984</v>
      </c>
      <c r="Q1611">
        <v>887.27099999999996</v>
      </c>
      <c r="R1611">
        <v>3</v>
      </c>
      <c r="S1611" s="5">
        <v>0.3</v>
      </c>
      <c r="T1611" s="11">
        <v>-63.3765</v>
      </c>
      <c r="U1611" s="11">
        <f>SalesData[[#This Row],[Profit]]/SalesData[[#This Row],[Quantity]]</f>
        <v>-21.125499999999999</v>
      </c>
      <c r="V1611" s="5">
        <f>SalesData[[#This Row],[Profit]]/SalesData[[#This Row],[Sales]]</f>
        <v>-7.1428571428571438E-2</v>
      </c>
      <c r="W1611" s="17">
        <f>IF(SalesData[[#This Row],[Discount]]&gt;=0.2,1,0)</f>
        <v>1</v>
      </c>
      <c r="X1611" s="1" t="s">
        <v>85</v>
      </c>
      <c r="Y1611" s="1" t="str">
        <f>TEXT(SalesData[[#This Row],[Order Date]],"yyyy")</f>
        <v>2016</v>
      </c>
      <c r="Z1611" s="1" t="s">
        <v>79</v>
      </c>
    </row>
    <row r="1612" spans="1:26" x14ac:dyDescent="0.3">
      <c r="A1612">
        <v>7605</v>
      </c>
      <c r="B1612" s="1" t="s">
        <v>3802</v>
      </c>
      <c r="C1612" s="2">
        <v>42517</v>
      </c>
      <c r="D1612" s="2">
        <v>42521</v>
      </c>
      <c r="E1612" s="1" t="s">
        <v>41</v>
      </c>
      <c r="F1612" s="1" t="s">
        <v>3300</v>
      </c>
      <c r="G1612" s="1" t="s">
        <v>3301</v>
      </c>
      <c r="H1612" s="1" t="s">
        <v>26</v>
      </c>
      <c r="I1612" s="1" t="s">
        <v>27</v>
      </c>
      <c r="J1612" s="1" t="s">
        <v>135</v>
      </c>
      <c r="K1612" s="1" t="s">
        <v>136</v>
      </c>
      <c r="L1612" s="1" t="s">
        <v>95</v>
      </c>
      <c r="M1612" s="1" t="s">
        <v>2283</v>
      </c>
      <c r="N1612" s="1" t="s">
        <v>32</v>
      </c>
      <c r="O1612" s="1" t="s">
        <v>58</v>
      </c>
      <c r="P1612" s="1" t="s">
        <v>2284</v>
      </c>
      <c r="Q1612">
        <v>25.175999999999998</v>
      </c>
      <c r="R1612">
        <v>3</v>
      </c>
      <c r="S1612" s="5">
        <v>0.6</v>
      </c>
      <c r="T1612" s="11">
        <v>-33.358199999999997</v>
      </c>
      <c r="U1612" s="11">
        <f>SalesData[[#This Row],[Profit]]/SalesData[[#This Row],[Quantity]]</f>
        <v>-11.119399999999999</v>
      </c>
      <c r="V1612" s="5">
        <f>SalesData[[#This Row],[Profit]]/SalesData[[#This Row],[Sales]]</f>
        <v>-1.325</v>
      </c>
      <c r="W1612" s="17">
        <f>IF(SalesData[[#This Row],[Discount]]&gt;=0.2,1,0)</f>
        <v>1</v>
      </c>
      <c r="X1612" s="1" t="s">
        <v>85</v>
      </c>
      <c r="Y1612" s="1" t="str">
        <f>TEXT(SalesData[[#This Row],[Order Date]],"yyyy")</f>
        <v>2016</v>
      </c>
      <c r="Z1612" s="1" t="s">
        <v>163</v>
      </c>
    </row>
    <row r="1613" spans="1:26" x14ac:dyDescent="0.3">
      <c r="A1613">
        <v>7606</v>
      </c>
      <c r="B1613" s="1" t="s">
        <v>3802</v>
      </c>
      <c r="C1613" s="2">
        <v>42517</v>
      </c>
      <c r="D1613" s="2">
        <v>42521</v>
      </c>
      <c r="E1613" s="1" t="s">
        <v>41</v>
      </c>
      <c r="F1613" s="1" t="s">
        <v>3300</v>
      </c>
      <c r="G1613" s="1" t="s">
        <v>3301</v>
      </c>
      <c r="H1613" s="1" t="s">
        <v>26</v>
      </c>
      <c r="I1613" s="1" t="s">
        <v>27</v>
      </c>
      <c r="J1613" s="1" t="s">
        <v>135</v>
      </c>
      <c r="K1613" s="1" t="s">
        <v>136</v>
      </c>
      <c r="L1613" s="1" t="s">
        <v>95</v>
      </c>
      <c r="M1613" s="1" t="s">
        <v>979</v>
      </c>
      <c r="N1613" s="1" t="s">
        <v>32</v>
      </c>
      <c r="O1613" s="1" t="s">
        <v>58</v>
      </c>
      <c r="P1613" s="1" t="s">
        <v>980</v>
      </c>
      <c r="Q1613">
        <v>5.5839999999999996</v>
      </c>
      <c r="R1613">
        <v>2</v>
      </c>
      <c r="S1613" s="5">
        <v>0.6</v>
      </c>
      <c r="T1613" s="11">
        <v>-1.6752</v>
      </c>
      <c r="U1613" s="11">
        <f>SalesData[[#This Row],[Profit]]/SalesData[[#This Row],[Quantity]]</f>
        <v>-0.83760000000000001</v>
      </c>
      <c r="V1613" s="5">
        <f>SalesData[[#This Row],[Profit]]/SalesData[[#This Row],[Sales]]</f>
        <v>-0.30000000000000004</v>
      </c>
      <c r="W1613" s="17">
        <f>IF(SalesData[[#This Row],[Discount]]&gt;=0.2,1,0)</f>
        <v>1</v>
      </c>
      <c r="X1613" s="1" t="s">
        <v>85</v>
      </c>
      <c r="Y1613" s="1" t="str">
        <f>TEXT(SalesData[[#This Row],[Order Date]],"yyyy")</f>
        <v>2016</v>
      </c>
      <c r="Z1613" s="1" t="s">
        <v>163</v>
      </c>
    </row>
    <row r="1614" spans="1:26" x14ac:dyDescent="0.3">
      <c r="A1614">
        <v>7615</v>
      </c>
      <c r="B1614" s="1" t="s">
        <v>3803</v>
      </c>
      <c r="C1614" s="2">
        <v>42240</v>
      </c>
      <c r="D1614" s="2">
        <v>42244</v>
      </c>
      <c r="E1614" s="1" t="s">
        <v>23</v>
      </c>
      <c r="F1614" s="1" t="s">
        <v>2138</v>
      </c>
      <c r="G1614" s="1" t="s">
        <v>2139</v>
      </c>
      <c r="H1614" s="1" t="s">
        <v>26</v>
      </c>
      <c r="I1614" s="1" t="s">
        <v>27</v>
      </c>
      <c r="J1614" s="1" t="s">
        <v>175</v>
      </c>
      <c r="K1614" s="1" t="s">
        <v>122</v>
      </c>
      <c r="L1614" s="1" t="s">
        <v>69</v>
      </c>
      <c r="M1614" s="1" t="s">
        <v>652</v>
      </c>
      <c r="N1614" s="1" t="s">
        <v>32</v>
      </c>
      <c r="O1614" s="1" t="s">
        <v>58</v>
      </c>
      <c r="P1614" s="1" t="s">
        <v>653</v>
      </c>
      <c r="Q1614">
        <v>14.91</v>
      </c>
      <c r="R1614">
        <v>3</v>
      </c>
      <c r="S1614" s="5">
        <v>0</v>
      </c>
      <c r="T1614" s="11">
        <v>4.6220999999999997</v>
      </c>
      <c r="U1614" s="11">
        <f>SalesData[[#This Row],[Profit]]/SalesData[[#This Row],[Quantity]]</f>
        <v>1.5407</v>
      </c>
      <c r="V1614" s="5">
        <f>SalesData[[#This Row],[Profit]]/SalesData[[#This Row],[Sales]]</f>
        <v>0.31</v>
      </c>
      <c r="W1614" s="17">
        <f>IF(SalesData[[#This Row],[Discount]]&gt;=0.2,1,0)</f>
        <v>0</v>
      </c>
      <c r="X1614" s="1" t="s">
        <v>85</v>
      </c>
      <c r="Y1614" s="1" t="str">
        <f>TEXT(SalesData[[#This Row],[Order Date]],"yyyy")</f>
        <v>2015</v>
      </c>
      <c r="Z1614" s="1" t="s">
        <v>255</v>
      </c>
    </row>
    <row r="1615" spans="1:26" x14ac:dyDescent="0.3">
      <c r="A1615">
        <v>7619</v>
      </c>
      <c r="B1615" s="1" t="s">
        <v>3804</v>
      </c>
      <c r="C1615" s="2">
        <v>43035</v>
      </c>
      <c r="D1615" s="2">
        <v>43037</v>
      </c>
      <c r="E1615" s="1" t="s">
        <v>89</v>
      </c>
      <c r="F1615" s="1" t="s">
        <v>3805</v>
      </c>
      <c r="G1615" s="1" t="s">
        <v>3806</v>
      </c>
      <c r="H1615" s="1" t="s">
        <v>92</v>
      </c>
      <c r="I1615" s="1" t="s">
        <v>27</v>
      </c>
      <c r="J1615" s="1" t="s">
        <v>54</v>
      </c>
      <c r="K1615" s="1" t="s">
        <v>55</v>
      </c>
      <c r="L1615" s="1" t="s">
        <v>56</v>
      </c>
      <c r="M1615" s="1" t="s">
        <v>62</v>
      </c>
      <c r="N1615" s="1" t="s">
        <v>32</v>
      </c>
      <c r="O1615" s="1" t="s">
        <v>47</v>
      </c>
      <c r="P1615" s="1" t="s">
        <v>63</v>
      </c>
      <c r="Q1615">
        <v>189.57599999999999</v>
      </c>
      <c r="R1615">
        <v>1</v>
      </c>
      <c r="S1615" s="5">
        <v>0.2</v>
      </c>
      <c r="T1615" s="11">
        <v>9.4787999999999997</v>
      </c>
      <c r="U1615" s="11">
        <f>SalesData[[#This Row],[Profit]]/SalesData[[#This Row],[Quantity]]</f>
        <v>9.4787999999999997</v>
      </c>
      <c r="V1615" s="5">
        <f>SalesData[[#This Row],[Profit]]/SalesData[[#This Row],[Sales]]</f>
        <v>0.05</v>
      </c>
      <c r="W1615" s="17">
        <f>IF(SalesData[[#This Row],[Discount]]&gt;=0.2,1,0)</f>
        <v>1</v>
      </c>
      <c r="X1615" s="1" t="s">
        <v>72</v>
      </c>
      <c r="Y1615" s="1" t="str">
        <f>TEXT(SalesData[[#This Row],[Order Date]],"yyyy")</f>
        <v>2017</v>
      </c>
      <c r="Z1615" s="1" t="s">
        <v>50</v>
      </c>
    </row>
    <row r="1616" spans="1:26" x14ac:dyDescent="0.3">
      <c r="A1616">
        <v>7622</v>
      </c>
      <c r="B1616" s="1" t="s">
        <v>3807</v>
      </c>
      <c r="C1616" s="2">
        <v>41968</v>
      </c>
      <c r="D1616" s="2">
        <v>41972</v>
      </c>
      <c r="E1616" s="1" t="s">
        <v>41</v>
      </c>
      <c r="F1616" s="1" t="s">
        <v>2942</v>
      </c>
      <c r="G1616" s="1" t="s">
        <v>2943</v>
      </c>
      <c r="H1616" s="1" t="s">
        <v>26</v>
      </c>
      <c r="I1616" s="1" t="s">
        <v>27</v>
      </c>
      <c r="J1616" s="1" t="s">
        <v>54</v>
      </c>
      <c r="K1616" s="1" t="s">
        <v>55</v>
      </c>
      <c r="L1616" s="1" t="s">
        <v>56</v>
      </c>
      <c r="M1616" s="1" t="s">
        <v>807</v>
      </c>
      <c r="N1616" s="1" t="s">
        <v>32</v>
      </c>
      <c r="O1616" s="1" t="s">
        <v>38</v>
      </c>
      <c r="P1616" s="1" t="s">
        <v>808</v>
      </c>
      <c r="Q1616">
        <v>725.34400000000005</v>
      </c>
      <c r="R1616">
        <v>4</v>
      </c>
      <c r="S1616" s="5">
        <v>0.2</v>
      </c>
      <c r="T1616" s="11">
        <v>54.400799999999997</v>
      </c>
      <c r="U1616" s="11">
        <f>SalesData[[#This Row],[Profit]]/SalesData[[#This Row],[Quantity]]</f>
        <v>13.600199999999999</v>
      </c>
      <c r="V1616" s="5">
        <f>SalesData[[#This Row],[Profit]]/SalesData[[#This Row],[Sales]]</f>
        <v>7.4999999999999983E-2</v>
      </c>
      <c r="W1616" s="17">
        <f>IF(SalesData[[#This Row],[Discount]]&gt;=0.2,1,0)</f>
        <v>1</v>
      </c>
      <c r="X1616" s="1" t="s">
        <v>85</v>
      </c>
      <c r="Y1616" s="1" t="str">
        <f>TEXT(SalesData[[#This Row],[Order Date]],"yyyy")</f>
        <v>2014</v>
      </c>
      <c r="Z1616" s="1" t="s">
        <v>36</v>
      </c>
    </row>
    <row r="1617" spans="1:26" x14ac:dyDescent="0.3">
      <c r="A1617">
        <v>7626</v>
      </c>
      <c r="B1617" s="1" t="s">
        <v>3808</v>
      </c>
      <c r="C1617" s="2">
        <v>42147</v>
      </c>
      <c r="D1617" s="2">
        <v>42151</v>
      </c>
      <c r="E1617" s="1" t="s">
        <v>23</v>
      </c>
      <c r="F1617" s="1" t="s">
        <v>394</v>
      </c>
      <c r="G1617" s="1" t="s">
        <v>395</v>
      </c>
      <c r="H1617" s="1" t="s">
        <v>102</v>
      </c>
      <c r="I1617" s="1" t="s">
        <v>27</v>
      </c>
      <c r="J1617" s="1" t="s">
        <v>290</v>
      </c>
      <c r="K1617" s="1" t="s">
        <v>291</v>
      </c>
      <c r="L1617" s="1" t="s">
        <v>95</v>
      </c>
      <c r="M1617" s="1" t="s">
        <v>1149</v>
      </c>
      <c r="N1617" s="1" t="s">
        <v>32</v>
      </c>
      <c r="O1617" s="1" t="s">
        <v>58</v>
      </c>
      <c r="P1617" s="1" t="s">
        <v>1150</v>
      </c>
      <c r="Q1617">
        <v>75.33</v>
      </c>
      <c r="R1617">
        <v>9</v>
      </c>
      <c r="S1617" s="5">
        <v>0</v>
      </c>
      <c r="T1617" s="11">
        <v>19.585799999999999</v>
      </c>
      <c r="U1617" s="11">
        <f>SalesData[[#This Row],[Profit]]/SalesData[[#This Row],[Quantity]]</f>
        <v>2.1761999999999997</v>
      </c>
      <c r="V1617" s="5">
        <f>SalesData[[#This Row],[Profit]]/SalesData[[#This Row],[Sales]]</f>
        <v>0.26</v>
      </c>
      <c r="W1617" s="17">
        <f>IF(SalesData[[#This Row],[Discount]]&gt;=0.2,1,0)</f>
        <v>0</v>
      </c>
      <c r="X1617" s="1" t="s">
        <v>85</v>
      </c>
      <c r="Y1617" s="1" t="str">
        <f>TEXT(SalesData[[#This Row],[Order Date]],"yyyy")</f>
        <v>2015</v>
      </c>
      <c r="Z1617" s="1" t="s">
        <v>163</v>
      </c>
    </row>
    <row r="1618" spans="1:26" x14ac:dyDescent="0.3">
      <c r="A1618">
        <v>7632</v>
      </c>
      <c r="B1618" s="1" t="s">
        <v>3809</v>
      </c>
      <c r="C1618" s="2">
        <v>41728</v>
      </c>
      <c r="D1618" s="2">
        <v>41730</v>
      </c>
      <c r="E1618" s="1" t="s">
        <v>89</v>
      </c>
      <c r="F1618" s="1" t="s">
        <v>260</v>
      </c>
      <c r="G1618" s="1" t="s">
        <v>261</v>
      </c>
      <c r="H1618" s="1" t="s">
        <v>102</v>
      </c>
      <c r="I1618" s="1" t="s">
        <v>27</v>
      </c>
      <c r="J1618" s="1" t="s">
        <v>2251</v>
      </c>
      <c r="K1618" s="1" t="s">
        <v>94</v>
      </c>
      <c r="L1618" s="1" t="s">
        <v>95</v>
      </c>
      <c r="M1618" s="1" t="s">
        <v>1005</v>
      </c>
      <c r="N1618" s="1" t="s">
        <v>32</v>
      </c>
      <c r="O1618" s="1" t="s">
        <v>38</v>
      </c>
      <c r="P1618" s="1" t="s">
        <v>1006</v>
      </c>
      <c r="Q1618">
        <v>127.30200000000001</v>
      </c>
      <c r="R1618">
        <v>7</v>
      </c>
      <c r="S1618" s="5">
        <v>0.3</v>
      </c>
      <c r="T1618" s="11">
        <v>-9.093</v>
      </c>
      <c r="U1618" s="11">
        <f>SalesData[[#This Row],[Profit]]/SalesData[[#This Row],[Quantity]]</f>
        <v>-1.2989999999999999</v>
      </c>
      <c r="V1618" s="5">
        <f>SalesData[[#This Row],[Profit]]/SalesData[[#This Row],[Sales]]</f>
        <v>-7.1428571428571425E-2</v>
      </c>
      <c r="W1618" s="17">
        <f>IF(SalesData[[#This Row],[Discount]]&gt;=0.2,1,0)</f>
        <v>1</v>
      </c>
      <c r="X1618" s="1" t="s">
        <v>72</v>
      </c>
      <c r="Y1618" s="1" t="str">
        <f>TEXT(SalesData[[#This Row],[Order Date]],"yyyy")</f>
        <v>2014</v>
      </c>
      <c r="Z1618" s="1" t="s">
        <v>197</v>
      </c>
    </row>
    <row r="1619" spans="1:26" x14ac:dyDescent="0.3">
      <c r="A1619">
        <v>7633</v>
      </c>
      <c r="B1619" s="1" t="s">
        <v>3810</v>
      </c>
      <c r="C1619" s="2">
        <v>43098</v>
      </c>
      <c r="D1619" s="2">
        <v>43101</v>
      </c>
      <c r="E1619" s="1" t="s">
        <v>23</v>
      </c>
      <c r="F1619" s="1" t="s">
        <v>927</v>
      </c>
      <c r="G1619" s="1" t="s">
        <v>928</v>
      </c>
      <c r="H1619" s="1" t="s">
        <v>26</v>
      </c>
      <c r="I1619" s="1" t="s">
        <v>27</v>
      </c>
      <c r="J1619" s="1" t="s">
        <v>867</v>
      </c>
      <c r="K1619" s="1" t="s">
        <v>29</v>
      </c>
      <c r="L1619" s="1" t="s">
        <v>30</v>
      </c>
      <c r="M1619" s="1" t="s">
        <v>396</v>
      </c>
      <c r="N1619" s="1" t="s">
        <v>32</v>
      </c>
      <c r="O1619" s="1" t="s">
        <v>38</v>
      </c>
      <c r="P1619" s="1" t="s">
        <v>397</v>
      </c>
      <c r="Q1619">
        <v>1207.8399999999999</v>
      </c>
      <c r="R1619">
        <v>8</v>
      </c>
      <c r="S1619" s="5">
        <v>0</v>
      </c>
      <c r="T1619" s="11">
        <v>314.03840000000002</v>
      </c>
      <c r="U1619" s="11">
        <f>SalesData[[#This Row],[Profit]]/SalesData[[#This Row],[Quantity]]</f>
        <v>39.254800000000003</v>
      </c>
      <c r="V1619" s="5">
        <f>SalesData[[#This Row],[Profit]]/SalesData[[#This Row],[Sales]]</f>
        <v>0.26000000000000006</v>
      </c>
      <c r="W1619" s="17">
        <f>IF(SalesData[[#This Row],[Discount]]&gt;=0.2,1,0)</f>
        <v>0</v>
      </c>
      <c r="X1619" s="1" t="s">
        <v>35</v>
      </c>
      <c r="Y1619" s="1" t="str">
        <f>TEXT(SalesData[[#This Row],[Order Date]],"yyyy")</f>
        <v>2017</v>
      </c>
      <c r="Z1619" s="1" t="s">
        <v>98</v>
      </c>
    </row>
    <row r="1620" spans="1:26" x14ac:dyDescent="0.3">
      <c r="A1620">
        <v>7636</v>
      </c>
      <c r="B1620" s="1" t="s">
        <v>3810</v>
      </c>
      <c r="C1620" s="2">
        <v>43098</v>
      </c>
      <c r="D1620" s="2">
        <v>43101</v>
      </c>
      <c r="E1620" s="1" t="s">
        <v>23</v>
      </c>
      <c r="F1620" s="1" t="s">
        <v>927</v>
      </c>
      <c r="G1620" s="1" t="s">
        <v>928</v>
      </c>
      <c r="H1620" s="1" t="s">
        <v>26</v>
      </c>
      <c r="I1620" s="1" t="s">
        <v>27</v>
      </c>
      <c r="J1620" s="1" t="s">
        <v>867</v>
      </c>
      <c r="K1620" s="1" t="s">
        <v>29</v>
      </c>
      <c r="L1620" s="1" t="s">
        <v>30</v>
      </c>
      <c r="M1620" s="1" t="s">
        <v>2336</v>
      </c>
      <c r="N1620" s="1" t="s">
        <v>32</v>
      </c>
      <c r="O1620" s="1" t="s">
        <v>38</v>
      </c>
      <c r="P1620" s="1" t="s">
        <v>2337</v>
      </c>
      <c r="Q1620">
        <v>300.98</v>
      </c>
      <c r="R1620">
        <v>1</v>
      </c>
      <c r="S1620" s="5">
        <v>0</v>
      </c>
      <c r="T1620" s="11">
        <v>87.284199999999998</v>
      </c>
      <c r="U1620" s="11">
        <f>SalesData[[#This Row],[Profit]]/SalesData[[#This Row],[Quantity]]</f>
        <v>87.284199999999998</v>
      </c>
      <c r="V1620" s="5">
        <f>SalesData[[#This Row],[Profit]]/SalesData[[#This Row],[Sales]]</f>
        <v>0.28999999999999998</v>
      </c>
      <c r="W1620" s="17">
        <f>IF(SalesData[[#This Row],[Discount]]&gt;=0.2,1,0)</f>
        <v>0</v>
      </c>
      <c r="X1620" s="1" t="s">
        <v>35</v>
      </c>
      <c r="Y1620" s="1" t="str">
        <f>TEXT(SalesData[[#This Row],[Order Date]],"yyyy")</f>
        <v>2017</v>
      </c>
      <c r="Z1620" s="1" t="s">
        <v>98</v>
      </c>
    </row>
    <row r="1621" spans="1:26" x14ac:dyDescent="0.3">
      <c r="A1621">
        <v>7637</v>
      </c>
      <c r="B1621" s="1" t="s">
        <v>3810</v>
      </c>
      <c r="C1621" s="2">
        <v>43098</v>
      </c>
      <c r="D1621" s="2">
        <v>43101</v>
      </c>
      <c r="E1621" s="1" t="s">
        <v>23</v>
      </c>
      <c r="F1621" s="1" t="s">
        <v>927</v>
      </c>
      <c r="G1621" s="1" t="s">
        <v>928</v>
      </c>
      <c r="H1621" s="1" t="s">
        <v>26</v>
      </c>
      <c r="I1621" s="1" t="s">
        <v>27</v>
      </c>
      <c r="J1621" s="1" t="s">
        <v>867</v>
      </c>
      <c r="K1621" s="1" t="s">
        <v>29</v>
      </c>
      <c r="L1621" s="1" t="s">
        <v>30</v>
      </c>
      <c r="M1621" s="1" t="s">
        <v>1092</v>
      </c>
      <c r="N1621" s="1" t="s">
        <v>32</v>
      </c>
      <c r="O1621" s="1" t="s">
        <v>38</v>
      </c>
      <c r="P1621" s="1" t="s">
        <v>1093</v>
      </c>
      <c r="Q1621">
        <v>258.75</v>
      </c>
      <c r="R1621">
        <v>3</v>
      </c>
      <c r="S1621" s="5">
        <v>0</v>
      </c>
      <c r="T1621" s="11">
        <v>77.625</v>
      </c>
      <c r="U1621" s="11">
        <f>SalesData[[#This Row],[Profit]]/SalesData[[#This Row],[Quantity]]</f>
        <v>25.875</v>
      </c>
      <c r="V1621" s="5">
        <f>SalesData[[#This Row],[Profit]]/SalesData[[#This Row],[Sales]]</f>
        <v>0.3</v>
      </c>
      <c r="W1621" s="17">
        <f>IF(SalesData[[#This Row],[Discount]]&gt;=0.2,1,0)</f>
        <v>0</v>
      </c>
      <c r="X1621" s="1" t="s">
        <v>35</v>
      </c>
      <c r="Y1621" s="1" t="str">
        <f>TEXT(SalesData[[#This Row],[Order Date]],"yyyy")</f>
        <v>2017</v>
      </c>
      <c r="Z1621" s="1" t="s">
        <v>98</v>
      </c>
    </row>
    <row r="1622" spans="1:26" x14ac:dyDescent="0.3">
      <c r="A1622">
        <v>7640</v>
      </c>
      <c r="B1622" s="1" t="s">
        <v>3811</v>
      </c>
      <c r="C1622" s="2">
        <v>42796</v>
      </c>
      <c r="D1622" s="2">
        <v>42802</v>
      </c>
      <c r="E1622" s="1" t="s">
        <v>41</v>
      </c>
      <c r="F1622" s="1" t="s">
        <v>2923</v>
      </c>
      <c r="G1622" s="1" t="s">
        <v>2924</v>
      </c>
      <c r="H1622" s="1" t="s">
        <v>92</v>
      </c>
      <c r="I1622" s="1" t="s">
        <v>27</v>
      </c>
      <c r="J1622" s="1" t="s">
        <v>232</v>
      </c>
      <c r="K1622" s="1" t="s">
        <v>202</v>
      </c>
      <c r="L1622" s="1" t="s">
        <v>69</v>
      </c>
      <c r="M1622" s="1" t="s">
        <v>2312</v>
      </c>
      <c r="N1622" s="1" t="s">
        <v>32</v>
      </c>
      <c r="O1622" s="1" t="s">
        <v>33</v>
      </c>
      <c r="P1622" s="1" t="s">
        <v>2313</v>
      </c>
      <c r="Q1622">
        <v>441.96</v>
      </c>
      <c r="R1622">
        <v>2</v>
      </c>
      <c r="S1622" s="5">
        <v>0</v>
      </c>
      <c r="T1622" s="11">
        <v>101.6508</v>
      </c>
      <c r="U1622" s="11">
        <f>SalesData[[#This Row],[Profit]]/SalesData[[#This Row],[Quantity]]</f>
        <v>50.825400000000002</v>
      </c>
      <c r="V1622" s="5">
        <f>SalesData[[#This Row],[Profit]]/SalesData[[#This Row],[Sales]]</f>
        <v>0.23</v>
      </c>
      <c r="W1622" s="17">
        <f>IF(SalesData[[#This Row],[Discount]]&gt;=0.2,1,0)</f>
        <v>0</v>
      </c>
      <c r="X1622" s="1" t="s">
        <v>131</v>
      </c>
      <c r="Y1622" s="1" t="str">
        <f>TEXT(SalesData[[#This Row],[Order Date]],"yyyy")</f>
        <v>2017</v>
      </c>
      <c r="Z1622" s="1" t="s">
        <v>197</v>
      </c>
    </row>
    <row r="1623" spans="1:26" x14ac:dyDescent="0.3">
      <c r="A1623">
        <v>7646</v>
      </c>
      <c r="B1623" s="1" t="s">
        <v>3812</v>
      </c>
      <c r="C1623" s="2">
        <v>42099</v>
      </c>
      <c r="D1623" s="2">
        <v>42105</v>
      </c>
      <c r="E1623" s="1" t="s">
        <v>41</v>
      </c>
      <c r="F1623" s="1" t="s">
        <v>2776</v>
      </c>
      <c r="G1623" s="1" t="s">
        <v>2777</v>
      </c>
      <c r="H1623" s="1" t="s">
        <v>92</v>
      </c>
      <c r="I1623" s="1" t="s">
        <v>27</v>
      </c>
      <c r="J1623" s="1" t="s">
        <v>54</v>
      </c>
      <c r="K1623" s="1" t="s">
        <v>55</v>
      </c>
      <c r="L1623" s="1" t="s">
        <v>56</v>
      </c>
      <c r="M1623" s="1" t="s">
        <v>1097</v>
      </c>
      <c r="N1623" s="1" t="s">
        <v>32</v>
      </c>
      <c r="O1623" s="1" t="s">
        <v>38</v>
      </c>
      <c r="P1623" s="1" t="s">
        <v>1098</v>
      </c>
      <c r="Q1623">
        <v>892.22400000000005</v>
      </c>
      <c r="R1623">
        <v>3</v>
      </c>
      <c r="S1623" s="5">
        <v>0.2</v>
      </c>
      <c r="T1623" s="11">
        <v>89.222399999999993</v>
      </c>
      <c r="U1623" s="11">
        <f>SalesData[[#This Row],[Profit]]/SalesData[[#This Row],[Quantity]]</f>
        <v>29.740799999999997</v>
      </c>
      <c r="V1623" s="5">
        <f>SalesData[[#This Row],[Profit]]/SalesData[[#This Row],[Sales]]</f>
        <v>9.9999999999999992E-2</v>
      </c>
      <c r="W1623" s="17">
        <f>IF(SalesData[[#This Row],[Discount]]&gt;=0.2,1,0)</f>
        <v>1</v>
      </c>
      <c r="X1623" s="1" t="s">
        <v>131</v>
      </c>
      <c r="Y1623" s="1" t="str">
        <f>TEXT(SalesData[[#This Row],[Order Date]],"yyyy")</f>
        <v>2015</v>
      </c>
      <c r="Z1623" s="1" t="s">
        <v>115</v>
      </c>
    </row>
    <row r="1624" spans="1:26" x14ac:dyDescent="0.3">
      <c r="A1624">
        <v>7649</v>
      </c>
      <c r="B1624" s="1" t="s">
        <v>3813</v>
      </c>
      <c r="C1624" s="2">
        <v>42444</v>
      </c>
      <c r="D1624" s="2">
        <v>42445</v>
      </c>
      <c r="E1624" s="1" t="s">
        <v>89</v>
      </c>
      <c r="F1624" s="1" t="s">
        <v>3814</v>
      </c>
      <c r="G1624" s="1" t="s">
        <v>3815</v>
      </c>
      <c r="H1624" s="1" t="s">
        <v>92</v>
      </c>
      <c r="I1624" s="1" t="s">
        <v>27</v>
      </c>
      <c r="J1624" s="1" t="s">
        <v>330</v>
      </c>
      <c r="K1624" s="1" t="s">
        <v>55</v>
      </c>
      <c r="L1624" s="1" t="s">
        <v>56</v>
      </c>
      <c r="M1624" s="1" t="s">
        <v>983</v>
      </c>
      <c r="N1624" s="1" t="s">
        <v>32</v>
      </c>
      <c r="O1624" s="1" t="s">
        <v>38</v>
      </c>
      <c r="P1624" s="1" t="s">
        <v>984</v>
      </c>
      <c r="Q1624">
        <v>1352.0319999999999</v>
      </c>
      <c r="R1624">
        <v>4</v>
      </c>
      <c r="S1624" s="5">
        <v>0.2</v>
      </c>
      <c r="T1624" s="11">
        <v>84.501999999999995</v>
      </c>
      <c r="U1624" s="11">
        <f>SalesData[[#This Row],[Profit]]/SalesData[[#This Row],[Quantity]]</f>
        <v>21.125499999999999</v>
      </c>
      <c r="V1624" s="5">
        <f>SalesData[[#This Row],[Profit]]/SalesData[[#This Row],[Sales]]</f>
        <v>6.25E-2</v>
      </c>
      <c r="W1624" s="17">
        <f>IF(SalesData[[#This Row],[Discount]]&gt;=0.2,1,0)</f>
        <v>1</v>
      </c>
      <c r="X1624" s="1" t="s">
        <v>125</v>
      </c>
      <c r="Y1624" s="1" t="str">
        <f>TEXT(SalesData[[#This Row],[Order Date]],"yyyy")</f>
        <v>2016</v>
      </c>
      <c r="Z1624" s="1" t="s">
        <v>197</v>
      </c>
    </row>
    <row r="1625" spans="1:26" x14ac:dyDescent="0.3">
      <c r="A1625">
        <v>7650</v>
      </c>
      <c r="B1625" s="1" t="s">
        <v>3816</v>
      </c>
      <c r="C1625" s="2">
        <v>42365</v>
      </c>
      <c r="D1625" s="2">
        <v>42369</v>
      </c>
      <c r="E1625" s="1" t="s">
        <v>41</v>
      </c>
      <c r="F1625" s="1" t="s">
        <v>2681</v>
      </c>
      <c r="G1625" s="1" t="s">
        <v>2682</v>
      </c>
      <c r="H1625" s="1" t="s">
        <v>92</v>
      </c>
      <c r="I1625" s="1" t="s">
        <v>27</v>
      </c>
      <c r="J1625" s="1" t="s">
        <v>1772</v>
      </c>
      <c r="K1625" s="1" t="s">
        <v>233</v>
      </c>
      <c r="L1625" s="1" t="s">
        <v>69</v>
      </c>
      <c r="M1625" s="1" t="s">
        <v>924</v>
      </c>
      <c r="N1625" s="1" t="s">
        <v>32</v>
      </c>
      <c r="O1625" s="1" t="s">
        <v>47</v>
      </c>
      <c r="P1625" s="1" t="s">
        <v>925</v>
      </c>
      <c r="Q1625">
        <v>1548.99</v>
      </c>
      <c r="R1625">
        <v>9</v>
      </c>
      <c r="S1625" s="5">
        <v>0.4</v>
      </c>
      <c r="T1625" s="11">
        <v>-464.697</v>
      </c>
      <c r="U1625" s="11">
        <f>SalesData[[#This Row],[Profit]]/SalesData[[#This Row],[Quantity]]</f>
        <v>-51.633000000000003</v>
      </c>
      <c r="V1625" s="5">
        <f>SalesData[[#This Row],[Profit]]/SalesData[[#This Row],[Sales]]</f>
        <v>-0.3</v>
      </c>
      <c r="W1625" s="17">
        <f>IF(SalesData[[#This Row],[Discount]]&gt;=0.2,1,0)</f>
        <v>1</v>
      </c>
      <c r="X1625" s="1" t="s">
        <v>85</v>
      </c>
      <c r="Y1625" s="1" t="str">
        <f>TEXT(SalesData[[#This Row],[Order Date]],"yyyy")</f>
        <v>2015</v>
      </c>
      <c r="Z1625" s="1" t="s">
        <v>98</v>
      </c>
    </row>
    <row r="1626" spans="1:26" x14ac:dyDescent="0.3">
      <c r="A1626">
        <v>7655</v>
      </c>
      <c r="B1626" s="1" t="s">
        <v>3817</v>
      </c>
      <c r="C1626" s="2">
        <v>42338</v>
      </c>
      <c r="D1626" s="2">
        <v>42340</v>
      </c>
      <c r="E1626" s="1" t="s">
        <v>23</v>
      </c>
      <c r="F1626" s="1" t="s">
        <v>3818</v>
      </c>
      <c r="G1626" s="1" t="s">
        <v>3819</v>
      </c>
      <c r="H1626" s="1" t="s">
        <v>26</v>
      </c>
      <c r="I1626" s="1" t="s">
        <v>27</v>
      </c>
      <c r="J1626" s="1" t="s">
        <v>2421</v>
      </c>
      <c r="K1626" s="1" t="s">
        <v>1342</v>
      </c>
      <c r="L1626" s="1" t="s">
        <v>56</v>
      </c>
      <c r="M1626" s="1" t="s">
        <v>2967</v>
      </c>
      <c r="N1626" s="1" t="s">
        <v>32</v>
      </c>
      <c r="O1626" s="1" t="s">
        <v>58</v>
      </c>
      <c r="P1626" s="1" t="s">
        <v>2968</v>
      </c>
      <c r="Q1626">
        <v>80.959999999999994</v>
      </c>
      <c r="R1626">
        <v>4</v>
      </c>
      <c r="S1626" s="5">
        <v>0</v>
      </c>
      <c r="T1626" s="11">
        <v>29.145600000000002</v>
      </c>
      <c r="U1626" s="11">
        <f>SalesData[[#This Row],[Profit]]/SalesData[[#This Row],[Quantity]]</f>
        <v>7.2864000000000004</v>
      </c>
      <c r="V1626" s="5">
        <f>SalesData[[#This Row],[Profit]]/SalesData[[#This Row],[Sales]]</f>
        <v>0.36000000000000004</v>
      </c>
      <c r="W1626" s="17">
        <f>IF(SalesData[[#This Row],[Discount]]&gt;=0.2,1,0)</f>
        <v>0</v>
      </c>
      <c r="X1626" s="1" t="s">
        <v>72</v>
      </c>
      <c r="Y1626" s="1" t="str">
        <f>TEXT(SalesData[[#This Row],[Order Date]],"yyyy")</f>
        <v>2015</v>
      </c>
      <c r="Z1626" s="1" t="s">
        <v>36</v>
      </c>
    </row>
    <row r="1627" spans="1:26" x14ac:dyDescent="0.3">
      <c r="A1627">
        <v>7658</v>
      </c>
      <c r="B1627" s="1" t="s">
        <v>3820</v>
      </c>
      <c r="C1627" s="2">
        <v>41744</v>
      </c>
      <c r="D1627" s="2">
        <v>41744</v>
      </c>
      <c r="E1627" s="1" t="s">
        <v>427</v>
      </c>
      <c r="F1627" s="1" t="s">
        <v>133</v>
      </c>
      <c r="G1627" s="1" t="s">
        <v>134</v>
      </c>
      <c r="H1627" s="1" t="s">
        <v>102</v>
      </c>
      <c r="I1627" s="1" t="s">
        <v>27</v>
      </c>
      <c r="J1627" s="1" t="s">
        <v>54</v>
      </c>
      <c r="K1627" s="1" t="s">
        <v>55</v>
      </c>
      <c r="L1627" s="1" t="s">
        <v>56</v>
      </c>
      <c r="M1627" s="1" t="s">
        <v>356</v>
      </c>
      <c r="N1627" s="1" t="s">
        <v>32</v>
      </c>
      <c r="O1627" s="1" t="s">
        <v>58</v>
      </c>
      <c r="P1627" s="1" t="s">
        <v>357</v>
      </c>
      <c r="Q1627">
        <v>187.76</v>
      </c>
      <c r="R1627">
        <v>4</v>
      </c>
      <c r="S1627" s="5">
        <v>0</v>
      </c>
      <c r="T1627" s="11">
        <v>76.9816</v>
      </c>
      <c r="U1627" s="11">
        <f>SalesData[[#This Row],[Profit]]/SalesData[[#This Row],[Quantity]]</f>
        <v>19.2454</v>
      </c>
      <c r="V1627" s="5">
        <f>SalesData[[#This Row],[Profit]]/SalesData[[#This Row],[Sales]]</f>
        <v>0.41000000000000003</v>
      </c>
      <c r="W1627" s="17">
        <f>IF(SalesData[[#This Row],[Discount]]&gt;=0.2,1,0)</f>
        <v>0</v>
      </c>
      <c r="X1627" s="1" t="s">
        <v>432</v>
      </c>
      <c r="Y1627" s="1" t="str">
        <f>TEXT(SalesData[[#This Row],[Order Date]],"yyyy")</f>
        <v>2014</v>
      </c>
      <c r="Z1627" s="1" t="s">
        <v>115</v>
      </c>
    </row>
    <row r="1628" spans="1:26" x14ac:dyDescent="0.3">
      <c r="A1628">
        <v>7661</v>
      </c>
      <c r="B1628" s="1" t="s">
        <v>3821</v>
      </c>
      <c r="C1628" s="2">
        <v>41646</v>
      </c>
      <c r="D1628" s="2">
        <v>41651</v>
      </c>
      <c r="E1628" s="1" t="s">
        <v>41</v>
      </c>
      <c r="F1628" s="1" t="s">
        <v>2846</v>
      </c>
      <c r="G1628" s="1" t="s">
        <v>2847</v>
      </c>
      <c r="H1628" s="1" t="s">
        <v>26</v>
      </c>
      <c r="I1628" s="1" t="s">
        <v>27</v>
      </c>
      <c r="J1628" s="1" t="s">
        <v>1870</v>
      </c>
      <c r="K1628" s="1" t="s">
        <v>94</v>
      </c>
      <c r="L1628" s="1" t="s">
        <v>95</v>
      </c>
      <c r="M1628" s="1" t="s">
        <v>553</v>
      </c>
      <c r="N1628" s="1" t="s">
        <v>32</v>
      </c>
      <c r="O1628" s="1" t="s">
        <v>58</v>
      </c>
      <c r="P1628" s="1" t="s">
        <v>554</v>
      </c>
      <c r="Q1628">
        <v>76.727999999999994</v>
      </c>
      <c r="R1628">
        <v>3</v>
      </c>
      <c r="S1628" s="5">
        <v>0.6</v>
      </c>
      <c r="T1628" s="11">
        <v>-53.709600000000002</v>
      </c>
      <c r="U1628" s="11">
        <f>SalesData[[#This Row],[Profit]]/SalesData[[#This Row],[Quantity]]</f>
        <v>-17.903200000000002</v>
      </c>
      <c r="V1628" s="5">
        <f>SalesData[[#This Row],[Profit]]/SalesData[[#This Row],[Sales]]</f>
        <v>-0.70000000000000007</v>
      </c>
      <c r="W1628" s="17">
        <f>IF(SalesData[[#This Row],[Discount]]&gt;=0.2,1,0)</f>
        <v>1</v>
      </c>
      <c r="X1628" s="1" t="s">
        <v>60</v>
      </c>
      <c r="Y1628" s="1" t="str">
        <f>TEXT(SalesData[[#This Row],[Order Date]],"yyyy")</f>
        <v>2014</v>
      </c>
      <c r="Z1628" s="1" t="s">
        <v>171</v>
      </c>
    </row>
    <row r="1629" spans="1:26" x14ac:dyDescent="0.3">
      <c r="A1629">
        <v>7665</v>
      </c>
      <c r="B1629" s="1" t="s">
        <v>3822</v>
      </c>
      <c r="C1629" s="2">
        <v>41934</v>
      </c>
      <c r="D1629" s="2">
        <v>41938</v>
      </c>
      <c r="E1629" s="1" t="s">
        <v>41</v>
      </c>
      <c r="F1629" s="1" t="s">
        <v>3823</v>
      </c>
      <c r="G1629" s="1" t="s">
        <v>3824</v>
      </c>
      <c r="H1629" s="1" t="s">
        <v>92</v>
      </c>
      <c r="I1629" s="1" t="s">
        <v>27</v>
      </c>
      <c r="J1629" s="1" t="s">
        <v>3825</v>
      </c>
      <c r="K1629" s="1" t="s">
        <v>1408</v>
      </c>
      <c r="L1629" s="1" t="s">
        <v>30</v>
      </c>
      <c r="M1629" s="1" t="s">
        <v>2397</v>
      </c>
      <c r="N1629" s="1" t="s">
        <v>32</v>
      </c>
      <c r="O1629" s="1" t="s">
        <v>58</v>
      </c>
      <c r="P1629" s="1" t="s">
        <v>2398</v>
      </c>
      <c r="Q1629">
        <v>129.91999999999999</v>
      </c>
      <c r="R1629">
        <v>4</v>
      </c>
      <c r="S1629" s="5">
        <v>0</v>
      </c>
      <c r="T1629" s="11">
        <v>10.393599999999999</v>
      </c>
      <c r="U1629" s="11">
        <f>SalesData[[#This Row],[Profit]]/SalesData[[#This Row],[Quantity]]</f>
        <v>2.5983999999999998</v>
      </c>
      <c r="V1629" s="5">
        <f>SalesData[[#This Row],[Profit]]/SalesData[[#This Row],[Sales]]</f>
        <v>0.08</v>
      </c>
      <c r="W1629" s="17">
        <f>IF(SalesData[[#This Row],[Discount]]&gt;=0.2,1,0)</f>
        <v>0</v>
      </c>
      <c r="X1629" s="1" t="s">
        <v>85</v>
      </c>
      <c r="Y1629" s="1" t="str">
        <f>TEXT(SalesData[[#This Row],[Order Date]],"yyyy")</f>
        <v>2014</v>
      </c>
      <c r="Z1629" s="1" t="s">
        <v>50</v>
      </c>
    </row>
    <row r="1630" spans="1:26" x14ac:dyDescent="0.3">
      <c r="A1630">
        <v>7672</v>
      </c>
      <c r="B1630" s="1" t="s">
        <v>3826</v>
      </c>
      <c r="C1630" s="2">
        <v>42335</v>
      </c>
      <c r="D1630" s="2">
        <v>42337</v>
      </c>
      <c r="E1630" s="1" t="s">
        <v>23</v>
      </c>
      <c r="F1630" s="1" t="s">
        <v>3035</v>
      </c>
      <c r="G1630" s="1" t="s">
        <v>3036</v>
      </c>
      <c r="H1630" s="1" t="s">
        <v>102</v>
      </c>
      <c r="I1630" s="1" t="s">
        <v>27</v>
      </c>
      <c r="J1630" s="1" t="s">
        <v>1359</v>
      </c>
      <c r="K1630" s="1" t="s">
        <v>436</v>
      </c>
      <c r="L1630" s="1" t="s">
        <v>69</v>
      </c>
      <c r="M1630" s="1" t="s">
        <v>2402</v>
      </c>
      <c r="N1630" s="1" t="s">
        <v>32</v>
      </c>
      <c r="O1630" s="1" t="s">
        <v>33</v>
      </c>
      <c r="P1630" s="1" t="s">
        <v>2403</v>
      </c>
      <c r="Q1630">
        <v>170.98</v>
      </c>
      <c r="R1630">
        <v>1</v>
      </c>
      <c r="S1630" s="5">
        <v>0</v>
      </c>
      <c r="T1630" s="11">
        <v>32.486199999999997</v>
      </c>
      <c r="U1630" s="11">
        <f>SalesData[[#This Row],[Profit]]/SalesData[[#This Row],[Quantity]]</f>
        <v>32.486199999999997</v>
      </c>
      <c r="V1630" s="5">
        <f>SalesData[[#This Row],[Profit]]/SalesData[[#This Row],[Sales]]</f>
        <v>0.19</v>
      </c>
      <c r="W1630" s="17">
        <f>IF(SalesData[[#This Row],[Discount]]&gt;=0.2,1,0)</f>
        <v>0</v>
      </c>
      <c r="X1630" s="1" t="s">
        <v>72</v>
      </c>
      <c r="Y1630" s="1" t="str">
        <f>TEXT(SalesData[[#This Row],[Order Date]],"yyyy")</f>
        <v>2015</v>
      </c>
      <c r="Z1630" s="1" t="s">
        <v>36</v>
      </c>
    </row>
    <row r="1631" spans="1:26" x14ac:dyDescent="0.3">
      <c r="A1631">
        <v>7673</v>
      </c>
      <c r="B1631" s="1" t="s">
        <v>3826</v>
      </c>
      <c r="C1631" s="2">
        <v>42335</v>
      </c>
      <c r="D1631" s="2">
        <v>42337</v>
      </c>
      <c r="E1631" s="1" t="s">
        <v>23</v>
      </c>
      <c r="F1631" s="1" t="s">
        <v>3035</v>
      </c>
      <c r="G1631" s="1" t="s">
        <v>3036</v>
      </c>
      <c r="H1631" s="1" t="s">
        <v>102</v>
      </c>
      <c r="I1631" s="1" t="s">
        <v>27</v>
      </c>
      <c r="J1631" s="1" t="s">
        <v>1359</v>
      </c>
      <c r="K1631" s="1" t="s">
        <v>436</v>
      </c>
      <c r="L1631" s="1" t="s">
        <v>69</v>
      </c>
      <c r="M1631" s="1" t="s">
        <v>3827</v>
      </c>
      <c r="N1631" s="1" t="s">
        <v>32</v>
      </c>
      <c r="O1631" s="1" t="s">
        <v>58</v>
      </c>
      <c r="P1631" s="1" t="s">
        <v>3828</v>
      </c>
      <c r="Q1631">
        <v>38.97</v>
      </c>
      <c r="R1631">
        <v>3</v>
      </c>
      <c r="S1631" s="5">
        <v>0</v>
      </c>
      <c r="T1631" s="11">
        <v>4.6764000000000001</v>
      </c>
      <c r="U1631" s="11">
        <f>SalesData[[#This Row],[Profit]]/SalesData[[#This Row],[Quantity]]</f>
        <v>1.5588</v>
      </c>
      <c r="V1631" s="5">
        <f>SalesData[[#This Row],[Profit]]/SalesData[[#This Row],[Sales]]</f>
        <v>0.12000000000000001</v>
      </c>
      <c r="W1631" s="17">
        <f>IF(SalesData[[#This Row],[Discount]]&gt;=0.2,1,0)</f>
        <v>0</v>
      </c>
      <c r="X1631" s="1" t="s">
        <v>72</v>
      </c>
      <c r="Y1631" s="1" t="str">
        <f>TEXT(SalesData[[#This Row],[Order Date]],"yyyy")</f>
        <v>2015</v>
      </c>
      <c r="Z1631" s="1" t="s">
        <v>36</v>
      </c>
    </row>
    <row r="1632" spans="1:26" x14ac:dyDescent="0.3">
      <c r="A1632">
        <v>7675</v>
      </c>
      <c r="B1632" s="1" t="s">
        <v>3826</v>
      </c>
      <c r="C1632" s="2">
        <v>42335</v>
      </c>
      <c r="D1632" s="2">
        <v>42337</v>
      </c>
      <c r="E1632" s="1" t="s">
        <v>23</v>
      </c>
      <c r="F1632" s="1" t="s">
        <v>3035</v>
      </c>
      <c r="G1632" s="1" t="s">
        <v>3036</v>
      </c>
      <c r="H1632" s="1" t="s">
        <v>102</v>
      </c>
      <c r="I1632" s="1" t="s">
        <v>27</v>
      </c>
      <c r="J1632" s="1" t="s">
        <v>1359</v>
      </c>
      <c r="K1632" s="1" t="s">
        <v>436</v>
      </c>
      <c r="L1632" s="1" t="s">
        <v>69</v>
      </c>
      <c r="M1632" s="1" t="s">
        <v>1136</v>
      </c>
      <c r="N1632" s="1" t="s">
        <v>32</v>
      </c>
      <c r="O1632" s="1" t="s">
        <v>47</v>
      </c>
      <c r="P1632" s="1" t="s">
        <v>1137</v>
      </c>
      <c r="Q1632">
        <v>446.06799999999998</v>
      </c>
      <c r="R1632">
        <v>4</v>
      </c>
      <c r="S1632" s="5">
        <v>0.3</v>
      </c>
      <c r="T1632" s="11">
        <v>0</v>
      </c>
      <c r="U1632" s="11">
        <f>SalesData[[#This Row],[Profit]]/SalesData[[#This Row],[Quantity]]</f>
        <v>0</v>
      </c>
      <c r="V1632" s="5">
        <f>SalesData[[#This Row],[Profit]]/SalesData[[#This Row],[Sales]]</f>
        <v>0</v>
      </c>
      <c r="W1632" s="17">
        <f>IF(SalesData[[#This Row],[Discount]]&gt;=0.2,1,0)</f>
        <v>1</v>
      </c>
      <c r="X1632" s="1" t="s">
        <v>72</v>
      </c>
      <c r="Y1632" s="1" t="str">
        <f>TEXT(SalesData[[#This Row],[Order Date]],"yyyy")</f>
        <v>2015</v>
      </c>
      <c r="Z1632" s="1" t="s">
        <v>36</v>
      </c>
    </row>
    <row r="1633" spans="1:26" x14ac:dyDescent="0.3">
      <c r="A1633">
        <v>7681</v>
      </c>
      <c r="B1633" s="1" t="s">
        <v>3829</v>
      </c>
      <c r="C1633" s="2">
        <v>42004</v>
      </c>
      <c r="D1633" s="2">
        <v>42011</v>
      </c>
      <c r="E1633" s="1" t="s">
        <v>41</v>
      </c>
      <c r="F1633" s="1" t="s">
        <v>2297</v>
      </c>
      <c r="G1633" s="1" t="s">
        <v>2298</v>
      </c>
      <c r="H1633" s="1" t="s">
        <v>102</v>
      </c>
      <c r="I1633" s="1" t="s">
        <v>27</v>
      </c>
      <c r="J1633" s="1" t="s">
        <v>1646</v>
      </c>
      <c r="K1633" s="1" t="s">
        <v>1647</v>
      </c>
      <c r="L1633" s="1" t="s">
        <v>69</v>
      </c>
      <c r="M1633" s="1" t="s">
        <v>1382</v>
      </c>
      <c r="N1633" s="1" t="s">
        <v>32</v>
      </c>
      <c r="O1633" s="1" t="s">
        <v>33</v>
      </c>
      <c r="P1633" s="1" t="s">
        <v>1383</v>
      </c>
      <c r="Q1633">
        <v>341.96</v>
      </c>
      <c r="R1633">
        <v>2</v>
      </c>
      <c r="S1633" s="5">
        <v>0</v>
      </c>
      <c r="T1633" s="11">
        <v>78.650800000000004</v>
      </c>
      <c r="U1633" s="11">
        <f>SalesData[[#This Row],[Profit]]/SalesData[[#This Row],[Quantity]]</f>
        <v>39.325400000000002</v>
      </c>
      <c r="V1633" s="5">
        <f>SalesData[[#This Row],[Profit]]/SalesData[[#This Row],[Sales]]</f>
        <v>0.23000000000000004</v>
      </c>
      <c r="W1633" s="17">
        <f>IF(SalesData[[#This Row],[Discount]]&gt;=0.2,1,0)</f>
        <v>0</v>
      </c>
      <c r="X1633" s="1" t="s">
        <v>49</v>
      </c>
      <c r="Y1633" s="1" t="str">
        <f>TEXT(SalesData[[#This Row],[Order Date]],"yyyy")</f>
        <v>2014</v>
      </c>
      <c r="Z1633" s="1" t="s">
        <v>98</v>
      </c>
    </row>
    <row r="1634" spans="1:26" x14ac:dyDescent="0.3">
      <c r="A1634">
        <v>7682</v>
      </c>
      <c r="B1634" s="1" t="s">
        <v>3829</v>
      </c>
      <c r="C1634" s="2">
        <v>42004</v>
      </c>
      <c r="D1634" s="2">
        <v>42011</v>
      </c>
      <c r="E1634" s="1" t="s">
        <v>41</v>
      </c>
      <c r="F1634" s="1" t="s">
        <v>2297</v>
      </c>
      <c r="G1634" s="1" t="s">
        <v>2298</v>
      </c>
      <c r="H1634" s="1" t="s">
        <v>102</v>
      </c>
      <c r="I1634" s="1" t="s">
        <v>27</v>
      </c>
      <c r="J1634" s="1" t="s">
        <v>1646</v>
      </c>
      <c r="K1634" s="1" t="s">
        <v>1647</v>
      </c>
      <c r="L1634" s="1" t="s">
        <v>69</v>
      </c>
      <c r="M1634" s="1" t="s">
        <v>106</v>
      </c>
      <c r="N1634" s="1" t="s">
        <v>32</v>
      </c>
      <c r="O1634" s="1" t="s">
        <v>38</v>
      </c>
      <c r="P1634" s="1" t="s">
        <v>107</v>
      </c>
      <c r="Q1634">
        <v>605.88</v>
      </c>
      <c r="R1634">
        <v>6</v>
      </c>
      <c r="S1634" s="5">
        <v>0</v>
      </c>
      <c r="T1634" s="11">
        <v>151.47</v>
      </c>
      <c r="U1634" s="11">
        <f>SalesData[[#This Row],[Profit]]/SalesData[[#This Row],[Quantity]]</f>
        <v>25.245000000000001</v>
      </c>
      <c r="V1634" s="5">
        <f>SalesData[[#This Row],[Profit]]/SalesData[[#This Row],[Sales]]</f>
        <v>0.25</v>
      </c>
      <c r="W1634" s="17">
        <f>IF(SalesData[[#This Row],[Discount]]&gt;=0.2,1,0)</f>
        <v>0</v>
      </c>
      <c r="X1634" s="1" t="s">
        <v>49</v>
      </c>
      <c r="Y1634" s="1" t="str">
        <f>TEXT(SalesData[[#This Row],[Order Date]],"yyyy")</f>
        <v>2014</v>
      </c>
      <c r="Z1634" s="1" t="s">
        <v>98</v>
      </c>
    </row>
    <row r="1635" spans="1:26" x14ac:dyDescent="0.3">
      <c r="A1635">
        <v>7687</v>
      </c>
      <c r="B1635" s="1" t="s">
        <v>3830</v>
      </c>
      <c r="C1635" s="2">
        <v>42699</v>
      </c>
      <c r="D1635" s="2">
        <v>42703</v>
      </c>
      <c r="E1635" s="1" t="s">
        <v>41</v>
      </c>
      <c r="F1635" s="1" t="s">
        <v>1937</v>
      </c>
      <c r="G1635" s="1" t="s">
        <v>1938</v>
      </c>
      <c r="H1635" s="1" t="s">
        <v>92</v>
      </c>
      <c r="I1635" s="1" t="s">
        <v>27</v>
      </c>
      <c r="J1635" s="1" t="s">
        <v>479</v>
      </c>
      <c r="K1635" s="1" t="s">
        <v>291</v>
      </c>
      <c r="L1635" s="1" t="s">
        <v>95</v>
      </c>
      <c r="M1635" s="1" t="s">
        <v>786</v>
      </c>
      <c r="N1635" s="1" t="s">
        <v>32</v>
      </c>
      <c r="O1635" s="1" t="s">
        <v>47</v>
      </c>
      <c r="P1635" s="1" t="s">
        <v>787</v>
      </c>
      <c r="Q1635">
        <v>1568.61</v>
      </c>
      <c r="R1635">
        <v>9</v>
      </c>
      <c r="S1635" s="5">
        <v>0</v>
      </c>
      <c r="T1635" s="11">
        <v>329.40809999999999</v>
      </c>
      <c r="U1635" s="11">
        <f>SalesData[[#This Row],[Profit]]/SalesData[[#This Row],[Quantity]]</f>
        <v>36.600899999999996</v>
      </c>
      <c r="V1635" s="5">
        <f>SalesData[[#This Row],[Profit]]/SalesData[[#This Row],[Sales]]</f>
        <v>0.21000000000000002</v>
      </c>
      <c r="W1635" s="17">
        <f>IF(SalesData[[#This Row],[Discount]]&gt;=0.2,1,0)</f>
        <v>0</v>
      </c>
      <c r="X1635" s="1" t="s">
        <v>85</v>
      </c>
      <c r="Y1635" s="1" t="str">
        <f>TEXT(SalesData[[#This Row],[Order Date]],"yyyy")</f>
        <v>2016</v>
      </c>
      <c r="Z1635" s="1" t="s">
        <v>36</v>
      </c>
    </row>
    <row r="1636" spans="1:26" x14ac:dyDescent="0.3">
      <c r="A1636">
        <v>7691</v>
      </c>
      <c r="B1636" s="1" t="s">
        <v>3831</v>
      </c>
      <c r="C1636" s="2">
        <v>42931</v>
      </c>
      <c r="D1636" s="2">
        <v>42933</v>
      </c>
      <c r="E1636" s="1" t="s">
        <v>89</v>
      </c>
      <c r="F1636" s="1" t="s">
        <v>1811</v>
      </c>
      <c r="G1636" s="1" t="s">
        <v>1812</v>
      </c>
      <c r="H1636" s="1" t="s">
        <v>92</v>
      </c>
      <c r="I1636" s="1" t="s">
        <v>27</v>
      </c>
      <c r="J1636" s="1" t="s">
        <v>1483</v>
      </c>
      <c r="K1636" s="1" t="s">
        <v>718</v>
      </c>
      <c r="L1636" s="1" t="s">
        <v>30</v>
      </c>
      <c r="M1636" s="1" t="s">
        <v>412</v>
      </c>
      <c r="N1636" s="1" t="s">
        <v>32</v>
      </c>
      <c r="O1636" s="1" t="s">
        <v>47</v>
      </c>
      <c r="P1636" s="1" t="s">
        <v>413</v>
      </c>
      <c r="Q1636">
        <v>872.94</v>
      </c>
      <c r="R1636">
        <v>3</v>
      </c>
      <c r="S1636" s="5">
        <v>0</v>
      </c>
      <c r="T1636" s="11">
        <v>157.1292</v>
      </c>
      <c r="U1636" s="11">
        <f>SalesData[[#This Row],[Profit]]/SalesData[[#This Row],[Quantity]]</f>
        <v>52.376399999999997</v>
      </c>
      <c r="V1636" s="5">
        <f>SalesData[[#This Row],[Profit]]/SalesData[[#This Row],[Sales]]</f>
        <v>0.18</v>
      </c>
      <c r="W1636" s="17">
        <f>IF(SalesData[[#This Row],[Discount]]&gt;=0.2,1,0)</f>
        <v>0</v>
      </c>
      <c r="X1636" s="1" t="s">
        <v>72</v>
      </c>
      <c r="Y1636" s="1" t="str">
        <f>TEXT(SalesData[[#This Row],[Order Date]],"yyyy")</f>
        <v>2017</v>
      </c>
      <c r="Z1636" s="1" t="s">
        <v>73</v>
      </c>
    </row>
    <row r="1637" spans="1:26" x14ac:dyDescent="0.3">
      <c r="A1637">
        <v>7695</v>
      </c>
      <c r="B1637" s="1" t="s">
        <v>3832</v>
      </c>
      <c r="C1637" s="2">
        <v>42451</v>
      </c>
      <c r="D1637" s="2">
        <v>42451</v>
      </c>
      <c r="E1637" s="1" t="s">
        <v>427</v>
      </c>
      <c r="F1637" s="1" t="s">
        <v>1405</v>
      </c>
      <c r="G1637" s="1" t="s">
        <v>1406</v>
      </c>
      <c r="H1637" s="1" t="s">
        <v>26</v>
      </c>
      <c r="I1637" s="1" t="s">
        <v>27</v>
      </c>
      <c r="J1637" s="1" t="s">
        <v>193</v>
      </c>
      <c r="K1637" s="1" t="s">
        <v>194</v>
      </c>
      <c r="L1637" s="1" t="s">
        <v>56</v>
      </c>
      <c r="M1637" s="1" t="s">
        <v>1515</v>
      </c>
      <c r="N1637" s="1" t="s">
        <v>32</v>
      </c>
      <c r="O1637" s="1" t="s">
        <v>38</v>
      </c>
      <c r="P1637" s="1" t="s">
        <v>1516</v>
      </c>
      <c r="Q1637">
        <v>167.88800000000001</v>
      </c>
      <c r="R1637">
        <v>7</v>
      </c>
      <c r="S1637" s="5">
        <v>0.2</v>
      </c>
      <c r="T1637" s="11">
        <v>14.690200000000001</v>
      </c>
      <c r="U1637" s="11">
        <f>SalesData[[#This Row],[Profit]]/SalesData[[#This Row],[Quantity]]</f>
        <v>2.0986000000000002</v>
      </c>
      <c r="V1637" s="5">
        <f>SalesData[[#This Row],[Profit]]/SalesData[[#This Row],[Sales]]</f>
        <v>8.7500000000000008E-2</v>
      </c>
      <c r="W1637" s="17">
        <f>IF(SalesData[[#This Row],[Discount]]&gt;=0.2,1,0)</f>
        <v>1</v>
      </c>
      <c r="X1637" s="1" t="s">
        <v>432</v>
      </c>
      <c r="Y1637" s="1" t="str">
        <f>TEXT(SalesData[[#This Row],[Order Date]],"yyyy")</f>
        <v>2016</v>
      </c>
      <c r="Z1637" s="1" t="s">
        <v>197</v>
      </c>
    </row>
    <row r="1638" spans="1:26" x14ac:dyDescent="0.3">
      <c r="A1638">
        <v>7702</v>
      </c>
      <c r="B1638" s="1" t="s">
        <v>3833</v>
      </c>
      <c r="C1638" s="2">
        <v>43083</v>
      </c>
      <c r="D1638" s="2">
        <v>43087</v>
      </c>
      <c r="E1638" s="1" t="s">
        <v>41</v>
      </c>
      <c r="F1638" s="1" t="s">
        <v>1739</v>
      </c>
      <c r="G1638" s="1" t="s">
        <v>1740</v>
      </c>
      <c r="H1638" s="1" t="s">
        <v>102</v>
      </c>
      <c r="I1638" s="1" t="s">
        <v>27</v>
      </c>
      <c r="J1638" s="1" t="s">
        <v>473</v>
      </c>
      <c r="K1638" s="1" t="s">
        <v>436</v>
      </c>
      <c r="L1638" s="1" t="s">
        <v>69</v>
      </c>
      <c r="M1638" s="1" t="s">
        <v>308</v>
      </c>
      <c r="N1638" s="1" t="s">
        <v>32</v>
      </c>
      <c r="O1638" s="1" t="s">
        <v>47</v>
      </c>
      <c r="P1638" s="1" t="s">
        <v>309</v>
      </c>
      <c r="Q1638">
        <v>526.58199999999999</v>
      </c>
      <c r="R1638">
        <v>2</v>
      </c>
      <c r="S1638" s="5">
        <v>0.3</v>
      </c>
      <c r="T1638" s="11">
        <v>-52.658200000000001</v>
      </c>
      <c r="U1638" s="11">
        <f>SalesData[[#This Row],[Profit]]/SalesData[[#This Row],[Quantity]]</f>
        <v>-26.3291</v>
      </c>
      <c r="V1638" s="5">
        <f>SalesData[[#This Row],[Profit]]/SalesData[[#This Row],[Sales]]</f>
        <v>-0.1</v>
      </c>
      <c r="W1638" s="17">
        <f>IF(SalesData[[#This Row],[Discount]]&gt;=0.2,1,0)</f>
        <v>1</v>
      </c>
      <c r="X1638" s="1" t="s">
        <v>85</v>
      </c>
      <c r="Y1638" s="1" t="str">
        <f>TEXT(SalesData[[#This Row],[Order Date]],"yyyy")</f>
        <v>2017</v>
      </c>
      <c r="Z1638" s="1" t="s">
        <v>98</v>
      </c>
    </row>
    <row r="1639" spans="1:26" x14ac:dyDescent="0.3">
      <c r="A1639">
        <v>7705</v>
      </c>
      <c r="B1639" s="1" t="s">
        <v>3834</v>
      </c>
      <c r="C1639" s="2">
        <v>42608</v>
      </c>
      <c r="D1639" s="2">
        <v>42615</v>
      </c>
      <c r="E1639" s="1" t="s">
        <v>41</v>
      </c>
      <c r="F1639" s="1" t="s">
        <v>1289</v>
      </c>
      <c r="G1639" s="1" t="s">
        <v>1290</v>
      </c>
      <c r="H1639" s="1" t="s">
        <v>26</v>
      </c>
      <c r="I1639" s="1" t="s">
        <v>27</v>
      </c>
      <c r="J1639" s="1" t="s">
        <v>290</v>
      </c>
      <c r="K1639" s="1" t="s">
        <v>291</v>
      </c>
      <c r="L1639" s="1" t="s">
        <v>95</v>
      </c>
      <c r="M1639" s="1" t="s">
        <v>1042</v>
      </c>
      <c r="N1639" s="1" t="s">
        <v>32</v>
      </c>
      <c r="O1639" s="1" t="s">
        <v>47</v>
      </c>
      <c r="P1639" s="1" t="s">
        <v>1043</v>
      </c>
      <c r="Q1639">
        <v>447.84</v>
      </c>
      <c r="R1639">
        <v>4</v>
      </c>
      <c r="S1639" s="5">
        <v>0</v>
      </c>
      <c r="T1639" s="11">
        <v>98.524799999999999</v>
      </c>
      <c r="U1639" s="11">
        <f>SalesData[[#This Row],[Profit]]/SalesData[[#This Row],[Quantity]]</f>
        <v>24.6312</v>
      </c>
      <c r="V1639" s="5">
        <f>SalesData[[#This Row],[Profit]]/SalesData[[#This Row],[Sales]]</f>
        <v>0.22</v>
      </c>
      <c r="W1639" s="17">
        <f>IF(SalesData[[#This Row],[Discount]]&gt;=0.2,1,0)</f>
        <v>0</v>
      </c>
      <c r="X1639" s="1" t="s">
        <v>49</v>
      </c>
      <c r="Y1639" s="1" t="str">
        <f>TEXT(SalesData[[#This Row],[Order Date]],"yyyy")</f>
        <v>2016</v>
      </c>
      <c r="Z1639" s="1" t="s">
        <v>255</v>
      </c>
    </row>
    <row r="1640" spans="1:26" x14ac:dyDescent="0.3">
      <c r="A1640">
        <v>7712</v>
      </c>
      <c r="B1640" s="1" t="s">
        <v>3835</v>
      </c>
      <c r="C1640" s="2">
        <v>43036</v>
      </c>
      <c r="D1640" s="2">
        <v>43038</v>
      </c>
      <c r="E1640" s="1" t="s">
        <v>23</v>
      </c>
      <c r="F1640" s="1" t="s">
        <v>2656</v>
      </c>
      <c r="G1640" s="1" t="s">
        <v>2657</v>
      </c>
      <c r="H1640" s="1" t="s">
        <v>26</v>
      </c>
      <c r="I1640" s="1" t="s">
        <v>27</v>
      </c>
      <c r="J1640" s="1" t="s">
        <v>1913</v>
      </c>
      <c r="K1640" s="1" t="s">
        <v>1038</v>
      </c>
      <c r="L1640" s="1" t="s">
        <v>30</v>
      </c>
      <c r="M1640" s="1" t="s">
        <v>2057</v>
      </c>
      <c r="N1640" s="1" t="s">
        <v>32</v>
      </c>
      <c r="O1640" s="1" t="s">
        <v>58</v>
      </c>
      <c r="P1640" s="1" t="s">
        <v>2058</v>
      </c>
      <c r="Q1640">
        <v>77.951999999999998</v>
      </c>
      <c r="R1640">
        <v>3</v>
      </c>
      <c r="S1640" s="5">
        <v>0.2</v>
      </c>
      <c r="T1640" s="11">
        <v>15.590400000000001</v>
      </c>
      <c r="U1640" s="11">
        <f>SalesData[[#This Row],[Profit]]/SalesData[[#This Row],[Quantity]]</f>
        <v>5.1968000000000005</v>
      </c>
      <c r="V1640" s="5">
        <f>SalesData[[#This Row],[Profit]]/SalesData[[#This Row],[Sales]]</f>
        <v>0.2</v>
      </c>
      <c r="W1640" s="17">
        <f>IF(SalesData[[#This Row],[Discount]]&gt;=0.2,1,0)</f>
        <v>1</v>
      </c>
      <c r="X1640" s="1" t="s">
        <v>72</v>
      </c>
      <c r="Y1640" s="1" t="str">
        <f>TEXT(SalesData[[#This Row],[Order Date]],"yyyy")</f>
        <v>2017</v>
      </c>
      <c r="Z1640" s="1" t="s">
        <v>50</v>
      </c>
    </row>
    <row r="1641" spans="1:26" x14ac:dyDescent="0.3">
      <c r="A1641">
        <v>7724</v>
      </c>
      <c r="B1641" s="1" t="s">
        <v>3836</v>
      </c>
      <c r="C1641" s="2">
        <v>42257</v>
      </c>
      <c r="D1641" s="2">
        <v>42261</v>
      </c>
      <c r="E1641" s="1" t="s">
        <v>41</v>
      </c>
      <c r="F1641" s="1" t="s">
        <v>3735</v>
      </c>
      <c r="G1641" s="1" t="s">
        <v>3736</v>
      </c>
      <c r="H1641" s="1" t="s">
        <v>92</v>
      </c>
      <c r="I1641" s="1" t="s">
        <v>27</v>
      </c>
      <c r="J1641" s="1" t="s">
        <v>2332</v>
      </c>
      <c r="K1641" s="1" t="s">
        <v>94</v>
      </c>
      <c r="L1641" s="1" t="s">
        <v>95</v>
      </c>
      <c r="M1641" s="1" t="s">
        <v>1602</v>
      </c>
      <c r="N1641" s="1" t="s">
        <v>32</v>
      </c>
      <c r="O1641" s="1" t="s">
        <v>38</v>
      </c>
      <c r="P1641" s="1" t="s">
        <v>1603</v>
      </c>
      <c r="Q1641">
        <v>179.886</v>
      </c>
      <c r="R1641">
        <v>1</v>
      </c>
      <c r="S1641" s="5">
        <v>0.3</v>
      </c>
      <c r="T1641" s="11">
        <v>-2.5697999999999999</v>
      </c>
      <c r="U1641" s="11">
        <f>SalesData[[#This Row],[Profit]]/SalesData[[#This Row],[Quantity]]</f>
        <v>-2.5697999999999999</v>
      </c>
      <c r="V1641" s="5">
        <f>SalesData[[#This Row],[Profit]]/SalesData[[#This Row],[Sales]]</f>
        <v>-1.4285714285714285E-2</v>
      </c>
      <c r="W1641" s="17">
        <f>IF(SalesData[[#This Row],[Discount]]&gt;=0.2,1,0)</f>
        <v>1</v>
      </c>
      <c r="X1641" s="1" t="s">
        <v>85</v>
      </c>
      <c r="Y1641" s="1" t="str">
        <f>TEXT(SalesData[[#This Row],[Order Date]],"yyyy")</f>
        <v>2015</v>
      </c>
      <c r="Z1641" s="1" t="s">
        <v>79</v>
      </c>
    </row>
    <row r="1642" spans="1:26" x14ac:dyDescent="0.3">
      <c r="A1642">
        <v>7731</v>
      </c>
      <c r="B1642" s="1" t="s">
        <v>3837</v>
      </c>
      <c r="C1642" s="2">
        <v>42899</v>
      </c>
      <c r="D1642" s="2">
        <v>42905</v>
      </c>
      <c r="E1642" s="1" t="s">
        <v>41</v>
      </c>
      <c r="F1642" s="1" t="s">
        <v>3544</v>
      </c>
      <c r="G1642" s="1" t="s">
        <v>3545</v>
      </c>
      <c r="H1642" s="1" t="s">
        <v>102</v>
      </c>
      <c r="I1642" s="1" t="s">
        <v>27</v>
      </c>
      <c r="J1642" s="1" t="s">
        <v>193</v>
      </c>
      <c r="K1642" s="1" t="s">
        <v>194</v>
      </c>
      <c r="L1642" s="1" t="s">
        <v>56</v>
      </c>
      <c r="M1642" s="1" t="s">
        <v>1619</v>
      </c>
      <c r="N1642" s="1" t="s">
        <v>32</v>
      </c>
      <c r="O1642" s="1" t="s">
        <v>38</v>
      </c>
      <c r="P1642" s="1" t="s">
        <v>1620</v>
      </c>
      <c r="Q1642">
        <v>291.13600000000002</v>
      </c>
      <c r="R1642">
        <v>4</v>
      </c>
      <c r="S1642" s="5">
        <v>0.2</v>
      </c>
      <c r="T1642" s="11">
        <v>-25.474399999999999</v>
      </c>
      <c r="U1642" s="11">
        <f>SalesData[[#This Row],[Profit]]/SalesData[[#This Row],[Quantity]]</f>
        <v>-6.3685999999999998</v>
      </c>
      <c r="V1642" s="5">
        <f>SalesData[[#This Row],[Profit]]/SalesData[[#This Row],[Sales]]</f>
        <v>-8.7499999999999994E-2</v>
      </c>
      <c r="W1642" s="17">
        <f>IF(SalesData[[#This Row],[Discount]]&gt;=0.2,1,0)</f>
        <v>1</v>
      </c>
      <c r="X1642" s="1" t="s">
        <v>131</v>
      </c>
      <c r="Y1642" s="1" t="str">
        <f>TEXT(SalesData[[#This Row],[Order Date]],"yyyy")</f>
        <v>2017</v>
      </c>
      <c r="Z1642" s="1" t="s">
        <v>61</v>
      </c>
    </row>
    <row r="1643" spans="1:26" x14ac:dyDescent="0.3">
      <c r="A1643">
        <v>7749</v>
      </c>
      <c r="B1643" s="1" t="s">
        <v>3838</v>
      </c>
      <c r="C1643" s="2">
        <v>42173</v>
      </c>
      <c r="D1643" s="2">
        <v>42179</v>
      </c>
      <c r="E1643" s="1" t="s">
        <v>41</v>
      </c>
      <c r="F1643" s="1" t="s">
        <v>454</v>
      </c>
      <c r="G1643" s="1" t="s">
        <v>455</v>
      </c>
      <c r="H1643" s="1" t="s">
        <v>26</v>
      </c>
      <c r="I1643" s="1" t="s">
        <v>27</v>
      </c>
      <c r="J1643" s="1" t="s">
        <v>691</v>
      </c>
      <c r="K1643" s="1" t="s">
        <v>718</v>
      </c>
      <c r="L1643" s="1" t="s">
        <v>30</v>
      </c>
      <c r="M1643" s="1" t="s">
        <v>2320</v>
      </c>
      <c r="N1643" s="1" t="s">
        <v>32</v>
      </c>
      <c r="O1643" s="1" t="s">
        <v>58</v>
      </c>
      <c r="P1643" s="1" t="s">
        <v>2321</v>
      </c>
      <c r="Q1643">
        <v>60.84</v>
      </c>
      <c r="R1643">
        <v>3</v>
      </c>
      <c r="S1643" s="5">
        <v>0</v>
      </c>
      <c r="T1643" s="11">
        <v>19.468800000000002</v>
      </c>
      <c r="U1643" s="11">
        <f>SalesData[[#This Row],[Profit]]/SalesData[[#This Row],[Quantity]]</f>
        <v>6.4896000000000003</v>
      </c>
      <c r="V1643" s="5">
        <f>SalesData[[#This Row],[Profit]]/SalesData[[#This Row],[Sales]]</f>
        <v>0.32</v>
      </c>
      <c r="W1643" s="17">
        <f>IF(SalesData[[#This Row],[Discount]]&gt;=0.2,1,0)</f>
        <v>0</v>
      </c>
      <c r="X1643" s="1" t="s">
        <v>131</v>
      </c>
      <c r="Y1643" s="1" t="str">
        <f>TEXT(SalesData[[#This Row],[Order Date]],"yyyy")</f>
        <v>2015</v>
      </c>
      <c r="Z1643" s="1" t="s">
        <v>61</v>
      </c>
    </row>
    <row r="1644" spans="1:26" x14ac:dyDescent="0.3">
      <c r="A1644">
        <v>7754</v>
      </c>
      <c r="B1644" s="1" t="s">
        <v>3839</v>
      </c>
      <c r="C1644" s="2">
        <v>42338</v>
      </c>
      <c r="D1644" s="2">
        <v>42341</v>
      </c>
      <c r="E1644" s="1" t="s">
        <v>89</v>
      </c>
      <c r="F1644" s="1" t="s">
        <v>1222</v>
      </c>
      <c r="G1644" s="1" t="s">
        <v>1223</v>
      </c>
      <c r="H1644" s="1" t="s">
        <v>92</v>
      </c>
      <c r="I1644" s="1" t="s">
        <v>27</v>
      </c>
      <c r="J1644" s="1" t="s">
        <v>608</v>
      </c>
      <c r="K1644" s="1" t="s">
        <v>1038</v>
      </c>
      <c r="L1644" s="1" t="s">
        <v>30</v>
      </c>
      <c r="M1644" s="1" t="s">
        <v>2142</v>
      </c>
      <c r="N1644" s="1" t="s">
        <v>32</v>
      </c>
      <c r="O1644" s="1" t="s">
        <v>58</v>
      </c>
      <c r="P1644" s="1" t="s">
        <v>2143</v>
      </c>
      <c r="Q1644">
        <v>17.088000000000001</v>
      </c>
      <c r="R1644">
        <v>2</v>
      </c>
      <c r="S1644" s="5">
        <v>0.2</v>
      </c>
      <c r="T1644" s="11">
        <v>1.0680000000000001</v>
      </c>
      <c r="U1644" s="11">
        <f>SalesData[[#This Row],[Profit]]/SalesData[[#This Row],[Quantity]]</f>
        <v>0.53400000000000003</v>
      </c>
      <c r="V1644" s="5">
        <f>SalesData[[#This Row],[Profit]]/SalesData[[#This Row],[Sales]]</f>
        <v>6.25E-2</v>
      </c>
      <c r="W1644" s="17">
        <f>IF(SalesData[[#This Row],[Discount]]&gt;=0.2,1,0)</f>
        <v>1</v>
      </c>
      <c r="X1644" s="1" t="s">
        <v>35</v>
      </c>
      <c r="Y1644" s="1" t="str">
        <f>TEXT(SalesData[[#This Row],[Order Date]],"yyyy")</f>
        <v>2015</v>
      </c>
      <c r="Z1644" s="1" t="s">
        <v>36</v>
      </c>
    </row>
    <row r="1645" spans="1:26" x14ac:dyDescent="0.3">
      <c r="A1645">
        <v>7759</v>
      </c>
      <c r="B1645" s="1" t="s">
        <v>3840</v>
      </c>
      <c r="C1645" s="2">
        <v>43052</v>
      </c>
      <c r="D1645" s="2">
        <v>43055</v>
      </c>
      <c r="E1645" s="1" t="s">
        <v>23</v>
      </c>
      <c r="F1645" s="1" t="s">
        <v>1113</v>
      </c>
      <c r="G1645" s="1" t="s">
        <v>1114</v>
      </c>
      <c r="H1645" s="1" t="s">
        <v>92</v>
      </c>
      <c r="I1645" s="1" t="s">
        <v>27</v>
      </c>
      <c r="J1645" s="1" t="s">
        <v>2956</v>
      </c>
      <c r="K1645" s="1" t="s">
        <v>122</v>
      </c>
      <c r="L1645" s="1" t="s">
        <v>69</v>
      </c>
      <c r="M1645" s="1" t="s">
        <v>2975</v>
      </c>
      <c r="N1645" s="1" t="s">
        <v>32</v>
      </c>
      <c r="O1645" s="1" t="s">
        <v>58</v>
      </c>
      <c r="P1645" s="1" t="s">
        <v>2976</v>
      </c>
      <c r="Q1645">
        <v>154.94999999999999</v>
      </c>
      <c r="R1645">
        <v>3</v>
      </c>
      <c r="S1645" s="5">
        <v>0</v>
      </c>
      <c r="T1645" s="11">
        <v>30.99</v>
      </c>
      <c r="U1645" s="11">
        <f>SalesData[[#This Row],[Profit]]/SalesData[[#This Row],[Quantity]]</f>
        <v>10.33</v>
      </c>
      <c r="V1645" s="5">
        <f>SalesData[[#This Row],[Profit]]/SalesData[[#This Row],[Sales]]</f>
        <v>0.2</v>
      </c>
      <c r="W1645" s="17">
        <f>IF(SalesData[[#This Row],[Discount]]&gt;=0.2,1,0)</f>
        <v>0</v>
      </c>
      <c r="X1645" s="1" t="s">
        <v>35</v>
      </c>
      <c r="Y1645" s="1" t="str">
        <f>TEXT(SalesData[[#This Row],[Order Date]],"yyyy")</f>
        <v>2017</v>
      </c>
      <c r="Z1645" s="1" t="s">
        <v>36</v>
      </c>
    </row>
    <row r="1646" spans="1:26" x14ac:dyDescent="0.3">
      <c r="A1646">
        <v>7766</v>
      </c>
      <c r="B1646" s="1" t="s">
        <v>3841</v>
      </c>
      <c r="C1646" s="2">
        <v>42959</v>
      </c>
      <c r="D1646" s="2">
        <v>42959</v>
      </c>
      <c r="E1646" s="1" t="s">
        <v>427</v>
      </c>
      <c r="F1646" s="1" t="s">
        <v>1937</v>
      </c>
      <c r="G1646" s="1" t="s">
        <v>1938</v>
      </c>
      <c r="H1646" s="1" t="s">
        <v>92</v>
      </c>
      <c r="I1646" s="1" t="s">
        <v>27</v>
      </c>
      <c r="J1646" s="1" t="s">
        <v>159</v>
      </c>
      <c r="K1646" s="1" t="s">
        <v>1091</v>
      </c>
      <c r="L1646" s="1" t="s">
        <v>69</v>
      </c>
      <c r="M1646" s="1" t="s">
        <v>516</v>
      </c>
      <c r="N1646" s="1" t="s">
        <v>32</v>
      </c>
      <c r="O1646" s="1" t="s">
        <v>38</v>
      </c>
      <c r="P1646" s="1" t="s">
        <v>517</v>
      </c>
      <c r="Q1646">
        <v>1779.9</v>
      </c>
      <c r="R1646">
        <v>5</v>
      </c>
      <c r="S1646" s="5">
        <v>0</v>
      </c>
      <c r="T1646" s="11">
        <v>373.779</v>
      </c>
      <c r="U1646" s="11">
        <f>SalesData[[#This Row],[Profit]]/SalesData[[#This Row],[Quantity]]</f>
        <v>74.755799999999994</v>
      </c>
      <c r="V1646" s="5">
        <f>SalesData[[#This Row],[Profit]]/SalesData[[#This Row],[Sales]]</f>
        <v>0.21</v>
      </c>
      <c r="W1646" s="17">
        <f>IF(SalesData[[#This Row],[Discount]]&gt;=0.2,1,0)</f>
        <v>0</v>
      </c>
      <c r="X1646" s="1" t="s">
        <v>432</v>
      </c>
      <c r="Y1646" s="1" t="str">
        <f>TEXT(SalesData[[#This Row],[Order Date]],"yyyy")</f>
        <v>2017</v>
      </c>
      <c r="Z1646" s="1" t="s">
        <v>255</v>
      </c>
    </row>
    <row r="1647" spans="1:26" x14ac:dyDescent="0.3">
      <c r="A1647">
        <v>7784</v>
      </c>
      <c r="B1647" s="1" t="s">
        <v>3842</v>
      </c>
      <c r="C1647" s="2">
        <v>42678</v>
      </c>
      <c r="D1647" s="2">
        <v>42680</v>
      </c>
      <c r="E1647" s="1" t="s">
        <v>23</v>
      </c>
      <c r="F1647" s="1" t="s">
        <v>3843</v>
      </c>
      <c r="G1647" s="1" t="s">
        <v>3844</v>
      </c>
      <c r="H1647" s="1" t="s">
        <v>92</v>
      </c>
      <c r="I1647" s="1" t="s">
        <v>27</v>
      </c>
      <c r="J1647" s="1" t="s">
        <v>1529</v>
      </c>
      <c r="K1647" s="1" t="s">
        <v>1038</v>
      </c>
      <c r="L1647" s="1" t="s">
        <v>30</v>
      </c>
      <c r="M1647" s="1" t="s">
        <v>370</v>
      </c>
      <c r="N1647" s="1" t="s">
        <v>32</v>
      </c>
      <c r="O1647" s="1" t="s">
        <v>47</v>
      </c>
      <c r="P1647" s="1" t="s">
        <v>371</v>
      </c>
      <c r="Q1647">
        <v>876.3</v>
      </c>
      <c r="R1647">
        <v>10</v>
      </c>
      <c r="S1647" s="5">
        <v>0.4</v>
      </c>
      <c r="T1647" s="11">
        <v>-292.10000000000002</v>
      </c>
      <c r="U1647" s="11">
        <f>SalesData[[#This Row],[Profit]]/SalesData[[#This Row],[Quantity]]</f>
        <v>-29.21</v>
      </c>
      <c r="V1647" s="5">
        <f>SalesData[[#This Row],[Profit]]/SalesData[[#This Row],[Sales]]</f>
        <v>-0.33333333333333337</v>
      </c>
      <c r="W1647" s="17">
        <f>IF(SalesData[[#This Row],[Discount]]&gt;=0.2,1,0)</f>
        <v>1</v>
      </c>
      <c r="X1647" s="1" t="s">
        <v>72</v>
      </c>
      <c r="Y1647" s="1" t="str">
        <f>TEXT(SalesData[[#This Row],[Order Date]],"yyyy")</f>
        <v>2016</v>
      </c>
      <c r="Z1647" s="1" t="s">
        <v>36</v>
      </c>
    </row>
    <row r="1648" spans="1:26" x14ac:dyDescent="0.3">
      <c r="A1648">
        <v>7789</v>
      </c>
      <c r="B1648" s="1" t="s">
        <v>3845</v>
      </c>
      <c r="C1648" s="2">
        <v>42507</v>
      </c>
      <c r="D1648" s="2">
        <v>42510</v>
      </c>
      <c r="E1648" s="1" t="s">
        <v>89</v>
      </c>
      <c r="F1648" s="1" t="s">
        <v>3846</v>
      </c>
      <c r="G1648" s="1" t="s">
        <v>3847</v>
      </c>
      <c r="H1648" s="1" t="s">
        <v>26</v>
      </c>
      <c r="I1648" s="1" t="s">
        <v>27</v>
      </c>
      <c r="J1648" s="1" t="s">
        <v>135</v>
      </c>
      <c r="K1648" s="1" t="s">
        <v>136</v>
      </c>
      <c r="L1648" s="1" t="s">
        <v>95</v>
      </c>
      <c r="M1648" s="1" t="s">
        <v>1544</v>
      </c>
      <c r="N1648" s="1" t="s">
        <v>32</v>
      </c>
      <c r="O1648" s="1" t="s">
        <v>58</v>
      </c>
      <c r="P1648" s="1" t="s">
        <v>1545</v>
      </c>
      <c r="Q1648">
        <v>22.608000000000001</v>
      </c>
      <c r="R1648">
        <v>3</v>
      </c>
      <c r="S1648" s="5">
        <v>0.6</v>
      </c>
      <c r="T1648" s="11">
        <v>-10.1736</v>
      </c>
      <c r="U1648" s="11">
        <f>SalesData[[#This Row],[Profit]]/SalesData[[#This Row],[Quantity]]</f>
        <v>-3.3912</v>
      </c>
      <c r="V1648" s="5">
        <f>SalesData[[#This Row],[Profit]]/SalesData[[#This Row],[Sales]]</f>
        <v>-0.45</v>
      </c>
      <c r="W1648" s="17">
        <f>IF(SalesData[[#This Row],[Discount]]&gt;=0.2,1,0)</f>
        <v>1</v>
      </c>
      <c r="X1648" s="1" t="s">
        <v>35</v>
      </c>
      <c r="Y1648" s="1" t="str">
        <f>TEXT(SalesData[[#This Row],[Order Date]],"yyyy")</f>
        <v>2016</v>
      </c>
      <c r="Z1648" s="1" t="s">
        <v>163</v>
      </c>
    </row>
    <row r="1649" spans="1:26" x14ac:dyDescent="0.3">
      <c r="A1649">
        <v>7800</v>
      </c>
      <c r="B1649" s="1" t="s">
        <v>3848</v>
      </c>
      <c r="C1649" s="2">
        <v>42818</v>
      </c>
      <c r="D1649" s="2">
        <v>42821</v>
      </c>
      <c r="E1649" s="1" t="s">
        <v>89</v>
      </c>
      <c r="F1649" s="1" t="s">
        <v>2033</v>
      </c>
      <c r="G1649" s="1" t="s">
        <v>2034</v>
      </c>
      <c r="H1649" s="1" t="s">
        <v>92</v>
      </c>
      <c r="I1649" s="1" t="s">
        <v>27</v>
      </c>
      <c r="J1649" s="1" t="s">
        <v>175</v>
      </c>
      <c r="K1649" s="1" t="s">
        <v>122</v>
      </c>
      <c r="L1649" s="1" t="s">
        <v>69</v>
      </c>
      <c r="M1649" s="1" t="s">
        <v>490</v>
      </c>
      <c r="N1649" s="1" t="s">
        <v>32</v>
      </c>
      <c r="O1649" s="1" t="s">
        <v>38</v>
      </c>
      <c r="P1649" s="1" t="s">
        <v>491</v>
      </c>
      <c r="Q1649">
        <v>207.846</v>
      </c>
      <c r="R1649">
        <v>3</v>
      </c>
      <c r="S1649" s="5">
        <v>0.1</v>
      </c>
      <c r="T1649" s="11">
        <v>2.3094000000000001</v>
      </c>
      <c r="U1649" s="11">
        <f>SalesData[[#This Row],[Profit]]/SalesData[[#This Row],[Quantity]]</f>
        <v>0.76980000000000004</v>
      </c>
      <c r="V1649" s="5">
        <f>SalesData[[#This Row],[Profit]]/SalesData[[#This Row],[Sales]]</f>
        <v>1.1111111111111112E-2</v>
      </c>
      <c r="W1649" s="17">
        <f>IF(SalesData[[#This Row],[Discount]]&gt;=0.2,1,0)</f>
        <v>0</v>
      </c>
      <c r="X1649" s="1" t="s">
        <v>35</v>
      </c>
      <c r="Y1649" s="1" t="str">
        <f>TEXT(SalesData[[#This Row],[Order Date]],"yyyy")</f>
        <v>2017</v>
      </c>
      <c r="Z1649" s="1" t="s">
        <v>197</v>
      </c>
    </row>
    <row r="1650" spans="1:26" x14ac:dyDescent="0.3">
      <c r="A1650">
        <v>7802</v>
      </c>
      <c r="B1650" s="1" t="s">
        <v>3849</v>
      </c>
      <c r="C1650" s="2">
        <v>41722</v>
      </c>
      <c r="D1650" s="2">
        <v>41727</v>
      </c>
      <c r="E1650" s="1" t="s">
        <v>23</v>
      </c>
      <c r="F1650" s="1" t="s">
        <v>1164</v>
      </c>
      <c r="G1650" s="1" t="s">
        <v>1165</v>
      </c>
      <c r="H1650" s="1" t="s">
        <v>26</v>
      </c>
      <c r="I1650" s="1" t="s">
        <v>27</v>
      </c>
      <c r="J1650" s="1" t="s">
        <v>1135</v>
      </c>
      <c r="K1650" s="1" t="s">
        <v>55</v>
      </c>
      <c r="L1650" s="1" t="s">
        <v>56</v>
      </c>
      <c r="M1650" s="1" t="s">
        <v>2967</v>
      </c>
      <c r="N1650" s="1" t="s">
        <v>32</v>
      </c>
      <c r="O1650" s="1" t="s">
        <v>58</v>
      </c>
      <c r="P1650" s="1" t="s">
        <v>2968</v>
      </c>
      <c r="Q1650">
        <v>40.479999999999997</v>
      </c>
      <c r="R1650">
        <v>2</v>
      </c>
      <c r="S1650" s="5">
        <v>0</v>
      </c>
      <c r="T1650" s="11">
        <v>14.572800000000001</v>
      </c>
      <c r="U1650" s="11">
        <f>SalesData[[#This Row],[Profit]]/SalesData[[#This Row],[Quantity]]</f>
        <v>7.2864000000000004</v>
      </c>
      <c r="V1650" s="5">
        <f>SalesData[[#This Row],[Profit]]/SalesData[[#This Row],[Sales]]</f>
        <v>0.36000000000000004</v>
      </c>
      <c r="W1650" s="17">
        <f>IF(SalesData[[#This Row],[Discount]]&gt;=0.2,1,0)</f>
        <v>0</v>
      </c>
      <c r="X1650" s="1" t="s">
        <v>60</v>
      </c>
      <c r="Y1650" s="1" t="str">
        <f>TEXT(SalesData[[#This Row],[Order Date]],"yyyy")</f>
        <v>2014</v>
      </c>
      <c r="Z1650" s="1" t="s">
        <v>197</v>
      </c>
    </row>
    <row r="1651" spans="1:26" x14ac:dyDescent="0.3">
      <c r="A1651">
        <v>7813</v>
      </c>
      <c r="B1651" s="1" t="s">
        <v>3850</v>
      </c>
      <c r="C1651" s="2">
        <v>42414</v>
      </c>
      <c r="D1651" s="2">
        <v>42415</v>
      </c>
      <c r="E1651" s="1" t="s">
        <v>89</v>
      </c>
      <c r="F1651" s="1" t="s">
        <v>191</v>
      </c>
      <c r="G1651" s="1" t="s">
        <v>192</v>
      </c>
      <c r="H1651" s="1" t="s">
        <v>26</v>
      </c>
      <c r="I1651" s="1" t="s">
        <v>27</v>
      </c>
      <c r="J1651" s="1" t="s">
        <v>2524</v>
      </c>
      <c r="K1651" s="1" t="s">
        <v>1091</v>
      </c>
      <c r="L1651" s="1" t="s">
        <v>69</v>
      </c>
      <c r="M1651" s="1" t="s">
        <v>917</v>
      </c>
      <c r="N1651" s="1" t="s">
        <v>32</v>
      </c>
      <c r="O1651" s="1" t="s">
        <v>47</v>
      </c>
      <c r="P1651" s="1" t="s">
        <v>918</v>
      </c>
      <c r="Q1651">
        <v>550.43100000000004</v>
      </c>
      <c r="R1651">
        <v>3</v>
      </c>
      <c r="S1651" s="5">
        <v>0.3</v>
      </c>
      <c r="T1651" s="11">
        <v>-47.1798</v>
      </c>
      <c r="U1651" s="11">
        <f>SalesData[[#This Row],[Profit]]/SalesData[[#This Row],[Quantity]]</f>
        <v>-15.726599999999999</v>
      </c>
      <c r="V1651" s="5">
        <f>SalesData[[#This Row],[Profit]]/SalesData[[#This Row],[Sales]]</f>
        <v>-8.5714285714285715E-2</v>
      </c>
      <c r="W1651" s="17">
        <f>IF(SalesData[[#This Row],[Discount]]&gt;=0.2,1,0)</f>
        <v>1</v>
      </c>
      <c r="X1651" s="1" t="s">
        <v>125</v>
      </c>
      <c r="Y1651" s="1" t="str">
        <f>TEXT(SalesData[[#This Row],[Order Date]],"yyyy")</f>
        <v>2016</v>
      </c>
      <c r="Z1651" s="1" t="s">
        <v>299</v>
      </c>
    </row>
    <row r="1652" spans="1:26" x14ac:dyDescent="0.3">
      <c r="A1652">
        <v>7814</v>
      </c>
      <c r="B1652" s="1" t="s">
        <v>3850</v>
      </c>
      <c r="C1652" s="2">
        <v>42414</v>
      </c>
      <c r="D1652" s="2">
        <v>42415</v>
      </c>
      <c r="E1652" s="1" t="s">
        <v>89</v>
      </c>
      <c r="F1652" s="1" t="s">
        <v>191</v>
      </c>
      <c r="G1652" s="1" t="s">
        <v>192</v>
      </c>
      <c r="H1652" s="1" t="s">
        <v>26</v>
      </c>
      <c r="I1652" s="1" t="s">
        <v>27</v>
      </c>
      <c r="J1652" s="1" t="s">
        <v>2524</v>
      </c>
      <c r="K1652" s="1" t="s">
        <v>1091</v>
      </c>
      <c r="L1652" s="1" t="s">
        <v>69</v>
      </c>
      <c r="M1652" s="1" t="s">
        <v>339</v>
      </c>
      <c r="N1652" s="1" t="s">
        <v>32</v>
      </c>
      <c r="O1652" s="1" t="s">
        <v>58</v>
      </c>
      <c r="P1652" s="1" t="s">
        <v>340</v>
      </c>
      <c r="Q1652">
        <v>10.56</v>
      </c>
      <c r="R1652">
        <v>6</v>
      </c>
      <c r="S1652" s="5">
        <v>0</v>
      </c>
      <c r="T1652" s="11">
        <v>4.6463999999999999</v>
      </c>
      <c r="U1652" s="11">
        <f>SalesData[[#This Row],[Profit]]/SalesData[[#This Row],[Quantity]]</f>
        <v>0.77439999999999998</v>
      </c>
      <c r="V1652" s="5">
        <f>SalesData[[#This Row],[Profit]]/SalesData[[#This Row],[Sales]]</f>
        <v>0.43999999999999995</v>
      </c>
      <c r="W1652" s="17">
        <f>IF(SalesData[[#This Row],[Discount]]&gt;=0.2,1,0)</f>
        <v>0</v>
      </c>
      <c r="X1652" s="1" t="s">
        <v>125</v>
      </c>
      <c r="Y1652" s="1" t="str">
        <f>TEXT(SalesData[[#This Row],[Order Date]],"yyyy")</f>
        <v>2016</v>
      </c>
      <c r="Z1652" s="1" t="s">
        <v>299</v>
      </c>
    </row>
    <row r="1653" spans="1:26" x14ac:dyDescent="0.3">
      <c r="A1653">
        <v>7815</v>
      </c>
      <c r="B1653" s="1" t="s">
        <v>3851</v>
      </c>
      <c r="C1653" s="2">
        <v>42894</v>
      </c>
      <c r="D1653" s="2">
        <v>42896</v>
      </c>
      <c r="E1653" s="1" t="s">
        <v>89</v>
      </c>
      <c r="F1653" s="1" t="s">
        <v>230</v>
      </c>
      <c r="G1653" s="1" t="s">
        <v>231</v>
      </c>
      <c r="H1653" s="1" t="s">
        <v>102</v>
      </c>
      <c r="I1653" s="1" t="s">
        <v>27</v>
      </c>
      <c r="J1653" s="1" t="s">
        <v>54</v>
      </c>
      <c r="K1653" s="1" t="s">
        <v>55</v>
      </c>
      <c r="L1653" s="1" t="s">
        <v>56</v>
      </c>
      <c r="M1653" s="1" t="s">
        <v>83</v>
      </c>
      <c r="N1653" s="1" t="s">
        <v>32</v>
      </c>
      <c r="O1653" s="1" t="s">
        <v>33</v>
      </c>
      <c r="P1653" s="1" t="s">
        <v>84</v>
      </c>
      <c r="Q1653">
        <v>1497.6659999999999</v>
      </c>
      <c r="R1653">
        <v>2</v>
      </c>
      <c r="S1653" s="5">
        <v>0.15</v>
      </c>
      <c r="T1653" s="11">
        <v>140.95679999999999</v>
      </c>
      <c r="U1653" s="11">
        <f>SalesData[[#This Row],[Profit]]/SalesData[[#This Row],[Quantity]]</f>
        <v>70.478399999999993</v>
      </c>
      <c r="V1653" s="5">
        <f>SalesData[[#This Row],[Profit]]/SalesData[[#This Row],[Sales]]</f>
        <v>9.4117647058823528E-2</v>
      </c>
      <c r="W1653" s="17">
        <f>IF(SalesData[[#This Row],[Discount]]&gt;=0.2,1,0)</f>
        <v>0</v>
      </c>
      <c r="X1653" s="1" t="s">
        <v>72</v>
      </c>
      <c r="Y1653" s="1" t="str">
        <f>TEXT(SalesData[[#This Row],[Order Date]],"yyyy")</f>
        <v>2017</v>
      </c>
      <c r="Z1653" s="1" t="s">
        <v>61</v>
      </c>
    </row>
    <row r="1654" spans="1:26" x14ac:dyDescent="0.3">
      <c r="A1654">
        <v>7825</v>
      </c>
      <c r="B1654" s="1" t="s">
        <v>3852</v>
      </c>
      <c r="C1654" s="2">
        <v>41775</v>
      </c>
      <c r="D1654" s="2">
        <v>41782</v>
      </c>
      <c r="E1654" s="1" t="s">
        <v>41</v>
      </c>
      <c r="F1654" s="1" t="s">
        <v>3853</v>
      </c>
      <c r="G1654" s="1" t="s">
        <v>3854</v>
      </c>
      <c r="H1654" s="1" t="s">
        <v>92</v>
      </c>
      <c r="I1654" s="1" t="s">
        <v>27</v>
      </c>
      <c r="J1654" s="1" t="s">
        <v>54</v>
      </c>
      <c r="K1654" s="1" t="s">
        <v>55</v>
      </c>
      <c r="L1654" s="1" t="s">
        <v>56</v>
      </c>
      <c r="M1654" s="1" t="s">
        <v>1894</v>
      </c>
      <c r="N1654" s="1" t="s">
        <v>32</v>
      </c>
      <c r="O1654" s="1" t="s">
        <v>38</v>
      </c>
      <c r="P1654" s="1" t="s">
        <v>1895</v>
      </c>
      <c r="Q1654">
        <v>232.88</v>
      </c>
      <c r="R1654">
        <v>5</v>
      </c>
      <c r="S1654" s="5">
        <v>0.2</v>
      </c>
      <c r="T1654" s="11">
        <v>17.466000000000001</v>
      </c>
      <c r="U1654" s="11">
        <f>SalesData[[#This Row],[Profit]]/SalesData[[#This Row],[Quantity]]</f>
        <v>3.4932000000000003</v>
      </c>
      <c r="V1654" s="5">
        <f>SalesData[[#This Row],[Profit]]/SalesData[[#This Row],[Sales]]</f>
        <v>7.5000000000000011E-2</v>
      </c>
      <c r="W1654" s="17">
        <f>IF(SalesData[[#This Row],[Discount]]&gt;=0.2,1,0)</f>
        <v>1</v>
      </c>
      <c r="X1654" s="1" t="s">
        <v>49</v>
      </c>
      <c r="Y1654" s="1" t="str">
        <f>TEXT(SalesData[[#This Row],[Order Date]],"yyyy")</f>
        <v>2014</v>
      </c>
      <c r="Z1654" s="1" t="s">
        <v>163</v>
      </c>
    </row>
    <row r="1655" spans="1:26" x14ac:dyDescent="0.3">
      <c r="A1655">
        <v>7826</v>
      </c>
      <c r="B1655" s="1" t="s">
        <v>3855</v>
      </c>
      <c r="C1655" s="2">
        <v>42038</v>
      </c>
      <c r="D1655" s="2">
        <v>42042</v>
      </c>
      <c r="E1655" s="1" t="s">
        <v>41</v>
      </c>
      <c r="F1655" s="1" t="s">
        <v>3853</v>
      </c>
      <c r="G1655" s="1" t="s">
        <v>3854</v>
      </c>
      <c r="H1655" s="1" t="s">
        <v>92</v>
      </c>
      <c r="I1655" s="1" t="s">
        <v>27</v>
      </c>
      <c r="J1655" s="1" t="s">
        <v>2858</v>
      </c>
      <c r="K1655" s="1" t="s">
        <v>122</v>
      </c>
      <c r="L1655" s="1" t="s">
        <v>69</v>
      </c>
      <c r="M1655" s="1" t="s">
        <v>106</v>
      </c>
      <c r="N1655" s="1" t="s">
        <v>32</v>
      </c>
      <c r="O1655" s="1" t="s">
        <v>38</v>
      </c>
      <c r="P1655" s="1" t="s">
        <v>107</v>
      </c>
      <c r="Q1655">
        <v>90.882000000000005</v>
      </c>
      <c r="R1655">
        <v>1</v>
      </c>
      <c r="S1655" s="5">
        <v>0.1</v>
      </c>
      <c r="T1655" s="11">
        <v>15.147</v>
      </c>
      <c r="U1655" s="11">
        <f>SalesData[[#This Row],[Profit]]/SalesData[[#This Row],[Quantity]]</f>
        <v>15.147</v>
      </c>
      <c r="V1655" s="5">
        <f>SalesData[[#This Row],[Profit]]/SalesData[[#This Row],[Sales]]</f>
        <v>0.16666666666666666</v>
      </c>
      <c r="W1655" s="17">
        <f>IF(SalesData[[#This Row],[Discount]]&gt;=0.2,1,0)</f>
        <v>0</v>
      </c>
      <c r="X1655" s="1" t="s">
        <v>85</v>
      </c>
      <c r="Y1655" s="1" t="str">
        <f>TEXT(SalesData[[#This Row],[Order Date]],"yyyy")</f>
        <v>2015</v>
      </c>
      <c r="Z1655" s="1" t="s">
        <v>299</v>
      </c>
    </row>
    <row r="1656" spans="1:26" x14ac:dyDescent="0.3">
      <c r="A1656">
        <v>7829</v>
      </c>
      <c r="B1656" s="1" t="s">
        <v>3856</v>
      </c>
      <c r="C1656" s="2">
        <v>42120</v>
      </c>
      <c r="D1656" s="2">
        <v>42125</v>
      </c>
      <c r="E1656" s="1" t="s">
        <v>41</v>
      </c>
      <c r="F1656" s="1" t="s">
        <v>1962</v>
      </c>
      <c r="G1656" s="1" t="s">
        <v>1963</v>
      </c>
      <c r="H1656" s="1" t="s">
        <v>92</v>
      </c>
      <c r="I1656" s="1" t="s">
        <v>27</v>
      </c>
      <c r="J1656" s="1" t="s">
        <v>641</v>
      </c>
      <c r="K1656" s="1" t="s">
        <v>55</v>
      </c>
      <c r="L1656" s="1" t="s">
        <v>56</v>
      </c>
      <c r="M1656" s="1" t="s">
        <v>2010</v>
      </c>
      <c r="N1656" s="1" t="s">
        <v>32</v>
      </c>
      <c r="O1656" s="1" t="s">
        <v>38</v>
      </c>
      <c r="P1656" s="1" t="s">
        <v>2011</v>
      </c>
      <c r="Q1656">
        <v>63.936</v>
      </c>
      <c r="R1656">
        <v>3</v>
      </c>
      <c r="S1656" s="5">
        <v>0.2</v>
      </c>
      <c r="T1656" s="11">
        <v>6.3936000000000002</v>
      </c>
      <c r="U1656" s="11">
        <f>SalesData[[#This Row],[Profit]]/SalesData[[#This Row],[Quantity]]</f>
        <v>2.1312000000000002</v>
      </c>
      <c r="V1656" s="5">
        <f>SalesData[[#This Row],[Profit]]/SalesData[[#This Row],[Sales]]</f>
        <v>0.1</v>
      </c>
      <c r="W1656" s="17">
        <f>IF(SalesData[[#This Row],[Discount]]&gt;=0.2,1,0)</f>
        <v>1</v>
      </c>
      <c r="X1656" s="1" t="s">
        <v>60</v>
      </c>
      <c r="Y1656" s="1" t="str">
        <f>TEXT(SalesData[[#This Row],[Order Date]],"yyyy")</f>
        <v>2015</v>
      </c>
      <c r="Z1656" s="1" t="s">
        <v>115</v>
      </c>
    </row>
    <row r="1657" spans="1:26" x14ac:dyDescent="0.3">
      <c r="A1657">
        <v>7835</v>
      </c>
      <c r="B1657" s="1" t="s">
        <v>3857</v>
      </c>
      <c r="C1657" s="2">
        <v>42107</v>
      </c>
      <c r="D1657" s="2">
        <v>42111</v>
      </c>
      <c r="E1657" s="1" t="s">
        <v>23</v>
      </c>
      <c r="F1657" s="1" t="s">
        <v>2965</v>
      </c>
      <c r="G1657" s="1" t="s">
        <v>2966</v>
      </c>
      <c r="H1657" s="1" t="s">
        <v>26</v>
      </c>
      <c r="I1657" s="1" t="s">
        <v>27</v>
      </c>
      <c r="J1657" s="1" t="s">
        <v>54</v>
      </c>
      <c r="K1657" s="1" t="s">
        <v>55</v>
      </c>
      <c r="L1657" s="1" t="s">
        <v>56</v>
      </c>
      <c r="M1657" s="1" t="s">
        <v>1286</v>
      </c>
      <c r="N1657" s="1" t="s">
        <v>32</v>
      </c>
      <c r="O1657" s="1" t="s">
        <v>47</v>
      </c>
      <c r="P1657" s="1" t="s">
        <v>1287</v>
      </c>
      <c r="Q1657">
        <v>241.56800000000001</v>
      </c>
      <c r="R1657">
        <v>2</v>
      </c>
      <c r="S1657" s="5">
        <v>0.2</v>
      </c>
      <c r="T1657" s="11">
        <v>-15.098000000000001</v>
      </c>
      <c r="U1657" s="11">
        <f>SalesData[[#This Row],[Profit]]/SalesData[[#This Row],[Quantity]]</f>
        <v>-7.5490000000000004</v>
      </c>
      <c r="V1657" s="5">
        <f>SalesData[[#This Row],[Profit]]/SalesData[[#This Row],[Sales]]</f>
        <v>-6.25E-2</v>
      </c>
      <c r="W1657" s="17">
        <f>IF(SalesData[[#This Row],[Discount]]&gt;=0.2,1,0)</f>
        <v>1</v>
      </c>
      <c r="X1657" s="1" t="s">
        <v>85</v>
      </c>
      <c r="Y1657" s="1" t="str">
        <f>TEXT(SalesData[[#This Row],[Order Date]],"yyyy")</f>
        <v>2015</v>
      </c>
      <c r="Z1657" s="1" t="s">
        <v>115</v>
      </c>
    </row>
    <row r="1658" spans="1:26" x14ac:dyDescent="0.3">
      <c r="A1658">
        <v>7837</v>
      </c>
      <c r="B1658" s="1" t="s">
        <v>3858</v>
      </c>
      <c r="C1658" s="2">
        <v>42272</v>
      </c>
      <c r="D1658" s="2">
        <v>42277</v>
      </c>
      <c r="E1658" s="1" t="s">
        <v>41</v>
      </c>
      <c r="F1658" s="1" t="s">
        <v>2026</v>
      </c>
      <c r="G1658" s="1" t="s">
        <v>2027</v>
      </c>
      <c r="H1658" s="1" t="s">
        <v>92</v>
      </c>
      <c r="I1658" s="1" t="s">
        <v>27</v>
      </c>
      <c r="J1658" s="1" t="s">
        <v>193</v>
      </c>
      <c r="K1658" s="1" t="s">
        <v>194</v>
      </c>
      <c r="L1658" s="1" t="s">
        <v>56</v>
      </c>
      <c r="M1658" s="1" t="s">
        <v>1281</v>
      </c>
      <c r="N1658" s="1" t="s">
        <v>32</v>
      </c>
      <c r="O1658" s="1" t="s">
        <v>38</v>
      </c>
      <c r="P1658" s="1" t="s">
        <v>1282</v>
      </c>
      <c r="Q1658">
        <v>307.13600000000002</v>
      </c>
      <c r="R1658">
        <v>4</v>
      </c>
      <c r="S1658" s="5">
        <v>0.2</v>
      </c>
      <c r="T1658" s="11">
        <v>-11.5176</v>
      </c>
      <c r="U1658" s="11">
        <f>SalesData[[#This Row],[Profit]]/SalesData[[#This Row],[Quantity]]</f>
        <v>-2.8794</v>
      </c>
      <c r="V1658" s="5">
        <f>SalesData[[#This Row],[Profit]]/SalesData[[#This Row],[Sales]]</f>
        <v>-3.7499999999999999E-2</v>
      </c>
      <c r="W1658" s="17">
        <f>IF(SalesData[[#This Row],[Discount]]&gt;=0.2,1,0)</f>
        <v>1</v>
      </c>
      <c r="X1658" s="1" t="s">
        <v>60</v>
      </c>
      <c r="Y1658" s="1" t="str">
        <f>TEXT(SalesData[[#This Row],[Order Date]],"yyyy")</f>
        <v>2015</v>
      </c>
      <c r="Z1658" s="1" t="s">
        <v>79</v>
      </c>
    </row>
    <row r="1659" spans="1:26" x14ac:dyDescent="0.3">
      <c r="A1659">
        <v>7841</v>
      </c>
      <c r="B1659" s="1" t="s">
        <v>3859</v>
      </c>
      <c r="C1659" s="2">
        <v>41726</v>
      </c>
      <c r="D1659" s="2">
        <v>41731</v>
      </c>
      <c r="E1659" s="1" t="s">
        <v>41</v>
      </c>
      <c r="F1659" s="1" t="s">
        <v>3130</v>
      </c>
      <c r="G1659" s="1" t="s">
        <v>3131</v>
      </c>
      <c r="H1659" s="1" t="s">
        <v>26</v>
      </c>
      <c r="I1659" s="1" t="s">
        <v>27</v>
      </c>
      <c r="J1659" s="1" t="s">
        <v>802</v>
      </c>
      <c r="K1659" s="1" t="s">
        <v>803</v>
      </c>
      <c r="L1659" s="1" t="s">
        <v>95</v>
      </c>
      <c r="M1659" s="1" t="s">
        <v>1673</v>
      </c>
      <c r="N1659" s="1" t="s">
        <v>32</v>
      </c>
      <c r="O1659" s="1" t="s">
        <v>47</v>
      </c>
      <c r="P1659" s="1" t="s">
        <v>1674</v>
      </c>
      <c r="Q1659">
        <v>1184.72</v>
      </c>
      <c r="R1659">
        <v>4</v>
      </c>
      <c r="S1659" s="5">
        <v>0</v>
      </c>
      <c r="T1659" s="11">
        <v>106.62479999999999</v>
      </c>
      <c r="U1659" s="11">
        <f>SalesData[[#This Row],[Profit]]/SalesData[[#This Row],[Quantity]]</f>
        <v>26.656199999999998</v>
      </c>
      <c r="V1659" s="5">
        <f>SalesData[[#This Row],[Profit]]/SalesData[[#This Row],[Sales]]</f>
        <v>0.09</v>
      </c>
      <c r="W1659" s="17">
        <f>IF(SalesData[[#This Row],[Discount]]&gt;=0.2,1,0)</f>
        <v>0</v>
      </c>
      <c r="X1659" s="1" t="s">
        <v>60</v>
      </c>
      <c r="Y1659" s="1" t="str">
        <f>TEXT(SalesData[[#This Row],[Order Date]],"yyyy")</f>
        <v>2014</v>
      </c>
      <c r="Z1659" s="1" t="s">
        <v>197</v>
      </c>
    </row>
    <row r="1660" spans="1:26" x14ac:dyDescent="0.3">
      <c r="A1660">
        <v>7845</v>
      </c>
      <c r="B1660" s="1" t="s">
        <v>3860</v>
      </c>
      <c r="C1660" s="2">
        <v>42937</v>
      </c>
      <c r="D1660" s="2">
        <v>42941</v>
      </c>
      <c r="E1660" s="1" t="s">
        <v>41</v>
      </c>
      <c r="F1660" s="1" t="s">
        <v>3861</v>
      </c>
      <c r="G1660" s="1" t="s">
        <v>3862</v>
      </c>
      <c r="H1660" s="1" t="s">
        <v>26</v>
      </c>
      <c r="I1660" s="1" t="s">
        <v>27</v>
      </c>
      <c r="J1660" s="1" t="s">
        <v>2245</v>
      </c>
      <c r="K1660" s="1" t="s">
        <v>94</v>
      </c>
      <c r="L1660" s="1" t="s">
        <v>95</v>
      </c>
      <c r="M1660" s="1" t="s">
        <v>1251</v>
      </c>
      <c r="N1660" s="1" t="s">
        <v>32</v>
      </c>
      <c r="O1660" s="1" t="s">
        <v>47</v>
      </c>
      <c r="P1660" s="1" t="s">
        <v>1252</v>
      </c>
      <c r="Q1660">
        <v>124.404</v>
      </c>
      <c r="R1660">
        <v>4</v>
      </c>
      <c r="S1660" s="5">
        <v>0.3</v>
      </c>
      <c r="T1660" s="11">
        <v>-21.3264</v>
      </c>
      <c r="U1660" s="11">
        <f>SalesData[[#This Row],[Profit]]/SalesData[[#This Row],[Quantity]]</f>
        <v>-5.3315999999999999</v>
      </c>
      <c r="V1660" s="5">
        <f>SalesData[[#This Row],[Profit]]/SalesData[[#This Row],[Sales]]</f>
        <v>-0.17142857142857143</v>
      </c>
      <c r="W1660" s="17">
        <f>IF(SalesData[[#This Row],[Discount]]&gt;=0.2,1,0)</f>
        <v>1</v>
      </c>
      <c r="X1660" s="1" t="s">
        <v>85</v>
      </c>
      <c r="Y1660" s="1" t="str">
        <f>TEXT(SalesData[[#This Row],[Order Date]],"yyyy")</f>
        <v>2017</v>
      </c>
      <c r="Z1660" s="1" t="s">
        <v>73</v>
      </c>
    </row>
    <row r="1661" spans="1:26" x14ac:dyDescent="0.3">
      <c r="A1661">
        <v>7848</v>
      </c>
      <c r="B1661" s="1" t="s">
        <v>3863</v>
      </c>
      <c r="C1661" s="2">
        <v>42427</v>
      </c>
      <c r="D1661" s="2">
        <v>42431</v>
      </c>
      <c r="E1661" s="1" t="s">
        <v>41</v>
      </c>
      <c r="F1661" s="1" t="s">
        <v>3864</v>
      </c>
      <c r="G1661" s="1" t="s">
        <v>3865</v>
      </c>
      <c r="H1661" s="1" t="s">
        <v>26</v>
      </c>
      <c r="I1661" s="1" t="s">
        <v>27</v>
      </c>
      <c r="J1661" s="1" t="s">
        <v>103</v>
      </c>
      <c r="K1661" s="1" t="s">
        <v>94</v>
      </c>
      <c r="L1661" s="1" t="s">
        <v>95</v>
      </c>
      <c r="M1661" s="1" t="s">
        <v>2797</v>
      </c>
      <c r="N1661" s="1" t="s">
        <v>32</v>
      </c>
      <c r="O1661" s="1" t="s">
        <v>58</v>
      </c>
      <c r="P1661" s="1" t="s">
        <v>2798</v>
      </c>
      <c r="Q1661">
        <v>16.192</v>
      </c>
      <c r="R1661">
        <v>2</v>
      </c>
      <c r="S1661" s="5">
        <v>0.6</v>
      </c>
      <c r="T1661" s="11">
        <v>-6.8815999999999997</v>
      </c>
      <c r="U1661" s="11">
        <f>SalesData[[#This Row],[Profit]]/SalesData[[#This Row],[Quantity]]</f>
        <v>-3.4407999999999999</v>
      </c>
      <c r="V1661" s="5">
        <f>SalesData[[#This Row],[Profit]]/SalesData[[#This Row],[Sales]]</f>
        <v>-0.42499999999999999</v>
      </c>
      <c r="W1661" s="17">
        <f>IF(SalesData[[#This Row],[Discount]]&gt;=0.2,1,0)</f>
        <v>1</v>
      </c>
      <c r="X1661" s="1" t="s">
        <v>85</v>
      </c>
      <c r="Y1661" s="1" t="str">
        <f>TEXT(SalesData[[#This Row],[Order Date]],"yyyy")</f>
        <v>2016</v>
      </c>
      <c r="Z1661" s="1" t="s">
        <v>299</v>
      </c>
    </row>
    <row r="1662" spans="1:26" x14ac:dyDescent="0.3">
      <c r="A1662">
        <v>7866</v>
      </c>
      <c r="B1662" s="1" t="s">
        <v>3866</v>
      </c>
      <c r="C1662" s="2">
        <v>42199</v>
      </c>
      <c r="D1662" s="2">
        <v>42204</v>
      </c>
      <c r="E1662" s="1" t="s">
        <v>23</v>
      </c>
      <c r="F1662" s="1" t="s">
        <v>3867</v>
      </c>
      <c r="G1662" s="1" t="s">
        <v>3868</v>
      </c>
      <c r="H1662" s="1" t="s">
        <v>26</v>
      </c>
      <c r="I1662" s="1" t="s">
        <v>27</v>
      </c>
      <c r="J1662" s="1" t="s">
        <v>916</v>
      </c>
      <c r="K1662" s="1" t="s">
        <v>522</v>
      </c>
      <c r="L1662" s="1" t="s">
        <v>56</v>
      </c>
      <c r="M1662" s="1" t="s">
        <v>248</v>
      </c>
      <c r="N1662" s="1" t="s">
        <v>32</v>
      </c>
      <c r="O1662" s="1" t="s">
        <v>38</v>
      </c>
      <c r="P1662" s="1" t="s">
        <v>249</v>
      </c>
      <c r="Q1662">
        <v>441.92</v>
      </c>
      <c r="R1662">
        <v>2</v>
      </c>
      <c r="S1662" s="5">
        <v>0.2</v>
      </c>
      <c r="T1662" s="11">
        <v>49.716000000000001</v>
      </c>
      <c r="U1662" s="11">
        <f>SalesData[[#This Row],[Profit]]/SalesData[[#This Row],[Quantity]]</f>
        <v>24.858000000000001</v>
      </c>
      <c r="V1662" s="5">
        <f>SalesData[[#This Row],[Profit]]/SalesData[[#This Row],[Sales]]</f>
        <v>0.1125</v>
      </c>
      <c r="W1662" s="17">
        <f>IF(SalesData[[#This Row],[Discount]]&gt;=0.2,1,0)</f>
        <v>1</v>
      </c>
      <c r="X1662" s="1" t="s">
        <v>60</v>
      </c>
      <c r="Y1662" s="1" t="str">
        <f>TEXT(SalesData[[#This Row],[Order Date]],"yyyy")</f>
        <v>2015</v>
      </c>
      <c r="Z1662" s="1" t="s">
        <v>73</v>
      </c>
    </row>
    <row r="1663" spans="1:26" x14ac:dyDescent="0.3">
      <c r="A1663">
        <v>7867</v>
      </c>
      <c r="B1663" s="1" t="s">
        <v>3866</v>
      </c>
      <c r="C1663" s="2">
        <v>42199</v>
      </c>
      <c r="D1663" s="2">
        <v>42204</v>
      </c>
      <c r="E1663" s="1" t="s">
        <v>23</v>
      </c>
      <c r="F1663" s="1" t="s">
        <v>3867</v>
      </c>
      <c r="G1663" s="1" t="s">
        <v>3868</v>
      </c>
      <c r="H1663" s="1" t="s">
        <v>26</v>
      </c>
      <c r="I1663" s="1" t="s">
        <v>27</v>
      </c>
      <c r="J1663" s="1" t="s">
        <v>916</v>
      </c>
      <c r="K1663" s="1" t="s">
        <v>522</v>
      </c>
      <c r="L1663" s="1" t="s">
        <v>56</v>
      </c>
      <c r="M1663" s="1" t="s">
        <v>2481</v>
      </c>
      <c r="N1663" s="1" t="s">
        <v>32</v>
      </c>
      <c r="O1663" s="1" t="s">
        <v>33</v>
      </c>
      <c r="P1663" s="1" t="s">
        <v>2482</v>
      </c>
      <c r="Q1663">
        <v>127.764</v>
      </c>
      <c r="R1663">
        <v>6</v>
      </c>
      <c r="S1663" s="5">
        <v>0.7</v>
      </c>
      <c r="T1663" s="11">
        <v>-191.64599999999999</v>
      </c>
      <c r="U1663" s="11">
        <f>SalesData[[#This Row],[Profit]]/SalesData[[#This Row],[Quantity]]</f>
        <v>-31.940999999999999</v>
      </c>
      <c r="V1663" s="5">
        <f>SalesData[[#This Row],[Profit]]/SalesData[[#This Row],[Sales]]</f>
        <v>-1.5</v>
      </c>
      <c r="W1663" s="17">
        <f>IF(SalesData[[#This Row],[Discount]]&gt;=0.2,1,0)</f>
        <v>1</v>
      </c>
      <c r="X1663" s="1" t="s">
        <v>60</v>
      </c>
      <c r="Y1663" s="1" t="str">
        <f>TEXT(SalesData[[#This Row],[Order Date]],"yyyy")</f>
        <v>2015</v>
      </c>
      <c r="Z1663" s="1" t="s">
        <v>73</v>
      </c>
    </row>
    <row r="1664" spans="1:26" x14ac:dyDescent="0.3">
      <c r="A1664">
        <v>7873</v>
      </c>
      <c r="B1664" s="1" t="s">
        <v>3869</v>
      </c>
      <c r="C1664" s="2">
        <v>42646</v>
      </c>
      <c r="D1664" s="2">
        <v>42650</v>
      </c>
      <c r="E1664" s="1" t="s">
        <v>41</v>
      </c>
      <c r="F1664" s="1" t="s">
        <v>2303</v>
      </c>
      <c r="G1664" s="1" t="s">
        <v>2304</v>
      </c>
      <c r="H1664" s="1" t="s">
        <v>102</v>
      </c>
      <c r="I1664" s="1" t="s">
        <v>27</v>
      </c>
      <c r="J1664" s="1" t="s">
        <v>3267</v>
      </c>
      <c r="K1664" s="1" t="s">
        <v>55</v>
      </c>
      <c r="L1664" s="1" t="s">
        <v>56</v>
      </c>
      <c r="M1664" s="1" t="s">
        <v>208</v>
      </c>
      <c r="N1664" s="1" t="s">
        <v>32</v>
      </c>
      <c r="O1664" s="1" t="s">
        <v>38</v>
      </c>
      <c r="P1664" s="1" t="s">
        <v>209</v>
      </c>
      <c r="Q1664">
        <v>915.13599999999997</v>
      </c>
      <c r="R1664">
        <v>4</v>
      </c>
      <c r="S1664" s="5">
        <v>0.2</v>
      </c>
      <c r="T1664" s="11">
        <v>102.9528</v>
      </c>
      <c r="U1664" s="11">
        <f>SalesData[[#This Row],[Profit]]/SalesData[[#This Row],[Quantity]]</f>
        <v>25.738199999999999</v>
      </c>
      <c r="V1664" s="5">
        <f>SalesData[[#This Row],[Profit]]/SalesData[[#This Row],[Sales]]</f>
        <v>0.1125</v>
      </c>
      <c r="W1664" s="17">
        <f>IF(SalesData[[#This Row],[Discount]]&gt;=0.2,1,0)</f>
        <v>1</v>
      </c>
      <c r="X1664" s="1" t="s">
        <v>85</v>
      </c>
      <c r="Y1664" s="1" t="str">
        <f>TEXT(SalesData[[#This Row],[Order Date]],"yyyy")</f>
        <v>2016</v>
      </c>
      <c r="Z1664" s="1" t="s">
        <v>50</v>
      </c>
    </row>
    <row r="1665" spans="1:26" x14ac:dyDescent="0.3">
      <c r="A1665">
        <v>7879</v>
      </c>
      <c r="B1665" s="1" t="s">
        <v>3870</v>
      </c>
      <c r="C1665" s="2">
        <v>42703</v>
      </c>
      <c r="D1665" s="2">
        <v>42708</v>
      </c>
      <c r="E1665" s="1" t="s">
        <v>23</v>
      </c>
      <c r="F1665" s="1" t="s">
        <v>2115</v>
      </c>
      <c r="G1665" s="1" t="s">
        <v>2116</v>
      </c>
      <c r="H1665" s="1" t="s">
        <v>102</v>
      </c>
      <c r="I1665" s="1" t="s">
        <v>27</v>
      </c>
      <c r="J1665" s="1" t="s">
        <v>181</v>
      </c>
      <c r="K1665" s="1" t="s">
        <v>136</v>
      </c>
      <c r="L1665" s="1" t="s">
        <v>95</v>
      </c>
      <c r="M1665" s="1" t="s">
        <v>3678</v>
      </c>
      <c r="N1665" s="1" t="s">
        <v>32</v>
      </c>
      <c r="O1665" s="1" t="s">
        <v>58</v>
      </c>
      <c r="P1665" s="1" t="s">
        <v>3679</v>
      </c>
      <c r="Q1665">
        <v>242.17599999999999</v>
      </c>
      <c r="R1665">
        <v>4</v>
      </c>
      <c r="S1665" s="5">
        <v>0.6</v>
      </c>
      <c r="T1665" s="11">
        <v>-302.72000000000003</v>
      </c>
      <c r="U1665" s="11">
        <f>SalesData[[#This Row],[Profit]]/SalesData[[#This Row],[Quantity]]</f>
        <v>-75.680000000000007</v>
      </c>
      <c r="V1665" s="5">
        <f>SalesData[[#This Row],[Profit]]/SalesData[[#This Row],[Sales]]</f>
        <v>-1.2500000000000002</v>
      </c>
      <c r="W1665" s="17">
        <f>IF(SalesData[[#This Row],[Discount]]&gt;=0.2,1,0)</f>
        <v>1</v>
      </c>
      <c r="X1665" s="1" t="s">
        <v>60</v>
      </c>
      <c r="Y1665" s="1" t="str">
        <f>TEXT(SalesData[[#This Row],[Order Date]],"yyyy")</f>
        <v>2016</v>
      </c>
      <c r="Z1665" s="1" t="s">
        <v>36</v>
      </c>
    </row>
    <row r="1666" spans="1:26" x14ac:dyDescent="0.3">
      <c r="A1666">
        <v>7880</v>
      </c>
      <c r="B1666" s="1" t="s">
        <v>3871</v>
      </c>
      <c r="C1666" s="2">
        <v>42535</v>
      </c>
      <c r="D1666" s="2">
        <v>42542</v>
      </c>
      <c r="E1666" s="1" t="s">
        <v>41</v>
      </c>
      <c r="F1666" s="1" t="s">
        <v>3872</v>
      </c>
      <c r="G1666" s="1" t="s">
        <v>3873</v>
      </c>
      <c r="H1666" s="1" t="s">
        <v>92</v>
      </c>
      <c r="I1666" s="1" t="s">
        <v>27</v>
      </c>
      <c r="J1666" s="1" t="s">
        <v>67</v>
      </c>
      <c r="K1666" s="1" t="s">
        <v>68</v>
      </c>
      <c r="L1666" s="1" t="s">
        <v>69</v>
      </c>
      <c r="M1666" s="1" t="s">
        <v>2821</v>
      </c>
      <c r="N1666" s="1" t="s">
        <v>32</v>
      </c>
      <c r="O1666" s="1" t="s">
        <v>47</v>
      </c>
      <c r="P1666" s="1" t="s">
        <v>2822</v>
      </c>
      <c r="Q1666">
        <v>337.17599999999999</v>
      </c>
      <c r="R1666">
        <v>2</v>
      </c>
      <c r="S1666" s="5">
        <v>0.4</v>
      </c>
      <c r="T1666" s="11">
        <v>-118.0116</v>
      </c>
      <c r="U1666" s="11">
        <f>SalesData[[#This Row],[Profit]]/SalesData[[#This Row],[Quantity]]</f>
        <v>-59.005800000000001</v>
      </c>
      <c r="V1666" s="5">
        <f>SalesData[[#This Row],[Profit]]/SalesData[[#This Row],[Sales]]</f>
        <v>-0.35000000000000003</v>
      </c>
      <c r="W1666" s="17">
        <f>IF(SalesData[[#This Row],[Discount]]&gt;=0.2,1,0)</f>
        <v>1</v>
      </c>
      <c r="X1666" s="1" t="s">
        <v>49</v>
      </c>
      <c r="Y1666" s="1" t="str">
        <f>TEXT(SalesData[[#This Row],[Order Date]],"yyyy")</f>
        <v>2016</v>
      </c>
      <c r="Z1666" s="1" t="s">
        <v>61</v>
      </c>
    </row>
    <row r="1667" spans="1:26" x14ac:dyDescent="0.3">
      <c r="A1667">
        <v>7886</v>
      </c>
      <c r="B1667" s="1" t="s">
        <v>3874</v>
      </c>
      <c r="C1667" s="2">
        <v>43072</v>
      </c>
      <c r="D1667" s="2">
        <v>43075</v>
      </c>
      <c r="E1667" s="1" t="s">
        <v>23</v>
      </c>
      <c r="F1667" s="1" t="s">
        <v>179</v>
      </c>
      <c r="G1667" s="1" t="s">
        <v>180</v>
      </c>
      <c r="H1667" s="1" t="s">
        <v>26</v>
      </c>
      <c r="I1667" s="1" t="s">
        <v>27</v>
      </c>
      <c r="J1667" s="1" t="s">
        <v>3875</v>
      </c>
      <c r="K1667" s="1" t="s">
        <v>182</v>
      </c>
      <c r="L1667" s="1" t="s">
        <v>56</v>
      </c>
      <c r="M1667" s="1" t="s">
        <v>317</v>
      </c>
      <c r="N1667" s="1" t="s">
        <v>32</v>
      </c>
      <c r="O1667" s="1" t="s">
        <v>58</v>
      </c>
      <c r="P1667" s="1" t="s">
        <v>318</v>
      </c>
      <c r="Q1667">
        <v>23.376000000000001</v>
      </c>
      <c r="R1667">
        <v>3</v>
      </c>
      <c r="S1667" s="5">
        <v>0.2</v>
      </c>
      <c r="T1667" s="11">
        <v>7.0128000000000004</v>
      </c>
      <c r="U1667" s="11">
        <f>SalesData[[#This Row],[Profit]]/SalesData[[#This Row],[Quantity]]</f>
        <v>2.3376000000000001</v>
      </c>
      <c r="V1667" s="5">
        <f>SalesData[[#This Row],[Profit]]/SalesData[[#This Row],[Sales]]</f>
        <v>0.3</v>
      </c>
      <c r="W1667" s="17">
        <f>IF(SalesData[[#This Row],[Discount]]&gt;=0.2,1,0)</f>
        <v>1</v>
      </c>
      <c r="X1667" s="1" t="s">
        <v>35</v>
      </c>
      <c r="Y1667" s="1" t="str">
        <f>TEXT(SalesData[[#This Row],[Order Date]],"yyyy")</f>
        <v>2017</v>
      </c>
      <c r="Z1667" s="1" t="s">
        <v>98</v>
      </c>
    </row>
    <row r="1668" spans="1:26" x14ac:dyDescent="0.3">
      <c r="A1668">
        <v>7887</v>
      </c>
      <c r="B1668" s="1" t="s">
        <v>3874</v>
      </c>
      <c r="C1668" s="2">
        <v>43072</v>
      </c>
      <c r="D1668" s="2">
        <v>43075</v>
      </c>
      <c r="E1668" s="1" t="s">
        <v>23</v>
      </c>
      <c r="F1668" s="1" t="s">
        <v>179</v>
      </c>
      <c r="G1668" s="1" t="s">
        <v>180</v>
      </c>
      <c r="H1668" s="1" t="s">
        <v>26</v>
      </c>
      <c r="I1668" s="1" t="s">
        <v>27</v>
      </c>
      <c r="J1668" s="1" t="s">
        <v>3875</v>
      </c>
      <c r="K1668" s="1" t="s">
        <v>182</v>
      </c>
      <c r="L1668" s="1" t="s">
        <v>56</v>
      </c>
      <c r="M1668" s="1" t="s">
        <v>1313</v>
      </c>
      <c r="N1668" s="1" t="s">
        <v>32</v>
      </c>
      <c r="O1668" s="1" t="s">
        <v>58</v>
      </c>
      <c r="P1668" s="1" t="s">
        <v>1314</v>
      </c>
      <c r="Q1668">
        <v>16.72</v>
      </c>
      <c r="R1668">
        <v>5</v>
      </c>
      <c r="S1668" s="5">
        <v>0.2</v>
      </c>
      <c r="T1668" s="11">
        <v>3.3439999999999999</v>
      </c>
      <c r="U1668" s="11">
        <f>SalesData[[#This Row],[Profit]]/SalesData[[#This Row],[Quantity]]</f>
        <v>0.66879999999999995</v>
      </c>
      <c r="V1668" s="5">
        <f>SalesData[[#This Row],[Profit]]/SalesData[[#This Row],[Sales]]</f>
        <v>0.2</v>
      </c>
      <c r="W1668" s="17">
        <f>IF(SalesData[[#This Row],[Discount]]&gt;=0.2,1,0)</f>
        <v>1</v>
      </c>
      <c r="X1668" s="1" t="s">
        <v>35</v>
      </c>
      <c r="Y1668" s="1" t="str">
        <f>TEXT(SalesData[[#This Row],[Order Date]],"yyyy")</f>
        <v>2017</v>
      </c>
      <c r="Z1668" s="1" t="s">
        <v>98</v>
      </c>
    </row>
    <row r="1669" spans="1:26" x14ac:dyDescent="0.3">
      <c r="A1669">
        <v>7888</v>
      </c>
      <c r="B1669" s="1" t="s">
        <v>3874</v>
      </c>
      <c r="C1669" s="2">
        <v>43072</v>
      </c>
      <c r="D1669" s="2">
        <v>43075</v>
      </c>
      <c r="E1669" s="1" t="s">
        <v>23</v>
      </c>
      <c r="F1669" s="1" t="s">
        <v>179</v>
      </c>
      <c r="G1669" s="1" t="s">
        <v>180</v>
      </c>
      <c r="H1669" s="1" t="s">
        <v>26</v>
      </c>
      <c r="I1669" s="1" t="s">
        <v>27</v>
      </c>
      <c r="J1669" s="1" t="s">
        <v>3875</v>
      </c>
      <c r="K1669" s="1" t="s">
        <v>182</v>
      </c>
      <c r="L1669" s="1" t="s">
        <v>56</v>
      </c>
      <c r="M1669" s="1" t="s">
        <v>2797</v>
      </c>
      <c r="N1669" s="1" t="s">
        <v>32</v>
      </c>
      <c r="O1669" s="1" t="s">
        <v>58</v>
      </c>
      <c r="P1669" s="1" t="s">
        <v>2798</v>
      </c>
      <c r="Q1669">
        <v>16.192</v>
      </c>
      <c r="R1669">
        <v>1</v>
      </c>
      <c r="S1669" s="5">
        <v>0.2</v>
      </c>
      <c r="T1669" s="11">
        <v>4.6551999999999998</v>
      </c>
      <c r="U1669" s="11">
        <f>SalesData[[#This Row],[Profit]]/SalesData[[#This Row],[Quantity]]</f>
        <v>4.6551999999999998</v>
      </c>
      <c r="V1669" s="5">
        <f>SalesData[[#This Row],[Profit]]/SalesData[[#This Row],[Sales]]</f>
        <v>0.28749999999999998</v>
      </c>
      <c r="W1669" s="17">
        <f>IF(SalesData[[#This Row],[Discount]]&gt;=0.2,1,0)</f>
        <v>1</v>
      </c>
      <c r="X1669" s="1" t="s">
        <v>35</v>
      </c>
      <c r="Y1669" s="1" t="str">
        <f>TEXT(SalesData[[#This Row],[Order Date]],"yyyy")</f>
        <v>2017</v>
      </c>
      <c r="Z1669" s="1" t="s">
        <v>98</v>
      </c>
    </row>
    <row r="1670" spans="1:26" x14ac:dyDescent="0.3">
      <c r="A1670">
        <v>7892</v>
      </c>
      <c r="B1670" s="1" t="s">
        <v>3876</v>
      </c>
      <c r="C1670" s="2">
        <v>42729</v>
      </c>
      <c r="D1670" s="2">
        <v>42733</v>
      </c>
      <c r="E1670" s="1" t="s">
        <v>41</v>
      </c>
      <c r="F1670" s="1" t="s">
        <v>3877</v>
      </c>
      <c r="G1670" s="1" t="s">
        <v>3878</v>
      </c>
      <c r="H1670" s="1" t="s">
        <v>26</v>
      </c>
      <c r="I1670" s="1" t="s">
        <v>27</v>
      </c>
      <c r="J1670" s="1" t="s">
        <v>1913</v>
      </c>
      <c r="K1670" s="1" t="s">
        <v>1060</v>
      </c>
      <c r="L1670" s="1" t="s">
        <v>30</v>
      </c>
      <c r="M1670" s="1" t="s">
        <v>707</v>
      </c>
      <c r="N1670" s="1" t="s">
        <v>32</v>
      </c>
      <c r="O1670" s="1" t="s">
        <v>58</v>
      </c>
      <c r="P1670" s="1" t="s">
        <v>708</v>
      </c>
      <c r="Q1670">
        <v>343.85</v>
      </c>
      <c r="R1670">
        <v>5</v>
      </c>
      <c r="S1670" s="5">
        <v>0</v>
      </c>
      <c r="T1670" s="11">
        <v>137.54</v>
      </c>
      <c r="U1670" s="11">
        <f>SalesData[[#This Row],[Profit]]/SalesData[[#This Row],[Quantity]]</f>
        <v>27.507999999999999</v>
      </c>
      <c r="V1670" s="5">
        <f>SalesData[[#This Row],[Profit]]/SalesData[[#This Row],[Sales]]</f>
        <v>0.39999999999999997</v>
      </c>
      <c r="W1670" s="17">
        <f>IF(SalesData[[#This Row],[Discount]]&gt;=0.2,1,0)</f>
        <v>0</v>
      </c>
      <c r="X1670" s="1" t="s">
        <v>85</v>
      </c>
      <c r="Y1670" s="1" t="str">
        <f>TEXT(SalesData[[#This Row],[Order Date]],"yyyy")</f>
        <v>2016</v>
      </c>
      <c r="Z1670" s="1" t="s">
        <v>98</v>
      </c>
    </row>
    <row r="1671" spans="1:26" x14ac:dyDescent="0.3">
      <c r="A1671">
        <v>7902</v>
      </c>
      <c r="B1671" s="1" t="s">
        <v>3879</v>
      </c>
      <c r="C1671" s="2">
        <v>42960</v>
      </c>
      <c r="D1671" s="2">
        <v>42965</v>
      </c>
      <c r="E1671" s="1" t="s">
        <v>41</v>
      </c>
      <c r="F1671" s="1" t="s">
        <v>3880</v>
      </c>
      <c r="G1671" s="1" t="s">
        <v>3881</v>
      </c>
      <c r="H1671" s="1" t="s">
        <v>26</v>
      </c>
      <c r="I1671" s="1" t="s">
        <v>27</v>
      </c>
      <c r="J1671" s="1" t="s">
        <v>142</v>
      </c>
      <c r="K1671" s="1" t="s">
        <v>143</v>
      </c>
      <c r="L1671" s="1" t="s">
        <v>30</v>
      </c>
      <c r="M1671" s="1" t="s">
        <v>1125</v>
      </c>
      <c r="N1671" s="1" t="s">
        <v>32</v>
      </c>
      <c r="O1671" s="1" t="s">
        <v>58</v>
      </c>
      <c r="P1671" s="1" t="s">
        <v>1126</v>
      </c>
      <c r="Q1671">
        <v>31.984000000000002</v>
      </c>
      <c r="R1671">
        <v>1</v>
      </c>
      <c r="S1671" s="5">
        <v>0.2</v>
      </c>
      <c r="T1671" s="11">
        <v>0</v>
      </c>
      <c r="U1671" s="11">
        <f>SalesData[[#This Row],[Profit]]/SalesData[[#This Row],[Quantity]]</f>
        <v>0</v>
      </c>
      <c r="V1671" s="5">
        <f>SalesData[[#This Row],[Profit]]/SalesData[[#This Row],[Sales]]</f>
        <v>0</v>
      </c>
      <c r="W1671" s="17">
        <f>IF(SalesData[[#This Row],[Discount]]&gt;=0.2,1,0)</f>
        <v>1</v>
      </c>
      <c r="X1671" s="1" t="s">
        <v>60</v>
      </c>
      <c r="Y1671" s="1" t="str">
        <f>TEXT(SalesData[[#This Row],[Order Date]],"yyyy")</f>
        <v>2017</v>
      </c>
      <c r="Z1671" s="1" t="s">
        <v>255</v>
      </c>
    </row>
    <row r="1672" spans="1:26" x14ac:dyDescent="0.3">
      <c r="A1672">
        <v>7904</v>
      </c>
      <c r="B1672" s="1" t="s">
        <v>3879</v>
      </c>
      <c r="C1672" s="2">
        <v>42960</v>
      </c>
      <c r="D1672" s="2">
        <v>42965</v>
      </c>
      <c r="E1672" s="1" t="s">
        <v>41</v>
      </c>
      <c r="F1672" s="1" t="s">
        <v>3880</v>
      </c>
      <c r="G1672" s="1" t="s">
        <v>3881</v>
      </c>
      <c r="H1672" s="1" t="s">
        <v>26</v>
      </c>
      <c r="I1672" s="1" t="s">
        <v>27</v>
      </c>
      <c r="J1672" s="1" t="s">
        <v>142</v>
      </c>
      <c r="K1672" s="1" t="s">
        <v>143</v>
      </c>
      <c r="L1672" s="1" t="s">
        <v>30</v>
      </c>
      <c r="M1672" s="1" t="s">
        <v>3593</v>
      </c>
      <c r="N1672" s="1" t="s">
        <v>32</v>
      </c>
      <c r="O1672" s="1" t="s">
        <v>38</v>
      </c>
      <c r="P1672" s="1" t="s">
        <v>3594</v>
      </c>
      <c r="Q1672">
        <v>423.64800000000002</v>
      </c>
      <c r="R1672">
        <v>2</v>
      </c>
      <c r="S1672" s="5">
        <v>0.2</v>
      </c>
      <c r="T1672" s="11">
        <v>47.660400000000003</v>
      </c>
      <c r="U1672" s="11">
        <f>SalesData[[#This Row],[Profit]]/SalesData[[#This Row],[Quantity]]</f>
        <v>23.830200000000001</v>
      </c>
      <c r="V1672" s="5">
        <f>SalesData[[#This Row],[Profit]]/SalesData[[#This Row],[Sales]]</f>
        <v>0.1125</v>
      </c>
      <c r="W1672" s="17">
        <f>IF(SalesData[[#This Row],[Discount]]&gt;=0.2,1,0)</f>
        <v>1</v>
      </c>
      <c r="X1672" s="1" t="s">
        <v>60</v>
      </c>
      <c r="Y1672" s="1" t="str">
        <f>TEXT(SalesData[[#This Row],[Order Date]],"yyyy")</f>
        <v>2017</v>
      </c>
      <c r="Z1672" s="1" t="s">
        <v>255</v>
      </c>
    </row>
    <row r="1673" spans="1:26" x14ac:dyDescent="0.3">
      <c r="A1673">
        <v>7909</v>
      </c>
      <c r="B1673" s="1" t="s">
        <v>3882</v>
      </c>
      <c r="C1673" s="2">
        <v>42707</v>
      </c>
      <c r="D1673" s="2">
        <v>42711</v>
      </c>
      <c r="E1673" s="1" t="s">
        <v>41</v>
      </c>
      <c r="F1673" s="1" t="s">
        <v>2855</v>
      </c>
      <c r="G1673" s="1" t="s">
        <v>2856</v>
      </c>
      <c r="H1673" s="1" t="s">
        <v>26</v>
      </c>
      <c r="I1673" s="1" t="s">
        <v>27</v>
      </c>
      <c r="J1673" s="1" t="s">
        <v>3883</v>
      </c>
      <c r="K1673" s="1" t="s">
        <v>55</v>
      </c>
      <c r="L1673" s="1" t="s">
        <v>56</v>
      </c>
      <c r="M1673" s="1" t="s">
        <v>1042</v>
      </c>
      <c r="N1673" s="1" t="s">
        <v>32</v>
      </c>
      <c r="O1673" s="1" t="s">
        <v>47</v>
      </c>
      <c r="P1673" s="1" t="s">
        <v>1043</v>
      </c>
      <c r="Q1673">
        <v>268.70400000000001</v>
      </c>
      <c r="R1673">
        <v>3</v>
      </c>
      <c r="S1673" s="5">
        <v>0.2</v>
      </c>
      <c r="T1673" s="11">
        <v>6.7176</v>
      </c>
      <c r="U1673" s="11">
        <f>SalesData[[#This Row],[Profit]]/SalesData[[#This Row],[Quantity]]</f>
        <v>2.2391999999999999</v>
      </c>
      <c r="V1673" s="5">
        <f>SalesData[[#This Row],[Profit]]/SalesData[[#This Row],[Sales]]</f>
        <v>2.4999999999999998E-2</v>
      </c>
      <c r="W1673" s="17">
        <f>IF(SalesData[[#This Row],[Discount]]&gt;=0.2,1,0)</f>
        <v>1</v>
      </c>
      <c r="X1673" s="1" t="s">
        <v>85</v>
      </c>
      <c r="Y1673" s="1" t="str">
        <f>TEXT(SalesData[[#This Row],[Order Date]],"yyyy")</f>
        <v>2016</v>
      </c>
      <c r="Z1673" s="1" t="s">
        <v>98</v>
      </c>
    </row>
    <row r="1674" spans="1:26" x14ac:dyDescent="0.3">
      <c r="A1674">
        <v>7912</v>
      </c>
      <c r="B1674" s="1" t="s">
        <v>3882</v>
      </c>
      <c r="C1674" s="2">
        <v>42707</v>
      </c>
      <c r="D1674" s="2">
        <v>42711</v>
      </c>
      <c r="E1674" s="1" t="s">
        <v>41</v>
      </c>
      <c r="F1674" s="1" t="s">
        <v>2855</v>
      </c>
      <c r="G1674" s="1" t="s">
        <v>2856</v>
      </c>
      <c r="H1674" s="1" t="s">
        <v>26</v>
      </c>
      <c r="I1674" s="1" t="s">
        <v>27</v>
      </c>
      <c r="J1674" s="1" t="s">
        <v>3883</v>
      </c>
      <c r="K1674" s="1" t="s">
        <v>55</v>
      </c>
      <c r="L1674" s="1" t="s">
        <v>56</v>
      </c>
      <c r="M1674" s="1" t="s">
        <v>544</v>
      </c>
      <c r="N1674" s="1" t="s">
        <v>32</v>
      </c>
      <c r="O1674" s="1" t="s">
        <v>33</v>
      </c>
      <c r="P1674" s="1" t="s">
        <v>545</v>
      </c>
      <c r="Q1674">
        <v>205.666</v>
      </c>
      <c r="R1674">
        <v>2</v>
      </c>
      <c r="S1674" s="5">
        <v>0.15</v>
      </c>
      <c r="T1674" s="11">
        <v>-12.098000000000001</v>
      </c>
      <c r="U1674" s="11">
        <f>SalesData[[#This Row],[Profit]]/SalesData[[#This Row],[Quantity]]</f>
        <v>-6.0490000000000004</v>
      </c>
      <c r="V1674" s="5">
        <f>SalesData[[#This Row],[Profit]]/SalesData[[#This Row],[Sales]]</f>
        <v>-5.8823529411764712E-2</v>
      </c>
      <c r="W1674" s="17">
        <f>IF(SalesData[[#This Row],[Discount]]&gt;=0.2,1,0)</f>
        <v>0</v>
      </c>
      <c r="X1674" s="1" t="s">
        <v>85</v>
      </c>
      <c r="Y1674" s="1" t="str">
        <f>TEXT(SalesData[[#This Row],[Order Date]],"yyyy")</f>
        <v>2016</v>
      </c>
      <c r="Z1674" s="1" t="s">
        <v>98</v>
      </c>
    </row>
    <row r="1675" spans="1:26" x14ac:dyDescent="0.3">
      <c r="A1675">
        <v>7913</v>
      </c>
      <c r="B1675" s="1" t="s">
        <v>3884</v>
      </c>
      <c r="C1675" s="2">
        <v>42488</v>
      </c>
      <c r="D1675" s="2">
        <v>42490</v>
      </c>
      <c r="E1675" s="1" t="s">
        <v>23</v>
      </c>
      <c r="F1675" s="1" t="s">
        <v>3791</v>
      </c>
      <c r="G1675" s="1" t="s">
        <v>3792</v>
      </c>
      <c r="H1675" s="1" t="s">
        <v>26</v>
      </c>
      <c r="I1675" s="1" t="s">
        <v>27</v>
      </c>
      <c r="J1675" s="1" t="s">
        <v>3659</v>
      </c>
      <c r="K1675" s="1" t="s">
        <v>136</v>
      </c>
      <c r="L1675" s="1" t="s">
        <v>95</v>
      </c>
      <c r="M1675" s="1" t="s">
        <v>969</v>
      </c>
      <c r="N1675" s="1" t="s">
        <v>32</v>
      </c>
      <c r="O1675" s="1" t="s">
        <v>58</v>
      </c>
      <c r="P1675" s="1" t="s">
        <v>970</v>
      </c>
      <c r="Q1675">
        <v>30.344000000000001</v>
      </c>
      <c r="R1675">
        <v>2</v>
      </c>
      <c r="S1675" s="5">
        <v>0.6</v>
      </c>
      <c r="T1675" s="11">
        <v>-31.8612</v>
      </c>
      <c r="U1675" s="11">
        <f>SalesData[[#This Row],[Profit]]/SalesData[[#This Row],[Quantity]]</f>
        <v>-15.9306</v>
      </c>
      <c r="V1675" s="5">
        <f>SalesData[[#This Row],[Profit]]/SalesData[[#This Row],[Sales]]</f>
        <v>-1.05</v>
      </c>
      <c r="W1675" s="17">
        <f>IF(SalesData[[#This Row],[Discount]]&gt;=0.2,1,0)</f>
        <v>1</v>
      </c>
      <c r="X1675" s="1" t="s">
        <v>72</v>
      </c>
      <c r="Y1675" s="1" t="str">
        <f>TEXT(SalesData[[#This Row],[Order Date]],"yyyy")</f>
        <v>2016</v>
      </c>
      <c r="Z1675" s="1" t="s">
        <v>115</v>
      </c>
    </row>
    <row r="1676" spans="1:26" x14ac:dyDescent="0.3">
      <c r="A1676">
        <v>7917</v>
      </c>
      <c r="B1676" s="1" t="s">
        <v>3885</v>
      </c>
      <c r="C1676" s="2">
        <v>42328</v>
      </c>
      <c r="D1676" s="2">
        <v>42332</v>
      </c>
      <c r="E1676" s="1" t="s">
        <v>41</v>
      </c>
      <c r="F1676" s="1" t="s">
        <v>3886</v>
      </c>
      <c r="G1676" s="1" t="s">
        <v>3887</v>
      </c>
      <c r="H1676" s="1" t="s">
        <v>102</v>
      </c>
      <c r="I1676" s="1" t="s">
        <v>27</v>
      </c>
      <c r="J1676" s="1" t="s">
        <v>67</v>
      </c>
      <c r="K1676" s="1" t="s">
        <v>68</v>
      </c>
      <c r="L1676" s="1" t="s">
        <v>69</v>
      </c>
      <c r="M1676" s="1" t="s">
        <v>1030</v>
      </c>
      <c r="N1676" s="1" t="s">
        <v>32</v>
      </c>
      <c r="O1676" s="1" t="s">
        <v>38</v>
      </c>
      <c r="P1676" s="1" t="s">
        <v>1031</v>
      </c>
      <c r="Q1676">
        <v>344.37200000000001</v>
      </c>
      <c r="R1676">
        <v>4</v>
      </c>
      <c r="S1676" s="5">
        <v>0.3</v>
      </c>
      <c r="T1676" s="11">
        <v>-93.472399999999993</v>
      </c>
      <c r="U1676" s="11">
        <f>SalesData[[#This Row],[Profit]]/SalesData[[#This Row],[Quantity]]</f>
        <v>-23.368099999999998</v>
      </c>
      <c r="V1676" s="5">
        <f>SalesData[[#This Row],[Profit]]/SalesData[[#This Row],[Sales]]</f>
        <v>-0.27142857142857141</v>
      </c>
      <c r="W1676" s="17">
        <f>IF(SalesData[[#This Row],[Discount]]&gt;=0.2,1,0)</f>
        <v>1</v>
      </c>
      <c r="X1676" s="1" t="s">
        <v>85</v>
      </c>
      <c r="Y1676" s="1" t="str">
        <f>TEXT(SalesData[[#This Row],[Order Date]],"yyyy")</f>
        <v>2015</v>
      </c>
      <c r="Z1676" s="1" t="s">
        <v>36</v>
      </c>
    </row>
    <row r="1677" spans="1:26" x14ac:dyDescent="0.3">
      <c r="A1677">
        <v>7929</v>
      </c>
      <c r="B1677" s="1" t="s">
        <v>3888</v>
      </c>
      <c r="C1677" s="2">
        <v>43059</v>
      </c>
      <c r="D1677" s="2">
        <v>43063</v>
      </c>
      <c r="E1677" s="1" t="s">
        <v>23</v>
      </c>
      <c r="F1677" s="1" t="s">
        <v>1531</v>
      </c>
      <c r="G1677" s="1" t="s">
        <v>1532</v>
      </c>
      <c r="H1677" s="1" t="s">
        <v>92</v>
      </c>
      <c r="I1677" s="1" t="s">
        <v>27</v>
      </c>
      <c r="J1677" s="1" t="s">
        <v>175</v>
      </c>
      <c r="K1677" s="1" t="s">
        <v>122</v>
      </c>
      <c r="L1677" s="1" t="s">
        <v>69</v>
      </c>
      <c r="M1677" s="1" t="s">
        <v>3547</v>
      </c>
      <c r="N1677" s="1" t="s">
        <v>32</v>
      </c>
      <c r="O1677" s="1" t="s">
        <v>58</v>
      </c>
      <c r="P1677" s="1" t="s">
        <v>3548</v>
      </c>
      <c r="Q1677">
        <v>50.97</v>
      </c>
      <c r="R1677">
        <v>3</v>
      </c>
      <c r="S1677" s="5">
        <v>0</v>
      </c>
      <c r="T1677" s="11">
        <v>9.1745999999999999</v>
      </c>
      <c r="U1677" s="11">
        <f>SalesData[[#This Row],[Profit]]/SalesData[[#This Row],[Quantity]]</f>
        <v>3.0581999999999998</v>
      </c>
      <c r="V1677" s="5">
        <f>SalesData[[#This Row],[Profit]]/SalesData[[#This Row],[Sales]]</f>
        <v>0.18</v>
      </c>
      <c r="W1677" s="17">
        <f>IF(SalesData[[#This Row],[Discount]]&gt;=0.2,1,0)</f>
        <v>0</v>
      </c>
      <c r="X1677" s="1" t="s">
        <v>85</v>
      </c>
      <c r="Y1677" s="1" t="str">
        <f>TEXT(SalesData[[#This Row],[Order Date]],"yyyy")</f>
        <v>2017</v>
      </c>
      <c r="Z1677" s="1" t="s">
        <v>36</v>
      </c>
    </row>
    <row r="1678" spans="1:26" x14ac:dyDescent="0.3">
      <c r="A1678">
        <v>7930</v>
      </c>
      <c r="B1678" s="1" t="s">
        <v>3889</v>
      </c>
      <c r="C1678" s="2">
        <v>42941</v>
      </c>
      <c r="D1678" s="2">
        <v>42943</v>
      </c>
      <c r="E1678" s="1" t="s">
        <v>89</v>
      </c>
      <c r="F1678" s="1" t="s">
        <v>3890</v>
      </c>
      <c r="G1678" s="1" t="s">
        <v>3891</v>
      </c>
      <c r="H1678" s="1" t="s">
        <v>102</v>
      </c>
      <c r="I1678" s="1" t="s">
        <v>27</v>
      </c>
      <c r="J1678" s="1" t="s">
        <v>1741</v>
      </c>
      <c r="K1678" s="1" t="s">
        <v>94</v>
      </c>
      <c r="L1678" s="1" t="s">
        <v>95</v>
      </c>
      <c r="M1678" s="1" t="s">
        <v>1569</v>
      </c>
      <c r="N1678" s="1" t="s">
        <v>32</v>
      </c>
      <c r="O1678" s="1" t="s">
        <v>47</v>
      </c>
      <c r="P1678" s="1" t="s">
        <v>1570</v>
      </c>
      <c r="Q1678">
        <v>298.11599999999999</v>
      </c>
      <c r="R1678">
        <v>6</v>
      </c>
      <c r="S1678" s="5">
        <v>0.3</v>
      </c>
      <c r="T1678" s="11">
        <v>-4.2587999999999999</v>
      </c>
      <c r="U1678" s="11">
        <f>SalesData[[#This Row],[Profit]]/SalesData[[#This Row],[Quantity]]</f>
        <v>-0.70979999999999999</v>
      </c>
      <c r="V1678" s="5">
        <f>SalesData[[#This Row],[Profit]]/SalesData[[#This Row],[Sales]]</f>
        <v>-1.4285714285714287E-2</v>
      </c>
      <c r="W1678" s="17">
        <f>IF(SalesData[[#This Row],[Discount]]&gt;=0.2,1,0)</f>
        <v>1</v>
      </c>
      <c r="X1678" s="1" t="s">
        <v>72</v>
      </c>
      <c r="Y1678" s="1" t="str">
        <f>TEXT(SalesData[[#This Row],[Order Date]],"yyyy")</f>
        <v>2017</v>
      </c>
      <c r="Z1678" s="1" t="s">
        <v>73</v>
      </c>
    </row>
    <row r="1679" spans="1:26" x14ac:dyDescent="0.3">
      <c r="A1679">
        <v>7932</v>
      </c>
      <c r="B1679" s="1" t="s">
        <v>3892</v>
      </c>
      <c r="C1679" s="2">
        <v>42566</v>
      </c>
      <c r="D1679" s="2">
        <v>42571</v>
      </c>
      <c r="E1679" s="1" t="s">
        <v>41</v>
      </c>
      <c r="F1679" s="1" t="s">
        <v>2414</v>
      </c>
      <c r="G1679" s="1" t="s">
        <v>2415</v>
      </c>
      <c r="H1679" s="1" t="s">
        <v>92</v>
      </c>
      <c r="I1679" s="1" t="s">
        <v>27</v>
      </c>
      <c r="J1679" s="1" t="s">
        <v>3400</v>
      </c>
      <c r="K1679" s="1" t="s">
        <v>1519</v>
      </c>
      <c r="L1679" s="1" t="s">
        <v>56</v>
      </c>
      <c r="M1679" s="1" t="s">
        <v>468</v>
      </c>
      <c r="N1679" s="1" t="s">
        <v>32</v>
      </c>
      <c r="O1679" s="1" t="s">
        <v>38</v>
      </c>
      <c r="P1679" s="1" t="s">
        <v>469</v>
      </c>
      <c r="Q1679">
        <v>230.28</v>
      </c>
      <c r="R1679">
        <v>3</v>
      </c>
      <c r="S1679" s="5">
        <v>0.2</v>
      </c>
      <c r="T1679" s="11">
        <v>23.027999999999999</v>
      </c>
      <c r="U1679" s="11">
        <f>SalesData[[#This Row],[Profit]]/SalesData[[#This Row],[Quantity]]</f>
        <v>7.6759999999999993</v>
      </c>
      <c r="V1679" s="5">
        <f>SalesData[[#This Row],[Profit]]/SalesData[[#This Row],[Sales]]</f>
        <v>9.9999999999999992E-2</v>
      </c>
      <c r="W1679" s="17">
        <f>IF(SalesData[[#This Row],[Discount]]&gt;=0.2,1,0)</f>
        <v>1</v>
      </c>
      <c r="X1679" s="1" t="s">
        <v>60</v>
      </c>
      <c r="Y1679" s="1" t="str">
        <f>TEXT(SalesData[[#This Row],[Order Date]],"yyyy")</f>
        <v>2016</v>
      </c>
      <c r="Z1679" s="1" t="s">
        <v>73</v>
      </c>
    </row>
    <row r="1680" spans="1:26" x14ac:dyDescent="0.3">
      <c r="A1680">
        <v>7941</v>
      </c>
      <c r="B1680" s="1" t="s">
        <v>3893</v>
      </c>
      <c r="C1680" s="2">
        <v>42718</v>
      </c>
      <c r="D1680" s="2">
        <v>42721</v>
      </c>
      <c r="E1680" s="1" t="s">
        <v>89</v>
      </c>
      <c r="F1680" s="1" t="s">
        <v>288</v>
      </c>
      <c r="G1680" s="1" t="s">
        <v>289</v>
      </c>
      <c r="H1680" s="1" t="s">
        <v>92</v>
      </c>
      <c r="I1680" s="1" t="s">
        <v>27</v>
      </c>
      <c r="J1680" s="1" t="s">
        <v>641</v>
      </c>
      <c r="K1680" s="1" t="s">
        <v>55</v>
      </c>
      <c r="L1680" s="1" t="s">
        <v>56</v>
      </c>
      <c r="M1680" s="1" t="s">
        <v>137</v>
      </c>
      <c r="N1680" s="1" t="s">
        <v>32</v>
      </c>
      <c r="O1680" s="1" t="s">
        <v>38</v>
      </c>
      <c r="P1680" s="1" t="s">
        <v>219</v>
      </c>
      <c r="Q1680">
        <v>81.424000000000007</v>
      </c>
      <c r="R1680">
        <v>2</v>
      </c>
      <c r="S1680" s="5">
        <v>0.2</v>
      </c>
      <c r="T1680" s="11">
        <v>-9.1601999999999997</v>
      </c>
      <c r="U1680" s="11">
        <f>SalesData[[#This Row],[Profit]]/SalesData[[#This Row],[Quantity]]</f>
        <v>-4.5800999999999998</v>
      </c>
      <c r="V1680" s="5">
        <f>SalesData[[#This Row],[Profit]]/SalesData[[#This Row],[Sales]]</f>
        <v>-0.11249999999999999</v>
      </c>
      <c r="W1680" s="17">
        <f>IF(SalesData[[#This Row],[Discount]]&gt;=0.2,1,0)</f>
        <v>1</v>
      </c>
      <c r="X1680" s="1" t="s">
        <v>35</v>
      </c>
      <c r="Y1680" s="1" t="str">
        <f>TEXT(SalesData[[#This Row],[Order Date]],"yyyy")</f>
        <v>2016</v>
      </c>
      <c r="Z1680" s="1" t="s">
        <v>98</v>
      </c>
    </row>
    <row r="1681" spans="1:26" x14ac:dyDescent="0.3">
      <c r="A1681">
        <v>7949</v>
      </c>
      <c r="B1681" s="1" t="s">
        <v>3894</v>
      </c>
      <c r="C1681" s="2">
        <v>41699</v>
      </c>
      <c r="D1681" s="2">
        <v>41703</v>
      </c>
      <c r="E1681" s="1" t="s">
        <v>41</v>
      </c>
      <c r="F1681" s="1" t="s">
        <v>2138</v>
      </c>
      <c r="G1681" s="1" t="s">
        <v>2139</v>
      </c>
      <c r="H1681" s="1" t="s">
        <v>26</v>
      </c>
      <c r="I1681" s="1" t="s">
        <v>27</v>
      </c>
      <c r="J1681" s="1" t="s">
        <v>1376</v>
      </c>
      <c r="K1681" s="1" t="s">
        <v>94</v>
      </c>
      <c r="L1681" s="1" t="s">
        <v>95</v>
      </c>
      <c r="M1681" s="1" t="s">
        <v>1092</v>
      </c>
      <c r="N1681" s="1" t="s">
        <v>32</v>
      </c>
      <c r="O1681" s="1" t="s">
        <v>38</v>
      </c>
      <c r="P1681" s="1" t="s">
        <v>1093</v>
      </c>
      <c r="Q1681">
        <v>362.25</v>
      </c>
      <c r="R1681">
        <v>6</v>
      </c>
      <c r="S1681" s="5">
        <v>0.3</v>
      </c>
      <c r="T1681" s="11">
        <v>0</v>
      </c>
      <c r="U1681" s="11">
        <f>SalesData[[#This Row],[Profit]]/SalesData[[#This Row],[Quantity]]</f>
        <v>0</v>
      </c>
      <c r="V1681" s="5">
        <f>SalesData[[#This Row],[Profit]]/SalesData[[#This Row],[Sales]]</f>
        <v>0</v>
      </c>
      <c r="W1681" s="17">
        <f>IF(SalesData[[#This Row],[Discount]]&gt;=0.2,1,0)</f>
        <v>1</v>
      </c>
      <c r="X1681" s="1" t="s">
        <v>85</v>
      </c>
      <c r="Y1681" s="1" t="str">
        <f>TEXT(SalesData[[#This Row],[Order Date]],"yyyy")</f>
        <v>2014</v>
      </c>
      <c r="Z1681" s="1" t="s">
        <v>197</v>
      </c>
    </row>
    <row r="1682" spans="1:26" x14ac:dyDescent="0.3">
      <c r="A1682">
        <v>7950</v>
      </c>
      <c r="B1682" s="1" t="s">
        <v>3894</v>
      </c>
      <c r="C1682" s="2">
        <v>41699</v>
      </c>
      <c r="D1682" s="2">
        <v>41703</v>
      </c>
      <c r="E1682" s="1" t="s">
        <v>41</v>
      </c>
      <c r="F1682" s="1" t="s">
        <v>2138</v>
      </c>
      <c r="G1682" s="1" t="s">
        <v>2139</v>
      </c>
      <c r="H1682" s="1" t="s">
        <v>26</v>
      </c>
      <c r="I1682" s="1" t="s">
        <v>27</v>
      </c>
      <c r="J1682" s="1" t="s">
        <v>1376</v>
      </c>
      <c r="K1682" s="1" t="s">
        <v>94</v>
      </c>
      <c r="L1682" s="1" t="s">
        <v>95</v>
      </c>
      <c r="M1682" s="1" t="s">
        <v>945</v>
      </c>
      <c r="N1682" s="1" t="s">
        <v>32</v>
      </c>
      <c r="O1682" s="1" t="s">
        <v>58</v>
      </c>
      <c r="P1682" s="1" t="s">
        <v>946</v>
      </c>
      <c r="Q1682">
        <v>63.552</v>
      </c>
      <c r="R1682">
        <v>6</v>
      </c>
      <c r="S1682" s="5">
        <v>0.6</v>
      </c>
      <c r="T1682" s="11">
        <v>-34.953600000000002</v>
      </c>
      <c r="U1682" s="11">
        <f>SalesData[[#This Row],[Profit]]/SalesData[[#This Row],[Quantity]]</f>
        <v>-5.8256000000000006</v>
      </c>
      <c r="V1682" s="5">
        <f>SalesData[[#This Row],[Profit]]/SalesData[[#This Row],[Sales]]</f>
        <v>-0.55000000000000004</v>
      </c>
      <c r="W1682" s="17">
        <f>IF(SalesData[[#This Row],[Discount]]&gt;=0.2,1,0)</f>
        <v>1</v>
      </c>
      <c r="X1682" s="1" t="s">
        <v>85</v>
      </c>
      <c r="Y1682" s="1" t="str">
        <f>TEXT(SalesData[[#This Row],[Order Date]],"yyyy")</f>
        <v>2014</v>
      </c>
      <c r="Z1682" s="1" t="s">
        <v>197</v>
      </c>
    </row>
    <row r="1683" spans="1:26" x14ac:dyDescent="0.3">
      <c r="A1683">
        <v>7956</v>
      </c>
      <c r="B1683" s="1" t="s">
        <v>3895</v>
      </c>
      <c r="C1683" s="2">
        <v>43013</v>
      </c>
      <c r="D1683" s="2">
        <v>43018</v>
      </c>
      <c r="E1683" s="1" t="s">
        <v>41</v>
      </c>
      <c r="F1683" s="1" t="s">
        <v>1669</v>
      </c>
      <c r="G1683" s="1" t="s">
        <v>1670</v>
      </c>
      <c r="H1683" s="1" t="s">
        <v>92</v>
      </c>
      <c r="I1683" s="1" t="s">
        <v>27</v>
      </c>
      <c r="J1683" s="1" t="s">
        <v>3433</v>
      </c>
      <c r="K1683" s="1" t="s">
        <v>55</v>
      </c>
      <c r="L1683" s="1" t="s">
        <v>56</v>
      </c>
      <c r="M1683" s="1" t="s">
        <v>1920</v>
      </c>
      <c r="N1683" s="1" t="s">
        <v>32</v>
      </c>
      <c r="O1683" s="1" t="s">
        <v>38</v>
      </c>
      <c r="P1683" s="1" t="s">
        <v>1921</v>
      </c>
      <c r="Q1683">
        <v>435.16800000000001</v>
      </c>
      <c r="R1683">
        <v>4</v>
      </c>
      <c r="S1683" s="5">
        <v>0.2</v>
      </c>
      <c r="T1683" s="11">
        <v>-59.835599999999999</v>
      </c>
      <c r="U1683" s="11">
        <f>SalesData[[#This Row],[Profit]]/SalesData[[#This Row],[Quantity]]</f>
        <v>-14.9589</v>
      </c>
      <c r="V1683" s="5">
        <f>SalesData[[#This Row],[Profit]]/SalesData[[#This Row],[Sales]]</f>
        <v>-0.13749999999999998</v>
      </c>
      <c r="W1683" s="17">
        <f>IF(SalesData[[#This Row],[Discount]]&gt;=0.2,1,0)</f>
        <v>1</v>
      </c>
      <c r="X1683" s="1" t="s">
        <v>60</v>
      </c>
      <c r="Y1683" s="1" t="str">
        <f>TEXT(SalesData[[#This Row],[Order Date]],"yyyy")</f>
        <v>2017</v>
      </c>
      <c r="Z1683" s="1" t="s">
        <v>50</v>
      </c>
    </row>
    <row r="1684" spans="1:26" x14ac:dyDescent="0.3">
      <c r="A1684">
        <v>7959</v>
      </c>
      <c r="B1684" s="1" t="s">
        <v>3895</v>
      </c>
      <c r="C1684" s="2">
        <v>43013</v>
      </c>
      <c r="D1684" s="2">
        <v>43018</v>
      </c>
      <c r="E1684" s="1" t="s">
        <v>41</v>
      </c>
      <c r="F1684" s="1" t="s">
        <v>1669</v>
      </c>
      <c r="G1684" s="1" t="s">
        <v>1670</v>
      </c>
      <c r="H1684" s="1" t="s">
        <v>92</v>
      </c>
      <c r="I1684" s="1" t="s">
        <v>27</v>
      </c>
      <c r="J1684" s="1" t="s">
        <v>3433</v>
      </c>
      <c r="K1684" s="1" t="s">
        <v>55</v>
      </c>
      <c r="L1684" s="1" t="s">
        <v>56</v>
      </c>
      <c r="M1684" s="1" t="s">
        <v>2263</v>
      </c>
      <c r="N1684" s="1" t="s">
        <v>32</v>
      </c>
      <c r="O1684" s="1" t="s">
        <v>58</v>
      </c>
      <c r="P1684" s="1" t="s">
        <v>2264</v>
      </c>
      <c r="Q1684">
        <v>72.900000000000006</v>
      </c>
      <c r="R1684">
        <v>5</v>
      </c>
      <c r="S1684" s="5">
        <v>0</v>
      </c>
      <c r="T1684" s="11">
        <v>26.972999999999999</v>
      </c>
      <c r="U1684" s="11">
        <f>SalesData[[#This Row],[Profit]]/SalesData[[#This Row],[Quantity]]</f>
        <v>5.3945999999999996</v>
      </c>
      <c r="V1684" s="5">
        <f>SalesData[[#This Row],[Profit]]/SalesData[[#This Row],[Sales]]</f>
        <v>0.36999999999999994</v>
      </c>
      <c r="W1684" s="17">
        <f>IF(SalesData[[#This Row],[Discount]]&gt;=0.2,1,0)</f>
        <v>0</v>
      </c>
      <c r="X1684" s="1" t="s">
        <v>60</v>
      </c>
      <c r="Y1684" s="1" t="str">
        <f>TEXT(SalesData[[#This Row],[Order Date]],"yyyy")</f>
        <v>2017</v>
      </c>
      <c r="Z1684" s="1" t="s">
        <v>50</v>
      </c>
    </row>
    <row r="1685" spans="1:26" x14ac:dyDescent="0.3">
      <c r="A1685">
        <v>7960</v>
      </c>
      <c r="B1685" s="1" t="s">
        <v>3895</v>
      </c>
      <c r="C1685" s="2">
        <v>43013</v>
      </c>
      <c r="D1685" s="2">
        <v>43018</v>
      </c>
      <c r="E1685" s="1" t="s">
        <v>41</v>
      </c>
      <c r="F1685" s="1" t="s">
        <v>1669</v>
      </c>
      <c r="G1685" s="1" t="s">
        <v>1670</v>
      </c>
      <c r="H1685" s="1" t="s">
        <v>92</v>
      </c>
      <c r="I1685" s="1" t="s">
        <v>27</v>
      </c>
      <c r="J1685" s="1" t="s">
        <v>3433</v>
      </c>
      <c r="K1685" s="1" t="s">
        <v>55</v>
      </c>
      <c r="L1685" s="1" t="s">
        <v>56</v>
      </c>
      <c r="M1685" s="1" t="s">
        <v>1064</v>
      </c>
      <c r="N1685" s="1" t="s">
        <v>32</v>
      </c>
      <c r="O1685" s="1" t="s">
        <v>47</v>
      </c>
      <c r="P1685" s="1" t="s">
        <v>1065</v>
      </c>
      <c r="Q1685">
        <v>206.352</v>
      </c>
      <c r="R1685">
        <v>3</v>
      </c>
      <c r="S1685" s="5">
        <v>0.2</v>
      </c>
      <c r="T1685" s="11">
        <v>5.1588000000000003</v>
      </c>
      <c r="U1685" s="11">
        <f>SalesData[[#This Row],[Profit]]/SalesData[[#This Row],[Quantity]]</f>
        <v>1.7196</v>
      </c>
      <c r="V1685" s="5">
        <f>SalesData[[#This Row],[Profit]]/SalesData[[#This Row],[Sales]]</f>
        <v>2.5000000000000001E-2</v>
      </c>
      <c r="W1685" s="17">
        <f>IF(SalesData[[#This Row],[Discount]]&gt;=0.2,1,0)</f>
        <v>1</v>
      </c>
      <c r="X1685" s="1" t="s">
        <v>60</v>
      </c>
      <c r="Y1685" s="1" t="str">
        <f>TEXT(SalesData[[#This Row],[Order Date]],"yyyy")</f>
        <v>2017</v>
      </c>
      <c r="Z1685" s="1" t="s">
        <v>50</v>
      </c>
    </row>
    <row r="1686" spans="1:26" x14ac:dyDescent="0.3">
      <c r="A1686">
        <v>7968</v>
      </c>
      <c r="B1686" s="1" t="s">
        <v>3896</v>
      </c>
      <c r="C1686" s="2">
        <v>42653</v>
      </c>
      <c r="D1686" s="2">
        <v>42655</v>
      </c>
      <c r="E1686" s="1" t="s">
        <v>89</v>
      </c>
      <c r="F1686" s="1" t="s">
        <v>2466</v>
      </c>
      <c r="G1686" s="1" t="s">
        <v>2467</v>
      </c>
      <c r="H1686" s="1" t="s">
        <v>92</v>
      </c>
      <c r="I1686" s="1" t="s">
        <v>27</v>
      </c>
      <c r="J1686" s="1" t="s">
        <v>267</v>
      </c>
      <c r="K1686" s="1" t="s">
        <v>182</v>
      </c>
      <c r="L1686" s="1" t="s">
        <v>56</v>
      </c>
      <c r="M1686" s="1" t="s">
        <v>3897</v>
      </c>
      <c r="N1686" s="1" t="s">
        <v>32</v>
      </c>
      <c r="O1686" s="1" t="s">
        <v>33</v>
      </c>
      <c r="P1686" s="1" t="s">
        <v>3898</v>
      </c>
      <c r="Q1686">
        <v>90.882000000000005</v>
      </c>
      <c r="R1686">
        <v>3</v>
      </c>
      <c r="S1686" s="5">
        <v>0.7</v>
      </c>
      <c r="T1686" s="11">
        <v>-190.85220000000001</v>
      </c>
      <c r="U1686" s="11">
        <f>SalesData[[#This Row],[Profit]]/SalesData[[#This Row],[Quantity]]</f>
        <v>-63.617400000000004</v>
      </c>
      <c r="V1686" s="5">
        <f>SalesData[[#This Row],[Profit]]/SalesData[[#This Row],[Sales]]</f>
        <v>-2.1</v>
      </c>
      <c r="W1686" s="17">
        <f>IF(SalesData[[#This Row],[Discount]]&gt;=0.2,1,0)</f>
        <v>1</v>
      </c>
      <c r="X1686" s="1" t="s">
        <v>72</v>
      </c>
      <c r="Y1686" s="1" t="str">
        <f>TEXT(SalesData[[#This Row],[Order Date]],"yyyy")</f>
        <v>2016</v>
      </c>
      <c r="Z1686" s="1" t="s">
        <v>50</v>
      </c>
    </row>
    <row r="1687" spans="1:26" x14ac:dyDescent="0.3">
      <c r="A1687">
        <v>7970</v>
      </c>
      <c r="B1687" s="1" t="s">
        <v>3896</v>
      </c>
      <c r="C1687" s="2">
        <v>42653</v>
      </c>
      <c r="D1687" s="2">
        <v>42655</v>
      </c>
      <c r="E1687" s="1" t="s">
        <v>89</v>
      </c>
      <c r="F1687" s="1" t="s">
        <v>2466</v>
      </c>
      <c r="G1687" s="1" t="s">
        <v>2467</v>
      </c>
      <c r="H1687" s="1" t="s">
        <v>92</v>
      </c>
      <c r="I1687" s="1" t="s">
        <v>27</v>
      </c>
      <c r="J1687" s="1" t="s">
        <v>267</v>
      </c>
      <c r="K1687" s="1" t="s">
        <v>182</v>
      </c>
      <c r="L1687" s="1" t="s">
        <v>56</v>
      </c>
      <c r="M1687" s="1" t="s">
        <v>658</v>
      </c>
      <c r="N1687" s="1" t="s">
        <v>32</v>
      </c>
      <c r="O1687" s="1" t="s">
        <v>38</v>
      </c>
      <c r="P1687" s="1" t="s">
        <v>659</v>
      </c>
      <c r="Q1687">
        <v>120.78400000000001</v>
      </c>
      <c r="R1687">
        <v>1</v>
      </c>
      <c r="S1687" s="5">
        <v>0.2</v>
      </c>
      <c r="T1687" s="11">
        <v>13.588200000000001</v>
      </c>
      <c r="U1687" s="11">
        <f>SalesData[[#This Row],[Profit]]/SalesData[[#This Row],[Quantity]]</f>
        <v>13.588200000000001</v>
      </c>
      <c r="V1687" s="5">
        <f>SalesData[[#This Row],[Profit]]/SalesData[[#This Row],[Sales]]</f>
        <v>0.1125</v>
      </c>
      <c r="W1687" s="17">
        <f>IF(SalesData[[#This Row],[Discount]]&gt;=0.2,1,0)</f>
        <v>1</v>
      </c>
      <c r="X1687" s="1" t="s">
        <v>72</v>
      </c>
      <c r="Y1687" s="1" t="str">
        <f>TEXT(SalesData[[#This Row],[Order Date]],"yyyy")</f>
        <v>2016</v>
      </c>
      <c r="Z1687" s="1" t="s">
        <v>50</v>
      </c>
    </row>
    <row r="1688" spans="1:26" x14ac:dyDescent="0.3">
      <c r="A1688">
        <v>7975</v>
      </c>
      <c r="B1688" s="1" t="s">
        <v>3899</v>
      </c>
      <c r="C1688" s="2">
        <v>42232</v>
      </c>
      <c r="D1688" s="2">
        <v>42236</v>
      </c>
      <c r="E1688" s="1" t="s">
        <v>41</v>
      </c>
      <c r="F1688" s="1" t="s">
        <v>2619</v>
      </c>
      <c r="G1688" s="1" t="s">
        <v>2620</v>
      </c>
      <c r="H1688" s="1" t="s">
        <v>92</v>
      </c>
      <c r="I1688" s="1" t="s">
        <v>27</v>
      </c>
      <c r="J1688" s="1" t="s">
        <v>67</v>
      </c>
      <c r="K1688" s="1" t="s">
        <v>68</v>
      </c>
      <c r="L1688" s="1" t="s">
        <v>69</v>
      </c>
      <c r="M1688" s="1" t="s">
        <v>1393</v>
      </c>
      <c r="N1688" s="1" t="s">
        <v>32</v>
      </c>
      <c r="O1688" s="1" t="s">
        <v>58</v>
      </c>
      <c r="P1688" s="1" t="s">
        <v>1394</v>
      </c>
      <c r="Q1688">
        <v>254.352</v>
      </c>
      <c r="R1688">
        <v>3</v>
      </c>
      <c r="S1688" s="5">
        <v>0.2</v>
      </c>
      <c r="T1688" s="11">
        <v>0</v>
      </c>
      <c r="U1688" s="11">
        <f>SalesData[[#This Row],[Profit]]/SalesData[[#This Row],[Quantity]]</f>
        <v>0</v>
      </c>
      <c r="V1688" s="5">
        <f>SalesData[[#This Row],[Profit]]/SalesData[[#This Row],[Sales]]</f>
        <v>0</v>
      </c>
      <c r="W1688" s="17">
        <f>IF(SalesData[[#This Row],[Discount]]&gt;=0.2,1,0)</f>
        <v>1</v>
      </c>
      <c r="X1688" s="1" t="s">
        <v>85</v>
      </c>
      <c r="Y1688" s="1" t="str">
        <f>TEXT(SalesData[[#This Row],[Order Date]],"yyyy")</f>
        <v>2015</v>
      </c>
      <c r="Z1688" s="1" t="s">
        <v>255</v>
      </c>
    </row>
    <row r="1689" spans="1:26" x14ac:dyDescent="0.3">
      <c r="A1689">
        <v>7983</v>
      </c>
      <c r="B1689" s="1" t="s">
        <v>3900</v>
      </c>
      <c r="C1689" s="2">
        <v>41892</v>
      </c>
      <c r="D1689" s="2">
        <v>41895</v>
      </c>
      <c r="E1689" s="1" t="s">
        <v>89</v>
      </c>
      <c r="F1689" s="1" t="s">
        <v>65</v>
      </c>
      <c r="G1689" s="1" t="s">
        <v>66</v>
      </c>
      <c r="H1689" s="1" t="s">
        <v>26</v>
      </c>
      <c r="I1689" s="1" t="s">
        <v>27</v>
      </c>
      <c r="J1689" s="1" t="s">
        <v>3901</v>
      </c>
      <c r="K1689" s="1" t="s">
        <v>364</v>
      </c>
      <c r="L1689" s="1" t="s">
        <v>69</v>
      </c>
      <c r="M1689" s="1" t="s">
        <v>1539</v>
      </c>
      <c r="N1689" s="1" t="s">
        <v>32</v>
      </c>
      <c r="O1689" s="1" t="s">
        <v>58</v>
      </c>
      <c r="P1689" s="1" t="s">
        <v>1540</v>
      </c>
      <c r="Q1689">
        <v>254.9</v>
      </c>
      <c r="R1689">
        <v>5</v>
      </c>
      <c r="S1689" s="5">
        <v>0</v>
      </c>
      <c r="T1689" s="11">
        <v>76.47</v>
      </c>
      <c r="U1689" s="11">
        <f>SalesData[[#This Row],[Profit]]/SalesData[[#This Row],[Quantity]]</f>
        <v>15.294</v>
      </c>
      <c r="V1689" s="5">
        <f>SalesData[[#This Row],[Profit]]/SalesData[[#This Row],[Sales]]</f>
        <v>0.3</v>
      </c>
      <c r="W1689" s="17">
        <f>IF(SalesData[[#This Row],[Discount]]&gt;=0.2,1,0)</f>
        <v>0</v>
      </c>
      <c r="X1689" s="1" t="s">
        <v>35</v>
      </c>
      <c r="Y1689" s="1" t="str">
        <f>TEXT(SalesData[[#This Row],[Order Date]],"yyyy")</f>
        <v>2014</v>
      </c>
      <c r="Z1689" s="1" t="s">
        <v>79</v>
      </c>
    </row>
    <row r="1690" spans="1:26" x14ac:dyDescent="0.3">
      <c r="A1690">
        <v>7995</v>
      </c>
      <c r="B1690" s="1" t="s">
        <v>3902</v>
      </c>
      <c r="C1690" s="2">
        <v>42328</v>
      </c>
      <c r="D1690" s="2">
        <v>42331</v>
      </c>
      <c r="E1690" s="1" t="s">
        <v>23</v>
      </c>
      <c r="F1690" s="1" t="s">
        <v>1443</v>
      </c>
      <c r="G1690" s="1" t="s">
        <v>1444</v>
      </c>
      <c r="H1690" s="1" t="s">
        <v>26</v>
      </c>
      <c r="I1690" s="1" t="s">
        <v>27</v>
      </c>
      <c r="J1690" s="1" t="s">
        <v>181</v>
      </c>
      <c r="K1690" s="1" t="s">
        <v>182</v>
      </c>
      <c r="L1690" s="1" t="s">
        <v>56</v>
      </c>
      <c r="M1690" s="1" t="s">
        <v>417</v>
      </c>
      <c r="N1690" s="1" t="s">
        <v>32</v>
      </c>
      <c r="O1690" s="1" t="s">
        <v>33</v>
      </c>
      <c r="P1690" s="1" t="s">
        <v>418</v>
      </c>
      <c r="Q1690">
        <v>145.76400000000001</v>
      </c>
      <c r="R1690">
        <v>6</v>
      </c>
      <c r="S1690" s="5">
        <v>0.7</v>
      </c>
      <c r="T1690" s="11">
        <v>-247.7988</v>
      </c>
      <c r="U1690" s="11">
        <f>SalesData[[#This Row],[Profit]]/SalesData[[#This Row],[Quantity]]</f>
        <v>-41.299799999999998</v>
      </c>
      <c r="V1690" s="5">
        <f>SalesData[[#This Row],[Profit]]/SalesData[[#This Row],[Sales]]</f>
        <v>-1.7</v>
      </c>
      <c r="W1690" s="17">
        <f>IF(SalesData[[#This Row],[Discount]]&gt;=0.2,1,0)</f>
        <v>1</v>
      </c>
      <c r="X1690" s="1" t="s">
        <v>35</v>
      </c>
      <c r="Y1690" s="1" t="str">
        <f>TEXT(SalesData[[#This Row],[Order Date]],"yyyy")</f>
        <v>2015</v>
      </c>
      <c r="Z1690" s="1" t="s">
        <v>36</v>
      </c>
    </row>
    <row r="1691" spans="1:26" x14ac:dyDescent="0.3">
      <c r="A1691">
        <v>7998</v>
      </c>
      <c r="B1691" s="1" t="s">
        <v>3903</v>
      </c>
      <c r="C1691" s="2">
        <v>43042</v>
      </c>
      <c r="D1691" s="2">
        <v>43044</v>
      </c>
      <c r="E1691" s="1" t="s">
        <v>89</v>
      </c>
      <c r="F1691" s="1" t="s">
        <v>3904</v>
      </c>
      <c r="G1691" s="1" t="s">
        <v>3905</v>
      </c>
      <c r="H1691" s="1" t="s">
        <v>102</v>
      </c>
      <c r="I1691" s="1" t="s">
        <v>27</v>
      </c>
      <c r="J1691" s="1" t="s">
        <v>641</v>
      </c>
      <c r="K1691" s="1" t="s">
        <v>55</v>
      </c>
      <c r="L1691" s="1" t="s">
        <v>56</v>
      </c>
      <c r="M1691" s="1" t="s">
        <v>786</v>
      </c>
      <c r="N1691" s="1" t="s">
        <v>32</v>
      </c>
      <c r="O1691" s="1" t="s">
        <v>47</v>
      </c>
      <c r="P1691" s="1" t="s">
        <v>787</v>
      </c>
      <c r="Q1691">
        <v>1673.184</v>
      </c>
      <c r="R1691">
        <v>12</v>
      </c>
      <c r="S1691" s="5">
        <v>0.2</v>
      </c>
      <c r="T1691" s="11">
        <v>20.9148</v>
      </c>
      <c r="U1691" s="11">
        <f>SalesData[[#This Row],[Profit]]/SalesData[[#This Row],[Quantity]]</f>
        <v>1.7428999999999999</v>
      </c>
      <c r="V1691" s="5">
        <f>SalesData[[#This Row],[Profit]]/SalesData[[#This Row],[Sales]]</f>
        <v>1.2500000000000001E-2</v>
      </c>
      <c r="W1691" s="17">
        <f>IF(SalesData[[#This Row],[Discount]]&gt;=0.2,1,0)</f>
        <v>1</v>
      </c>
      <c r="X1691" s="1" t="s">
        <v>72</v>
      </c>
      <c r="Y1691" s="1" t="str">
        <f>TEXT(SalesData[[#This Row],[Order Date]],"yyyy")</f>
        <v>2017</v>
      </c>
      <c r="Z1691" s="1" t="s">
        <v>36</v>
      </c>
    </row>
    <row r="1692" spans="1:26" x14ac:dyDescent="0.3">
      <c r="A1692">
        <v>7999</v>
      </c>
      <c r="B1692" s="1" t="s">
        <v>3906</v>
      </c>
      <c r="C1692" s="2">
        <v>41763</v>
      </c>
      <c r="D1692" s="2">
        <v>41766</v>
      </c>
      <c r="E1692" s="1" t="s">
        <v>89</v>
      </c>
      <c r="F1692" s="1" t="s">
        <v>2761</v>
      </c>
      <c r="G1692" s="1" t="s">
        <v>2762</v>
      </c>
      <c r="H1692" s="1" t="s">
        <v>92</v>
      </c>
      <c r="I1692" s="1" t="s">
        <v>27</v>
      </c>
      <c r="J1692" s="1" t="s">
        <v>193</v>
      </c>
      <c r="K1692" s="1" t="s">
        <v>194</v>
      </c>
      <c r="L1692" s="1" t="s">
        <v>56</v>
      </c>
      <c r="M1692" s="1" t="s">
        <v>1073</v>
      </c>
      <c r="N1692" s="1" t="s">
        <v>32</v>
      </c>
      <c r="O1692" s="1" t="s">
        <v>58</v>
      </c>
      <c r="P1692" s="1" t="s">
        <v>1074</v>
      </c>
      <c r="Q1692">
        <v>12.18</v>
      </c>
      <c r="R1692">
        <v>7</v>
      </c>
      <c r="S1692" s="5">
        <v>0</v>
      </c>
      <c r="T1692" s="11">
        <v>3.8976000000000002</v>
      </c>
      <c r="U1692" s="11">
        <f>SalesData[[#This Row],[Profit]]/SalesData[[#This Row],[Quantity]]</f>
        <v>0.55680000000000007</v>
      </c>
      <c r="V1692" s="5">
        <f>SalesData[[#This Row],[Profit]]/SalesData[[#This Row],[Sales]]</f>
        <v>0.32</v>
      </c>
      <c r="W1692" s="17">
        <f>IF(SalesData[[#This Row],[Discount]]&gt;=0.2,1,0)</f>
        <v>0</v>
      </c>
      <c r="X1692" s="1" t="s">
        <v>35</v>
      </c>
      <c r="Y1692" s="1" t="str">
        <f>TEXT(SalesData[[#This Row],[Order Date]],"yyyy")</f>
        <v>2014</v>
      </c>
      <c r="Z1692" s="1" t="s">
        <v>163</v>
      </c>
    </row>
    <row r="1693" spans="1:26" x14ac:dyDescent="0.3">
      <c r="A1693">
        <v>8005</v>
      </c>
      <c r="B1693" s="1" t="s">
        <v>3907</v>
      </c>
      <c r="C1693" s="2">
        <v>41974</v>
      </c>
      <c r="D1693" s="2">
        <v>41976</v>
      </c>
      <c r="E1693" s="1" t="s">
        <v>89</v>
      </c>
      <c r="F1693" s="1" t="s">
        <v>2695</v>
      </c>
      <c r="G1693" s="1" t="s">
        <v>2696</v>
      </c>
      <c r="H1693" s="1" t="s">
        <v>26</v>
      </c>
      <c r="I1693" s="1" t="s">
        <v>27</v>
      </c>
      <c r="J1693" s="1" t="s">
        <v>2045</v>
      </c>
      <c r="K1693" s="1" t="s">
        <v>436</v>
      </c>
      <c r="L1693" s="1" t="s">
        <v>69</v>
      </c>
      <c r="M1693" s="1" t="s">
        <v>872</v>
      </c>
      <c r="N1693" s="1" t="s">
        <v>32</v>
      </c>
      <c r="O1693" s="1" t="s">
        <v>58</v>
      </c>
      <c r="P1693" s="1" t="s">
        <v>873</v>
      </c>
      <c r="Q1693">
        <v>45.84</v>
      </c>
      <c r="R1693">
        <v>3</v>
      </c>
      <c r="S1693" s="5">
        <v>0</v>
      </c>
      <c r="T1693" s="11">
        <v>15.585599999999999</v>
      </c>
      <c r="U1693" s="11">
        <f>SalesData[[#This Row],[Profit]]/SalesData[[#This Row],[Quantity]]</f>
        <v>5.1951999999999998</v>
      </c>
      <c r="V1693" s="5">
        <f>SalesData[[#This Row],[Profit]]/SalesData[[#This Row],[Sales]]</f>
        <v>0.33999999999999997</v>
      </c>
      <c r="W1693" s="17">
        <f>IF(SalesData[[#This Row],[Discount]]&gt;=0.2,1,0)</f>
        <v>0</v>
      </c>
      <c r="X1693" s="1" t="s">
        <v>72</v>
      </c>
      <c r="Y1693" s="1" t="str">
        <f>TEXT(SalesData[[#This Row],[Order Date]],"yyyy")</f>
        <v>2014</v>
      </c>
      <c r="Z1693" s="1" t="s">
        <v>98</v>
      </c>
    </row>
    <row r="1694" spans="1:26" x14ac:dyDescent="0.3">
      <c r="A1694">
        <v>8006</v>
      </c>
      <c r="B1694" s="1" t="s">
        <v>3907</v>
      </c>
      <c r="C1694" s="2">
        <v>41974</v>
      </c>
      <c r="D1694" s="2">
        <v>41976</v>
      </c>
      <c r="E1694" s="1" t="s">
        <v>89</v>
      </c>
      <c r="F1694" s="1" t="s">
        <v>2695</v>
      </c>
      <c r="G1694" s="1" t="s">
        <v>2696</v>
      </c>
      <c r="H1694" s="1" t="s">
        <v>26</v>
      </c>
      <c r="I1694" s="1" t="s">
        <v>27</v>
      </c>
      <c r="J1694" s="1" t="s">
        <v>2045</v>
      </c>
      <c r="K1694" s="1" t="s">
        <v>436</v>
      </c>
      <c r="L1694" s="1" t="s">
        <v>69</v>
      </c>
      <c r="M1694" s="1" t="s">
        <v>1101</v>
      </c>
      <c r="N1694" s="1" t="s">
        <v>32</v>
      </c>
      <c r="O1694" s="1" t="s">
        <v>58</v>
      </c>
      <c r="P1694" s="1" t="s">
        <v>1102</v>
      </c>
      <c r="Q1694">
        <v>9.82</v>
      </c>
      <c r="R1694">
        <v>2</v>
      </c>
      <c r="S1694" s="5">
        <v>0</v>
      </c>
      <c r="T1694" s="11">
        <v>3.2406000000000001</v>
      </c>
      <c r="U1694" s="11">
        <f>SalesData[[#This Row],[Profit]]/SalesData[[#This Row],[Quantity]]</f>
        <v>1.6203000000000001</v>
      </c>
      <c r="V1694" s="5">
        <f>SalesData[[#This Row],[Profit]]/SalesData[[#This Row],[Sales]]</f>
        <v>0.33</v>
      </c>
      <c r="W1694" s="17">
        <f>IF(SalesData[[#This Row],[Discount]]&gt;=0.2,1,0)</f>
        <v>0</v>
      </c>
      <c r="X1694" s="1" t="s">
        <v>72</v>
      </c>
      <c r="Y1694" s="1" t="str">
        <f>TEXT(SalesData[[#This Row],[Order Date]],"yyyy")</f>
        <v>2014</v>
      </c>
      <c r="Z1694" s="1" t="s">
        <v>98</v>
      </c>
    </row>
    <row r="1695" spans="1:26" x14ac:dyDescent="0.3">
      <c r="A1695">
        <v>8010</v>
      </c>
      <c r="B1695" s="1" t="s">
        <v>3908</v>
      </c>
      <c r="C1695" s="2">
        <v>42325</v>
      </c>
      <c r="D1695" s="2">
        <v>42332</v>
      </c>
      <c r="E1695" s="1" t="s">
        <v>41</v>
      </c>
      <c r="F1695" s="1" t="s">
        <v>2695</v>
      </c>
      <c r="G1695" s="1" t="s">
        <v>2696</v>
      </c>
      <c r="H1695" s="1" t="s">
        <v>26</v>
      </c>
      <c r="I1695" s="1" t="s">
        <v>27</v>
      </c>
      <c r="J1695" s="1" t="s">
        <v>3018</v>
      </c>
      <c r="K1695" s="1" t="s">
        <v>1524</v>
      </c>
      <c r="L1695" s="1" t="s">
        <v>95</v>
      </c>
      <c r="M1695" s="1" t="s">
        <v>3593</v>
      </c>
      <c r="N1695" s="1" t="s">
        <v>32</v>
      </c>
      <c r="O1695" s="1" t="s">
        <v>38</v>
      </c>
      <c r="P1695" s="1" t="s">
        <v>3594</v>
      </c>
      <c r="Q1695">
        <v>1323.9</v>
      </c>
      <c r="R1695">
        <v>5</v>
      </c>
      <c r="S1695" s="5">
        <v>0</v>
      </c>
      <c r="T1695" s="11">
        <v>383.93099999999998</v>
      </c>
      <c r="U1695" s="11">
        <f>SalesData[[#This Row],[Profit]]/SalesData[[#This Row],[Quantity]]</f>
        <v>76.786199999999994</v>
      </c>
      <c r="V1695" s="5">
        <f>SalesData[[#This Row],[Profit]]/SalesData[[#This Row],[Sales]]</f>
        <v>0.28999999999999998</v>
      </c>
      <c r="W1695" s="17">
        <f>IF(SalesData[[#This Row],[Discount]]&gt;=0.2,1,0)</f>
        <v>0</v>
      </c>
      <c r="X1695" s="1" t="s">
        <v>49</v>
      </c>
      <c r="Y1695" s="1" t="str">
        <f>TEXT(SalesData[[#This Row],[Order Date]],"yyyy")</f>
        <v>2015</v>
      </c>
      <c r="Z1695" s="1" t="s">
        <v>36</v>
      </c>
    </row>
    <row r="1696" spans="1:26" x14ac:dyDescent="0.3">
      <c r="A1696">
        <v>8016</v>
      </c>
      <c r="B1696" s="1" t="s">
        <v>3909</v>
      </c>
      <c r="C1696" s="2">
        <v>42880</v>
      </c>
      <c r="D1696" s="2">
        <v>42880</v>
      </c>
      <c r="E1696" s="1" t="s">
        <v>427</v>
      </c>
      <c r="F1696" s="1" t="s">
        <v>1717</v>
      </c>
      <c r="G1696" s="1" t="s">
        <v>1718</v>
      </c>
      <c r="H1696" s="1" t="s">
        <v>26</v>
      </c>
      <c r="I1696" s="1" t="s">
        <v>27</v>
      </c>
      <c r="J1696" s="1" t="s">
        <v>175</v>
      </c>
      <c r="K1696" s="1" t="s">
        <v>122</v>
      </c>
      <c r="L1696" s="1" t="s">
        <v>69</v>
      </c>
      <c r="M1696" s="1" t="s">
        <v>679</v>
      </c>
      <c r="N1696" s="1" t="s">
        <v>32</v>
      </c>
      <c r="O1696" s="1" t="s">
        <v>58</v>
      </c>
      <c r="P1696" s="1" t="s">
        <v>680</v>
      </c>
      <c r="Q1696">
        <v>18.84</v>
      </c>
      <c r="R1696">
        <v>3</v>
      </c>
      <c r="S1696" s="5">
        <v>0</v>
      </c>
      <c r="T1696" s="11">
        <v>6.0288000000000004</v>
      </c>
      <c r="U1696" s="11">
        <f>SalesData[[#This Row],[Profit]]/SalesData[[#This Row],[Quantity]]</f>
        <v>2.0096000000000003</v>
      </c>
      <c r="V1696" s="5">
        <f>SalesData[[#This Row],[Profit]]/SalesData[[#This Row],[Sales]]</f>
        <v>0.32</v>
      </c>
      <c r="W1696" s="17">
        <f>IF(SalesData[[#This Row],[Discount]]&gt;=0.2,1,0)</f>
        <v>0</v>
      </c>
      <c r="X1696" s="1" t="s">
        <v>432</v>
      </c>
      <c r="Y1696" s="1" t="str">
        <f>TEXT(SalesData[[#This Row],[Order Date]],"yyyy")</f>
        <v>2017</v>
      </c>
      <c r="Z1696" s="1" t="s">
        <v>163</v>
      </c>
    </row>
    <row r="1697" spans="1:26" x14ac:dyDescent="0.3">
      <c r="A1697">
        <v>8017</v>
      </c>
      <c r="B1697" s="1" t="s">
        <v>3910</v>
      </c>
      <c r="C1697" s="2">
        <v>41891</v>
      </c>
      <c r="D1697" s="2">
        <v>41893</v>
      </c>
      <c r="E1697" s="1" t="s">
        <v>89</v>
      </c>
      <c r="F1697" s="1" t="s">
        <v>1017</v>
      </c>
      <c r="G1697" s="1" t="s">
        <v>1018</v>
      </c>
      <c r="H1697" s="1" t="s">
        <v>102</v>
      </c>
      <c r="I1697" s="1" t="s">
        <v>27</v>
      </c>
      <c r="J1697" s="1" t="s">
        <v>817</v>
      </c>
      <c r="K1697" s="1" t="s">
        <v>233</v>
      </c>
      <c r="L1697" s="1" t="s">
        <v>69</v>
      </c>
      <c r="M1697" s="1" t="s">
        <v>1836</v>
      </c>
      <c r="N1697" s="1" t="s">
        <v>32</v>
      </c>
      <c r="O1697" s="1" t="s">
        <v>58</v>
      </c>
      <c r="P1697" s="1" t="s">
        <v>1837</v>
      </c>
      <c r="Q1697">
        <v>60.671999999999997</v>
      </c>
      <c r="R1697">
        <v>6</v>
      </c>
      <c r="S1697" s="5">
        <v>0.2</v>
      </c>
      <c r="T1697" s="11">
        <v>12.892799999999999</v>
      </c>
      <c r="U1697" s="11">
        <f>SalesData[[#This Row],[Profit]]/SalesData[[#This Row],[Quantity]]</f>
        <v>2.1488</v>
      </c>
      <c r="V1697" s="5">
        <f>SalesData[[#This Row],[Profit]]/SalesData[[#This Row],[Sales]]</f>
        <v>0.21249999999999999</v>
      </c>
      <c r="W1697" s="17">
        <f>IF(SalesData[[#This Row],[Discount]]&gt;=0.2,1,0)</f>
        <v>1</v>
      </c>
      <c r="X1697" s="1" t="s">
        <v>72</v>
      </c>
      <c r="Y1697" s="1" t="str">
        <f>TEXT(SalesData[[#This Row],[Order Date]],"yyyy")</f>
        <v>2014</v>
      </c>
      <c r="Z1697" s="1" t="s">
        <v>79</v>
      </c>
    </row>
    <row r="1698" spans="1:26" x14ac:dyDescent="0.3">
      <c r="A1698">
        <v>8024</v>
      </c>
      <c r="B1698" s="1" t="s">
        <v>3911</v>
      </c>
      <c r="C1698" s="2">
        <v>41841</v>
      </c>
      <c r="D1698" s="2">
        <v>41845</v>
      </c>
      <c r="E1698" s="1" t="s">
        <v>41</v>
      </c>
      <c r="F1698" s="1" t="s">
        <v>1868</v>
      </c>
      <c r="G1698" s="1" t="s">
        <v>1869</v>
      </c>
      <c r="H1698" s="1" t="s">
        <v>92</v>
      </c>
      <c r="I1698" s="1" t="s">
        <v>27</v>
      </c>
      <c r="J1698" s="1" t="s">
        <v>1741</v>
      </c>
      <c r="K1698" s="1" t="s">
        <v>94</v>
      </c>
      <c r="L1698" s="1" t="s">
        <v>95</v>
      </c>
      <c r="M1698" s="1" t="s">
        <v>627</v>
      </c>
      <c r="N1698" s="1" t="s">
        <v>32</v>
      </c>
      <c r="O1698" s="1" t="s">
        <v>38</v>
      </c>
      <c r="P1698" s="1" t="s">
        <v>628</v>
      </c>
      <c r="Q1698">
        <v>657.93</v>
      </c>
      <c r="R1698">
        <v>5</v>
      </c>
      <c r="S1698" s="5">
        <v>0.3</v>
      </c>
      <c r="T1698" s="11">
        <v>-93.99</v>
      </c>
      <c r="U1698" s="11">
        <f>SalesData[[#This Row],[Profit]]/SalesData[[#This Row],[Quantity]]</f>
        <v>-18.797999999999998</v>
      </c>
      <c r="V1698" s="5">
        <f>SalesData[[#This Row],[Profit]]/SalesData[[#This Row],[Sales]]</f>
        <v>-0.14285714285714285</v>
      </c>
      <c r="W1698" s="17">
        <f>IF(SalesData[[#This Row],[Discount]]&gt;=0.2,1,0)</f>
        <v>1</v>
      </c>
      <c r="X1698" s="1" t="s">
        <v>85</v>
      </c>
      <c r="Y1698" s="1" t="str">
        <f>TEXT(SalesData[[#This Row],[Order Date]],"yyyy")</f>
        <v>2014</v>
      </c>
      <c r="Z1698" s="1" t="s">
        <v>73</v>
      </c>
    </row>
    <row r="1699" spans="1:26" x14ac:dyDescent="0.3">
      <c r="A1699">
        <v>8026</v>
      </c>
      <c r="B1699" s="1" t="s">
        <v>3912</v>
      </c>
      <c r="C1699" s="2">
        <v>42258</v>
      </c>
      <c r="D1699" s="2">
        <v>42262</v>
      </c>
      <c r="E1699" s="1" t="s">
        <v>23</v>
      </c>
      <c r="F1699" s="1" t="s">
        <v>3156</v>
      </c>
      <c r="G1699" s="1" t="s">
        <v>3157</v>
      </c>
      <c r="H1699" s="1" t="s">
        <v>92</v>
      </c>
      <c r="I1699" s="1" t="s">
        <v>27</v>
      </c>
      <c r="J1699" s="1" t="s">
        <v>175</v>
      </c>
      <c r="K1699" s="1" t="s">
        <v>122</v>
      </c>
      <c r="L1699" s="1" t="s">
        <v>69</v>
      </c>
      <c r="M1699" s="1" t="s">
        <v>3619</v>
      </c>
      <c r="N1699" s="1" t="s">
        <v>32</v>
      </c>
      <c r="O1699" s="1" t="s">
        <v>58</v>
      </c>
      <c r="P1699" s="1" t="s">
        <v>3620</v>
      </c>
      <c r="Q1699">
        <v>210.68</v>
      </c>
      <c r="R1699">
        <v>2</v>
      </c>
      <c r="S1699" s="5">
        <v>0</v>
      </c>
      <c r="T1699" s="11">
        <v>50.563200000000002</v>
      </c>
      <c r="U1699" s="11">
        <f>SalesData[[#This Row],[Profit]]/SalesData[[#This Row],[Quantity]]</f>
        <v>25.281600000000001</v>
      </c>
      <c r="V1699" s="5">
        <f>SalesData[[#This Row],[Profit]]/SalesData[[#This Row],[Sales]]</f>
        <v>0.24</v>
      </c>
      <c r="W1699" s="17">
        <f>IF(SalesData[[#This Row],[Discount]]&gt;=0.2,1,0)</f>
        <v>0</v>
      </c>
      <c r="X1699" s="1" t="s">
        <v>85</v>
      </c>
      <c r="Y1699" s="1" t="str">
        <f>TEXT(SalesData[[#This Row],[Order Date]],"yyyy")</f>
        <v>2015</v>
      </c>
      <c r="Z1699" s="1" t="s">
        <v>79</v>
      </c>
    </row>
    <row r="1700" spans="1:26" x14ac:dyDescent="0.3">
      <c r="A1700">
        <v>8031</v>
      </c>
      <c r="B1700" s="1" t="s">
        <v>3913</v>
      </c>
      <c r="C1700" s="2">
        <v>42376</v>
      </c>
      <c r="D1700" s="2">
        <v>42380</v>
      </c>
      <c r="E1700" s="1" t="s">
        <v>41</v>
      </c>
      <c r="F1700" s="1" t="s">
        <v>1311</v>
      </c>
      <c r="G1700" s="1" t="s">
        <v>1312</v>
      </c>
      <c r="H1700" s="1" t="s">
        <v>26</v>
      </c>
      <c r="I1700" s="1" t="s">
        <v>27</v>
      </c>
      <c r="J1700" s="1" t="s">
        <v>530</v>
      </c>
      <c r="K1700" s="1" t="s">
        <v>94</v>
      </c>
      <c r="L1700" s="1" t="s">
        <v>95</v>
      </c>
      <c r="M1700" s="1" t="s">
        <v>1313</v>
      </c>
      <c r="N1700" s="1" t="s">
        <v>32</v>
      </c>
      <c r="O1700" s="1" t="s">
        <v>58</v>
      </c>
      <c r="P1700" s="1" t="s">
        <v>2024</v>
      </c>
      <c r="Q1700">
        <v>23.076000000000001</v>
      </c>
      <c r="R1700">
        <v>3</v>
      </c>
      <c r="S1700" s="5">
        <v>0.6</v>
      </c>
      <c r="T1700" s="11">
        <v>-10.9611</v>
      </c>
      <c r="U1700" s="11">
        <f>SalesData[[#This Row],[Profit]]/SalesData[[#This Row],[Quantity]]</f>
        <v>-3.6537000000000002</v>
      </c>
      <c r="V1700" s="5">
        <f>SalesData[[#This Row],[Profit]]/SalesData[[#This Row],[Sales]]</f>
        <v>-0.47499999999999998</v>
      </c>
      <c r="W1700" s="17">
        <f>IF(SalesData[[#This Row],[Discount]]&gt;=0.2,1,0)</f>
        <v>1</v>
      </c>
      <c r="X1700" s="1" t="s">
        <v>85</v>
      </c>
      <c r="Y1700" s="1" t="str">
        <f>TEXT(SalesData[[#This Row],[Order Date]],"yyyy")</f>
        <v>2016</v>
      </c>
      <c r="Z1700" s="1" t="s">
        <v>171</v>
      </c>
    </row>
    <row r="1701" spans="1:26" x14ac:dyDescent="0.3">
      <c r="A1701">
        <v>8035</v>
      </c>
      <c r="B1701" s="1" t="s">
        <v>3914</v>
      </c>
      <c r="C1701" s="2">
        <v>42180</v>
      </c>
      <c r="D1701" s="2">
        <v>42183</v>
      </c>
      <c r="E1701" s="1" t="s">
        <v>89</v>
      </c>
      <c r="F1701" s="1" t="s">
        <v>1793</v>
      </c>
      <c r="G1701" s="1" t="s">
        <v>1794</v>
      </c>
      <c r="H1701" s="1" t="s">
        <v>26</v>
      </c>
      <c r="I1701" s="1" t="s">
        <v>27</v>
      </c>
      <c r="J1701" s="1" t="s">
        <v>103</v>
      </c>
      <c r="K1701" s="1" t="s">
        <v>94</v>
      </c>
      <c r="L1701" s="1" t="s">
        <v>95</v>
      </c>
      <c r="M1701" s="1" t="s">
        <v>1980</v>
      </c>
      <c r="N1701" s="1" t="s">
        <v>32</v>
      </c>
      <c r="O1701" s="1" t="s">
        <v>58</v>
      </c>
      <c r="P1701" s="1" t="s">
        <v>1981</v>
      </c>
      <c r="Q1701">
        <v>75.384</v>
      </c>
      <c r="R1701">
        <v>9</v>
      </c>
      <c r="S1701" s="5">
        <v>0.6</v>
      </c>
      <c r="T1701" s="11">
        <v>-20.730599999999999</v>
      </c>
      <c r="U1701" s="11">
        <f>SalesData[[#This Row],[Profit]]/SalesData[[#This Row],[Quantity]]</f>
        <v>-2.3033999999999999</v>
      </c>
      <c r="V1701" s="5">
        <f>SalesData[[#This Row],[Profit]]/SalesData[[#This Row],[Sales]]</f>
        <v>-0.27499999999999997</v>
      </c>
      <c r="W1701" s="17">
        <f>IF(SalesData[[#This Row],[Discount]]&gt;=0.2,1,0)</f>
        <v>1</v>
      </c>
      <c r="X1701" s="1" t="s">
        <v>35</v>
      </c>
      <c r="Y1701" s="1" t="str">
        <f>TEXT(SalesData[[#This Row],[Order Date]],"yyyy")</f>
        <v>2015</v>
      </c>
      <c r="Z1701" s="1" t="s">
        <v>61</v>
      </c>
    </row>
    <row r="1702" spans="1:26" x14ac:dyDescent="0.3">
      <c r="A1702">
        <v>8039</v>
      </c>
      <c r="B1702" s="1" t="s">
        <v>3915</v>
      </c>
      <c r="C1702" s="2">
        <v>42916</v>
      </c>
      <c r="D1702" s="2">
        <v>42918</v>
      </c>
      <c r="E1702" s="1" t="s">
        <v>23</v>
      </c>
      <c r="F1702" s="1" t="s">
        <v>2508</v>
      </c>
      <c r="G1702" s="1" t="s">
        <v>2509</v>
      </c>
      <c r="H1702" s="1" t="s">
        <v>26</v>
      </c>
      <c r="I1702" s="1" t="s">
        <v>27</v>
      </c>
      <c r="J1702" s="1" t="s">
        <v>54</v>
      </c>
      <c r="K1702" s="1" t="s">
        <v>55</v>
      </c>
      <c r="L1702" s="1" t="s">
        <v>56</v>
      </c>
      <c r="M1702" s="1" t="s">
        <v>1458</v>
      </c>
      <c r="N1702" s="1" t="s">
        <v>32</v>
      </c>
      <c r="O1702" s="1" t="s">
        <v>33</v>
      </c>
      <c r="P1702" s="1" t="s">
        <v>1459</v>
      </c>
      <c r="Q1702">
        <v>435.99900000000002</v>
      </c>
      <c r="R1702">
        <v>3</v>
      </c>
      <c r="S1702" s="5">
        <v>0.15</v>
      </c>
      <c r="T1702" s="11">
        <v>5.1294000000000004</v>
      </c>
      <c r="U1702" s="11">
        <f>SalesData[[#This Row],[Profit]]/SalesData[[#This Row],[Quantity]]</f>
        <v>1.7098000000000002</v>
      </c>
      <c r="V1702" s="5">
        <f>SalesData[[#This Row],[Profit]]/SalesData[[#This Row],[Sales]]</f>
        <v>1.1764705882352941E-2</v>
      </c>
      <c r="W1702" s="17">
        <f>IF(SalesData[[#This Row],[Discount]]&gt;=0.2,1,0)</f>
        <v>0</v>
      </c>
      <c r="X1702" s="1" t="s">
        <v>72</v>
      </c>
      <c r="Y1702" s="1" t="str">
        <f>TEXT(SalesData[[#This Row],[Order Date]],"yyyy")</f>
        <v>2017</v>
      </c>
      <c r="Z1702" s="1" t="s">
        <v>61</v>
      </c>
    </row>
    <row r="1703" spans="1:26" x14ac:dyDescent="0.3">
      <c r="A1703">
        <v>8040</v>
      </c>
      <c r="B1703" s="1" t="s">
        <v>3916</v>
      </c>
      <c r="C1703" s="2">
        <v>42968</v>
      </c>
      <c r="D1703" s="2">
        <v>42972</v>
      </c>
      <c r="E1703" s="1" t="s">
        <v>23</v>
      </c>
      <c r="F1703" s="1" t="s">
        <v>3917</v>
      </c>
      <c r="G1703" s="1" t="s">
        <v>3918</v>
      </c>
      <c r="H1703" s="1" t="s">
        <v>92</v>
      </c>
      <c r="I1703" s="1" t="s">
        <v>27</v>
      </c>
      <c r="J1703" s="1" t="s">
        <v>193</v>
      </c>
      <c r="K1703" s="1" t="s">
        <v>194</v>
      </c>
      <c r="L1703" s="1" t="s">
        <v>56</v>
      </c>
      <c r="M1703" s="1" t="s">
        <v>257</v>
      </c>
      <c r="N1703" s="1" t="s">
        <v>32</v>
      </c>
      <c r="O1703" s="1" t="s">
        <v>38</v>
      </c>
      <c r="P1703" s="1" t="s">
        <v>258</v>
      </c>
      <c r="Q1703">
        <v>388.70400000000001</v>
      </c>
      <c r="R1703">
        <v>6</v>
      </c>
      <c r="S1703" s="5">
        <v>0.2</v>
      </c>
      <c r="T1703" s="11">
        <v>38.870399999999997</v>
      </c>
      <c r="U1703" s="11">
        <f>SalesData[[#This Row],[Profit]]/SalesData[[#This Row],[Quantity]]</f>
        <v>6.4783999999999997</v>
      </c>
      <c r="V1703" s="5">
        <f>SalesData[[#This Row],[Profit]]/SalesData[[#This Row],[Sales]]</f>
        <v>9.9999999999999992E-2</v>
      </c>
      <c r="W1703" s="17">
        <f>IF(SalesData[[#This Row],[Discount]]&gt;=0.2,1,0)</f>
        <v>1</v>
      </c>
      <c r="X1703" s="1" t="s">
        <v>85</v>
      </c>
      <c r="Y1703" s="1" t="str">
        <f>TEXT(SalesData[[#This Row],[Order Date]],"yyyy")</f>
        <v>2017</v>
      </c>
      <c r="Z1703" s="1" t="s">
        <v>255</v>
      </c>
    </row>
    <row r="1704" spans="1:26" x14ac:dyDescent="0.3">
      <c r="A1704">
        <v>8044</v>
      </c>
      <c r="B1704" s="1" t="s">
        <v>3919</v>
      </c>
      <c r="C1704" s="2">
        <v>42805</v>
      </c>
      <c r="D1704" s="2">
        <v>42809</v>
      </c>
      <c r="E1704" s="1" t="s">
        <v>41</v>
      </c>
      <c r="F1704" s="1" t="s">
        <v>1045</v>
      </c>
      <c r="G1704" s="1" t="s">
        <v>1046</v>
      </c>
      <c r="H1704" s="1" t="s">
        <v>102</v>
      </c>
      <c r="I1704" s="1" t="s">
        <v>27</v>
      </c>
      <c r="J1704" s="1" t="s">
        <v>3920</v>
      </c>
      <c r="K1704" s="1" t="s">
        <v>436</v>
      </c>
      <c r="L1704" s="1" t="s">
        <v>69</v>
      </c>
      <c r="M1704" s="1" t="s">
        <v>3921</v>
      </c>
      <c r="N1704" s="1" t="s">
        <v>32</v>
      </c>
      <c r="O1704" s="1" t="s">
        <v>58</v>
      </c>
      <c r="P1704" s="1" t="s">
        <v>3922</v>
      </c>
      <c r="Q1704">
        <v>26.72</v>
      </c>
      <c r="R1704">
        <v>1</v>
      </c>
      <c r="S1704" s="5">
        <v>0</v>
      </c>
      <c r="T1704" s="11">
        <v>11.7568</v>
      </c>
      <c r="U1704" s="11">
        <f>SalesData[[#This Row],[Profit]]/SalesData[[#This Row],[Quantity]]</f>
        <v>11.7568</v>
      </c>
      <c r="V1704" s="5">
        <f>SalesData[[#This Row],[Profit]]/SalesData[[#This Row],[Sales]]</f>
        <v>0.44</v>
      </c>
      <c r="W1704" s="17">
        <f>IF(SalesData[[#This Row],[Discount]]&gt;=0.2,1,0)</f>
        <v>0</v>
      </c>
      <c r="X1704" s="1" t="s">
        <v>85</v>
      </c>
      <c r="Y1704" s="1" t="str">
        <f>TEXT(SalesData[[#This Row],[Order Date]],"yyyy")</f>
        <v>2017</v>
      </c>
      <c r="Z1704" s="1" t="s">
        <v>197</v>
      </c>
    </row>
    <row r="1705" spans="1:26" x14ac:dyDescent="0.3">
      <c r="A1705">
        <v>8051</v>
      </c>
      <c r="B1705" s="1" t="s">
        <v>3923</v>
      </c>
      <c r="C1705" s="2">
        <v>41908</v>
      </c>
      <c r="D1705" s="2">
        <v>41912</v>
      </c>
      <c r="E1705" s="1" t="s">
        <v>41</v>
      </c>
      <c r="F1705" s="1" t="s">
        <v>3924</v>
      </c>
      <c r="G1705" s="1" t="s">
        <v>3925</v>
      </c>
      <c r="H1705" s="1" t="s">
        <v>92</v>
      </c>
      <c r="I1705" s="1" t="s">
        <v>27</v>
      </c>
      <c r="J1705" s="1" t="s">
        <v>67</v>
      </c>
      <c r="K1705" s="1" t="s">
        <v>68</v>
      </c>
      <c r="L1705" s="1" t="s">
        <v>69</v>
      </c>
      <c r="M1705" s="1" t="s">
        <v>945</v>
      </c>
      <c r="N1705" s="1" t="s">
        <v>32</v>
      </c>
      <c r="O1705" s="1" t="s">
        <v>58</v>
      </c>
      <c r="P1705" s="1" t="s">
        <v>946</v>
      </c>
      <c r="Q1705">
        <v>21.184000000000001</v>
      </c>
      <c r="R1705">
        <v>1</v>
      </c>
      <c r="S1705" s="5">
        <v>0.2</v>
      </c>
      <c r="T1705" s="11">
        <v>4.7664</v>
      </c>
      <c r="U1705" s="11">
        <f>SalesData[[#This Row],[Profit]]/SalesData[[#This Row],[Quantity]]</f>
        <v>4.7664</v>
      </c>
      <c r="V1705" s="5">
        <f>SalesData[[#This Row],[Profit]]/SalesData[[#This Row],[Sales]]</f>
        <v>0.22499999999999998</v>
      </c>
      <c r="W1705" s="17">
        <f>IF(SalesData[[#This Row],[Discount]]&gt;=0.2,1,0)</f>
        <v>1</v>
      </c>
      <c r="X1705" s="1" t="s">
        <v>85</v>
      </c>
      <c r="Y1705" s="1" t="str">
        <f>TEXT(SalesData[[#This Row],[Order Date]],"yyyy")</f>
        <v>2014</v>
      </c>
      <c r="Z1705" s="1" t="s">
        <v>79</v>
      </c>
    </row>
    <row r="1706" spans="1:26" x14ac:dyDescent="0.3">
      <c r="A1706">
        <v>8056</v>
      </c>
      <c r="B1706" s="1" t="s">
        <v>3926</v>
      </c>
      <c r="C1706" s="2">
        <v>42244</v>
      </c>
      <c r="D1706" s="2">
        <v>42251</v>
      </c>
      <c r="E1706" s="1" t="s">
        <v>41</v>
      </c>
      <c r="F1706" s="1" t="s">
        <v>689</v>
      </c>
      <c r="G1706" s="1" t="s">
        <v>690</v>
      </c>
      <c r="H1706" s="1" t="s">
        <v>26</v>
      </c>
      <c r="I1706" s="1" t="s">
        <v>27</v>
      </c>
      <c r="J1706" s="1" t="s">
        <v>54</v>
      </c>
      <c r="K1706" s="1" t="s">
        <v>55</v>
      </c>
      <c r="L1706" s="1" t="s">
        <v>56</v>
      </c>
      <c r="M1706" s="1" t="s">
        <v>279</v>
      </c>
      <c r="N1706" s="1" t="s">
        <v>32</v>
      </c>
      <c r="O1706" s="1" t="s">
        <v>33</v>
      </c>
      <c r="P1706" s="1" t="s">
        <v>280</v>
      </c>
      <c r="Q1706">
        <v>307.666</v>
      </c>
      <c r="R1706">
        <v>2</v>
      </c>
      <c r="S1706" s="5">
        <v>0.15</v>
      </c>
      <c r="T1706" s="11">
        <v>28.956800000000001</v>
      </c>
      <c r="U1706" s="11">
        <f>SalesData[[#This Row],[Profit]]/SalesData[[#This Row],[Quantity]]</f>
        <v>14.478400000000001</v>
      </c>
      <c r="V1706" s="5">
        <f>SalesData[[#This Row],[Profit]]/SalesData[[#This Row],[Sales]]</f>
        <v>9.4117647058823528E-2</v>
      </c>
      <c r="W1706" s="17">
        <f>IF(SalesData[[#This Row],[Discount]]&gt;=0.2,1,0)</f>
        <v>0</v>
      </c>
      <c r="X1706" s="1" t="s">
        <v>49</v>
      </c>
      <c r="Y1706" s="1" t="str">
        <f>TEXT(SalesData[[#This Row],[Order Date]],"yyyy")</f>
        <v>2015</v>
      </c>
      <c r="Z1706" s="1" t="s">
        <v>255</v>
      </c>
    </row>
    <row r="1707" spans="1:26" x14ac:dyDescent="0.3">
      <c r="A1707">
        <v>8060</v>
      </c>
      <c r="B1707" s="1" t="s">
        <v>3926</v>
      </c>
      <c r="C1707" s="2">
        <v>42244</v>
      </c>
      <c r="D1707" s="2">
        <v>42251</v>
      </c>
      <c r="E1707" s="1" t="s">
        <v>41</v>
      </c>
      <c r="F1707" s="1" t="s">
        <v>689</v>
      </c>
      <c r="G1707" s="1" t="s">
        <v>690</v>
      </c>
      <c r="H1707" s="1" t="s">
        <v>26</v>
      </c>
      <c r="I1707" s="1" t="s">
        <v>27</v>
      </c>
      <c r="J1707" s="1" t="s">
        <v>54</v>
      </c>
      <c r="K1707" s="1" t="s">
        <v>55</v>
      </c>
      <c r="L1707" s="1" t="s">
        <v>56</v>
      </c>
      <c r="M1707" s="1" t="s">
        <v>1363</v>
      </c>
      <c r="N1707" s="1" t="s">
        <v>32</v>
      </c>
      <c r="O1707" s="1" t="s">
        <v>58</v>
      </c>
      <c r="P1707" s="1" t="s">
        <v>425</v>
      </c>
      <c r="Q1707">
        <v>4.16</v>
      </c>
      <c r="R1707">
        <v>2</v>
      </c>
      <c r="S1707" s="5">
        <v>0</v>
      </c>
      <c r="T1707" s="11">
        <v>1.7472000000000001</v>
      </c>
      <c r="U1707" s="11">
        <f>SalesData[[#This Row],[Profit]]/SalesData[[#This Row],[Quantity]]</f>
        <v>0.87360000000000004</v>
      </c>
      <c r="V1707" s="5">
        <f>SalesData[[#This Row],[Profit]]/SalesData[[#This Row],[Sales]]</f>
        <v>0.42</v>
      </c>
      <c r="W1707" s="17">
        <f>IF(SalesData[[#This Row],[Discount]]&gt;=0.2,1,0)</f>
        <v>0</v>
      </c>
      <c r="X1707" s="1" t="s">
        <v>49</v>
      </c>
      <c r="Y1707" s="1" t="str">
        <f>TEXT(SalesData[[#This Row],[Order Date]],"yyyy")</f>
        <v>2015</v>
      </c>
      <c r="Z1707" s="1" t="s">
        <v>255</v>
      </c>
    </row>
    <row r="1708" spans="1:26" x14ac:dyDescent="0.3">
      <c r="A1708">
        <v>8069</v>
      </c>
      <c r="B1708" s="1" t="s">
        <v>3927</v>
      </c>
      <c r="C1708" s="2">
        <v>42297</v>
      </c>
      <c r="D1708" s="2">
        <v>42301</v>
      </c>
      <c r="E1708" s="1" t="s">
        <v>41</v>
      </c>
      <c r="F1708" s="1" t="s">
        <v>1040</v>
      </c>
      <c r="G1708" s="1" t="s">
        <v>1041</v>
      </c>
      <c r="H1708" s="1" t="s">
        <v>92</v>
      </c>
      <c r="I1708" s="1" t="s">
        <v>27</v>
      </c>
      <c r="J1708" s="1" t="s">
        <v>330</v>
      </c>
      <c r="K1708" s="1" t="s">
        <v>55</v>
      </c>
      <c r="L1708" s="1" t="s">
        <v>56</v>
      </c>
      <c r="M1708" s="1" t="s">
        <v>2515</v>
      </c>
      <c r="N1708" s="1" t="s">
        <v>32</v>
      </c>
      <c r="O1708" s="1" t="s">
        <v>58</v>
      </c>
      <c r="P1708" s="1" t="s">
        <v>2516</v>
      </c>
      <c r="Q1708">
        <v>16.02</v>
      </c>
      <c r="R1708">
        <v>6</v>
      </c>
      <c r="S1708" s="5">
        <v>0</v>
      </c>
      <c r="T1708" s="11">
        <v>6.0876000000000001</v>
      </c>
      <c r="U1708" s="11">
        <f>SalesData[[#This Row],[Profit]]/SalesData[[#This Row],[Quantity]]</f>
        <v>1.0145999999999999</v>
      </c>
      <c r="V1708" s="5">
        <f>SalesData[[#This Row],[Profit]]/SalesData[[#This Row],[Sales]]</f>
        <v>0.38</v>
      </c>
      <c r="W1708" s="17">
        <f>IF(SalesData[[#This Row],[Discount]]&gt;=0.2,1,0)</f>
        <v>0</v>
      </c>
      <c r="X1708" s="1" t="s">
        <v>85</v>
      </c>
      <c r="Y1708" s="1" t="str">
        <f>TEXT(SalesData[[#This Row],[Order Date]],"yyyy")</f>
        <v>2015</v>
      </c>
      <c r="Z1708" s="1" t="s">
        <v>50</v>
      </c>
    </row>
    <row r="1709" spans="1:26" x14ac:dyDescent="0.3">
      <c r="A1709">
        <v>8071</v>
      </c>
      <c r="B1709" s="1" t="s">
        <v>3928</v>
      </c>
      <c r="C1709" s="2">
        <v>42736</v>
      </c>
      <c r="D1709" s="2">
        <v>42740</v>
      </c>
      <c r="E1709" s="1" t="s">
        <v>41</v>
      </c>
      <c r="F1709" s="1" t="s">
        <v>2656</v>
      </c>
      <c r="G1709" s="1" t="s">
        <v>2657</v>
      </c>
      <c r="H1709" s="1" t="s">
        <v>26</v>
      </c>
      <c r="I1709" s="1" t="s">
        <v>27</v>
      </c>
      <c r="J1709" s="1" t="s">
        <v>1870</v>
      </c>
      <c r="K1709" s="1" t="s">
        <v>94</v>
      </c>
      <c r="L1709" s="1" t="s">
        <v>95</v>
      </c>
      <c r="M1709" s="1" t="s">
        <v>2171</v>
      </c>
      <c r="N1709" s="1" t="s">
        <v>32</v>
      </c>
      <c r="O1709" s="1" t="s">
        <v>58</v>
      </c>
      <c r="P1709" s="1" t="s">
        <v>2172</v>
      </c>
      <c r="Q1709">
        <v>141.41999999999999</v>
      </c>
      <c r="R1709">
        <v>5</v>
      </c>
      <c r="S1709" s="5">
        <v>0.6</v>
      </c>
      <c r="T1709" s="11">
        <v>-187.38149999999999</v>
      </c>
      <c r="U1709" s="11">
        <f>SalesData[[#This Row],[Profit]]/SalesData[[#This Row],[Quantity]]</f>
        <v>-37.476299999999995</v>
      </c>
      <c r="V1709" s="5">
        <f>SalesData[[#This Row],[Profit]]/SalesData[[#This Row],[Sales]]</f>
        <v>-1.325</v>
      </c>
      <c r="W1709" s="17">
        <f>IF(SalesData[[#This Row],[Discount]]&gt;=0.2,1,0)</f>
        <v>1</v>
      </c>
      <c r="X1709" s="1" t="s">
        <v>85</v>
      </c>
      <c r="Y1709" s="1" t="str">
        <f>TEXT(SalesData[[#This Row],[Order Date]],"yyyy")</f>
        <v>2017</v>
      </c>
      <c r="Z1709" s="1" t="s">
        <v>171</v>
      </c>
    </row>
    <row r="1710" spans="1:26" x14ac:dyDescent="0.3">
      <c r="A1710">
        <v>8072</v>
      </c>
      <c r="B1710" s="1" t="s">
        <v>3928</v>
      </c>
      <c r="C1710" s="2">
        <v>42736</v>
      </c>
      <c r="D1710" s="2">
        <v>42740</v>
      </c>
      <c r="E1710" s="1" t="s">
        <v>41</v>
      </c>
      <c r="F1710" s="1" t="s">
        <v>2656</v>
      </c>
      <c r="G1710" s="1" t="s">
        <v>2657</v>
      </c>
      <c r="H1710" s="1" t="s">
        <v>26</v>
      </c>
      <c r="I1710" s="1" t="s">
        <v>27</v>
      </c>
      <c r="J1710" s="1" t="s">
        <v>1870</v>
      </c>
      <c r="K1710" s="1" t="s">
        <v>94</v>
      </c>
      <c r="L1710" s="1" t="s">
        <v>95</v>
      </c>
      <c r="M1710" s="1" t="s">
        <v>823</v>
      </c>
      <c r="N1710" s="1" t="s">
        <v>32</v>
      </c>
      <c r="O1710" s="1" t="s">
        <v>38</v>
      </c>
      <c r="P1710" s="1" t="s">
        <v>824</v>
      </c>
      <c r="Q1710">
        <v>310.74400000000003</v>
      </c>
      <c r="R1710">
        <v>4</v>
      </c>
      <c r="S1710" s="5">
        <v>0.3</v>
      </c>
      <c r="T1710" s="11">
        <v>-26.635200000000001</v>
      </c>
      <c r="U1710" s="11">
        <f>SalesData[[#This Row],[Profit]]/SalesData[[#This Row],[Quantity]]</f>
        <v>-6.6588000000000003</v>
      </c>
      <c r="V1710" s="5">
        <f>SalesData[[#This Row],[Profit]]/SalesData[[#This Row],[Sales]]</f>
        <v>-8.5714285714285715E-2</v>
      </c>
      <c r="W1710" s="17">
        <f>IF(SalesData[[#This Row],[Discount]]&gt;=0.2,1,0)</f>
        <v>1</v>
      </c>
      <c r="X1710" s="1" t="s">
        <v>85</v>
      </c>
      <c r="Y1710" s="1" t="str">
        <f>TEXT(SalesData[[#This Row],[Order Date]],"yyyy")</f>
        <v>2017</v>
      </c>
      <c r="Z1710" s="1" t="s">
        <v>171</v>
      </c>
    </row>
    <row r="1711" spans="1:26" x14ac:dyDescent="0.3">
      <c r="A1711">
        <v>8077</v>
      </c>
      <c r="B1711" s="1" t="s">
        <v>3929</v>
      </c>
      <c r="C1711" s="2">
        <v>42178</v>
      </c>
      <c r="D1711" s="2">
        <v>42184</v>
      </c>
      <c r="E1711" s="1" t="s">
        <v>41</v>
      </c>
      <c r="F1711" s="1" t="s">
        <v>1714</v>
      </c>
      <c r="G1711" s="1" t="s">
        <v>1715</v>
      </c>
      <c r="H1711" s="1" t="s">
        <v>92</v>
      </c>
      <c r="I1711" s="1" t="s">
        <v>27</v>
      </c>
      <c r="J1711" s="1" t="s">
        <v>3930</v>
      </c>
      <c r="K1711" s="1" t="s">
        <v>669</v>
      </c>
      <c r="L1711" s="1" t="s">
        <v>30</v>
      </c>
      <c r="M1711" s="1" t="s">
        <v>837</v>
      </c>
      <c r="N1711" s="1" t="s">
        <v>32</v>
      </c>
      <c r="O1711" s="1" t="s">
        <v>58</v>
      </c>
      <c r="P1711" s="1" t="s">
        <v>838</v>
      </c>
      <c r="Q1711">
        <v>27.42</v>
      </c>
      <c r="R1711">
        <v>3</v>
      </c>
      <c r="S1711" s="5">
        <v>0</v>
      </c>
      <c r="T1711" s="11">
        <v>9.3228000000000009</v>
      </c>
      <c r="U1711" s="11">
        <f>SalesData[[#This Row],[Profit]]/SalesData[[#This Row],[Quantity]]</f>
        <v>3.1076000000000001</v>
      </c>
      <c r="V1711" s="5">
        <f>SalesData[[#This Row],[Profit]]/SalesData[[#This Row],[Sales]]</f>
        <v>0.34</v>
      </c>
      <c r="W1711" s="17">
        <f>IF(SalesData[[#This Row],[Discount]]&gt;=0.2,1,0)</f>
        <v>0</v>
      </c>
      <c r="X1711" s="1" t="s">
        <v>131</v>
      </c>
      <c r="Y1711" s="1" t="str">
        <f>TEXT(SalesData[[#This Row],[Order Date]],"yyyy")</f>
        <v>2015</v>
      </c>
      <c r="Z1711" s="1" t="s">
        <v>61</v>
      </c>
    </row>
    <row r="1712" spans="1:26" x14ac:dyDescent="0.3">
      <c r="A1712">
        <v>8086</v>
      </c>
      <c r="B1712" s="1" t="s">
        <v>3931</v>
      </c>
      <c r="C1712" s="2">
        <v>42663</v>
      </c>
      <c r="D1712" s="2">
        <v>42669</v>
      </c>
      <c r="E1712" s="1" t="s">
        <v>41</v>
      </c>
      <c r="F1712" s="1" t="s">
        <v>3932</v>
      </c>
      <c r="G1712" s="1" t="s">
        <v>3933</v>
      </c>
      <c r="H1712" s="1" t="s">
        <v>102</v>
      </c>
      <c r="I1712" s="1" t="s">
        <v>27</v>
      </c>
      <c r="J1712" s="1" t="s">
        <v>691</v>
      </c>
      <c r="K1712" s="1" t="s">
        <v>718</v>
      </c>
      <c r="L1712" s="1" t="s">
        <v>30</v>
      </c>
      <c r="M1712" s="1" t="s">
        <v>495</v>
      </c>
      <c r="N1712" s="1" t="s">
        <v>32</v>
      </c>
      <c r="O1712" s="1" t="s">
        <v>58</v>
      </c>
      <c r="P1712" s="1" t="s">
        <v>496</v>
      </c>
      <c r="Q1712">
        <v>61.1</v>
      </c>
      <c r="R1712">
        <v>5</v>
      </c>
      <c r="S1712" s="5">
        <v>0</v>
      </c>
      <c r="T1712" s="11">
        <v>18.329999999999998</v>
      </c>
      <c r="U1712" s="11">
        <f>SalesData[[#This Row],[Profit]]/SalesData[[#This Row],[Quantity]]</f>
        <v>3.6659999999999995</v>
      </c>
      <c r="V1712" s="5">
        <f>SalesData[[#This Row],[Profit]]/SalesData[[#This Row],[Sales]]</f>
        <v>0.3</v>
      </c>
      <c r="W1712" s="17">
        <f>IF(SalesData[[#This Row],[Discount]]&gt;=0.2,1,0)</f>
        <v>0</v>
      </c>
      <c r="X1712" s="1" t="s">
        <v>131</v>
      </c>
      <c r="Y1712" s="1" t="str">
        <f>TEXT(SalesData[[#This Row],[Order Date]],"yyyy")</f>
        <v>2016</v>
      </c>
      <c r="Z1712" s="1" t="s">
        <v>50</v>
      </c>
    </row>
    <row r="1713" spans="1:26" x14ac:dyDescent="0.3">
      <c r="A1713">
        <v>8094</v>
      </c>
      <c r="B1713" s="1" t="s">
        <v>3934</v>
      </c>
      <c r="C1713" s="2">
        <v>42943</v>
      </c>
      <c r="D1713" s="2">
        <v>42948</v>
      </c>
      <c r="E1713" s="1" t="s">
        <v>23</v>
      </c>
      <c r="F1713" s="1" t="s">
        <v>1770</v>
      </c>
      <c r="G1713" s="1" t="s">
        <v>1771</v>
      </c>
      <c r="H1713" s="1" t="s">
        <v>26</v>
      </c>
      <c r="I1713" s="1" t="s">
        <v>27</v>
      </c>
      <c r="J1713" s="1" t="s">
        <v>193</v>
      </c>
      <c r="K1713" s="1" t="s">
        <v>194</v>
      </c>
      <c r="L1713" s="1" t="s">
        <v>56</v>
      </c>
      <c r="M1713" s="1" t="s">
        <v>929</v>
      </c>
      <c r="N1713" s="1" t="s">
        <v>32</v>
      </c>
      <c r="O1713" s="1" t="s">
        <v>58</v>
      </c>
      <c r="P1713" s="1" t="s">
        <v>318</v>
      </c>
      <c r="Q1713">
        <v>23.88</v>
      </c>
      <c r="R1713">
        <v>3</v>
      </c>
      <c r="S1713" s="5">
        <v>0</v>
      </c>
      <c r="T1713" s="11">
        <v>10.507199999999999</v>
      </c>
      <c r="U1713" s="11">
        <f>SalesData[[#This Row],[Profit]]/SalesData[[#This Row],[Quantity]]</f>
        <v>3.5023999999999997</v>
      </c>
      <c r="V1713" s="5">
        <f>SalesData[[#This Row],[Profit]]/SalesData[[#This Row],[Sales]]</f>
        <v>0.44</v>
      </c>
      <c r="W1713" s="17">
        <f>IF(SalesData[[#This Row],[Discount]]&gt;=0.2,1,0)</f>
        <v>0</v>
      </c>
      <c r="X1713" s="1" t="s">
        <v>60</v>
      </c>
      <c r="Y1713" s="1" t="str">
        <f>TEXT(SalesData[[#This Row],[Order Date]],"yyyy")</f>
        <v>2017</v>
      </c>
      <c r="Z1713" s="1" t="s">
        <v>73</v>
      </c>
    </row>
    <row r="1714" spans="1:26" x14ac:dyDescent="0.3">
      <c r="A1714">
        <v>8106</v>
      </c>
      <c r="B1714" s="1" t="s">
        <v>3935</v>
      </c>
      <c r="C1714" s="2">
        <v>42783</v>
      </c>
      <c r="D1714" s="2">
        <v>42785</v>
      </c>
      <c r="E1714" s="1" t="s">
        <v>89</v>
      </c>
      <c r="F1714" s="1" t="s">
        <v>3936</v>
      </c>
      <c r="G1714" s="1" t="s">
        <v>3937</v>
      </c>
      <c r="H1714" s="1" t="s">
        <v>102</v>
      </c>
      <c r="I1714" s="1" t="s">
        <v>27</v>
      </c>
      <c r="J1714" s="1" t="s">
        <v>103</v>
      </c>
      <c r="K1714" s="1" t="s">
        <v>94</v>
      </c>
      <c r="L1714" s="1" t="s">
        <v>95</v>
      </c>
      <c r="M1714" s="1" t="s">
        <v>536</v>
      </c>
      <c r="N1714" s="1" t="s">
        <v>32</v>
      </c>
      <c r="O1714" s="1" t="s">
        <v>33</v>
      </c>
      <c r="P1714" s="1" t="s">
        <v>537</v>
      </c>
      <c r="Q1714">
        <v>89.066400000000002</v>
      </c>
      <c r="R1714">
        <v>1</v>
      </c>
      <c r="S1714" s="5">
        <v>0.32</v>
      </c>
      <c r="T1714" s="11">
        <v>-17.0274</v>
      </c>
      <c r="U1714" s="11">
        <f>SalesData[[#This Row],[Profit]]/SalesData[[#This Row],[Quantity]]</f>
        <v>-17.0274</v>
      </c>
      <c r="V1714" s="5">
        <f>SalesData[[#This Row],[Profit]]/SalesData[[#This Row],[Sales]]</f>
        <v>-0.19117647058823528</v>
      </c>
      <c r="W1714" s="17">
        <f>IF(SalesData[[#This Row],[Discount]]&gt;=0.2,1,0)</f>
        <v>1</v>
      </c>
      <c r="X1714" s="1" t="s">
        <v>72</v>
      </c>
      <c r="Y1714" s="1" t="str">
        <f>TEXT(SalesData[[#This Row],[Order Date]],"yyyy")</f>
        <v>2017</v>
      </c>
      <c r="Z1714" s="1" t="s">
        <v>299</v>
      </c>
    </row>
    <row r="1715" spans="1:26" x14ac:dyDescent="0.3">
      <c r="A1715">
        <v>8109</v>
      </c>
      <c r="B1715" s="1" t="s">
        <v>3938</v>
      </c>
      <c r="C1715" s="2">
        <v>43077</v>
      </c>
      <c r="D1715" s="2">
        <v>43084</v>
      </c>
      <c r="E1715" s="1" t="s">
        <v>41</v>
      </c>
      <c r="F1715" s="1" t="s">
        <v>761</v>
      </c>
      <c r="G1715" s="1" t="s">
        <v>762</v>
      </c>
      <c r="H1715" s="1" t="s">
        <v>26</v>
      </c>
      <c r="I1715" s="1" t="s">
        <v>27</v>
      </c>
      <c r="J1715" s="1" t="s">
        <v>67</v>
      </c>
      <c r="K1715" s="1" t="s">
        <v>68</v>
      </c>
      <c r="L1715" s="1" t="s">
        <v>69</v>
      </c>
      <c r="M1715" s="1" t="s">
        <v>490</v>
      </c>
      <c r="N1715" s="1" t="s">
        <v>32</v>
      </c>
      <c r="O1715" s="1" t="s">
        <v>38</v>
      </c>
      <c r="P1715" s="1" t="s">
        <v>491</v>
      </c>
      <c r="Q1715">
        <v>215.54400000000001</v>
      </c>
      <c r="R1715">
        <v>4</v>
      </c>
      <c r="S1715" s="5">
        <v>0.3</v>
      </c>
      <c r="T1715" s="11">
        <v>-58.504800000000003</v>
      </c>
      <c r="U1715" s="11">
        <f>SalesData[[#This Row],[Profit]]/SalesData[[#This Row],[Quantity]]</f>
        <v>-14.626200000000001</v>
      </c>
      <c r="V1715" s="5">
        <f>SalesData[[#This Row],[Profit]]/SalesData[[#This Row],[Sales]]</f>
        <v>-0.27142857142857141</v>
      </c>
      <c r="W1715" s="17">
        <f>IF(SalesData[[#This Row],[Discount]]&gt;=0.2,1,0)</f>
        <v>1</v>
      </c>
      <c r="X1715" s="1" t="s">
        <v>49</v>
      </c>
      <c r="Y1715" s="1" t="str">
        <f>TEXT(SalesData[[#This Row],[Order Date]],"yyyy")</f>
        <v>2017</v>
      </c>
      <c r="Z1715" s="1" t="s">
        <v>98</v>
      </c>
    </row>
    <row r="1716" spans="1:26" x14ac:dyDescent="0.3">
      <c r="A1716">
        <v>8111</v>
      </c>
      <c r="B1716" s="1" t="s">
        <v>3939</v>
      </c>
      <c r="C1716" s="2">
        <v>43057</v>
      </c>
      <c r="D1716" s="2">
        <v>43062</v>
      </c>
      <c r="E1716" s="1" t="s">
        <v>41</v>
      </c>
      <c r="F1716" s="1" t="s">
        <v>3940</v>
      </c>
      <c r="G1716" s="1" t="s">
        <v>3941</v>
      </c>
      <c r="H1716" s="1" t="s">
        <v>26</v>
      </c>
      <c r="I1716" s="1" t="s">
        <v>27</v>
      </c>
      <c r="J1716" s="1" t="s">
        <v>135</v>
      </c>
      <c r="K1716" s="1" t="s">
        <v>136</v>
      </c>
      <c r="L1716" s="1" t="s">
        <v>95</v>
      </c>
      <c r="M1716" s="1" t="s">
        <v>2182</v>
      </c>
      <c r="N1716" s="1" t="s">
        <v>32</v>
      </c>
      <c r="O1716" s="1" t="s">
        <v>38</v>
      </c>
      <c r="P1716" s="1" t="s">
        <v>2183</v>
      </c>
      <c r="Q1716">
        <v>127.386</v>
      </c>
      <c r="R1716">
        <v>2</v>
      </c>
      <c r="S1716" s="5">
        <v>0.3</v>
      </c>
      <c r="T1716" s="11">
        <v>-25.4772</v>
      </c>
      <c r="U1716" s="11">
        <f>SalesData[[#This Row],[Profit]]/SalesData[[#This Row],[Quantity]]</f>
        <v>-12.7386</v>
      </c>
      <c r="V1716" s="5">
        <f>SalesData[[#This Row],[Profit]]/SalesData[[#This Row],[Sales]]</f>
        <v>-0.2</v>
      </c>
      <c r="W1716" s="17">
        <f>IF(SalesData[[#This Row],[Discount]]&gt;=0.2,1,0)</f>
        <v>1</v>
      </c>
      <c r="X1716" s="1" t="s">
        <v>60</v>
      </c>
      <c r="Y1716" s="1" t="str">
        <f>TEXT(SalesData[[#This Row],[Order Date]],"yyyy")</f>
        <v>2017</v>
      </c>
      <c r="Z1716" s="1" t="s">
        <v>36</v>
      </c>
    </row>
    <row r="1717" spans="1:26" x14ac:dyDescent="0.3">
      <c r="A1717">
        <v>8112</v>
      </c>
      <c r="B1717" s="1" t="s">
        <v>3942</v>
      </c>
      <c r="C1717" s="2">
        <v>42705</v>
      </c>
      <c r="D1717" s="2">
        <v>42707</v>
      </c>
      <c r="E1717" s="1" t="s">
        <v>23</v>
      </c>
      <c r="F1717" s="1" t="s">
        <v>3818</v>
      </c>
      <c r="G1717" s="1" t="s">
        <v>3819</v>
      </c>
      <c r="H1717" s="1" t="s">
        <v>26</v>
      </c>
      <c r="I1717" s="1" t="s">
        <v>27</v>
      </c>
      <c r="J1717" s="1" t="s">
        <v>1747</v>
      </c>
      <c r="K1717" s="1" t="s">
        <v>94</v>
      </c>
      <c r="L1717" s="1" t="s">
        <v>95</v>
      </c>
      <c r="M1717" s="1" t="s">
        <v>592</v>
      </c>
      <c r="N1717" s="1" t="s">
        <v>32</v>
      </c>
      <c r="O1717" s="1" t="s">
        <v>38</v>
      </c>
      <c r="P1717" s="1" t="s">
        <v>593</v>
      </c>
      <c r="Q1717">
        <v>248.43</v>
      </c>
      <c r="R1717">
        <v>5</v>
      </c>
      <c r="S1717" s="5">
        <v>0.3</v>
      </c>
      <c r="T1717" s="11">
        <v>-17.745000000000001</v>
      </c>
      <c r="U1717" s="11">
        <f>SalesData[[#This Row],[Profit]]/SalesData[[#This Row],[Quantity]]</f>
        <v>-3.5490000000000004</v>
      </c>
      <c r="V1717" s="5">
        <f>SalesData[[#This Row],[Profit]]/SalesData[[#This Row],[Sales]]</f>
        <v>-7.1428571428571425E-2</v>
      </c>
      <c r="W1717" s="17">
        <f>IF(SalesData[[#This Row],[Discount]]&gt;=0.2,1,0)</f>
        <v>1</v>
      </c>
      <c r="X1717" s="1" t="s">
        <v>72</v>
      </c>
      <c r="Y1717" s="1" t="str">
        <f>TEXT(SalesData[[#This Row],[Order Date]],"yyyy")</f>
        <v>2016</v>
      </c>
      <c r="Z1717" s="1" t="s">
        <v>98</v>
      </c>
    </row>
    <row r="1718" spans="1:26" x14ac:dyDescent="0.3">
      <c r="A1718">
        <v>8114</v>
      </c>
      <c r="B1718" s="1" t="s">
        <v>3942</v>
      </c>
      <c r="C1718" s="2">
        <v>42705</v>
      </c>
      <c r="D1718" s="2">
        <v>42707</v>
      </c>
      <c r="E1718" s="1" t="s">
        <v>23</v>
      </c>
      <c r="F1718" s="1" t="s">
        <v>3818</v>
      </c>
      <c r="G1718" s="1" t="s">
        <v>3819</v>
      </c>
      <c r="H1718" s="1" t="s">
        <v>26</v>
      </c>
      <c r="I1718" s="1" t="s">
        <v>27</v>
      </c>
      <c r="J1718" s="1" t="s">
        <v>1747</v>
      </c>
      <c r="K1718" s="1" t="s">
        <v>94</v>
      </c>
      <c r="L1718" s="1" t="s">
        <v>95</v>
      </c>
      <c r="M1718" s="1" t="s">
        <v>300</v>
      </c>
      <c r="N1718" s="1" t="s">
        <v>32</v>
      </c>
      <c r="O1718" s="1" t="s">
        <v>38</v>
      </c>
      <c r="P1718" s="1" t="s">
        <v>301</v>
      </c>
      <c r="Q1718">
        <v>85.245999999999995</v>
      </c>
      <c r="R1718">
        <v>2</v>
      </c>
      <c r="S1718" s="5">
        <v>0.3</v>
      </c>
      <c r="T1718" s="11">
        <v>-1.2178</v>
      </c>
      <c r="U1718" s="11">
        <f>SalesData[[#This Row],[Profit]]/SalesData[[#This Row],[Quantity]]</f>
        <v>-0.6089</v>
      </c>
      <c r="V1718" s="5">
        <f>SalesData[[#This Row],[Profit]]/SalesData[[#This Row],[Sales]]</f>
        <v>-1.4285714285714287E-2</v>
      </c>
      <c r="W1718" s="17">
        <f>IF(SalesData[[#This Row],[Discount]]&gt;=0.2,1,0)</f>
        <v>1</v>
      </c>
      <c r="X1718" s="1" t="s">
        <v>72</v>
      </c>
      <c r="Y1718" s="1" t="str">
        <f>TEXT(SalesData[[#This Row],[Order Date]],"yyyy")</f>
        <v>2016</v>
      </c>
      <c r="Z1718" s="1" t="s">
        <v>98</v>
      </c>
    </row>
    <row r="1719" spans="1:26" x14ac:dyDescent="0.3">
      <c r="A1719">
        <v>8116</v>
      </c>
      <c r="B1719" s="1" t="s">
        <v>3943</v>
      </c>
      <c r="C1719" s="2">
        <v>42976</v>
      </c>
      <c r="D1719" s="2">
        <v>42982</v>
      </c>
      <c r="E1719" s="1" t="s">
        <v>41</v>
      </c>
      <c r="F1719" s="1" t="s">
        <v>1590</v>
      </c>
      <c r="G1719" s="1" t="s">
        <v>1591</v>
      </c>
      <c r="H1719" s="1" t="s">
        <v>92</v>
      </c>
      <c r="I1719" s="1" t="s">
        <v>27</v>
      </c>
      <c r="J1719" s="1" t="s">
        <v>54</v>
      </c>
      <c r="K1719" s="1" t="s">
        <v>55</v>
      </c>
      <c r="L1719" s="1" t="s">
        <v>56</v>
      </c>
      <c r="M1719" s="1" t="s">
        <v>3696</v>
      </c>
      <c r="N1719" s="1" t="s">
        <v>32</v>
      </c>
      <c r="O1719" s="1" t="s">
        <v>58</v>
      </c>
      <c r="P1719" s="1" t="s">
        <v>3697</v>
      </c>
      <c r="Q1719">
        <v>148.02000000000001</v>
      </c>
      <c r="R1719">
        <v>3</v>
      </c>
      <c r="S1719" s="5">
        <v>0</v>
      </c>
      <c r="T1719" s="11">
        <v>41.445599999999999</v>
      </c>
      <c r="U1719" s="11">
        <f>SalesData[[#This Row],[Profit]]/SalesData[[#This Row],[Quantity]]</f>
        <v>13.815199999999999</v>
      </c>
      <c r="V1719" s="5">
        <f>SalesData[[#This Row],[Profit]]/SalesData[[#This Row],[Sales]]</f>
        <v>0.27999999999999997</v>
      </c>
      <c r="W1719" s="17">
        <f>IF(SalesData[[#This Row],[Discount]]&gt;=0.2,1,0)</f>
        <v>0</v>
      </c>
      <c r="X1719" s="1" t="s">
        <v>131</v>
      </c>
      <c r="Y1719" s="1" t="str">
        <f>TEXT(SalesData[[#This Row],[Order Date]],"yyyy")</f>
        <v>2017</v>
      </c>
      <c r="Z1719" s="1" t="s">
        <v>255</v>
      </c>
    </row>
    <row r="1720" spans="1:26" x14ac:dyDescent="0.3">
      <c r="A1720">
        <v>8119</v>
      </c>
      <c r="B1720" s="1" t="s">
        <v>3944</v>
      </c>
      <c r="C1720" s="2">
        <v>42938</v>
      </c>
      <c r="D1720" s="2">
        <v>42943</v>
      </c>
      <c r="E1720" s="1" t="s">
        <v>41</v>
      </c>
      <c r="F1720" s="1" t="s">
        <v>2659</v>
      </c>
      <c r="G1720" s="1" t="s">
        <v>2660</v>
      </c>
      <c r="H1720" s="1" t="s">
        <v>26</v>
      </c>
      <c r="I1720" s="1" t="s">
        <v>27</v>
      </c>
      <c r="J1720" s="1" t="s">
        <v>135</v>
      </c>
      <c r="K1720" s="1" t="s">
        <v>136</v>
      </c>
      <c r="L1720" s="1" t="s">
        <v>95</v>
      </c>
      <c r="M1720" s="1" t="s">
        <v>627</v>
      </c>
      <c r="N1720" s="1" t="s">
        <v>32</v>
      </c>
      <c r="O1720" s="1" t="s">
        <v>38</v>
      </c>
      <c r="P1720" s="1" t="s">
        <v>628</v>
      </c>
      <c r="Q1720">
        <v>526.34400000000005</v>
      </c>
      <c r="R1720">
        <v>4</v>
      </c>
      <c r="S1720" s="5">
        <v>0.3</v>
      </c>
      <c r="T1720" s="11">
        <v>-75.191999999999993</v>
      </c>
      <c r="U1720" s="11">
        <f>SalesData[[#This Row],[Profit]]/SalesData[[#This Row],[Quantity]]</f>
        <v>-18.797999999999998</v>
      </c>
      <c r="V1720" s="5">
        <f>SalesData[[#This Row],[Profit]]/SalesData[[#This Row],[Sales]]</f>
        <v>-0.14285714285714282</v>
      </c>
      <c r="W1720" s="17">
        <f>IF(SalesData[[#This Row],[Discount]]&gt;=0.2,1,0)</f>
        <v>1</v>
      </c>
      <c r="X1720" s="1" t="s">
        <v>60</v>
      </c>
      <c r="Y1720" s="1" t="str">
        <f>TEXT(SalesData[[#This Row],[Order Date]],"yyyy")</f>
        <v>2017</v>
      </c>
      <c r="Z1720" s="1" t="s">
        <v>73</v>
      </c>
    </row>
    <row r="1721" spans="1:26" x14ac:dyDescent="0.3">
      <c r="A1721">
        <v>8120</v>
      </c>
      <c r="B1721" s="1" t="s">
        <v>3945</v>
      </c>
      <c r="C1721" s="2">
        <v>42685</v>
      </c>
      <c r="D1721" s="2">
        <v>42690</v>
      </c>
      <c r="E1721" s="1" t="s">
        <v>41</v>
      </c>
      <c r="F1721" s="1" t="s">
        <v>617</v>
      </c>
      <c r="G1721" s="1" t="s">
        <v>618</v>
      </c>
      <c r="H1721" s="1" t="s">
        <v>26</v>
      </c>
      <c r="I1721" s="1" t="s">
        <v>27</v>
      </c>
      <c r="J1721" s="1" t="s">
        <v>330</v>
      </c>
      <c r="K1721" s="1" t="s">
        <v>55</v>
      </c>
      <c r="L1721" s="1" t="s">
        <v>56</v>
      </c>
      <c r="M1721" s="1" t="s">
        <v>188</v>
      </c>
      <c r="N1721" s="1" t="s">
        <v>32</v>
      </c>
      <c r="O1721" s="1" t="s">
        <v>58</v>
      </c>
      <c r="P1721" s="1" t="s">
        <v>189</v>
      </c>
      <c r="Q1721">
        <v>41.96</v>
      </c>
      <c r="R1721">
        <v>2</v>
      </c>
      <c r="S1721" s="5">
        <v>0</v>
      </c>
      <c r="T1721" s="11">
        <v>10.909599999999999</v>
      </c>
      <c r="U1721" s="11">
        <f>SalesData[[#This Row],[Profit]]/SalesData[[#This Row],[Quantity]]</f>
        <v>5.4547999999999996</v>
      </c>
      <c r="V1721" s="5">
        <f>SalesData[[#This Row],[Profit]]/SalesData[[#This Row],[Sales]]</f>
        <v>0.25999999999999995</v>
      </c>
      <c r="W1721" s="17">
        <f>IF(SalesData[[#This Row],[Discount]]&gt;=0.2,1,0)</f>
        <v>0</v>
      </c>
      <c r="X1721" s="1" t="s">
        <v>60</v>
      </c>
      <c r="Y1721" s="1" t="str">
        <f>TEXT(SalesData[[#This Row],[Order Date]],"yyyy")</f>
        <v>2016</v>
      </c>
      <c r="Z1721" s="1" t="s">
        <v>36</v>
      </c>
    </row>
    <row r="1722" spans="1:26" x14ac:dyDescent="0.3">
      <c r="A1722">
        <v>8121</v>
      </c>
      <c r="B1722" s="1" t="s">
        <v>3945</v>
      </c>
      <c r="C1722" s="2">
        <v>42685</v>
      </c>
      <c r="D1722" s="2">
        <v>42690</v>
      </c>
      <c r="E1722" s="1" t="s">
        <v>41</v>
      </c>
      <c r="F1722" s="1" t="s">
        <v>617</v>
      </c>
      <c r="G1722" s="1" t="s">
        <v>618</v>
      </c>
      <c r="H1722" s="1" t="s">
        <v>26</v>
      </c>
      <c r="I1722" s="1" t="s">
        <v>27</v>
      </c>
      <c r="J1722" s="1" t="s">
        <v>330</v>
      </c>
      <c r="K1722" s="1" t="s">
        <v>55</v>
      </c>
      <c r="L1722" s="1" t="s">
        <v>56</v>
      </c>
      <c r="M1722" s="1" t="s">
        <v>627</v>
      </c>
      <c r="N1722" s="1" t="s">
        <v>32</v>
      </c>
      <c r="O1722" s="1" t="s">
        <v>38</v>
      </c>
      <c r="P1722" s="1" t="s">
        <v>628</v>
      </c>
      <c r="Q1722">
        <v>451.15199999999999</v>
      </c>
      <c r="R1722">
        <v>3</v>
      </c>
      <c r="S1722" s="5">
        <v>0.2</v>
      </c>
      <c r="T1722" s="11">
        <v>0</v>
      </c>
      <c r="U1722" s="11">
        <f>SalesData[[#This Row],[Profit]]/SalesData[[#This Row],[Quantity]]</f>
        <v>0</v>
      </c>
      <c r="V1722" s="5">
        <f>SalesData[[#This Row],[Profit]]/SalesData[[#This Row],[Sales]]</f>
        <v>0</v>
      </c>
      <c r="W1722" s="17">
        <f>IF(SalesData[[#This Row],[Discount]]&gt;=0.2,1,0)</f>
        <v>1</v>
      </c>
      <c r="X1722" s="1" t="s">
        <v>60</v>
      </c>
      <c r="Y1722" s="1" t="str">
        <f>TEXT(SalesData[[#This Row],[Order Date]],"yyyy")</f>
        <v>2016</v>
      </c>
      <c r="Z1722" s="1" t="s">
        <v>36</v>
      </c>
    </row>
    <row r="1723" spans="1:26" x14ac:dyDescent="0.3">
      <c r="A1723">
        <v>8125</v>
      </c>
      <c r="B1723" s="1" t="s">
        <v>3946</v>
      </c>
      <c r="C1723" s="2">
        <v>42985</v>
      </c>
      <c r="D1723" s="2">
        <v>42990</v>
      </c>
      <c r="E1723" s="1" t="s">
        <v>41</v>
      </c>
      <c r="F1723" s="1" t="s">
        <v>1877</v>
      </c>
      <c r="G1723" s="1" t="s">
        <v>1878</v>
      </c>
      <c r="H1723" s="1" t="s">
        <v>26</v>
      </c>
      <c r="I1723" s="1" t="s">
        <v>27</v>
      </c>
      <c r="J1723" s="1" t="s">
        <v>3947</v>
      </c>
      <c r="K1723" s="1" t="s">
        <v>55</v>
      </c>
      <c r="L1723" s="1" t="s">
        <v>56</v>
      </c>
      <c r="M1723" s="1" t="s">
        <v>297</v>
      </c>
      <c r="N1723" s="1" t="s">
        <v>32</v>
      </c>
      <c r="O1723" s="1" t="s">
        <v>38</v>
      </c>
      <c r="P1723" s="1" t="s">
        <v>298</v>
      </c>
      <c r="Q1723">
        <v>161.56800000000001</v>
      </c>
      <c r="R1723">
        <v>2</v>
      </c>
      <c r="S1723" s="5">
        <v>0.2</v>
      </c>
      <c r="T1723" s="11">
        <v>-28.2744</v>
      </c>
      <c r="U1723" s="11">
        <f>SalesData[[#This Row],[Profit]]/SalesData[[#This Row],[Quantity]]</f>
        <v>-14.1372</v>
      </c>
      <c r="V1723" s="5">
        <f>SalesData[[#This Row],[Profit]]/SalesData[[#This Row],[Sales]]</f>
        <v>-0.17499999999999999</v>
      </c>
      <c r="W1723" s="17">
        <f>IF(SalesData[[#This Row],[Discount]]&gt;=0.2,1,0)</f>
        <v>1</v>
      </c>
      <c r="X1723" s="1" t="s">
        <v>60</v>
      </c>
      <c r="Y1723" s="1" t="str">
        <f>TEXT(SalesData[[#This Row],[Order Date]],"yyyy")</f>
        <v>2017</v>
      </c>
      <c r="Z1723" s="1" t="s">
        <v>79</v>
      </c>
    </row>
    <row r="1724" spans="1:26" x14ac:dyDescent="0.3">
      <c r="A1724">
        <v>8129</v>
      </c>
      <c r="B1724" s="1" t="s">
        <v>3948</v>
      </c>
      <c r="C1724" s="2">
        <v>42973</v>
      </c>
      <c r="D1724" s="2">
        <v>42979</v>
      </c>
      <c r="E1724" s="1" t="s">
        <v>41</v>
      </c>
      <c r="F1724" s="1" t="s">
        <v>109</v>
      </c>
      <c r="G1724" s="1" t="s">
        <v>110</v>
      </c>
      <c r="H1724" s="1" t="s">
        <v>26</v>
      </c>
      <c r="I1724" s="1" t="s">
        <v>27</v>
      </c>
      <c r="J1724" s="1" t="s">
        <v>135</v>
      </c>
      <c r="K1724" s="1" t="s">
        <v>136</v>
      </c>
      <c r="L1724" s="1" t="s">
        <v>95</v>
      </c>
      <c r="M1724" s="1" t="s">
        <v>758</v>
      </c>
      <c r="N1724" s="1" t="s">
        <v>32</v>
      </c>
      <c r="O1724" s="1" t="s">
        <v>58</v>
      </c>
      <c r="P1724" s="1" t="s">
        <v>759</v>
      </c>
      <c r="Q1724">
        <v>64.959999999999994</v>
      </c>
      <c r="R1724">
        <v>5</v>
      </c>
      <c r="S1724" s="5">
        <v>0.6</v>
      </c>
      <c r="T1724" s="11">
        <v>-43.847999999999999</v>
      </c>
      <c r="U1724" s="11">
        <f>SalesData[[#This Row],[Profit]]/SalesData[[#This Row],[Quantity]]</f>
        <v>-8.7696000000000005</v>
      </c>
      <c r="V1724" s="5">
        <f>SalesData[[#This Row],[Profit]]/SalesData[[#This Row],[Sales]]</f>
        <v>-0.67500000000000004</v>
      </c>
      <c r="W1724" s="17">
        <f>IF(SalesData[[#This Row],[Discount]]&gt;=0.2,1,0)</f>
        <v>1</v>
      </c>
      <c r="X1724" s="1" t="s">
        <v>131</v>
      </c>
      <c r="Y1724" s="1" t="str">
        <f>TEXT(SalesData[[#This Row],[Order Date]],"yyyy")</f>
        <v>2017</v>
      </c>
      <c r="Z1724" s="1" t="s">
        <v>255</v>
      </c>
    </row>
    <row r="1725" spans="1:26" x14ac:dyDescent="0.3">
      <c r="A1725">
        <v>8134</v>
      </c>
      <c r="B1725" s="1" t="s">
        <v>3949</v>
      </c>
      <c r="C1725" s="2">
        <v>42285</v>
      </c>
      <c r="D1725" s="2">
        <v>42290</v>
      </c>
      <c r="E1725" s="1" t="s">
        <v>41</v>
      </c>
      <c r="F1725" s="1" t="s">
        <v>90</v>
      </c>
      <c r="G1725" s="1" t="s">
        <v>91</v>
      </c>
      <c r="H1725" s="1" t="s">
        <v>92</v>
      </c>
      <c r="I1725" s="1" t="s">
        <v>27</v>
      </c>
      <c r="J1725" s="1" t="s">
        <v>1741</v>
      </c>
      <c r="K1725" s="1" t="s">
        <v>94</v>
      </c>
      <c r="L1725" s="1" t="s">
        <v>95</v>
      </c>
      <c r="M1725" s="1" t="s">
        <v>146</v>
      </c>
      <c r="N1725" s="1" t="s">
        <v>32</v>
      </c>
      <c r="O1725" s="1" t="s">
        <v>58</v>
      </c>
      <c r="P1725" s="1" t="s">
        <v>147</v>
      </c>
      <c r="Q1725">
        <v>72.78</v>
      </c>
      <c r="R1725">
        <v>3</v>
      </c>
      <c r="S1725" s="5">
        <v>0.6</v>
      </c>
      <c r="T1725" s="11">
        <v>-70.960499999999996</v>
      </c>
      <c r="U1725" s="11">
        <f>SalesData[[#This Row],[Profit]]/SalesData[[#This Row],[Quantity]]</f>
        <v>-23.653499999999998</v>
      </c>
      <c r="V1725" s="5">
        <f>SalesData[[#This Row],[Profit]]/SalesData[[#This Row],[Sales]]</f>
        <v>-0.97499999999999998</v>
      </c>
      <c r="W1725" s="17">
        <f>IF(SalesData[[#This Row],[Discount]]&gt;=0.2,1,0)</f>
        <v>1</v>
      </c>
      <c r="X1725" s="1" t="s">
        <v>60</v>
      </c>
      <c r="Y1725" s="1" t="str">
        <f>TEXT(SalesData[[#This Row],[Order Date]],"yyyy")</f>
        <v>2015</v>
      </c>
      <c r="Z1725" s="1" t="s">
        <v>50</v>
      </c>
    </row>
    <row r="1726" spans="1:26" x14ac:dyDescent="0.3">
      <c r="A1726">
        <v>8137</v>
      </c>
      <c r="B1726" s="1" t="s">
        <v>3950</v>
      </c>
      <c r="C1726" s="2">
        <v>42594</v>
      </c>
      <c r="D1726" s="2">
        <v>42598</v>
      </c>
      <c r="E1726" s="1" t="s">
        <v>41</v>
      </c>
      <c r="F1726" s="1" t="s">
        <v>3951</v>
      </c>
      <c r="G1726" s="1" t="s">
        <v>3952</v>
      </c>
      <c r="H1726" s="1" t="s">
        <v>92</v>
      </c>
      <c r="I1726" s="1" t="s">
        <v>27</v>
      </c>
      <c r="J1726" s="1" t="s">
        <v>576</v>
      </c>
      <c r="K1726" s="1" t="s">
        <v>45</v>
      </c>
      <c r="L1726" s="1" t="s">
        <v>30</v>
      </c>
      <c r="M1726" s="1" t="s">
        <v>370</v>
      </c>
      <c r="N1726" s="1" t="s">
        <v>32</v>
      </c>
      <c r="O1726" s="1" t="s">
        <v>47</v>
      </c>
      <c r="P1726" s="1" t="s">
        <v>371</v>
      </c>
      <c r="Q1726">
        <v>562.29250000000002</v>
      </c>
      <c r="R1726">
        <v>7</v>
      </c>
      <c r="S1726" s="5">
        <v>0.45</v>
      </c>
      <c r="T1726" s="11">
        <v>-255.58750000000001</v>
      </c>
      <c r="U1726" s="11">
        <f>SalesData[[#This Row],[Profit]]/SalesData[[#This Row],[Quantity]]</f>
        <v>-36.512500000000003</v>
      </c>
      <c r="V1726" s="5">
        <f>SalesData[[#This Row],[Profit]]/SalesData[[#This Row],[Sales]]</f>
        <v>-0.45454545454545453</v>
      </c>
      <c r="W1726" s="17">
        <f>IF(SalesData[[#This Row],[Discount]]&gt;=0.2,1,0)</f>
        <v>1</v>
      </c>
      <c r="X1726" s="1" t="s">
        <v>85</v>
      </c>
      <c r="Y1726" s="1" t="str">
        <f>TEXT(SalesData[[#This Row],[Order Date]],"yyyy")</f>
        <v>2016</v>
      </c>
      <c r="Z1726" s="1" t="s">
        <v>255</v>
      </c>
    </row>
    <row r="1727" spans="1:26" x14ac:dyDescent="0.3">
      <c r="A1727">
        <v>8138</v>
      </c>
      <c r="B1727" s="1" t="s">
        <v>3953</v>
      </c>
      <c r="C1727" s="2">
        <v>41952</v>
      </c>
      <c r="D1727" s="2">
        <v>41956</v>
      </c>
      <c r="E1727" s="1" t="s">
        <v>41</v>
      </c>
      <c r="F1727" s="1" t="s">
        <v>3365</v>
      </c>
      <c r="G1727" s="1" t="s">
        <v>3366</v>
      </c>
      <c r="H1727" s="1" t="s">
        <v>102</v>
      </c>
      <c r="I1727" s="1" t="s">
        <v>27</v>
      </c>
      <c r="J1727" s="1" t="s">
        <v>175</v>
      </c>
      <c r="K1727" s="1" t="s">
        <v>122</v>
      </c>
      <c r="L1727" s="1" t="s">
        <v>69</v>
      </c>
      <c r="M1727" s="1" t="s">
        <v>356</v>
      </c>
      <c r="N1727" s="1" t="s">
        <v>32</v>
      </c>
      <c r="O1727" s="1" t="s">
        <v>58</v>
      </c>
      <c r="P1727" s="1" t="s">
        <v>1245</v>
      </c>
      <c r="Q1727">
        <v>56.52</v>
      </c>
      <c r="R1727">
        <v>9</v>
      </c>
      <c r="S1727" s="5">
        <v>0</v>
      </c>
      <c r="T1727" s="11">
        <v>21.477599999999999</v>
      </c>
      <c r="U1727" s="11">
        <f>SalesData[[#This Row],[Profit]]/SalesData[[#This Row],[Quantity]]</f>
        <v>2.3864000000000001</v>
      </c>
      <c r="V1727" s="5">
        <f>SalesData[[#This Row],[Profit]]/SalesData[[#This Row],[Sales]]</f>
        <v>0.37999999999999995</v>
      </c>
      <c r="W1727" s="17">
        <f>IF(SalesData[[#This Row],[Discount]]&gt;=0.2,1,0)</f>
        <v>0</v>
      </c>
      <c r="X1727" s="1" t="s">
        <v>85</v>
      </c>
      <c r="Y1727" s="1" t="str">
        <f>TEXT(SalesData[[#This Row],[Order Date]],"yyyy")</f>
        <v>2014</v>
      </c>
      <c r="Z1727" s="1" t="s">
        <v>36</v>
      </c>
    </row>
    <row r="1728" spans="1:26" x14ac:dyDescent="0.3">
      <c r="A1728">
        <v>8144</v>
      </c>
      <c r="B1728" s="1" t="s">
        <v>3954</v>
      </c>
      <c r="C1728" s="2">
        <v>42405</v>
      </c>
      <c r="D1728" s="2">
        <v>42410</v>
      </c>
      <c r="E1728" s="1" t="s">
        <v>41</v>
      </c>
      <c r="F1728" s="1" t="s">
        <v>1892</v>
      </c>
      <c r="G1728" s="1" t="s">
        <v>1893</v>
      </c>
      <c r="H1728" s="1" t="s">
        <v>26</v>
      </c>
      <c r="I1728" s="1" t="s">
        <v>27</v>
      </c>
      <c r="J1728" s="1" t="s">
        <v>641</v>
      </c>
      <c r="K1728" s="1" t="s">
        <v>55</v>
      </c>
      <c r="L1728" s="1" t="s">
        <v>56</v>
      </c>
      <c r="M1728" s="1" t="s">
        <v>786</v>
      </c>
      <c r="N1728" s="1" t="s">
        <v>32</v>
      </c>
      <c r="O1728" s="1" t="s">
        <v>47</v>
      </c>
      <c r="P1728" s="1" t="s">
        <v>787</v>
      </c>
      <c r="Q1728">
        <v>557.72799999999995</v>
      </c>
      <c r="R1728">
        <v>4</v>
      </c>
      <c r="S1728" s="5">
        <v>0.2</v>
      </c>
      <c r="T1728" s="11">
        <v>6.9715999999999996</v>
      </c>
      <c r="U1728" s="11">
        <f>SalesData[[#This Row],[Profit]]/SalesData[[#This Row],[Quantity]]</f>
        <v>1.7428999999999999</v>
      </c>
      <c r="V1728" s="5">
        <f>SalesData[[#This Row],[Profit]]/SalesData[[#This Row],[Sales]]</f>
        <v>1.2500000000000001E-2</v>
      </c>
      <c r="W1728" s="17">
        <f>IF(SalesData[[#This Row],[Discount]]&gt;=0.2,1,0)</f>
        <v>1</v>
      </c>
      <c r="X1728" s="1" t="s">
        <v>60</v>
      </c>
      <c r="Y1728" s="1" t="str">
        <f>TEXT(SalesData[[#This Row],[Order Date]],"yyyy")</f>
        <v>2016</v>
      </c>
      <c r="Z1728" s="1" t="s">
        <v>299</v>
      </c>
    </row>
    <row r="1729" spans="1:26" x14ac:dyDescent="0.3">
      <c r="A1729">
        <v>8151</v>
      </c>
      <c r="B1729" s="1" t="s">
        <v>3955</v>
      </c>
      <c r="C1729" s="2">
        <v>41665</v>
      </c>
      <c r="D1729" s="2">
        <v>41668</v>
      </c>
      <c r="E1729" s="1" t="s">
        <v>89</v>
      </c>
      <c r="F1729" s="1" t="s">
        <v>2776</v>
      </c>
      <c r="G1729" s="1" t="s">
        <v>2777</v>
      </c>
      <c r="H1729" s="1" t="s">
        <v>92</v>
      </c>
      <c r="I1729" s="1" t="s">
        <v>27</v>
      </c>
      <c r="J1729" s="1" t="s">
        <v>3956</v>
      </c>
      <c r="K1729" s="1" t="s">
        <v>1828</v>
      </c>
      <c r="L1729" s="1" t="s">
        <v>95</v>
      </c>
      <c r="M1729" s="1" t="s">
        <v>812</v>
      </c>
      <c r="N1729" s="1" t="s">
        <v>32</v>
      </c>
      <c r="O1729" s="1" t="s">
        <v>33</v>
      </c>
      <c r="P1729" s="1" t="s">
        <v>813</v>
      </c>
      <c r="Q1729">
        <v>141.96</v>
      </c>
      <c r="R1729">
        <v>2</v>
      </c>
      <c r="S1729" s="5">
        <v>0</v>
      </c>
      <c r="T1729" s="11">
        <v>39.748800000000003</v>
      </c>
      <c r="U1729" s="11">
        <f>SalesData[[#This Row],[Profit]]/SalesData[[#This Row],[Quantity]]</f>
        <v>19.874400000000001</v>
      </c>
      <c r="V1729" s="5">
        <f>SalesData[[#This Row],[Profit]]/SalesData[[#This Row],[Sales]]</f>
        <v>0.28000000000000003</v>
      </c>
      <c r="W1729" s="17">
        <f>IF(SalesData[[#This Row],[Discount]]&gt;=0.2,1,0)</f>
        <v>0</v>
      </c>
      <c r="X1729" s="1" t="s">
        <v>35</v>
      </c>
      <c r="Y1729" s="1" t="str">
        <f>TEXT(SalesData[[#This Row],[Order Date]],"yyyy")</f>
        <v>2014</v>
      </c>
      <c r="Z1729" s="1" t="s">
        <v>171</v>
      </c>
    </row>
    <row r="1730" spans="1:26" x14ac:dyDescent="0.3">
      <c r="A1730">
        <v>8157</v>
      </c>
      <c r="B1730" s="1" t="s">
        <v>3957</v>
      </c>
      <c r="C1730" s="2">
        <v>42647</v>
      </c>
      <c r="D1730" s="2">
        <v>42652</v>
      </c>
      <c r="E1730" s="1" t="s">
        <v>41</v>
      </c>
      <c r="F1730" s="1" t="s">
        <v>781</v>
      </c>
      <c r="G1730" s="1" t="s">
        <v>782</v>
      </c>
      <c r="H1730" s="1" t="s">
        <v>26</v>
      </c>
      <c r="I1730" s="1" t="s">
        <v>27</v>
      </c>
      <c r="J1730" s="1" t="s">
        <v>2756</v>
      </c>
      <c r="K1730" s="1" t="s">
        <v>1091</v>
      </c>
      <c r="L1730" s="1" t="s">
        <v>69</v>
      </c>
      <c r="M1730" s="1" t="s">
        <v>1256</v>
      </c>
      <c r="N1730" s="1" t="s">
        <v>32</v>
      </c>
      <c r="O1730" s="1" t="s">
        <v>47</v>
      </c>
      <c r="P1730" s="1" t="s">
        <v>1257</v>
      </c>
      <c r="Q1730">
        <v>239.37200000000001</v>
      </c>
      <c r="R1730">
        <v>2</v>
      </c>
      <c r="S1730" s="5">
        <v>0.3</v>
      </c>
      <c r="T1730" s="11">
        <v>-23.937200000000001</v>
      </c>
      <c r="U1730" s="11">
        <f>SalesData[[#This Row],[Profit]]/SalesData[[#This Row],[Quantity]]</f>
        <v>-11.9686</v>
      </c>
      <c r="V1730" s="5">
        <f>SalesData[[#This Row],[Profit]]/SalesData[[#This Row],[Sales]]</f>
        <v>-9.9999999999999992E-2</v>
      </c>
      <c r="W1730" s="17">
        <f>IF(SalesData[[#This Row],[Discount]]&gt;=0.2,1,0)</f>
        <v>1</v>
      </c>
      <c r="X1730" s="1" t="s">
        <v>60</v>
      </c>
      <c r="Y1730" s="1" t="str">
        <f>TEXT(SalesData[[#This Row],[Order Date]],"yyyy")</f>
        <v>2016</v>
      </c>
      <c r="Z1730" s="1" t="s">
        <v>50</v>
      </c>
    </row>
    <row r="1731" spans="1:26" x14ac:dyDescent="0.3">
      <c r="A1731">
        <v>8161</v>
      </c>
      <c r="B1731" s="1" t="s">
        <v>3958</v>
      </c>
      <c r="C1731" s="2">
        <v>42416</v>
      </c>
      <c r="D1731" s="2">
        <v>42420</v>
      </c>
      <c r="E1731" s="1" t="s">
        <v>41</v>
      </c>
      <c r="F1731" s="1" t="s">
        <v>3959</v>
      </c>
      <c r="G1731" s="1" t="s">
        <v>3960</v>
      </c>
      <c r="H1731" s="1" t="s">
        <v>26</v>
      </c>
      <c r="I1731" s="1" t="s">
        <v>27</v>
      </c>
      <c r="J1731" s="1" t="s">
        <v>363</v>
      </c>
      <c r="K1731" s="1" t="s">
        <v>364</v>
      </c>
      <c r="L1731" s="1" t="s">
        <v>69</v>
      </c>
      <c r="M1731" s="1" t="s">
        <v>3218</v>
      </c>
      <c r="N1731" s="1" t="s">
        <v>32</v>
      </c>
      <c r="O1731" s="1" t="s">
        <v>38</v>
      </c>
      <c r="P1731" s="1" t="s">
        <v>3219</v>
      </c>
      <c r="Q1731">
        <v>227.96</v>
      </c>
      <c r="R1731">
        <v>2</v>
      </c>
      <c r="S1731" s="5">
        <v>0</v>
      </c>
      <c r="T1731" s="11">
        <v>36.473599999999998</v>
      </c>
      <c r="U1731" s="11">
        <f>SalesData[[#This Row],[Profit]]/SalesData[[#This Row],[Quantity]]</f>
        <v>18.236799999999999</v>
      </c>
      <c r="V1731" s="5">
        <f>SalesData[[#This Row],[Profit]]/SalesData[[#This Row],[Sales]]</f>
        <v>0.15999999999999998</v>
      </c>
      <c r="W1731" s="17">
        <f>IF(SalesData[[#This Row],[Discount]]&gt;=0.2,1,0)</f>
        <v>0</v>
      </c>
      <c r="X1731" s="1" t="s">
        <v>85</v>
      </c>
      <c r="Y1731" s="1" t="str">
        <f>TEXT(SalesData[[#This Row],[Order Date]],"yyyy")</f>
        <v>2016</v>
      </c>
      <c r="Z1731" s="1" t="s">
        <v>299</v>
      </c>
    </row>
    <row r="1732" spans="1:26" x14ac:dyDescent="0.3">
      <c r="A1732">
        <v>8164</v>
      </c>
      <c r="B1732" s="1" t="s">
        <v>3961</v>
      </c>
      <c r="C1732" s="2">
        <v>42310</v>
      </c>
      <c r="D1732" s="2">
        <v>42314</v>
      </c>
      <c r="E1732" s="1" t="s">
        <v>41</v>
      </c>
      <c r="F1732" s="1" t="s">
        <v>815</v>
      </c>
      <c r="G1732" s="1" t="s">
        <v>816</v>
      </c>
      <c r="H1732" s="1" t="s">
        <v>26</v>
      </c>
      <c r="I1732" s="1" t="s">
        <v>27</v>
      </c>
      <c r="J1732" s="1" t="s">
        <v>641</v>
      </c>
      <c r="K1732" s="1" t="s">
        <v>55</v>
      </c>
      <c r="L1732" s="1" t="s">
        <v>56</v>
      </c>
      <c r="M1732" s="1" t="s">
        <v>1964</v>
      </c>
      <c r="N1732" s="1" t="s">
        <v>32</v>
      </c>
      <c r="O1732" s="1" t="s">
        <v>58</v>
      </c>
      <c r="P1732" s="1" t="s">
        <v>1965</v>
      </c>
      <c r="Q1732">
        <v>96.96</v>
      </c>
      <c r="R1732">
        <v>6</v>
      </c>
      <c r="S1732" s="5">
        <v>0</v>
      </c>
      <c r="T1732" s="11">
        <v>33.936</v>
      </c>
      <c r="U1732" s="11">
        <f>SalesData[[#This Row],[Profit]]/SalesData[[#This Row],[Quantity]]</f>
        <v>5.6559999999999997</v>
      </c>
      <c r="V1732" s="5">
        <f>SalesData[[#This Row],[Profit]]/SalesData[[#This Row],[Sales]]</f>
        <v>0.35000000000000003</v>
      </c>
      <c r="W1732" s="17">
        <f>IF(SalesData[[#This Row],[Discount]]&gt;=0.2,1,0)</f>
        <v>0</v>
      </c>
      <c r="X1732" s="1" t="s">
        <v>85</v>
      </c>
      <c r="Y1732" s="1" t="str">
        <f>TEXT(SalesData[[#This Row],[Order Date]],"yyyy")</f>
        <v>2015</v>
      </c>
      <c r="Z1732" s="1" t="s">
        <v>36</v>
      </c>
    </row>
    <row r="1733" spans="1:26" x14ac:dyDescent="0.3">
      <c r="A1733">
        <v>8167</v>
      </c>
      <c r="B1733" s="1" t="s">
        <v>3961</v>
      </c>
      <c r="C1733" s="2">
        <v>42310</v>
      </c>
      <c r="D1733" s="2">
        <v>42314</v>
      </c>
      <c r="E1733" s="1" t="s">
        <v>41</v>
      </c>
      <c r="F1733" s="1" t="s">
        <v>815</v>
      </c>
      <c r="G1733" s="1" t="s">
        <v>816</v>
      </c>
      <c r="H1733" s="1" t="s">
        <v>26</v>
      </c>
      <c r="I1733" s="1" t="s">
        <v>27</v>
      </c>
      <c r="J1733" s="1" t="s">
        <v>641</v>
      </c>
      <c r="K1733" s="1" t="s">
        <v>55</v>
      </c>
      <c r="L1733" s="1" t="s">
        <v>56</v>
      </c>
      <c r="M1733" s="1" t="s">
        <v>1969</v>
      </c>
      <c r="N1733" s="1" t="s">
        <v>32</v>
      </c>
      <c r="O1733" s="1" t="s">
        <v>33</v>
      </c>
      <c r="P1733" s="1" t="s">
        <v>1970</v>
      </c>
      <c r="Q1733">
        <v>512.49900000000002</v>
      </c>
      <c r="R1733">
        <v>3</v>
      </c>
      <c r="S1733" s="5">
        <v>0.15</v>
      </c>
      <c r="T1733" s="11">
        <v>-30.146999999999998</v>
      </c>
      <c r="U1733" s="11">
        <f>SalesData[[#This Row],[Profit]]/SalesData[[#This Row],[Quantity]]</f>
        <v>-10.048999999999999</v>
      </c>
      <c r="V1733" s="5">
        <f>SalesData[[#This Row],[Profit]]/SalesData[[#This Row],[Sales]]</f>
        <v>-5.8823529411764698E-2</v>
      </c>
      <c r="W1733" s="17">
        <f>IF(SalesData[[#This Row],[Discount]]&gt;=0.2,1,0)</f>
        <v>0</v>
      </c>
      <c r="X1733" s="1" t="s">
        <v>85</v>
      </c>
      <c r="Y1733" s="1" t="str">
        <f>TEXT(SalesData[[#This Row],[Order Date]],"yyyy")</f>
        <v>2015</v>
      </c>
      <c r="Z1733" s="1" t="s">
        <v>36</v>
      </c>
    </row>
    <row r="1734" spans="1:26" x14ac:dyDescent="0.3">
      <c r="A1734">
        <v>8168</v>
      </c>
      <c r="B1734" s="1" t="s">
        <v>3962</v>
      </c>
      <c r="C1734" s="2">
        <v>42582</v>
      </c>
      <c r="D1734" s="2">
        <v>42587</v>
      </c>
      <c r="E1734" s="1" t="s">
        <v>41</v>
      </c>
      <c r="F1734" s="1" t="s">
        <v>2578</v>
      </c>
      <c r="G1734" s="1" t="s">
        <v>2579</v>
      </c>
      <c r="H1734" s="1" t="s">
        <v>92</v>
      </c>
      <c r="I1734" s="1" t="s">
        <v>27</v>
      </c>
      <c r="J1734" s="1" t="s">
        <v>330</v>
      </c>
      <c r="K1734" s="1" t="s">
        <v>55</v>
      </c>
      <c r="L1734" s="1" t="s">
        <v>56</v>
      </c>
      <c r="M1734" s="1" t="s">
        <v>733</v>
      </c>
      <c r="N1734" s="1" t="s">
        <v>32</v>
      </c>
      <c r="O1734" s="1" t="s">
        <v>47</v>
      </c>
      <c r="P1734" s="1" t="s">
        <v>734</v>
      </c>
      <c r="Q1734">
        <v>863.12800000000004</v>
      </c>
      <c r="R1734">
        <v>7</v>
      </c>
      <c r="S1734" s="5">
        <v>0.2</v>
      </c>
      <c r="T1734" s="11">
        <v>-32.3673</v>
      </c>
      <c r="U1734" s="11">
        <f>SalesData[[#This Row],[Profit]]/SalesData[[#This Row],[Quantity]]</f>
        <v>-4.6238999999999999</v>
      </c>
      <c r="V1734" s="5">
        <f>SalesData[[#This Row],[Profit]]/SalesData[[#This Row],[Sales]]</f>
        <v>-3.7499999999999999E-2</v>
      </c>
      <c r="W1734" s="17">
        <f>IF(SalesData[[#This Row],[Discount]]&gt;=0.2,1,0)</f>
        <v>1</v>
      </c>
      <c r="X1734" s="1" t="s">
        <v>60</v>
      </c>
      <c r="Y1734" s="1" t="str">
        <f>TEXT(SalesData[[#This Row],[Order Date]],"yyyy")</f>
        <v>2016</v>
      </c>
      <c r="Z1734" s="1" t="s">
        <v>73</v>
      </c>
    </row>
    <row r="1735" spans="1:26" x14ac:dyDescent="0.3">
      <c r="A1735">
        <v>8169</v>
      </c>
      <c r="B1735" s="1" t="s">
        <v>3963</v>
      </c>
      <c r="C1735" s="2">
        <v>43045</v>
      </c>
      <c r="D1735" s="2">
        <v>43052</v>
      </c>
      <c r="E1735" s="1" t="s">
        <v>41</v>
      </c>
      <c r="F1735" s="1" t="s">
        <v>1846</v>
      </c>
      <c r="G1735" s="1" t="s">
        <v>1847</v>
      </c>
      <c r="H1735" s="1" t="s">
        <v>102</v>
      </c>
      <c r="I1735" s="1" t="s">
        <v>27</v>
      </c>
      <c r="J1735" s="1" t="s">
        <v>193</v>
      </c>
      <c r="K1735" s="1" t="s">
        <v>194</v>
      </c>
      <c r="L1735" s="1" t="s">
        <v>56</v>
      </c>
      <c r="M1735" s="1" t="s">
        <v>412</v>
      </c>
      <c r="N1735" s="1" t="s">
        <v>32</v>
      </c>
      <c r="O1735" s="1" t="s">
        <v>47</v>
      </c>
      <c r="P1735" s="1" t="s">
        <v>413</v>
      </c>
      <c r="Q1735">
        <v>2036.86</v>
      </c>
      <c r="R1735">
        <v>7</v>
      </c>
      <c r="S1735" s="5">
        <v>0</v>
      </c>
      <c r="T1735" s="11">
        <v>366.63479999999998</v>
      </c>
      <c r="U1735" s="11">
        <f>SalesData[[#This Row],[Profit]]/SalesData[[#This Row],[Quantity]]</f>
        <v>52.376399999999997</v>
      </c>
      <c r="V1735" s="5">
        <f>SalesData[[#This Row],[Profit]]/SalesData[[#This Row],[Sales]]</f>
        <v>0.18</v>
      </c>
      <c r="W1735" s="17">
        <f>IF(SalesData[[#This Row],[Discount]]&gt;=0.2,1,0)</f>
        <v>0</v>
      </c>
      <c r="X1735" s="1" t="s">
        <v>49</v>
      </c>
      <c r="Y1735" s="1" t="str">
        <f>TEXT(SalesData[[#This Row],[Order Date]],"yyyy")</f>
        <v>2017</v>
      </c>
      <c r="Z1735" s="1" t="s">
        <v>36</v>
      </c>
    </row>
    <row r="1736" spans="1:26" x14ac:dyDescent="0.3">
      <c r="A1736">
        <v>8170</v>
      </c>
      <c r="B1736" s="1" t="s">
        <v>3963</v>
      </c>
      <c r="C1736" s="2">
        <v>43045</v>
      </c>
      <c r="D1736" s="2">
        <v>43052</v>
      </c>
      <c r="E1736" s="1" t="s">
        <v>41</v>
      </c>
      <c r="F1736" s="1" t="s">
        <v>1846</v>
      </c>
      <c r="G1736" s="1" t="s">
        <v>1847</v>
      </c>
      <c r="H1736" s="1" t="s">
        <v>102</v>
      </c>
      <c r="I1736" s="1" t="s">
        <v>27</v>
      </c>
      <c r="J1736" s="1" t="s">
        <v>193</v>
      </c>
      <c r="K1736" s="1" t="s">
        <v>194</v>
      </c>
      <c r="L1736" s="1" t="s">
        <v>56</v>
      </c>
      <c r="M1736" s="1" t="s">
        <v>407</v>
      </c>
      <c r="N1736" s="1" t="s">
        <v>32</v>
      </c>
      <c r="O1736" s="1" t="s">
        <v>38</v>
      </c>
      <c r="P1736" s="1" t="s">
        <v>408</v>
      </c>
      <c r="Q1736">
        <v>449.56799999999998</v>
      </c>
      <c r="R1736">
        <v>2</v>
      </c>
      <c r="S1736" s="5">
        <v>0.2</v>
      </c>
      <c r="T1736" s="11">
        <v>-73.0548</v>
      </c>
      <c r="U1736" s="11">
        <f>SalesData[[#This Row],[Profit]]/SalesData[[#This Row],[Quantity]]</f>
        <v>-36.5274</v>
      </c>
      <c r="V1736" s="5">
        <f>SalesData[[#This Row],[Profit]]/SalesData[[#This Row],[Sales]]</f>
        <v>-0.16250000000000001</v>
      </c>
      <c r="W1736" s="17">
        <f>IF(SalesData[[#This Row],[Discount]]&gt;=0.2,1,0)</f>
        <v>1</v>
      </c>
      <c r="X1736" s="1" t="s">
        <v>49</v>
      </c>
      <c r="Y1736" s="1" t="str">
        <f>TEXT(SalesData[[#This Row],[Order Date]],"yyyy")</f>
        <v>2017</v>
      </c>
      <c r="Z1736" s="1" t="s">
        <v>36</v>
      </c>
    </row>
    <row r="1737" spans="1:26" x14ac:dyDescent="0.3">
      <c r="A1737">
        <v>8180</v>
      </c>
      <c r="B1737" s="1" t="s">
        <v>3964</v>
      </c>
      <c r="C1737" s="2">
        <v>42218</v>
      </c>
      <c r="D1737" s="2">
        <v>42222</v>
      </c>
      <c r="E1737" s="1" t="s">
        <v>41</v>
      </c>
      <c r="F1737" s="1" t="s">
        <v>590</v>
      </c>
      <c r="G1737" s="1" t="s">
        <v>591</v>
      </c>
      <c r="H1737" s="1" t="s">
        <v>26</v>
      </c>
      <c r="I1737" s="1" t="s">
        <v>27</v>
      </c>
      <c r="J1737" s="1" t="s">
        <v>880</v>
      </c>
      <c r="K1737" s="1" t="s">
        <v>1519</v>
      </c>
      <c r="L1737" s="1" t="s">
        <v>56</v>
      </c>
      <c r="M1737" s="1" t="s">
        <v>2568</v>
      </c>
      <c r="N1737" s="1" t="s">
        <v>32</v>
      </c>
      <c r="O1737" s="1" t="s">
        <v>47</v>
      </c>
      <c r="P1737" s="1" t="s">
        <v>2569</v>
      </c>
      <c r="Q1737">
        <v>277.5</v>
      </c>
      <c r="R1737">
        <v>4</v>
      </c>
      <c r="S1737" s="5">
        <v>0.5</v>
      </c>
      <c r="T1737" s="11">
        <v>-188.7</v>
      </c>
      <c r="U1737" s="11">
        <f>SalesData[[#This Row],[Profit]]/SalesData[[#This Row],[Quantity]]</f>
        <v>-47.174999999999997</v>
      </c>
      <c r="V1737" s="5">
        <f>SalesData[[#This Row],[Profit]]/SalesData[[#This Row],[Sales]]</f>
        <v>-0.67999999999999994</v>
      </c>
      <c r="W1737" s="17">
        <f>IF(SalesData[[#This Row],[Discount]]&gt;=0.2,1,0)</f>
        <v>1</v>
      </c>
      <c r="X1737" s="1" t="s">
        <v>85</v>
      </c>
      <c r="Y1737" s="1" t="str">
        <f>TEXT(SalesData[[#This Row],[Order Date]],"yyyy")</f>
        <v>2015</v>
      </c>
      <c r="Z1737" s="1" t="s">
        <v>255</v>
      </c>
    </row>
    <row r="1738" spans="1:26" x14ac:dyDescent="0.3">
      <c r="A1738">
        <v>8181</v>
      </c>
      <c r="B1738" s="1" t="s">
        <v>3965</v>
      </c>
      <c r="C1738" s="2">
        <v>42329</v>
      </c>
      <c r="D1738" s="2">
        <v>42333</v>
      </c>
      <c r="E1738" s="1" t="s">
        <v>41</v>
      </c>
      <c r="F1738" s="1" t="s">
        <v>3014</v>
      </c>
      <c r="G1738" s="1" t="s">
        <v>3015</v>
      </c>
      <c r="H1738" s="1" t="s">
        <v>26</v>
      </c>
      <c r="I1738" s="1" t="s">
        <v>27</v>
      </c>
      <c r="J1738" s="1" t="s">
        <v>67</v>
      </c>
      <c r="K1738" s="1" t="s">
        <v>68</v>
      </c>
      <c r="L1738" s="1" t="s">
        <v>69</v>
      </c>
      <c r="M1738" s="1" t="s">
        <v>1249</v>
      </c>
      <c r="N1738" s="1" t="s">
        <v>32</v>
      </c>
      <c r="O1738" s="1" t="s">
        <v>47</v>
      </c>
      <c r="P1738" s="1" t="s">
        <v>1250</v>
      </c>
      <c r="Q1738">
        <v>1252.704</v>
      </c>
      <c r="R1738">
        <v>8</v>
      </c>
      <c r="S1738" s="5">
        <v>0.4</v>
      </c>
      <c r="T1738" s="11">
        <v>-480.20319999999998</v>
      </c>
      <c r="U1738" s="11">
        <f>SalesData[[#This Row],[Profit]]/SalesData[[#This Row],[Quantity]]</f>
        <v>-60.025399999999998</v>
      </c>
      <c r="V1738" s="5">
        <f>SalesData[[#This Row],[Profit]]/SalesData[[#This Row],[Sales]]</f>
        <v>-0.38333333333333336</v>
      </c>
      <c r="W1738" s="17">
        <f>IF(SalesData[[#This Row],[Discount]]&gt;=0.2,1,0)</f>
        <v>1</v>
      </c>
      <c r="X1738" s="1" t="s">
        <v>85</v>
      </c>
      <c r="Y1738" s="1" t="str">
        <f>TEXT(SalesData[[#This Row],[Order Date]],"yyyy")</f>
        <v>2015</v>
      </c>
      <c r="Z1738" s="1" t="s">
        <v>36</v>
      </c>
    </row>
    <row r="1739" spans="1:26" x14ac:dyDescent="0.3">
      <c r="A1739">
        <v>8183</v>
      </c>
      <c r="B1739" s="1" t="s">
        <v>3966</v>
      </c>
      <c r="C1739" s="2">
        <v>42873</v>
      </c>
      <c r="D1739" s="2">
        <v>42877</v>
      </c>
      <c r="E1739" s="1" t="s">
        <v>41</v>
      </c>
      <c r="F1739" s="1" t="s">
        <v>1830</v>
      </c>
      <c r="G1739" s="1" t="s">
        <v>1831</v>
      </c>
      <c r="H1739" s="1" t="s">
        <v>92</v>
      </c>
      <c r="I1739" s="1" t="s">
        <v>27</v>
      </c>
      <c r="J1739" s="1" t="s">
        <v>135</v>
      </c>
      <c r="K1739" s="1" t="s">
        <v>136</v>
      </c>
      <c r="L1739" s="1" t="s">
        <v>95</v>
      </c>
      <c r="M1739" s="1" t="s">
        <v>1544</v>
      </c>
      <c r="N1739" s="1" t="s">
        <v>32</v>
      </c>
      <c r="O1739" s="1" t="s">
        <v>58</v>
      </c>
      <c r="P1739" s="1" t="s">
        <v>1545</v>
      </c>
      <c r="Q1739">
        <v>22.608000000000001</v>
      </c>
      <c r="R1739">
        <v>3</v>
      </c>
      <c r="S1739" s="5">
        <v>0.6</v>
      </c>
      <c r="T1739" s="11">
        <v>-10.1736</v>
      </c>
      <c r="U1739" s="11">
        <f>SalesData[[#This Row],[Profit]]/SalesData[[#This Row],[Quantity]]</f>
        <v>-3.3912</v>
      </c>
      <c r="V1739" s="5">
        <f>SalesData[[#This Row],[Profit]]/SalesData[[#This Row],[Sales]]</f>
        <v>-0.45</v>
      </c>
      <c r="W1739" s="17">
        <f>IF(SalesData[[#This Row],[Discount]]&gt;=0.2,1,0)</f>
        <v>1</v>
      </c>
      <c r="X1739" s="1" t="s">
        <v>85</v>
      </c>
      <c r="Y1739" s="1" t="str">
        <f>TEXT(SalesData[[#This Row],[Order Date]],"yyyy")</f>
        <v>2017</v>
      </c>
      <c r="Z1739" s="1" t="s">
        <v>163</v>
      </c>
    </row>
    <row r="1740" spans="1:26" x14ac:dyDescent="0.3">
      <c r="A1740">
        <v>8184</v>
      </c>
      <c r="B1740" s="1" t="s">
        <v>3966</v>
      </c>
      <c r="C1740" s="2">
        <v>42873</v>
      </c>
      <c r="D1740" s="2">
        <v>42877</v>
      </c>
      <c r="E1740" s="1" t="s">
        <v>41</v>
      </c>
      <c r="F1740" s="1" t="s">
        <v>1830</v>
      </c>
      <c r="G1740" s="1" t="s">
        <v>1831</v>
      </c>
      <c r="H1740" s="1" t="s">
        <v>92</v>
      </c>
      <c r="I1740" s="1" t="s">
        <v>27</v>
      </c>
      <c r="J1740" s="1" t="s">
        <v>135</v>
      </c>
      <c r="K1740" s="1" t="s">
        <v>136</v>
      </c>
      <c r="L1740" s="1" t="s">
        <v>95</v>
      </c>
      <c r="M1740" s="1" t="s">
        <v>381</v>
      </c>
      <c r="N1740" s="1" t="s">
        <v>32</v>
      </c>
      <c r="O1740" s="1" t="s">
        <v>58</v>
      </c>
      <c r="P1740" s="1" t="s">
        <v>382</v>
      </c>
      <c r="Q1740">
        <v>1.8919999999999999</v>
      </c>
      <c r="R1740">
        <v>1</v>
      </c>
      <c r="S1740" s="5">
        <v>0.6</v>
      </c>
      <c r="T1740" s="11">
        <v>-0.99329999999999996</v>
      </c>
      <c r="U1740" s="11">
        <f>SalesData[[#This Row],[Profit]]/SalesData[[#This Row],[Quantity]]</f>
        <v>-0.99329999999999996</v>
      </c>
      <c r="V1740" s="5">
        <f>SalesData[[#This Row],[Profit]]/SalesData[[#This Row],[Sales]]</f>
        <v>-0.52500000000000002</v>
      </c>
      <c r="W1740" s="17">
        <f>IF(SalesData[[#This Row],[Discount]]&gt;=0.2,1,0)</f>
        <v>1</v>
      </c>
      <c r="X1740" s="1" t="s">
        <v>85</v>
      </c>
      <c r="Y1740" s="1" t="str">
        <f>TEXT(SalesData[[#This Row],[Order Date]],"yyyy")</f>
        <v>2017</v>
      </c>
      <c r="Z1740" s="1" t="s">
        <v>163</v>
      </c>
    </row>
    <row r="1741" spans="1:26" x14ac:dyDescent="0.3">
      <c r="A1741">
        <v>8187</v>
      </c>
      <c r="B1741" s="1" t="s">
        <v>3967</v>
      </c>
      <c r="C1741" s="2">
        <v>42260</v>
      </c>
      <c r="D1741" s="2">
        <v>42264</v>
      </c>
      <c r="E1741" s="1" t="s">
        <v>23</v>
      </c>
      <c r="F1741" s="1" t="s">
        <v>1474</v>
      </c>
      <c r="G1741" s="1" t="s">
        <v>1475</v>
      </c>
      <c r="H1741" s="1" t="s">
        <v>26</v>
      </c>
      <c r="I1741" s="1" t="s">
        <v>27</v>
      </c>
      <c r="J1741" s="1" t="s">
        <v>135</v>
      </c>
      <c r="K1741" s="1" t="s">
        <v>136</v>
      </c>
      <c r="L1741" s="1" t="s">
        <v>95</v>
      </c>
      <c r="M1741" s="1" t="s">
        <v>253</v>
      </c>
      <c r="N1741" s="1" t="s">
        <v>32</v>
      </c>
      <c r="O1741" s="1" t="s">
        <v>38</v>
      </c>
      <c r="P1741" s="1" t="s">
        <v>254</v>
      </c>
      <c r="Q1741">
        <v>170.072</v>
      </c>
      <c r="R1741">
        <v>4</v>
      </c>
      <c r="S1741" s="5">
        <v>0.3</v>
      </c>
      <c r="T1741" s="11">
        <v>-12.148</v>
      </c>
      <c r="U1741" s="11">
        <f>SalesData[[#This Row],[Profit]]/SalesData[[#This Row],[Quantity]]</f>
        <v>-3.0369999999999999</v>
      </c>
      <c r="V1741" s="5">
        <f>SalesData[[#This Row],[Profit]]/SalesData[[#This Row],[Sales]]</f>
        <v>-7.1428571428571425E-2</v>
      </c>
      <c r="W1741" s="17">
        <f>IF(SalesData[[#This Row],[Discount]]&gt;=0.2,1,0)</f>
        <v>1</v>
      </c>
      <c r="X1741" s="1" t="s">
        <v>85</v>
      </c>
      <c r="Y1741" s="1" t="str">
        <f>TEXT(SalesData[[#This Row],[Order Date]],"yyyy")</f>
        <v>2015</v>
      </c>
      <c r="Z1741" s="1" t="s">
        <v>79</v>
      </c>
    </row>
    <row r="1742" spans="1:26" x14ac:dyDescent="0.3">
      <c r="A1742">
        <v>8192</v>
      </c>
      <c r="B1742" s="1" t="s">
        <v>3968</v>
      </c>
      <c r="C1742" s="2">
        <v>43056</v>
      </c>
      <c r="D1742" s="2">
        <v>43060</v>
      </c>
      <c r="E1742" s="1" t="s">
        <v>41</v>
      </c>
      <c r="F1742" s="1" t="s">
        <v>2135</v>
      </c>
      <c r="G1742" s="1" t="s">
        <v>2136</v>
      </c>
      <c r="H1742" s="1" t="s">
        <v>26</v>
      </c>
      <c r="I1742" s="1" t="s">
        <v>27</v>
      </c>
      <c r="J1742" s="1" t="s">
        <v>175</v>
      </c>
      <c r="K1742" s="1" t="s">
        <v>122</v>
      </c>
      <c r="L1742" s="1" t="s">
        <v>69</v>
      </c>
      <c r="M1742" s="1" t="s">
        <v>356</v>
      </c>
      <c r="N1742" s="1" t="s">
        <v>32</v>
      </c>
      <c r="O1742" s="1" t="s">
        <v>58</v>
      </c>
      <c r="P1742" s="1" t="s">
        <v>357</v>
      </c>
      <c r="Q1742">
        <v>187.76</v>
      </c>
      <c r="R1742">
        <v>4</v>
      </c>
      <c r="S1742" s="5">
        <v>0</v>
      </c>
      <c r="T1742" s="11">
        <v>76.9816</v>
      </c>
      <c r="U1742" s="11">
        <f>SalesData[[#This Row],[Profit]]/SalesData[[#This Row],[Quantity]]</f>
        <v>19.2454</v>
      </c>
      <c r="V1742" s="5">
        <f>SalesData[[#This Row],[Profit]]/SalesData[[#This Row],[Sales]]</f>
        <v>0.41000000000000003</v>
      </c>
      <c r="W1742" s="17">
        <f>IF(SalesData[[#This Row],[Discount]]&gt;=0.2,1,0)</f>
        <v>0</v>
      </c>
      <c r="X1742" s="1" t="s">
        <v>85</v>
      </c>
      <c r="Y1742" s="1" t="str">
        <f>TEXT(SalesData[[#This Row],[Order Date]],"yyyy")</f>
        <v>2017</v>
      </c>
      <c r="Z1742" s="1" t="s">
        <v>36</v>
      </c>
    </row>
    <row r="1743" spans="1:26" x14ac:dyDescent="0.3">
      <c r="A1743">
        <v>8195</v>
      </c>
      <c r="B1743" s="1" t="s">
        <v>3969</v>
      </c>
      <c r="C1743" s="2">
        <v>42338</v>
      </c>
      <c r="D1743" s="2">
        <v>42341</v>
      </c>
      <c r="E1743" s="1" t="s">
        <v>89</v>
      </c>
      <c r="F1743" s="1" t="s">
        <v>639</v>
      </c>
      <c r="G1743" s="1" t="s">
        <v>640</v>
      </c>
      <c r="H1743" s="1" t="s">
        <v>26</v>
      </c>
      <c r="I1743" s="1" t="s">
        <v>27</v>
      </c>
      <c r="J1743" s="1" t="s">
        <v>3970</v>
      </c>
      <c r="K1743" s="1" t="s">
        <v>1038</v>
      </c>
      <c r="L1743" s="1" t="s">
        <v>30</v>
      </c>
      <c r="M1743" s="1" t="s">
        <v>315</v>
      </c>
      <c r="N1743" s="1" t="s">
        <v>32</v>
      </c>
      <c r="O1743" s="1" t="s">
        <v>58</v>
      </c>
      <c r="P1743" s="1" t="s">
        <v>316</v>
      </c>
      <c r="Q1743">
        <v>335.74400000000003</v>
      </c>
      <c r="R1743">
        <v>2</v>
      </c>
      <c r="S1743" s="5">
        <v>0.2</v>
      </c>
      <c r="T1743" s="11">
        <v>25.180800000000001</v>
      </c>
      <c r="U1743" s="11">
        <f>SalesData[[#This Row],[Profit]]/SalesData[[#This Row],[Quantity]]</f>
        <v>12.590400000000001</v>
      </c>
      <c r="V1743" s="5">
        <f>SalesData[[#This Row],[Profit]]/SalesData[[#This Row],[Sales]]</f>
        <v>7.4999999999999997E-2</v>
      </c>
      <c r="W1743" s="17">
        <f>IF(SalesData[[#This Row],[Discount]]&gt;=0.2,1,0)</f>
        <v>1</v>
      </c>
      <c r="X1743" s="1" t="s">
        <v>35</v>
      </c>
      <c r="Y1743" s="1" t="str">
        <f>TEXT(SalesData[[#This Row],[Order Date]],"yyyy")</f>
        <v>2015</v>
      </c>
      <c r="Z1743" s="1" t="s">
        <v>36</v>
      </c>
    </row>
    <row r="1744" spans="1:26" x14ac:dyDescent="0.3">
      <c r="A1744">
        <v>8204</v>
      </c>
      <c r="B1744" s="1" t="s">
        <v>3971</v>
      </c>
      <c r="C1744" s="2">
        <v>42316</v>
      </c>
      <c r="D1744" s="2">
        <v>42316</v>
      </c>
      <c r="E1744" s="1" t="s">
        <v>427</v>
      </c>
      <c r="F1744" s="1" t="s">
        <v>2499</v>
      </c>
      <c r="G1744" s="1" t="s">
        <v>2500</v>
      </c>
      <c r="H1744" s="1" t="s">
        <v>92</v>
      </c>
      <c r="I1744" s="1" t="s">
        <v>27</v>
      </c>
      <c r="J1744" s="1" t="s">
        <v>175</v>
      </c>
      <c r="K1744" s="1" t="s">
        <v>122</v>
      </c>
      <c r="L1744" s="1" t="s">
        <v>69</v>
      </c>
      <c r="M1744" s="1" t="s">
        <v>3577</v>
      </c>
      <c r="N1744" s="1" t="s">
        <v>32</v>
      </c>
      <c r="O1744" s="1" t="s">
        <v>58</v>
      </c>
      <c r="P1744" s="1" t="s">
        <v>3578</v>
      </c>
      <c r="Q1744">
        <v>11.82</v>
      </c>
      <c r="R1744">
        <v>3</v>
      </c>
      <c r="S1744" s="5">
        <v>0</v>
      </c>
      <c r="T1744" s="11">
        <v>4.7279999999999998</v>
      </c>
      <c r="U1744" s="11">
        <f>SalesData[[#This Row],[Profit]]/SalesData[[#This Row],[Quantity]]</f>
        <v>1.5759999999999998</v>
      </c>
      <c r="V1744" s="5">
        <f>SalesData[[#This Row],[Profit]]/SalesData[[#This Row],[Sales]]</f>
        <v>0.39999999999999997</v>
      </c>
      <c r="W1744" s="17">
        <f>IF(SalesData[[#This Row],[Discount]]&gt;=0.2,1,0)</f>
        <v>0</v>
      </c>
      <c r="X1744" s="1" t="s">
        <v>432</v>
      </c>
      <c r="Y1744" s="1" t="str">
        <f>TEXT(SalesData[[#This Row],[Order Date]],"yyyy")</f>
        <v>2015</v>
      </c>
      <c r="Z1744" s="1" t="s">
        <v>36</v>
      </c>
    </row>
    <row r="1745" spans="1:26" x14ac:dyDescent="0.3">
      <c r="A1745">
        <v>8206</v>
      </c>
      <c r="B1745" s="1" t="s">
        <v>3971</v>
      </c>
      <c r="C1745" s="2">
        <v>42316</v>
      </c>
      <c r="D1745" s="2">
        <v>42316</v>
      </c>
      <c r="E1745" s="1" t="s">
        <v>427</v>
      </c>
      <c r="F1745" s="1" t="s">
        <v>2499</v>
      </c>
      <c r="G1745" s="1" t="s">
        <v>2500</v>
      </c>
      <c r="H1745" s="1" t="s">
        <v>92</v>
      </c>
      <c r="I1745" s="1" t="s">
        <v>27</v>
      </c>
      <c r="J1745" s="1" t="s">
        <v>175</v>
      </c>
      <c r="K1745" s="1" t="s">
        <v>122</v>
      </c>
      <c r="L1745" s="1" t="s">
        <v>69</v>
      </c>
      <c r="M1745" s="1" t="s">
        <v>797</v>
      </c>
      <c r="N1745" s="1" t="s">
        <v>32</v>
      </c>
      <c r="O1745" s="1" t="s">
        <v>38</v>
      </c>
      <c r="P1745" s="1" t="s">
        <v>798</v>
      </c>
      <c r="Q1745">
        <v>577.76400000000001</v>
      </c>
      <c r="R1745">
        <v>2</v>
      </c>
      <c r="S1745" s="5">
        <v>0.1</v>
      </c>
      <c r="T1745" s="11">
        <v>115.5528</v>
      </c>
      <c r="U1745" s="11">
        <f>SalesData[[#This Row],[Profit]]/SalesData[[#This Row],[Quantity]]</f>
        <v>57.776400000000002</v>
      </c>
      <c r="V1745" s="5">
        <f>SalesData[[#This Row],[Profit]]/SalesData[[#This Row],[Sales]]</f>
        <v>0.2</v>
      </c>
      <c r="W1745" s="17">
        <f>IF(SalesData[[#This Row],[Discount]]&gt;=0.2,1,0)</f>
        <v>0</v>
      </c>
      <c r="X1745" s="1" t="s">
        <v>432</v>
      </c>
      <c r="Y1745" s="1" t="str">
        <f>TEXT(SalesData[[#This Row],[Order Date]],"yyyy")</f>
        <v>2015</v>
      </c>
      <c r="Z1745" s="1" t="s">
        <v>36</v>
      </c>
    </row>
    <row r="1746" spans="1:26" x14ac:dyDescent="0.3">
      <c r="A1746">
        <v>8207</v>
      </c>
      <c r="B1746" s="1" t="s">
        <v>3972</v>
      </c>
      <c r="C1746" s="2">
        <v>42120</v>
      </c>
      <c r="D1746" s="2">
        <v>42124</v>
      </c>
      <c r="E1746" s="1" t="s">
        <v>41</v>
      </c>
      <c r="F1746" s="1" t="s">
        <v>821</v>
      </c>
      <c r="G1746" s="1" t="s">
        <v>822</v>
      </c>
      <c r="H1746" s="1" t="s">
        <v>26</v>
      </c>
      <c r="I1746" s="1" t="s">
        <v>27</v>
      </c>
      <c r="J1746" s="1" t="s">
        <v>3973</v>
      </c>
      <c r="K1746" s="1" t="s">
        <v>45</v>
      </c>
      <c r="L1746" s="1" t="s">
        <v>30</v>
      </c>
      <c r="M1746" s="1" t="s">
        <v>46</v>
      </c>
      <c r="N1746" s="1" t="s">
        <v>32</v>
      </c>
      <c r="O1746" s="1" t="s">
        <v>47</v>
      </c>
      <c r="P1746" s="1" t="s">
        <v>48</v>
      </c>
      <c r="Q1746">
        <v>191.5155</v>
      </c>
      <c r="R1746">
        <v>1</v>
      </c>
      <c r="S1746" s="5">
        <v>0.45</v>
      </c>
      <c r="T1746" s="11">
        <v>-76.606200000000001</v>
      </c>
      <c r="U1746" s="11">
        <f>SalesData[[#This Row],[Profit]]/SalesData[[#This Row],[Quantity]]</f>
        <v>-76.606200000000001</v>
      </c>
      <c r="V1746" s="5">
        <f>SalesData[[#This Row],[Profit]]/SalesData[[#This Row],[Sales]]</f>
        <v>-0.4</v>
      </c>
      <c r="W1746" s="17">
        <f>IF(SalesData[[#This Row],[Discount]]&gt;=0.2,1,0)</f>
        <v>1</v>
      </c>
      <c r="X1746" s="1" t="s">
        <v>85</v>
      </c>
      <c r="Y1746" s="1" t="str">
        <f>TEXT(SalesData[[#This Row],[Order Date]],"yyyy")</f>
        <v>2015</v>
      </c>
      <c r="Z1746" s="1" t="s">
        <v>115</v>
      </c>
    </row>
    <row r="1747" spans="1:26" x14ac:dyDescent="0.3">
      <c r="A1747">
        <v>8212</v>
      </c>
      <c r="B1747" s="1" t="s">
        <v>3974</v>
      </c>
      <c r="C1747" s="2">
        <v>42681</v>
      </c>
      <c r="D1747" s="2">
        <v>42686</v>
      </c>
      <c r="E1747" s="1" t="s">
        <v>41</v>
      </c>
      <c r="F1747" s="1" t="s">
        <v>1339</v>
      </c>
      <c r="G1747" s="1" t="s">
        <v>1340</v>
      </c>
      <c r="H1747" s="1" t="s">
        <v>26</v>
      </c>
      <c r="I1747" s="1" t="s">
        <v>27</v>
      </c>
      <c r="J1747" s="1" t="s">
        <v>1741</v>
      </c>
      <c r="K1747" s="1" t="s">
        <v>94</v>
      </c>
      <c r="L1747" s="1" t="s">
        <v>95</v>
      </c>
      <c r="M1747" s="1" t="s">
        <v>3975</v>
      </c>
      <c r="N1747" s="1" t="s">
        <v>32</v>
      </c>
      <c r="O1747" s="1" t="s">
        <v>58</v>
      </c>
      <c r="P1747" s="1" t="s">
        <v>3976</v>
      </c>
      <c r="Q1747">
        <v>44.46</v>
      </c>
      <c r="R1747">
        <v>5</v>
      </c>
      <c r="S1747" s="5">
        <v>0.6</v>
      </c>
      <c r="T1747" s="11">
        <v>-17.783999999999999</v>
      </c>
      <c r="U1747" s="11">
        <f>SalesData[[#This Row],[Profit]]/SalesData[[#This Row],[Quantity]]</f>
        <v>-3.5568</v>
      </c>
      <c r="V1747" s="5">
        <f>SalesData[[#This Row],[Profit]]/SalesData[[#This Row],[Sales]]</f>
        <v>-0.39999999999999997</v>
      </c>
      <c r="W1747" s="17">
        <f>IF(SalesData[[#This Row],[Discount]]&gt;=0.2,1,0)</f>
        <v>1</v>
      </c>
      <c r="X1747" s="1" t="s">
        <v>60</v>
      </c>
      <c r="Y1747" s="1" t="str">
        <f>TEXT(SalesData[[#This Row],[Order Date]],"yyyy")</f>
        <v>2016</v>
      </c>
      <c r="Z1747" s="1" t="s">
        <v>36</v>
      </c>
    </row>
    <row r="1748" spans="1:26" x14ac:dyDescent="0.3">
      <c r="A1748">
        <v>8219</v>
      </c>
      <c r="B1748" s="1" t="s">
        <v>3977</v>
      </c>
      <c r="C1748" s="2">
        <v>41915</v>
      </c>
      <c r="D1748" s="2">
        <v>41919</v>
      </c>
      <c r="E1748" s="1" t="s">
        <v>41</v>
      </c>
      <c r="F1748" s="1" t="s">
        <v>3940</v>
      </c>
      <c r="G1748" s="1" t="s">
        <v>3941</v>
      </c>
      <c r="H1748" s="1" t="s">
        <v>26</v>
      </c>
      <c r="I1748" s="1" t="s">
        <v>27</v>
      </c>
      <c r="J1748" s="1" t="s">
        <v>1741</v>
      </c>
      <c r="K1748" s="1" t="s">
        <v>94</v>
      </c>
      <c r="L1748" s="1" t="s">
        <v>95</v>
      </c>
      <c r="M1748" s="1" t="s">
        <v>1423</v>
      </c>
      <c r="N1748" s="1" t="s">
        <v>32</v>
      </c>
      <c r="O1748" s="1" t="s">
        <v>58</v>
      </c>
      <c r="P1748" s="1" t="s">
        <v>1424</v>
      </c>
      <c r="Q1748">
        <v>31.776</v>
      </c>
      <c r="R1748">
        <v>3</v>
      </c>
      <c r="S1748" s="5">
        <v>0.6</v>
      </c>
      <c r="T1748" s="11">
        <v>-19.0656</v>
      </c>
      <c r="U1748" s="11">
        <f>SalesData[[#This Row],[Profit]]/SalesData[[#This Row],[Quantity]]</f>
        <v>-6.3552</v>
      </c>
      <c r="V1748" s="5">
        <f>SalesData[[#This Row],[Profit]]/SalesData[[#This Row],[Sales]]</f>
        <v>-0.6</v>
      </c>
      <c r="W1748" s="17">
        <f>IF(SalesData[[#This Row],[Discount]]&gt;=0.2,1,0)</f>
        <v>1</v>
      </c>
      <c r="X1748" s="1" t="s">
        <v>85</v>
      </c>
      <c r="Y1748" s="1" t="str">
        <f>TEXT(SalesData[[#This Row],[Order Date]],"yyyy")</f>
        <v>2014</v>
      </c>
      <c r="Z1748" s="1" t="s">
        <v>50</v>
      </c>
    </row>
    <row r="1749" spans="1:26" x14ac:dyDescent="0.3">
      <c r="A1749">
        <v>8228</v>
      </c>
      <c r="B1749" s="1" t="s">
        <v>3978</v>
      </c>
      <c r="C1749" s="2">
        <v>42464</v>
      </c>
      <c r="D1749" s="2">
        <v>42468</v>
      </c>
      <c r="E1749" s="1" t="s">
        <v>23</v>
      </c>
      <c r="F1749" s="1" t="s">
        <v>1822</v>
      </c>
      <c r="G1749" s="1" t="s">
        <v>1823</v>
      </c>
      <c r="H1749" s="1" t="s">
        <v>102</v>
      </c>
      <c r="I1749" s="1" t="s">
        <v>27</v>
      </c>
      <c r="J1749" s="1" t="s">
        <v>121</v>
      </c>
      <c r="K1749" s="1" t="s">
        <v>122</v>
      </c>
      <c r="L1749" s="1" t="s">
        <v>69</v>
      </c>
      <c r="M1749" s="1" t="s">
        <v>598</v>
      </c>
      <c r="N1749" s="1" t="s">
        <v>32</v>
      </c>
      <c r="O1749" s="1" t="s">
        <v>58</v>
      </c>
      <c r="P1749" s="1" t="s">
        <v>599</v>
      </c>
      <c r="Q1749">
        <v>82.64</v>
      </c>
      <c r="R1749">
        <v>2</v>
      </c>
      <c r="S1749" s="5">
        <v>0</v>
      </c>
      <c r="T1749" s="11">
        <v>7.4375999999999998</v>
      </c>
      <c r="U1749" s="11">
        <f>SalesData[[#This Row],[Profit]]/SalesData[[#This Row],[Quantity]]</f>
        <v>3.7187999999999999</v>
      </c>
      <c r="V1749" s="5">
        <f>SalesData[[#This Row],[Profit]]/SalesData[[#This Row],[Sales]]</f>
        <v>0.09</v>
      </c>
      <c r="W1749" s="17">
        <f>IF(SalesData[[#This Row],[Discount]]&gt;=0.2,1,0)</f>
        <v>0</v>
      </c>
      <c r="X1749" s="1" t="s">
        <v>85</v>
      </c>
      <c r="Y1749" s="1" t="str">
        <f>TEXT(SalesData[[#This Row],[Order Date]],"yyyy")</f>
        <v>2016</v>
      </c>
      <c r="Z1749" s="1" t="s">
        <v>115</v>
      </c>
    </row>
    <row r="1750" spans="1:26" x14ac:dyDescent="0.3">
      <c r="A1750">
        <v>8232</v>
      </c>
      <c r="B1750" s="1" t="s">
        <v>3979</v>
      </c>
      <c r="C1750" s="2">
        <v>42551</v>
      </c>
      <c r="D1750" s="2">
        <v>42553</v>
      </c>
      <c r="E1750" s="1" t="s">
        <v>23</v>
      </c>
      <c r="F1750" s="1" t="s">
        <v>211</v>
      </c>
      <c r="G1750" s="1" t="s">
        <v>212</v>
      </c>
      <c r="H1750" s="1" t="s">
        <v>26</v>
      </c>
      <c r="I1750" s="1" t="s">
        <v>27</v>
      </c>
      <c r="J1750" s="1" t="s">
        <v>2816</v>
      </c>
      <c r="K1750" s="1" t="s">
        <v>669</v>
      </c>
      <c r="L1750" s="1" t="s">
        <v>30</v>
      </c>
      <c r="M1750" s="1" t="s">
        <v>279</v>
      </c>
      <c r="N1750" s="1" t="s">
        <v>32</v>
      </c>
      <c r="O1750" s="1" t="s">
        <v>33</v>
      </c>
      <c r="P1750" s="1" t="s">
        <v>280</v>
      </c>
      <c r="Q1750">
        <v>1266.8599999999999</v>
      </c>
      <c r="R1750">
        <v>7</v>
      </c>
      <c r="S1750" s="5">
        <v>0</v>
      </c>
      <c r="T1750" s="11">
        <v>291.37779999999998</v>
      </c>
      <c r="U1750" s="11">
        <f>SalesData[[#This Row],[Profit]]/SalesData[[#This Row],[Quantity]]</f>
        <v>41.625399999999999</v>
      </c>
      <c r="V1750" s="5">
        <f>SalesData[[#This Row],[Profit]]/SalesData[[#This Row],[Sales]]</f>
        <v>0.23</v>
      </c>
      <c r="W1750" s="17">
        <f>IF(SalesData[[#This Row],[Discount]]&gt;=0.2,1,0)</f>
        <v>0</v>
      </c>
      <c r="X1750" s="1" t="s">
        <v>72</v>
      </c>
      <c r="Y1750" s="1" t="str">
        <f>TEXT(SalesData[[#This Row],[Order Date]],"yyyy")</f>
        <v>2016</v>
      </c>
      <c r="Z1750" s="1" t="s">
        <v>61</v>
      </c>
    </row>
    <row r="1751" spans="1:26" x14ac:dyDescent="0.3">
      <c r="A1751">
        <v>8236</v>
      </c>
      <c r="B1751" s="1" t="s">
        <v>3980</v>
      </c>
      <c r="C1751" s="2">
        <v>42856</v>
      </c>
      <c r="D1751" s="2">
        <v>42861</v>
      </c>
      <c r="E1751" s="1" t="s">
        <v>41</v>
      </c>
      <c r="F1751" s="1" t="s">
        <v>1347</v>
      </c>
      <c r="G1751" s="1" t="s">
        <v>1348</v>
      </c>
      <c r="H1751" s="1" t="s">
        <v>26</v>
      </c>
      <c r="I1751" s="1" t="s">
        <v>27</v>
      </c>
      <c r="J1751" s="1" t="s">
        <v>608</v>
      </c>
      <c r="K1751" s="1" t="s">
        <v>45</v>
      </c>
      <c r="L1751" s="1" t="s">
        <v>30</v>
      </c>
      <c r="M1751" s="1" t="s">
        <v>523</v>
      </c>
      <c r="N1751" s="1" t="s">
        <v>32</v>
      </c>
      <c r="O1751" s="1" t="s">
        <v>47</v>
      </c>
      <c r="P1751" s="1" t="s">
        <v>524</v>
      </c>
      <c r="Q1751">
        <v>933.26199999999994</v>
      </c>
      <c r="R1751">
        <v>4</v>
      </c>
      <c r="S1751" s="5">
        <v>0.45</v>
      </c>
      <c r="T1751" s="11">
        <v>-458.14679999999998</v>
      </c>
      <c r="U1751" s="11">
        <f>SalesData[[#This Row],[Profit]]/SalesData[[#This Row],[Quantity]]</f>
        <v>-114.5367</v>
      </c>
      <c r="V1751" s="5">
        <f>SalesData[[#This Row],[Profit]]/SalesData[[#This Row],[Sales]]</f>
        <v>-0.49090909090909091</v>
      </c>
      <c r="W1751" s="17">
        <f>IF(SalesData[[#This Row],[Discount]]&gt;=0.2,1,0)</f>
        <v>1</v>
      </c>
      <c r="X1751" s="1" t="s">
        <v>60</v>
      </c>
      <c r="Y1751" s="1" t="str">
        <f>TEXT(SalesData[[#This Row],[Order Date]],"yyyy")</f>
        <v>2017</v>
      </c>
      <c r="Z1751" s="1" t="s">
        <v>163</v>
      </c>
    </row>
    <row r="1752" spans="1:26" x14ac:dyDescent="0.3">
      <c r="A1752">
        <v>8237</v>
      </c>
      <c r="B1752" s="1" t="s">
        <v>3980</v>
      </c>
      <c r="C1752" s="2">
        <v>42856</v>
      </c>
      <c r="D1752" s="2">
        <v>42861</v>
      </c>
      <c r="E1752" s="1" t="s">
        <v>41</v>
      </c>
      <c r="F1752" s="1" t="s">
        <v>1347</v>
      </c>
      <c r="G1752" s="1" t="s">
        <v>1348</v>
      </c>
      <c r="H1752" s="1" t="s">
        <v>26</v>
      </c>
      <c r="I1752" s="1" t="s">
        <v>27</v>
      </c>
      <c r="J1752" s="1" t="s">
        <v>608</v>
      </c>
      <c r="K1752" s="1" t="s">
        <v>45</v>
      </c>
      <c r="L1752" s="1" t="s">
        <v>30</v>
      </c>
      <c r="M1752" s="1" t="s">
        <v>603</v>
      </c>
      <c r="N1752" s="1" t="s">
        <v>32</v>
      </c>
      <c r="O1752" s="1" t="s">
        <v>38</v>
      </c>
      <c r="P1752" s="1" t="s">
        <v>604</v>
      </c>
      <c r="Q1752">
        <v>2803.92</v>
      </c>
      <c r="R1752">
        <v>5</v>
      </c>
      <c r="S1752" s="5">
        <v>0.2</v>
      </c>
      <c r="T1752" s="11">
        <v>0</v>
      </c>
      <c r="U1752" s="11">
        <f>SalesData[[#This Row],[Profit]]/SalesData[[#This Row],[Quantity]]</f>
        <v>0</v>
      </c>
      <c r="V1752" s="5">
        <f>SalesData[[#This Row],[Profit]]/SalesData[[#This Row],[Sales]]</f>
        <v>0</v>
      </c>
      <c r="W1752" s="17">
        <f>IF(SalesData[[#This Row],[Discount]]&gt;=0.2,1,0)</f>
        <v>1</v>
      </c>
      <c r="X1752" s="1" t="s">
        <v>60</v>
      </c>
      <c r="Y1752" s="1" t="str">
        <f>TEXT(SalesData[[#This Row],[Order Date]],"yyyy")</f>
        <v>2017</v>
      </c>
      <c r="Z1752" s="1" t="s">
        <v>163</v>
      </c>
    </row>
    <row r="1753" spans="1:26" x14ac:dyDescent="0.3">
      <c r="A1753">
        <v>8241</v>
      </c>
      <c r="B1753" s="1" t="s">
        <v>3981</v>
      </c>
      <c r="C1753" s="2">
        <v>43028</v>
      </c>
      <c r="D1753" s="2">
        <v>43028</v>
      </c>
      <c r="E1753" s="1" t="s">
        <v>427</v>
      </c>
      <c r="F1753" s="1" t="s">
        <v>3982</v>
      </c>
      <c r="G1753" s="1" t="s">
        <v>3983</v>
      </c>
      <c r="H1753" s="1" t="s">
        <v>26</v>
      </c>
      <c r="I1753" s="1" t="s">
        <v>27</v>
      </c>
      <c r="J1753" s="1" t="s">
        <v>608</v>
      </c>
      <c r="K1753" s="1" t="s">
        <v>45</v>
      </c>
      <c r="L1753" s="1" t="s">
        <v>30</v>
      </c>
      <c r="M1753" s="1" t="s">
        <v>2789</v>
      </c>
      <c r="N1753" s="1" t="s">
        <v>32</v>
      </c>
      <c r="O1753" s="1" t="s">
        <v>58</v>
      </c>
      <c r="P1753" s="1" t="s">
        <v>2790</v>
      </c>
      <c r="Q1753">
        <v>43.936</v>
      </c>
      <c r="R1753">
        <v>4</v>
      </c>
      <c r="S1753" s="5">
        <v>0.2</v>
      </c>
      <c r="T1753" s="11">
        <v>6.0411999999999999</v>
      </c>
      <c r="U1753" s="11">
        <f>SalesData[[#This Row],[Profit]]/SalesData[[#This Row],[Quantity]]</f>
        <v>1.5103</v>
      </c>
      <c r="V1753" s="5">
        <f>SalesData[[#This Row],[Profit]]/SalesData[[#This Row],[Sales]]</f>
        <v>0.13750000000000001</v>
      </c>
      <c r="W1753" s="17">
        <f>IF(SalesData[[#This Row],[Discount]]&gt;=0.2,1,0)</f>
        <v>1</v>
      </c>
      <c r="X1753" s="1" t="s">
        <v>432</v>
      </c>
      <c r="Y1753" s="1" t="str">
        <f>TEXT(SalesData[[#This Row],[Order Date]],"yyyy")</f>
        <v>2017</v>
      </c>
      <c r="Z1753" s="1" t="s">
        <v>50</v>
      </c>
    </row>
    <row r="1754" spans="1:26" x14ac:dyDescent="0.3">
      <c r="A1754">
        <v>8245</v>
      </c>
      <c r="B1754" s="1" t="s">
        <v>3984</v>
      </c>
      <c r="C1754" s="2">
        <v>41863</v>
      </c>
      <c r="D1754" s="2">
        <v>41867</v>
      </c>
      <c r="E1754" s="1" t="s">
        <v>41</v>
      </c>
      <c r="F1754" s="1" t="s">
        <v>2850</v>
      </c>
      <c r="G1754" s="1" t="s">
        <v>2851</v>
      </c>
      <c r="H1754" s="1" t="s">
        <v>26</v>
      </c>
      <c r="I1754" s="1" t="s">
        <v>27</v>
      </c>
      <c r="J1754" s="1" t="s">
        <v>330</v>
      </c>
      <c r="K1754" s="1" t="s">
        <v>55</v>
      </c>
      <c r="L1754" s="1" t="s">
        <v>56</v>
      </c>
      <c r="M1754" s="1" t="s">
        <v>1520</v>
      </c>
      <c r="N1754" s="1" t="s">
        <v>32</v>
      </c>
      <c r="O1754" s="1" t="s">
        <v>58</v>
      </c>
      <c r="P1754" s="1" t="s">
        <v>1521</v>
      </c>
      <c r="Q1754">
        <v>85.44</v>
      </c>
      <c r="R1754">
        <v>3</v>
      </c>
      <c r="S1754" s="5">
        <v>0</v>
      </c>
      <c r="T1754" s="11">
        <v>31.6128</v>
      </c>
      <c r="U1754" s="11">
        <f>SalesData[[#This Row],[Profit]]/SalesData[[#This Row],[Quantity]]</f>
        <v>10.537599999999999</v>
      </c>
      <c r="V1754" s="5">
        <f>SalesData[[#This Row],[Profit]]/SalesData[[#This Row],[Sales]]</f>
        <v>0.37</v>
      </c>
      <c r="W1754" s="17">
        <f>IF(SalesData[[#This Row],[Discount]]&gt;=0.2,1,0)</f>
        <v>0</v>
      </c>
      <c r="X1754" s="1" t="s">
        <v>85</v>
      </c>
      <c r="Y1754" s="1" t="str">
        <f>TEXT(SalesData[[#This Row],[Order Date]],"yyyy")</f>
        <v>2014</v>
      </c>
      <c r="Z1754" s="1" t="s">
        <v>255</v>
      </c>
    </row>
    <row r="1755" spans="1:26" x14ac:dyDescent="0.3">
      <c r="A1755">
        <v>8251</v>
      </c>
      <c r="B1755" s="1" t="s">
        <v>3985</v>
      </c>
      <c r="C1755" s="2">
        <v>42068</v>
      </c>
      <c r="D1755" s="2">
        <v>42072</v>
      </c>
      <c r="E1755" s="1" t="s">
        <v>23</v>
      </c>
      <c r="F1755" s="1" t="s">
        <v>1683</v>
      </c>
      <c r="G1755" s="1" t="s">
        <v>1684</v>
      </c>
      <c r="H1755" s="1" t="s">
        <v>26</v>
      </c>
      <c r="I1755" s="1" t="s">
        <v>27</v>
      </c>
      <c r="J1755" s="1" t="s">
        <v>135</v>
      </c>
      <c r="K1755" s="1" t="s">
        <v>136</v>
      </c>
      <c r="L1755" s="1" t="s">
        <v>95</v>
      </c>
      <c r="M1755" s="1" t="s">
        <v>424</v>
      </c>
      <c r="N1755" s="1" t="s">
        <v>32</v>
      </c>
      <c r="O1755" s="1" t="s">
        <v>58</v>
      </c>
      <c r="P1755" s="1" t="s">
        <v>425</v>
      </c>
      <c r="Q1755">
        <v>4.7119999999999997</v>
      </c>
      <c r="R1755">
        <v>2</v>
      </c>
      <c r="S1755" s="5">
        <v>0.6</v>
      </c>
      <c r="T1755" s="11">
        <v>-1.8848</v>
      </c>
      <c r="U1755" s="11">
        <f>SalesData[[#This Row],[Profit]]/SalesData[[#This Row],[Quantity]]</f>
        <v>-0.94240000000000002</v>
      </c>
      <c r="V1755" s="5">
        <f>SalesData[[#This Row],[Profit]]/SalesData[[#This Row],[Sales]]</f>
        <v>-0.4</v>
      </c>
      <c r="W1755" s="17">
        <f>IF(SalesData[[#This Row],[Discount]]&gt;=0.2,1,0)</f>
        <v>1</v>
      </c>
      <c r="X1755" s="1" t="s">
        <v>85</v>
      </c>
      <c r="Y1755" s="1" t="str">
        <f>TEXT(SalesData[[#This Row],[Order Date]],"yyyy")</f>
        <v>2015</v>
      </c>
      <c r="Z1755" s="1" t="s">
        <v>197</v>
      </c>
    </row>
    <row r="1756" spans="1:26" x14ac:dyDescent="0.3">
      <c r="A1756">
        <v>8268</v>
      </c>
      <c r="B1756" s="1" t="s">
        <v>3986</v>
      </c>
      <c r="C1756" s="2">
        <v>42765</v>
      </c>
      <c r="D1756" s="2">
        <v>42772</v>
      </c>
      <c r="E1756" s="1" t="s">
        <v>41</v>
      </c>
      <c r="F1756" s="1" t="s">
        <v>3987</v>
      </c>
      <c r="G1756" s="1" t="s">
        <v>3988</v>
      </c>
      <c r="H1756" s="1" t="s">
        <v>26</v>
      </c>
      <c r="I1756" s="1" t="s">
        <v>27</v>
      </c>
      <c r="J1756" s="1" t="s">
        <v>181</v>
      </c>
      <c r="K1756" s="1" t="s">
        <v>136</v>
      </c>
      <c r="L1756" s="1" t="s">
        <v>95</v>
      </c>
      <c r="M1756" s="1" t="s">
        <v>2568</v>
      </c>
      <c r="N1756" s="1" t="s">
        <v>32</v>
      </c>
      <c r="O1756" s="1" t="s">
        <v>47</v>
      </c>
      <c r="P1756" s="1" t="s">
        <v>2569</v>
      </c>
      <c r="Q1756">
        <v>69.375</v>
      </c>
      <c r="R1756">
        <v>1</v>
      </c>
      <c r="S1756" s="5">
        <v>0.5</v>
      </c>
      <c r="T1756" s="11">
        <v>-47.174999999999997</v>
      </c>
      <c r="U1756" s="11">
        <f>SalesData[[#This Row],[Profit]]/SalesData[[#This Row],[Quantity]]</f>
        <v>-47.174999999999997</v>
      </c>
      <c r="V1756" s="5">
        <f>SalesData[[#This Row],[Profit]]/SalesData[[#This Row],[Sales]]</f>
        <v>-0.67999999999999994</v>
      </c>
      <c r="W1756" s="17">
        <f>IF(SalesData[[#This Row],[Discount]]&gt;=0.2,1,0)</f>
        <v>1</v>
      </c>
      <c r="X1756" s="1" t="s">
        <v>49</v>
      </c>
      <c r="Y1756" s="1" t="str">
        <f>TEXT(SalesData[[#This Row],[Order Date]],"yyyy")</f>
        <v>2017</v>
      </c>
      <c r="Z1756" s="1" t="s">
        <v>171</v>
      </c>
    </row>
    <row r="1757" spans="1:26" x14ac:dyDescent="0.3">
      <c r="A1757">
        <v>8272</v>
      </c>
      <c r="B1757" s="1" t="s">
        <v>3989</v>
      </c>
      <c r="C1757" s="2">
        <v>42729</v>
      </c>
      <c r="D1757" s="2">
        <v>42735</v>
      </c>
      <c r="E1757" s="1" t="s">
        <v>41</v>
      </c>
      <c r="F1757" s="1" t="s">
        <v>1611</v>
      </c>
      <c r="G1757" s="1" t="s">
        <v>1612</v>
      </c>
      <c r="H1757" s="1" t="s">
        <v>26</v>
      </c>
      <c r="I1757" s="1" t="s">
        <v>27</v>
      </c>
      <c r="J1757" s="1" t="s">
        <v>175</v>
      </c>
      <c r="K1757" s="1" t="s">
        <v>122</v>
      </c>
      <c r="L1757" s="1" t="s">
        <v>69</v>
      </c>
      <c r="M1757" s="1" t="s">
        <v>516</v>
      </c>
      <c r="N1757" s="1" t="s">
        <v>32</v>
      </c>
      <c r="O1757" s="1" t="s">
        <v>38</v>
      </c>
      <c r="P1757" s="1" t="s">
        <v>517</v>
      </c>
      <c r="Q1757">
        <v>2563.056</v>
      </c>
      <c r="R1757">
        <v>8</v>
      </c>
      <c r="S1757" s="5">
        <v>0.1</v>
      </c>
      <c r="T1757" s="11">
        <v>313.26240000000001</v>
      </c>
      <c r="U1757" s="11">
        <f>SalesData[[#This Row],[Profit]]/SalesData[[#This Row],[Quantity]]</f>
        <v>39.157800000000002</v>
      </c>
      <c r="V1757" s="5">
        <f>SalesData[[#This Row],[Profit]]/SalesData[[#This Row],[Sales]]</f>
        <v>0.12222222222222223</v>
      </c>
      <c r="W1757" s="17">
        <f>IF(SalesData[[#This Row],[Discount]]&gt;=0.2,1,0)</f>
        <v>0</v>
      </c>
      <c r="X1757" s="1" t="s">
        <v>131</v>
      </c>
      <c r="Y1757" s="1" t="str">
        <f>TEXT(SalesData[[#This Row],[Order Date]],"yyyy")</f>
        <v>2016</v>
      </c>
      <c r="Z1757" s="1" t="s">
        <v>98</v>
      </c>
    </row>
    <row r="1758" spans="1:26" x14ac:dyDescent="0.3">
      <c r="A1758">
        <v>8273</v>
      </c>
      <c r="B1758" s="1" t="s">
        <v>3990</v>
      </c>
      <c r="C1758" s="2">
        <v>42663</v>
      </c>
      <c r="D1758" s="2">
        <v>42668</v>
      </c>
      <c r="E1758" s="1" t="s">
        <v>41</v>
      </c>
      <c r="F1758" s="1" t="s">
        <v>2590</v>
      </c>
      <c r="G1758" s="1" t="s">
        <v>2591</v>
      </c>
      <c r="H1758" s="1" t="s">
        <v>92</v>
      </c>
      <c r="I1758" s="1" t="s">
        <v>27</v>
      </c>
      <c r="J1758" s="1" t="s">
        <v>3596</v>
      </c>
      <c r="K1758" s="1" t="s">
        <v>55</v>
      </c>
      <c r="L1758" s="1" t="s">
        <v>56</v>
      </c>
      <c r="M1758" s="1" t="s">
        <v>2990</v>
      </c>
      <c r="N1758" s="1" t="s">
        <v>32</v>
      </c>
      <c r="O1758" s="1" t="s">
        <v>38</v>
      </c>
      <c r="P1758" s="1" t="s">
        <v>2991</v>
      </c>
      <c r="Q1758">
        <v>387.13600000000002</v>
      </c>
      <c r="R1758">
        <v>4</v>
      </c>
      <c r="S1758" s="5">
        <v>0.2</v>
      </c>
      <c r="T1758" s="11">
        <v>4.8391999999999999</v>
      </c>
      <c r="U1758" s="11">
        <f>SalesData[[#This Row],[Profit]]/SalesData[[#This Row],[Quantity]]</f>
        <v>1.2098</v>
      </c>
      <c r="V1758" s="5">
        <f>SalesData[[#This Row],[Profit]]/SalesData[[#This Row],[Sales]]</f>
        <v>1.2499999999999999E-2</v>
      </c>
      <c r="W1758" s="17">
        <f>IF(SalesData[[#This Row],[Discount]]&gt;=0.2,1,0)</f>
        <v>1</v>
      </c>
      <c r="X1758" s="1" t="s">
        <v>60</v>
      </c>
      <c r="Y1758" s="1" t="str">
        <f>TEXT(SalesData[[#This Row],[Order Date]],"yyyy")</f>
        <v>2016</v>
      </c>
      <c r="Z1758" s="1" t="s">
        <v>50</v>
      </c>
    </row>
    <row r="1759" spans="1:26" x14ac:dyDescent="0.3">
      <c r="A1759">
        <v>8282</v>
      </c>
      <c r="B1759" s="1" t="s">
        <v>3991</v>
      </c>
      <c r="C1759" s="2">
        <v>42864</v>
      </c>
      <c r="D1759" s="2">
        <v>42865</v>
      </c>
      <c r="E1759" s="1" t="s">
        <v>89</v>
      </c>
      <c r="F1759" s="1" t="s">
        <v>571</v>
      </c>
      <c r="G1759" s="1" t="s">
        <v>572</v>
      </c>
      <c r="H1759" s="1" t="s">
        <v>92</v>
      </c>
      <c r="I1759" s="1" t="s">
        <v>27</v>
      </c>
      <c r="J1759" s="1" t="s">
        <v>608</v>
      </c>
      <c r="K1759" s="1" t="s">
        <v>1038</v>
      </c>
      <c r="L1759" s="1" t="s">
        <v>30</v>
      </c>
      <c r="M1759" s="1" t="s">
        <v>1092</v>
      </c>
      <c r="N1759" s="1" t="s">
        <v>32</v>
      </c>
      <c r="O1759" s="1" t="s">
        <v>38</v>
      </c>
      <c r="P1759" s="1" t="s">
        <v>1093</v>
      </c>
      <c r="Q1759">
        <v>207</v>
      </c>
      <c r="R1759">
        <v>3</v>
      </c>
      <c r="S1759" s="5">
        <v>0.2</v>
      </c>
      <c r="T1759" s="11">
        <v>25.875</v>
      </c>
      <c r="U1759" s="11">
        <f>SalesData[[#This Row],[Profit]]/SalesData[[#This Row],[Quantity]]</f>
        <v>8.625</v>
      </c>
      <c r="V1759" s="5">
        <f>SalesData[[#This Row],[Profit]]/SalesData[[#This Row],[Sales]]</f>
        <v>0.125</v>
      </c>
      <c r="W1759" s="17">
        <f>IF(SalesData[[#This Row],[Discount]]&gt;=0.2,1,0)</f>
        <v>1</v>
      </c>
      <c r="X1759" s="1" t="s">
        <v>125</v>
      </c>
      <c r="Y1759" s="1" t="str">
        <f>TEXT(SalesData[[#This Row],[Order Date]],"yyyy")</f>
        <v>2017</v>
      </c>
      <c r="Z1759" s="1" t="s">
        <v>163</v>
      </c>
    </row>
    <row r="1760" spans="1:26" x14ac:dyDescent="0.3">
      <c r="A1760">
        <v>8286</v>
      </c>
      <c r="B1760" s="1" t="s">
        <v>3992</v>
      </c>
      <c r="C1760" s="2">
        <v>42359</v>
      </c>
      <c r="D1760" s="2">
        <v>42364</v>
      </c>
      <c r="E1760" s="1" t="s">
        <v>23</v>
      </c>
      <c r="F1760" s="1" t="s">
        <v>1226</v>
      </c>
      <c r="G1760" s="1" t="s">
        <v>1227</v>
      </c>
      <c r="H1760" s="1" t="s">
        <v>102</v>
      </c>
      <c r="I1760" s="1" t="s">
        <v>27</v>
      </c>
      <c r="J1760" s="1" t="s">
        <v>3659</v>
      </c>
      <c r="K1760" s="1" t="s">
        <v>136</v>
      </c>
      <c r="L1760" s="1" t="s">
        <v>95</v>
      </c>
      <c r="M1760" s="1" t="s">
        <v>609</v>
      </c>
      <c r="N1760" s="1" t="s">
        <v>32</v>
      </c>
      <c r="O1760" s="1" t="s">
        <v>58</v>
      </c>
      <c r="P1760" s="1" t="s">
        <v>610</v>
      </c>
      <c r="Q1760">
        <v>51.756</v>
      </c>
      <c r="R1760">
        <v>3</v>
      </c>
      <c r="S1760" s="5">
        <v>0.6</v>
      </c>
      <c r="T1760" s="11">
        <v>-33.641399999999997</v>
      </c>
      <c r="U1760" s="11">
        <f>SalesData[[#This Row],[Profit]]/SalesData[[#This Row],[Quantity]]</f>
        <v>-11.213799999999999</v>
      </c>
      <c r="V1760" s="5">
        <f>SalesData[[#This Row],[Profit]]/SalesData[[#This Row],[Sales]]</f>
        <v>-0.64999999999999991</v>
      </c>
      <c r="W1760" s="17">
        <f>IF(SalesData[[#This Row],[Discount]]&gt;=0.2,1,0)</f>
        <v>1</v>
      </c>
      <c r="X1760" s="1" t="s">
        <v>60</v>
      </c>
      <c r="Y1760" s="1" t="str">
        <f>TEXT(SalesData[[#This Row],[Order Date]],"yyyy")</f>
        <v>2015</v>
      </c>
      <c r="Z1760" s="1" t="s">
        <v>98</v>
      </c>
    </row>
    <row r="1761" spans="1:26" x14ac:dyDescent="0.3">
      <c r="A1761">
        <v>8298</v>
      </c>
      <c r="B1761" s="1" t="s">
        <v>3993</v>
      </c>
      <c r="C1761" s="2">
        <v>42190</v>
      </c>
      <c r="D1761" s="2">
        <v>42196</v>
      </c>
      <c r="E1761" s="1" t="s">
        <v>41</v>
      </c>
      <c r="F1761" s="1" t="s">
        <v>2537</v>
      </c>
      <c r="G1761" s="1" t="s">
        <v>2538</v>
      </c>
      <c r="H1761" s="1" t="s">
        <v>92</v>
      </c>
      <c r="I1761" s="1" t="s">
        <v>27</v>
      </c>
      <c r="J1761" s="1" t="s">
        <v>1529</v>
      </c>
      <c r="K1761" s="1" t="s">
        <v>1038</v>
      </c>
      <c r="L1761" s="1" t="s">
        <v>30</v>
      </c>
      <c r="M1761" s="1" t="s">
        <v>2013</v>
      </c>
      <c r="N1761" s="1" t="s">
        <v>32</v>
      </c>
      <c r="O1761" s="1" t="s">
        <v>58</v>
      </c>
      <c r="P1761" s="1" t="s">
        <v>2014</v>
      </c>
      <c r="Q1761">
        <v>4.9279999999999999</v>
      </c>
      <c r="R1761">
        <v>2</v>
      </c>
      <c r="S1761" s="5">
        <v>0.2</v>
      </c>
      <c r="T1761" s="11">
        <v>0.73919999999999997</v>
      </c>
      <c r="U1761" s="11">
        <f>SalesData[[#This Row],[Profit]]/SalesData[[#This Row],[Quantity]]</f>
        <v>0.36959999999999998</v>
      </c>
      <c r="V1761" s="5">
        <f>SalesData[[#This Row],[Profit]]/SalesData[[#This Row],[Sales]]</f>
        <v>0.15</v>
      </c>
      <c r="W1761" s="17">
        <f>IF(SalesData[[#This Row],[Discount]]&gt;=0.2,1,0)</f>
        <v>1</v>
      </c>
      <c r="X1761" s="1" t="s">
        <v>131</v>
      </c>
      <c r="Y1761" s="1" t="str">
        <f>TEXT(SalesData[[#This Row],[Order Date]],"yyyy")</f>
        <v>2015</v>
      </c>
      <c r="Z1761" s="1" t="s">
        <v>73</v>
      </c>
    </row>
    <row r="1762" spans="1:26" x14ac:dyDescent="0.3">
      <c r="A1762">
        <v>8303</v>
      </c>
      <c r="B1762" s="1" t="s">
        <v>3994</v>
      </c>
      <c r="C1762" s="2">
        <v>42942</v>
      </c>
      <c r="D1762" s="2">
        <v>42948</v>
      </c>
      <c r="E1762" s="1" t="s">
        <v>41</v>
      </c>
      <c r="F1762" s="1" t="s">
        <v>3995</v>
      </c>
      <c r="G1762" s="1" t="s">
        <v>3996</v>
      </c>
      <c r="H1762" s="1" t="s">
        <v>92</v>
      </c>
      <c r="I1762" s="1" t="s">
        <v>27</v>
      </c>
      <c r="J1762" s="1" t="s">
        <v>54</v>
      </c>
      <c r="K1762" s="1" t="s">
        <v>55</v>
      </c>
      <c r="L1762" s="1" t="s">
        <v>56</v>
      </c>
      <c r="M1762" s="1" t="s">
        <v>857</v>
      </c>
      <c r="N1762" s="1" t="s">
        <v>32</v>
      </c>
      <c r="O1762" s="1" t="s">
        <v>38</v>
      </c>
      <c r="P1762" s="1" t="s">
        <v>858</v>
      </c>
      <c r="Q1762">
        <v>362.35199999999998</v>
      </c>
      <c r="R1762">
        <v>3</v>
      </c>
      <c r="S1762" s="5">
        <v>0.2</v>
      </c>
      <c r="T1762" s="11">
        <v>45.293999999999997</v>
      </c>
      <c r="U1762" s="11">
        <f>SalesData[[#This Row],[Profit]]/SalesData[[#This Row],[Quantity]]</f>
        <v>15.097999999999999</v>
      </c>
      <c r="V1762" s="5">
        <f>SalesData[[#This Row],[Profit]]/SalesData[[#This Row],[Sales]]</f>
        <v>0.125</v>
      </c>
      <c r="W1762" s="17">
        <f>IF(SalesData[[#This Row],[Discount]]&gt;=0.2,1,0)</f>
        <v>1</v>
      </c>
      <c r="X1762" s="1" t="s">
        <v>131</v>
      </c>
      <c r="Y1762" s="1" t="str">
        <f>TEXT(SalesData[[#This Row],[Order Date]],"yyyy")</f>
        <v>2017</v>
      </c>
      <c r="Z1762" s="1" t="s">
        <v>73</v>
      </c>
    </row>
    <row r="1763" spans="1:26" x14ac:dyDescent="0.3">
      <c r="A1763">
        <v>8305</v>
      </c>
      <c r="B1763" s="1" t="s">
        <v>3997</v>
      </c>
      <c r="C1763" s="2">
        <v>43042</v>
      </c>
      <c r="D1763" s="2">
        <v>43048</v>
      </c>
      <c r="E1763" s="1" t="s">
        <v>41</v>
      </c>
      <c r="F1763" s="1" t="s">
        <v>2365</v>
      </c>
      <c r="G1763" s="1" t="s">
        <v>2366</v>
      </c>
      <c r="H1763" s="1" t="s">
        <v>26</v>
      </c>
      <c r="I1763" s="1" t="s">
        <v>27</v>
      </c>
      <c r="J1763" s="1" t="s">
        <v>2087</v>
      </c>
      <c r="K1763" s="1" t="s">
        <v>55</v>
      </c>
      <c r="L1763" s="1" t="s">
        <v>56</v>
      </c>
      <c r="M1763" s="1" t="s">
        <v>3191</v>
      </c>
      <c r="N1763" s="1" t="s">
        <v>32</v>
      </c>
      <c r="O1763" s="1" t="s">
        <v>47</v>
      </c>
      <c r="P1763" s="1" t="s">
        <v>3192</v>
      </c>
      <c r="Q1763">
        <v>486.36799999999999</v>
      </c>
      <c r="R1763">
        <v>4</v>
      </c>
      <c r="S1763" s="5">
        <v>0.2</v>
      </c>
      <c r="T1763" s="11">
        <v>36.477600000000002</v>
      </c>
      <c r="U1763" s="11">
        <f>SalesData[[#This Row],[Profit]]/SalesData[[#This Row],[Quantity]]</f>
        <v>9.1194000000000006</v>
      </c>
      <c r="V1763" s="5">
        <f>SalesData[[#This Row],[Profit]]/SalesData[[#This Row],[Sales]]</f>
        <v>7.5000000000000011E-2</v>
      </c>
      <c r="W1763" s="17">
        <f>IF(SalesData[[#This Row],[Discount]]&gt;=0.2,1,0)</f>
        <v>1</v>
      </c>
      <c r="X1763" s="1" t="s">
        <v>131</v>
      </c>
      <c r="Y1763" s="1" t="str">
        <f>TEXT(SalesData[[#This Row],[Order Date]],"yyyy")</f>
        <v>2017</v>
      </c>
      <c r="Z1763" s="1" t="s">
        <v>36</v>
      </c>
    </row>
    <row r="1764" spans="1:26" x14ac:dyDescent="0.3">
      <c r="A1764">
        <v>8311</v>
      </c>
      <c r="B1764" s="1" t="s">
        <v>3998</v>
      </c>
      <c r="C1764" s="2">
        <v>41699</v>
      </c>
      <c r="D1764" s="2">
        <v>41705</v>
      </c>
      <c r="E1764" s="1" t="s">
        <v>41</v>
      </c>
      <c r="F1764" s="1" t="s">
        <v>3999</v>
      </c>
      <c r="G1764" s="1" t="s">
        <v>4000</v>
      </c>
      <c r="H1764" s="1" t="s">
        <v>26</v>
      </c>
      <c r="I1764" s="1" t="s">
        <v>27</v>
      </c>
      <c r="J1764" s="1" t="s">
        <v>103</v>
      </c>
      <c r="K1764" s="1" t="s">
        <v>94</v>
      </c>
      <c r="L1764" s="1" t="s">
        <v>95</v>
      </c>
      <c r="M1764" s="1" t="s">
        <v>1801</v>
      </c>
      <c r="N1764" s="1" t="s">
        <v>32</v>
      </c>
      <c r="O1764" s="1" t="s">
        <v>47</v>
      </c>
      <c r="P1764" s="1" t="s">
        <v>1802</v>
      </c>
      <c r="Q1764">
        <v>376.50900000000001</v>
      </c>
      <c r="R1764">
        <v>3</v>
      </c>
      <c r="S1764" s="5">
        <v>0.3</v>
      </c>
      <c r="T1764" s="11">
        <v>-43.029600000000002</v>
      </c>
      <c r="U1764" s="11">
        <f>SalesData[[#This Row],[Profit]]/SalesData[[#This Row],[Quantity]]</f>
        <v>-14.343200000000001</v>
      </c>
      <c r="V1764" s="5">
        <f>SalesData[[#This Row],[Profit]]/SalesData[[#This Row],[Sales]]</f>
        <v>-0.11428571428571428</v>
      </c>
      <c r="W1764" s="17">
        <f>IF(SalesData[[#This Row],[Discount]]&gt;=0.2,1,0)</f>
        <v>1</v>
      </c>
      <c r="X1764" s="1" t="s">
        <v>131</v>
      </c>
      <c r="Y1764" s="1" t="str">
        <f>TEXT(SalesData[[#This Row],[Order Date]],"yyyy")</f>
        <v>2014</v>
      </c>
      <c r="Z1764" s="1" t="s">
        <v>197</v>
      </c>
    </row>
    <row r="1765" spans="1:26" x14ac:dyDescent="0.3">
      <c r="A1765">
        <v>8312</v>
      </c>
      <c r="B1765" s="1" t="s">
        <v>4001</v>
      </c>
      <c r="C1765" s="2">
        <v>42761</v>
      </c>
      <c r="D1765" s="2">
        <v>42766</v>
      </c>
      <c r="E1765" s="1" t="s">
        <v>41</v>
      </c>
      <c r="F1765" s="1" t="s">
        <v>3039</v>
      </c>
      <c r="G1765" s="1" t="s">
        <v>3040</v>
      </c>
      <c r="H1765" s="1" t="s">
        <v>26</v>
      </c>
      <c r="I1765" s="1" t="s">
        <v>27</v>
      </c>
      <c r="J1765" s="1" t="s">
        <v>349</v>
      </c>
      <c r="K1765" s="1" t="s">
        <v>669</v>
      </c>
      <c r="L1765" s="1" t="s">
        <v>30</v>
      </c>
      <c r="M1765" s="1" t="s">
        <v>203</v>
      </c>
      <c r="N1765" s="1" t="s">
        <v>32</v>
      </c>
      <c r="O1765" s="1" t="s">
        <v>58</v>
      </c>
      <c r="P1765" s="1" t="s">
        <v>204</v>
      </c>
      <c r="Q1765">
        <v>62.72</v>
      </c>
      <c r="R1765">
        <v>4</v>
      </c>
      <c r="S1765" s="5">
        <v>0</v>
      </c>
      <c r="T1765" s="11">
        <v>24.460799999999999</v>
      </c>
      <c r="U1765" s="11">
        <f>SalesData[[#This Row],[Profit]]/SalesData[[#This Row],[Quantity]]</f>
        <v>6.1151999999999997</v>
      </c>
      <c r="V1765" s="5">
        <f>SalesData[[#This Row],[Profit]]/SalesData[[#This Row],[Sales]]</f>
        <v>0.39</v>
      </c>
      <c r="W1765" s="17">
        <f>IF(SalesData[[#This Row],[Discount]]&gt;=0.2,1,0)</f>
        <v>0</v>
      </c>
      <c r="X1765" s="1" t="s">
        <v>60</v>
      </c>
      <c r="Y1765" s="1" t="str">
        <f>TEXT(SalesData[[#This Row],[Order Date]],"yyyy")</f>
        <v>2017</v>
      </c>
      <c r="Z1765" s="1" t="s">
        <v>171</v>
      </c>
    </row>
    <row r="1766" spans="1:26" x14ac:dyDescent="0.3">
      <c r="A1766">
        <v>8314</v>
      </c>
      <c r="B1766" s="1" t="s">
        <v>4002</v>
      </c>
      <c r="C1766" s="2">
        <v>41832</v>
      </c>
      <c r="D1766" s="2">
        <v>41836</v>
      </c>
      <c r="E1766" s="1" t="s">
        <v>41</v>
      </c>
      <c r="F1766" s="1" t="s">
        <v>1045</v>
      </c>
      <c r="G1766" s="1" t="s">
        <v>1046</v>
      </c>
      <c r="H1766" s="1" t="s">
        <v>102</v>
      </c>
      <c r="I1766" s="1" t="s">
        <v>27</v>
      </c>
      <c r="J1766" s="1" t="s">
        <v>2989</v>
      </c>
      <c r="K1766" s="1" t="s">
        <v>94</v>
      </c>
      <c r="L1766" s="1" t="s">
        <v>95</v>
      </c>
      <c r="M1766" s="1" t="s">
        <v>1084</v>
      </c>
      <c r="N1766" s="1" t="s">
        <v>32</v>
      </c>
      <c r="O1766" s="1" t="s">
        <v>38</v>
      </c>
      <c r="P1766" s="1" t="s">
        <v>1085</v>
      </c>
      <c r="Q1766">
        <v>512.35799999999995</v>
      </c>
      <c r="R1766">
        <v>3</v>
      </c>
      <c r="S1766" s="5">
        <v>0.3</v>
      </c>
      <c r="T1766" s="11">
        <v>-14.6388</v>
      </c>
      <c r="U1766" s="11">
        <f>SalesData[[#This Row],[Profit]]/SalesData[[#This Row],[Quantity]]</f>
        <v>-4.8795999999999999</v>
      </c>
      <c r="V1766" s="5">
        <f>SalesData[[#This Row],[Profit]]/SalesData[[#This Row],[Sales]]</f>
        <v>-2.8571428571428574E-2</v>
      </c>
      <c r="W1766" s="17">
        <f>IF(SalesData[[#This Row],[Discount]]&gt;=0.2,1,0)</f>
        <v>1</v>
      </c>
      <c r="X1766" s="1" t="s">
        <v>85</v>
      </c>
      <c r="Y1766" s="1" t="str">
        <f>TEXT(SalesData[[#This Row],[Order Date]],"yyyy")</f>
        <v>2014</v>
      </c>
      <c r="Z1766" s="1" t="s">
        <v>73</v>
      </c>
    </row>
    <row r="1767" spans="1:26" x14ac:dyDescent="0.3">
      <c r="A1767">
        <v>8333</v>
      </c>
      <c r="B1767" s="1" t="s">
        <v>4003</v>
      </c>
      <c r="C1767" s="2">
        <v>42438</v>
      </c>
      <c r="D1767" s="2">
        <v>42441</v>
      </c>
      <c r="E1767" s="1" t="s">
        <v>89</v>
      </c>
      <c r="F1767" s="1" t="s">
        <v>3582</v>
      </c>
      <c r="G1767" s="1" t="s">
        <v>3583</v>
      </c>
      <c r="H1767" s="1" t="s">
        <v>26</v>
      </c>
      <c r="I1767" s="1" t="s">
        <v>27</v>
      </c>
      <c r="J1767" s="1" t="s">
        <v>4004</v>
      </c>
      <c r="K1767" s="1" t="s">
        <v>436</v>
      </c>
      <c r="L1767" s="1" t="s">
        <v>69</v>
      </c>
      <c r="M1767" s="1" t="s">
        <v>592</v>
      </c>
      <c r="N1767" s="1" t="s">
        <v>32</v>
      </c>
      <c r="O1767" s="1" t="s">
        <v>38</v>
      </c>
      <c r="P1767" s="1" t="s">
        <v>593</v>
      </c>
      <c r="Q1767">
        <v>354.9</v>
      </c>
      <c r="R1767">
        <v>5</v>
      </c>
      <c r="S1767" s="5">
        <v>0</v>
      </c>
      <c r="T1767" s="11">
        <v>88.724999999999994</v>
      </c>
      <c r="U1767" s="11">
        <f>SalesData[[#This Row],[Profit]]/SalesData[[#This Row],[Quantity]]</f>
        <v>17.744999999999997</v>
      </c>
      <c r="V1767" s="5">
        <f>SalesData[[#This Row],[Profit]]/SalesData[[#This Row],[Sales]]</f>
        <v>0.25</v>
      </c>
      <c r="W1767" s="17">
        <f>IF(SalesData[[#This Row],[Discount]]&gt;=0.2,1,0)</f>
        <v>0</v>
      </c>
      <c r="X1767" s="1" t="s">
        <v>35</v>
      </c>
      <c r="Y1767" s="1" t="str">
        <f>TEXT(SalesData[[#This Row],[Order Date]],"yyyy")</f>
        <v>2016</v>
      </c>
      <c r="Z1767" s="1" t="s">
        <v>197</v>
      </c>
    </row>
    <row r="1768" spans="1:26" x14ac:dyDescent="0.3">
      <c r="A1768">
        <v>8340</v>
      </c>
      <c r="B1768" s="1" t="s">
        <v>4005</v>
      </c>
      <c r="C1768" s="2">
        <v>42838</v>
      </c>
      <c r="D1768" s="2">
        <v>42842</v>
      </c>
      <c r="E1768" s="1" t="s">
        <v>41</v>
      </c>
      <c r="F1768" s="1" t="s">
        <v>3408</v>
      </c>
      <c r="G1768" s="1" t="s">
        <v>3409</v>
      </c>
      <c r="H1768" s="1" t="s">
        <v>92</v>
      </c>
      <c r="I1768" s="1" t="s">
        <v>27</v>
      </c>
      <c r="J1768" s="1" t="s">
        <v>2028</v>
      </c>
      <c r="K1768" s="1" t="s">
        <v>55</v>
      </c>
      <c r="L1768" s="1" t="s">
        <v>56</v>
      </c>
      <c r="M1768" s="1" t="s">
        <v>1619</v>
      </c>
      <c r="N1768" s="1" t="s">
        <v>32</v>
      </c>
      <c r="O1768" s="1" t="s">
        <v>38</v>
      </c>
      <c r="P1768" s="1" t="s">
        <v>1620</v>
      </c>
      <c r="Q1768">
        <v>436.70400000000001</v>
      </c>
      <c r="R1768">
        <v>6</v>
      </c>
      <c r="S1768" s="5">
        <v>0.2</v>
      </c>
      <c r="T1768" s="11">
        <v>-38.211599999999997</v>
      </c>
      <c r="U1768" s="11">
        <f>SalesData[[#This Row],[Profit]]/SalesData[[#This Row],[Quantity]]</f>
        <v>-6.3685999999999998</v>
      </c>
      <c r="V1768" s="5">
        <f>SalesData[[#This Row],[Profit]]/SalesData[[#This Row],[Sales]]</f>
        <v>-8.7499999999999994E-2</v>
      </c>
      <c r="W1768" s="17">
        <f>IF(SalesData[[#This Row],[Discount]]&gt;=0.2,1,0)</f>
        <v>1</v>
      </c>
      <c r="X1768" s="1" t="s">
        <v>85</v>
      </c>
      <c r="Y1768" s="1" t="str">
        <f>TEXT(SalesData[[#This Row],[Order Date]],"yyyy")</f>
        <v>2017</v>
      </c>
      <c r="Z1768" s="1" t="s">
        <v>115</v>
      </c>
    </row>
    <row r="1769" spans="1:26" x14ac:dyDescent="0.3">
      <c r="A1769">
        <v>8345</v>
      </c>
      <c r="B1769" s="1" t="s">
        <v>4006</v>
      </c>
      <c r="C1769" s="2">
        <v>41719</v>
      </c>
      <c r="D1769" s="2">
        <v>41723</v>
      </c>
      <c r="E1769" s="1" t="s">
        <v>41</v>
      </c>
      <c r="F1769" s="1" t="s">
        <v>835</v>
      </c>
      <c r="G1769" s="1" t="s">
        <v>836</v>
      </c>
      <c r="H1769" s="1" t="s">
        <v>26</v>
      </c>
      <c r="I1769" s="1" t="s">
        <v>27</v>
      </c>
      <c r="J1769" s="1" t="s">
        <v>3126</v>
      </c>
      <c r="K1769" s="1" t="s">
        <v>143</v>
      </c>
      <c r="L1769" s="1" t="s">
        <v>30</v>
      </c>
      <c r="M1769" s="1" t="s">
        <v>1292</v>
      </c>
      <c r="N1769" s="1" t="s">
        <v>32</v>
      </c>
      <c r="O1769" s="1" t="s">
        <v>58</v>
      </c>
      <c r="P1769" s="1" t="s">
        <v>1293</v>
      </c>
      <c r="Q1769">
        <v>32.951999999999998</v>
      </c>
      <c r="R1769">
        <v>3</v>
      </c>
      <c r="S1769" s="5">
        <v>0.2</v>
      </c>
      <c r="T1769" s="11">
        <v>6.5903999999999998</v>
      </c>
      <c r="U1769" s="11">
        <f>SalesData[[#This Row],[Profit]]/SalesData[[#This Row],[Quantity]]</f>
        <v>2.1968000000000001</v>
      </c>
      <c r="V1769" s="5">
        <f>SalesData[[#This Row],[Profit]]/SalesData[[#This Row],[Sales]]</f>
        <v>0.2</v>
      </c>
      <c r="W1769" s="17">
        <f>IF(SalesData[[#This Row],[Discount]]&gt;=0.2,1,0)</f>
        <v>1</v>
      </c>
      <c r="X1769" s="1" t="s">
        <v>85</v>
      </c>
      <c r="Y1769" s="1" t="str">
        <f>TEXT(SalesData[[#This Row],[Order Date]],"yyyy")</f>
        <v>2014</v>
      </c>
      <c r="Z1769" s="1" t="s">
        <v>197</v>
      </c>
    </row>
    <row r="1770" spans="1:26" x14ac:dyDescent="0.3">
      <c r="A1770">
        <v>8346</v>
      </c>
      <c r="B1770" s="1" t="s">
        <v>4006</v>
      </c>
      <c r="C1770" s="2">
        <v>41719</v>
      </c>
      <c r="D1770" s="2">
        <v>41723</v>
      </c>
      <c r="E1770" s="1" t="s">
        <v>41</v>
      </c>
      <c r="F1770" s="1" t="s">
        <v>835</v>
      </c>
      <c r="G1770" s="1" t="s">
        <v>836</v>
      </c>
      <c r="H1770" s="1" t="s">
        <v>26</v>
      </c>
      <c r="I1770" s="1" t="s">
        <v>27</v>
      </c>
      <c r="J1770" s="1" t="s">
        <v>3126</v>
      </c>
      <c r="K1770" s="1" t="s">
        <v>143</v>
      </c>
      <c r="L1770" s="1" t="s">
        <v>30</v>
      </c>
      <c r="M1770" s="1" t="s">
        <v>2182</v>
      </c>
      <c r="N1770" s="1" t="s">
        <v>32</v>
      </c>
      <c r="O1770" s="1" t="s">
        <v>38</v>
      </c>
      <c r="P1770" s="1" t="s">
        <v>2183</v>
      </c>
      <c r="Q1770">
        <v>218.376</v>
      </c>
      <c r="R1770">
        <v>3</v>
      </c>
      <c r="S1770" s="5">
        <v>0.2</v>
      </c>
      <c r="T1770" s="11">
        <v>-10.918799999999999</v>
      </c>
      <c r="U1770" s="11">
        <f>SalesData[[#This Row],[Profit]]/SalesData[[#This Row],[Quantity]]</f>
        <v>-3.6395999999999997</v>
      </c>
      <c r="V1770" s="5">
        <f>SalesData[[#This Row],[Profit]]/SalesData[[#This Row],[Sales]]</f>
        <v>-4.9999999999999996E-2</v>
      </c>
      <c r="W1770" s="17">
        <f>IF(SalesData[[#This Row],[Discount]]&gt;=0.2,1,0)</f>
        <v>1</v>
      </c>
      <c r="X1770" s="1" t="s">
        <v>85</v>
      </c>
      <c r="Y1770" s="1" t="str">
        <f>TEXT(SalesData[[#This Row],[Order Date]],"yyyy")</f>
        <v>2014</v>
      </c>
      <c r="Z1770" s="1" t="s">
        <v>197</v>
      </c>
    </row>
    <row r="1771" spans="1:26" x14ac:dyDescent="0.3">
      <c r="A1771">
        <v>8347</v>
      </c>
      <c r="B1771" s="1" t="s">
        <v>4007</v>
      </c>
      <c r="C1771" s="2">
        <v>42124</v>
      </c>
      <c r="D1771" s="2">
        <v>42128</v>
      </c>
      <c r="E1771" s="1" t="s">
        <v>41</v>
      </c>
      <c r="F1771" s="1" t="s">
        <v>1322</v>
      </c>
      <c r="G1771" s="1" t="s">
        <v>1323</v>
      </c>
      <c r="H1771" s="1" t="s">
        <v>92</v>
      </c>
      <c r="I1771" s="1" t="s">
        <v>27</v>
      </c>
      <c r="J1771" s="1" t="s">
        <v>473</v>
      </c>
      <c r="K1771" s="1" t="s">
        <v>436</v>
      </c>
      <c r="L1771" s="1" t="s">
        <v>69</v>
      </c>
      <c r="M1771" s="1" t="s">
        <v>273</v>
      </c>
      <c r="N1771" s="1" t="s">
        <v>32</v>
      </c>
      <c r="O1771" s="1" t="s">
        <v>58</v>
      </c>
      <c r="P1771" s="1" t="s">
        <v>274</v>
      </c>
      <c r="Q1771">
        <v>31.4</v>
      </c>
      <c r="R1771">
        <v>5</v>
      </c>
      <c r="S1771" s="5">
        <v>0</v>
      </c>
      <c r="T1771" s="11">
        <v>13.188000000000001</v>
      </c>
      <c r="U1771" s="11">
        <f>SalesData[[#This Row],[Profit]]/SalesData[[#This Row],[Quantity]]</f>
        <v>2.6375999999999999</v>
      </c>
      <c r="V1771" s="5">
        <f>SalesData[[#This Row],[Profit]]/SalesData[[#This Row],[Sales]]</f>
        <v>0.42000000000000004</v>
      </c>
      <c r="W1771" s="17">
        <f>IF(SalesData[[#This Row],[Discount]]&gt;=0.2,1,0)</f>
        <v>0</v>
      </c>
      <c r="X1771" s="1" t="s">
        <v>85</v>
      </c>
      <c r="Y1771" s="1" t="str">
        <f>TEXT(SalesData[[#This Row],[Order Date]],"yyyy")</f>
        <v>2015</v>
      </c>
      <c r="Z1771" s="1" t="s">
        <v>115</v>
      </c>
    </row>
    <row r="1772" spans="1:26" x14ac:dyDescent="0.3">
      <c r="A1772">
        <v>8348</v>
      </c>
      <c r="B1772" s="1" t="s">
        <v>4007</v>
      </c>
      <c r="C1772" s="2">
        <v>42124</v>
      </c>
      <c r="D1772" s="2">
        <v>42128</v>
      </c>
      <c r="E1772" s="1" t="s">
        <v>41</v>
      </c>
      <c r="F1772" s="1" t="s">
        <v>1322</v>
      </c>
      <c r="G1772" s="1" t="s">
        <v>1323</v>
      </c>
      <c r="H1772" s="1" t="s">
        <v>92</v>
      </c>
      <c r="I1772" s="1" t="s">
        <v>27</v>
      </c>
      <c r="J1772" s="1" t="s">
        <v>473</v>
      </c>
      <c r="K1772" s="1" t="s">
        <v>436</v>
      </c>
      <c r="L1772" s="1" t="s">
        <v>69</v>
      </c>
      <c r="M1772" s="1" t="s">
        <v>2206</v>
      </c>
      <c r="N1772" s="1" t="s">
        <v>32</v>
      </c>
      <c r="O1772" s="1" t="s">
        <v>58</v>
      </c>
      <c r="P1772" s="1" t="s">
        <v>2207</v>
      </c>
      <c r="Q1772">
        <v>9.48</v>
      </c>
      <c r="R1772">
        <v>1</v>
      </c>
      <c r="S1772" s="5">
        <v>0</v>
      </c>
      <c r="T1772" s="11">
        <v>3.7919999999999998</v>
      </c>
      <c r="U1772" s="11">
        <f>SalesData[[#This Row],[Profit]]/SalesData[[#This Row],[Quantity]]</f>
        <v>3.7919999999999998</v>
      </c>
      <c r="V1772" s="5">
        <f>SalesData[[#This Row],[Profit]]/SalesData[[#This Row],[Sales]]</f>
        <v>0.39999999999999997</v>
      </c>
      <c r="W1772" s="17">
        <f>IF(SalesData[[#This Row],[Discount]]&gt;=0.2,1,0)</f>
        <v>0</v>
      </c>
      <c r="X1772" s="1" t="s">
        <v>85</v>
      </c>
      <c r="Y1772" s="1" t="str">
        <f>TEXT(SalesData[[#This Row],[Order Date]],"yyyy")</f>
        <v>2015</v>
      </c>
      <c r="Z1772" s="1" t="s">
        <v>115</v>
      </c>
    </row>
    <row r="1773" spans="1:26" x14ac:dyDescent="0.3">
      <c r="A1773">
        <v>8350</v>
      </c>
      <c r="B1773" s="1" t="s">
        <v>4007</v>
      </c>
      <c r="C1773" s="2">
        <v>42124</v>
      </c>
      <c r="D1773" s="2">
        <v>42128</v>
      </c>
      <c r="E1773" s="1" t="s">
        <v>41</v>
      </c>
      <c r="F1773" s="1" t="s">
        <v>1322</v>
      </c>
      <c r="G1773" s="1" t="s">
        <v>1323</v>
      </c>
      <c r="H1773" s="1" t="s">
        <v>92</v>
      </c>
      <c r="I1773" s="1" t="s">
        <v>27</v>
      </c>
      <c r="J1773" s="1" t="s">
        <v>473</v>
      </c>
      <c r="K1773" s="1" t="s">
        <v>436</v>
      </c>
      <c r="L1773" s="1" t="s">
        <v>69</v>
      </c>
      <c r="M1773" s="1" t="s">
        <v>3045</v>
      </c>
      <c r="N1773" s="1" t="s">
        <v>32</v>
      </c>
      <c r="O1773" s="1" t="s">
        <v>58</v>
      </c>
      <c r="P1773" s="1" t="s">
        <v>3046</v>
      </c>
      <c r="Q1773">
        <v>24.3</v>
      </c>
      <c r="R1773">
        <v>5</v>
      </c>
      <c r="S1773" s="5">
        <v>0</v>
      </c>
      <c r="T1773" s="11">
        <v>10.449</v>
      </c>
      <c r="U1773" s="11">
        <f>SalesData[[#This Row],[Profit]]/SalesData[[#This Row],[Quantity]]</f>
        <v>2.0897999999999999</v>
      </c>
      <c r="V1773" s="5">
        <f>SalesData[[#This Row],[Profit]]/SalesData[[#This Row],[Sales]]</f>
        <v>0.43</v>
      </c>
      <c r="W1773" s="17">
        <f>IF(SalesData[[#This Row],[Discount]]&gt;=0.2,1,0)</f>
        <v>0</v>
      </c>
      <c r="X1773" s="1" t="s">
        <v>85</v>
      </c>
      <c r="Y1773" s="1" t="str">
        <f>TEXT(SalesData[[#This Row],[Order Date]],"yyyy")</f>
        <v>2015</v>
      </c>
      <c r="Z1773" s="1" t="s">
        <v>115</v>
      </c>
    </row>
    <row r="1774" spans="1:26" x14ac:dyDescent="0.3">
      <c r="A1774">
        <v>8352</v>
      </c>
      <c r="B1774" s="1" t="s">
        <v>4008</v>
      </c>
      <c r="C1774" s="2">
        <v>42858</v>
      </c>
      <c r="D1774" s="2">
        <v>42863</v>
      </c>
      <c r="E1774" s="1" t="s">
        <v>41</v>
      </c>
      <c r="F1774" s="1" t="s">
        <v>2002</v>
      </c>
      <c r="G1774" s="1" t="s">
        <v>2003</v>
      </c>
      <c r="H1774" s="1" t="s">
        <v>92</v>
      </c>
      <c r="I1774" s="1" t="s">
        <v>27</v>
      </c>
      <c r="J1774" s="1" t="s">
        <v>67</v>
      </c>
      <c r="K1774" s="1" t="s">
        <v>68</v>
      </c>
      <c r="L1774" s="1" t="s">
        <v>69</v>
      </c>
      <c r="M1774" s="1" t="s">
        <v>3225</v>
      </c>
      <c r="N1774" s="1" t="s">
        <v>32</v>
      </c>
      <c r="O1774" s="1" t="s">
        <v>58</v>
      </c>
      <c r="P1774" s="1" t="s">
        <v>3226</v>
      </c>
      <c r="Q1774">
        <v>32.448</v>
      </c>
      <c r="R1774">
        <v>2</v>
      </c>
      <c r="S1774" s="5">
        <v>0.2</v>
      </c>
      <c r="T1774" s="11">
        <v>7.3007999999999997</v>
      </c>
      <c r="U1774" s="11">
        <f>SalesData[[#This Row],[Profit]]/SalesData[[#This Row],[Quantity]]</f>
        <v>3.6503999999999999</v>
      </c>
      <c r="V1774" s="5">
        <f>SalesData[[#This Row],[Profit]]/SalesData[[#This Row],[Sales]]</f>
        <v>0.22499999999999998</v>
      </c>
      <c r="W1774" s="17">
        <f>IF(SalesData[[#This Row],[Discount]]&gt;=0.2,1,0)</f>
        <v>1</v>
      </c>
      <c r="X1774" s="1" t="s">
        <v>60</v>
      </c>
      <c r="Y1774" s="1" t="str">
        <f>TEXT(SalesData[[#This Row],[Order Date]],"yyyy")</f>
        <v>2017</v>
      </c>
      <c r="Z1774" s="1" t="s">
        <v>163</v>
      </c>
    </row>
    <row r="1775" spans="1:26" x14ac:dyDescent="0.3">
      <c r="A1775">
        <v>8354</v>
      </c>
      <c r="B1775" s="1" t="s">
        <v>4008</v>
      </c>
      <c r="C1775" s="2">
        <v>42858</v>
      </c>
      <c r="D1775" s="2">
        <v>42863</v>
      </c>
      <c r="E1775" s="1" t="s">
        <v>41</v>
      </c>
      <c r="F1775" s="1" t="s">
        <v>2002</v>
      </c>
      <c r="G1775" s="1" t="s">
        <v>2003</v>
      </c>
      <c r="H1775" s="1" t="s">
        <v>92</v>
      </c>
      <c r="I1775" s="1" t="s">
        <v>27</v>
      </c>
      <c r="J1775" s="1" t="s">
        <v>67</v>
      </c>
      <c r="K1775" s="1" t="s">
        <v>68</v>
      </c>
      <c r="L1775" s="1" t="s">
        <v>69</v>
      </c>
      <c r="M1775" s="1" t="s">
        <v>292</v>
      </c>
      <c r="N1775" s="1" t="s">
        <v>32</v>
      </c>
      <c r="O1775" s="1" t="s">
        <v>47</v>
      </c>
      <c r="P1775" s="1" t="s">
        <v>293</v>
      </c>
      <c r="Q1775">
        <v>373.47</v>
      </c>
      <c r="R1775">
        <v>5</v>
      </c>
      <c r="S1775" s="5">
        <v>0.4</v>
      </c>
      <c r="T1775" s="11">
        <v>-112.041</v>
      </c>
      <c r="U1775" s="11">
        <f>SalesData[[#This Row],[Profit]]/SalesData[[#This Row],[Quantity]]</f>
        <v>-22.408200000000001</v>
      </c>
      <c r="V1775" s="5">
        <f>SalesData[[#This Row],[Profit]]/SalesData[[#This Row],[Sales]]</f>
        <v>-0.3</v>
      </c>
      <c r="W1775" s="17">
        <f>IF(SalesData[[#This Row],[Discount]]&gt;=0.2,1,0)</f>
        <v>1</v>
      </c>
      <c r="X1775" s="1" t="s">
        <v>60</v>
      </c>
      <c r="Y1775" s="1" t="str">
        <f>TEXT(SalesData[[#This Row],[Order Date]],"yyyy")</f>
        <v>2017</v>
      </c>
      <c r="Z1775" s="1" t="s">
        <v>163</v>
      </c>
    </row>
    <row r="1776" spans="1:26" x14ac:dyDescent="0.3">
      <c r="A1776">
        <v>8357</v>
      </c>
      <c r="B1776" s="1" t="s">
        <v>4009</v>
      </c>
      <c r="C1776" s="2">
        <v>42608</v>
      </c>
      <c r="D1776" s="2">
        <v>42612</v>
      </c>
      <c r="E1776" s="1" t="s">
        <v>41</v>
      </c>
      <c r="F1776" s="1" t="s">
        <v>3451</v>
      </c>
      <c r="G1776" s="1" t="s">
        <v>3452</v>
      </c>
      <c r="H1776" s="1" t="s">
        <v>26</v>
      </c>
      <c r="I1776" s="1" t="s">
        <v>27</v>
      </c>
      <c r="J1776" s="1" t="s">
        <v>4010</v>
      </c>
      <c r="K1776" s="1" t="s">
        <v>669</v>
      </c>
      <c r="L1776" s="1" t="s">
        <v>30</v>
      </c>
      <c r="M1776" s="1" t="s">
        <v>1798</v>
      </c>
      <c r="N1776" s="1" t="s">
        <v>32</v>
      </c>
      <c r="O1776" s="1" t="s">
        <v>58</v>
      </c>
      <c r="P1776" s="1" t="s">
        <v>1799</v>
      </c>
      <c r="Q1776">
        <v>186.54</v>
      </c>
      <c r="R1776">
        <v>3</v>
      </c>
      <c r="S1776" s="5">
        <v>0</v>
      </c>
      <c r="T1776" s="11">
        <v>41.038800000000002</v>
      </c>
      <c r="U1776" s="11">
        <f>SalesData[[#This Row],[Profit]]/SalesData[[#This Row],[Quantity]]</f>
        <v>13.679600000000001</v>
      </c>
      <c r="V1776" s="5">
        <f>SalesData[[#This Row],[Profit]]/SalesData[[#This Row],[Sales]]</f>
        <v>0.22000000000000003</v>
      </c>
      <c r="W1776" s="17">
        <f>IF(SalesData[[#This Row],[Discount]]&gt;=0.2,1,0)</f>
        <v>0</v>
      </c>
      <c r="X1776" s="1" t="s">
        <v>85</v>
      </c>
      <c r="Y1776" s="1" t="str">
        <f>TEXT(SalesData[[#This Row],[Order Date]],"yyyy")</f>
        <v>2016</v>
      </c>
      <c r="Z1776" s="1" t="s">
        <v>255</v>
      </c>
    </row>
    <row r="1777" spans="1:26" x14ac:dyDescent="0.3">
      <c r="A1777">
        <v>8363</v>
      </c>
      <c r="B1777" s="1" t="s">
        <v>4011</v>
      </c>
      <c r="C1777" s="2">
        <v>42737</v>
      </c>
      <c r="D1777" s="2">
        <v>42739</v>
      </c>
      <c r="E1777" s="1" t="s">
        <v>23</v>
      </c>
      <c r="F1777" s="1" t="s">
        <v>3877</v>
      </c>
      <c r="G1777" s="1" t="s">
        <v>3878</v>
      </c>
      <c r="H1777" s="1" t="s">
        <v>26</v>
      </c>
      <c r="I1777" s="1" t="s">
        <v>27</v>
      </c>
      <c r="J1777" s="1" t="s">
        <v>1376</v>
      </c>
      <c r="K1777" s="1" t="s">
        <v>94</v>
      </c>
      <c r="L1777" s="1" t="s">
        <v>95</v>
      </c>
      <c r="M1777" s="1" t="s">
        <v>1249</v>
      </c>
      <c r="N1777" s="1" t="s">
        <v>32</v>
      </c>
      <c r="O1777" s="1" t="s">
        <v>47</v>
      </c>
      <c r="P1777" s="1" t="s">
        <v>1250</v>
      </c>
      <c r="Q1777">
        <v>913.43</v>
      </c>
      <c r="R1777">
        <v>5</v>
      </c>
      <c r="S1777" s="5">
        <v>0.3</v>
      </c>
      <c r="T1777" s="11">
        <v>-169.637</v>
      </c>
      <c r="U1777" s="11">
        <f>SalesData[[#This Row],[Profit]]/SalesData[[#This Row],[Quantity]]</f>
        <v>-33.927399999999999</v>
      </c>
      <c r="V1777" s="5">
        <f>SalesData[[#This Row],[Profit]]/SalesData[[#This Row],[Sales]]</f>
        <v>-0.18571428571428572</v>
      </c>
      <c r="W1777" s="17">
        <f>IF(SalesData[[#This Row],[Discount]]&gt;=0.2,1,0)</f>
        <v>1</v>
      </c>
      <c r="X1777" s="1" t="s">
        <v>72</v>
      </c>
      <c r="Y1777" s="1" t="str">
        <f>TEXT(SalesData[[#This Row],[Order Date]],"yyyy")</f>
        <v>2017</v>
      </c>
      <c r="Z1777" s="1" t="s">
        <v>171</v>
      </c>
    </row>
    <row r="1778" spans="1:26" x14ac:dyDescent="0.3">
      <c r="A1778">
        <v>8370</v>
      </c>
      <c r="B1778" s="1" t="s">
        <v>4012</v>
      </c>
      <c r="C1778" s="2">
        <v>42532</v>
      </c>
      <c r="D1778" s="2">
        <v>42537</v>
      </c>
      <c r="E1778" s="1" t="s">
        <v>41</v>
      </c>
      <c r="F1778" s="1" t="s">
        <v>741</v>
      </c>
      <c r="G1778" s="1" t="s">
        <v>742</v>
      </c>
      <c r="H1778" s="1" t="s">
        <v>26</v>
      </c>
      <c r="I1778" s="1" t="s">
        <v>27</v>
      </c>
      <c r="J1778" s="1" t="s">
        <v>54</v>
      </c>
      <c r="K1778" s="1" t="s">
        <v>55</v>
      </c>
      <c r="L1778" s="1" t="s">
        <v>56</v>
      </c>
      <c r="M1778" s="1" t="s">
        <v>308</v>
      </c>
      <c r="N1778" s="1" t="s">
        <v>32</v>
      </c>
      <c r="O1778" s="1" t="s">
        <v>47</v>
      </c>
      <c r="P1778" s="1" t="s">
        <v>309</v>
      </c>
      <c r="Q1778">
        <v>902.71199999999999</v>
      </c>
      <c r="R1778">
        <v>3</v>
      </c>
      <c r="S1778" s="5">
        <v>0.2</v>
      </c>
      <c r="T1778" s="11">
        <v>33.851700000000001</v>
      </c>
      <c r="U1778" s="11">
        <f>SalesData[[#This Row],[Profit]]/SalesData[[#This Row],[Quantity]]</f>
        <v>11.283900000000001</v>
      </c>
      <c r="V1778" s="5">
        <f>SalesData[[#This Row],[Profit]]/SalesData[[#This Row],[Sales]]</f>
        <v>3.7499999999999999E-2</v>
      </c>
      <c r="W1778" s="17">
        <f>IF(SalesData[[#This Row],[Discount]]&gt;=0.2,1,0)</f>
        <v>1</v>
      </c>
      <c r="X1778" s="1" t="s">
        <v>60</v>
      </c>
      <c r="Y1778" s="1" t="str">
        <f>TEXT(SalesData[[#This Row],[Order Date]],"yyyy")</f>
        <v>2016</v>
      </c>
      <c r="Z1778" s="1" t="s">
        <v>61</v>
      </c>
    </row>
    <row r="1779" spans="1:26" x14ac:dyDescent="0.3">
      <c r="A1779">
        <v>8371</v>
      </c>
      <c r="B1779" s="1" t="s">
        <v>4013</v>
      </c>
      <c r="C1779" s="2">
        <v>42660</v>
      </c>
      <c r="D1779" s="2">
        <v>42664</v>
      </c>
      <c r="E1779" s="1" t="s">
        <v>41</v>
      </c>
      <c r="F1779" s="1" t="s">
        <v>2897</v>
      </c>
      <c r="G1779" s="1" t="s">
        <v>2898</v>
      </c>
      <c r="H1779" s="1" t="s">
        <v>102</v>
      </c>
      <c r="I1779" s="1" t="s">
        <v>27</v>
      </c>
      <c r="J1779" s="1" t="s">
        <v>1135</v>
      </c>
      <c r="K1779" s="1" t="s">
        <v>55</v>
      </c>
      <c r="L1779" s="1" t="s">
        <v>56</v>
      </c>
      <c r="M1779" s="1" t="s">
        <v>2745</v>
      </c>
      <c r="N1779" s="1" t="s">
        <v>32</v>
      </c>
      <c r="O1779" s="1" t="s">
        <v>33</v>
      </c>
      <c r="P1779" s="1" t="s">
        <v>2746</v>
      </c>
      <c r="Q1779">
        <v>120.666</v>
      </c>
      <c r="R1779">
        <v>2</v>
      </c>
      <c r="S1779" s="5">
        <v>0.15</v>
      </c>
      <c r="T1779" s="11">
        <v>21.294</v>
      </c>
      <c r="U1779" s="11">
        <f>SalesData[[#This Row],[Profit]]/SalesData[[#This Row],[Quantity]]</f>
        <v>10.647</v>
      </c>
      <c r="V1779" s="5">
        <f>SalesData[[#This Row],[Profit]]/SalesData[[#This Row],[Sales]]</f>
        <v>0.17647058823529413</v>
      </c>
      <c r="W1779" s="17">
        <f>IF(SalesData[[#This Row],[Discount]]&gt;=0.2,1,0)</f>
        <v>0</v>
      </c>
      <c r="X1779" s="1" t="s">
        <v>85</v>
      </c>
      <c r="Y1779" s="1" t="str">
        <f>TEXT(SalesData[[#This Row],[Order Date]],"yyyy")</f>
        <v>2016</v>
      </c>
      <c r="Z1779" s="1" t="s">
        <v>50</v>
      </c>
    </row>
    <row r="1780" spans="1:26" x14ac:dyDescent="0.3">
      <c r="A1780">
        <v>8373</v>
      </c>
      <c r="B1780" s="1" t="s">
        <v>4014</v>
      </c>
      <c r="C1780" s="2">
        <v>42698</v>
      </c>
      <c r="D1780" s="2">
        <v>42705</v>
      </c>
      <c r="E1780" s="1" t="s">
        <v>41</v>
      </c>
      <c r="F1780" s="1" t="s">
        <v>4015</v>
      </c>
      <c r="G1780" s="1" t="s">
        <v>4016</v>
      </c>
      <c r="H1780" s="1" t="s">
        <v>102</v>
      </c>
      <c r="I1780" s="1" t="s">
        <v>27</v>
      </c>
      <c r="J1780" s="1" t="s">
        <v>193</v>
      </c>
      <c r="K1780" s="1" t="s">
        <v>194</v>
      </c>
      <c r="L1780" s="1" t="s">
        <v>56</v>
      </c>
      <c r="M1780" s="1" t="s">
        <v>1151</v>
      </c>
      <c r="N1780" s="1" t="s">
        <v>32</v>
      </c>
      <c r="O1780" s="1" t="s">
        <v>58</v>
      </c>
      <c r="P1780" s="1" t="s">
        <v>1152</v>
      </c>
      <c r="Q1780">
        <v>82.26</v>
      </c>
      <c r="R1780">
        <v>3</v>
      </c>
      <c r="S1780" s="5">
        <v>0</v>
      </c>
      <c r="T1780" s="11">
        <v>33.726599999999998</v>
      </c>
      <c r="U1780" s="11">
        <f>SalesData[[#This Row],[Profit]]/SalesData[[#This Row],[Quantity]]</f>
        <v>11.242199999999999</v>
      </c>
      <c r="V1780" s="5">
        <f>SalesData[[#This Row],[Profit]]/SalesData[[#This Row],[Sales]]</f>
        <v>0.40999999999999992</v>
      </c>
      <c r="W1780" s="17">
        <f>IF(SalesData[[#This Row],[Discount]]&gt;=0.2,1,0)</f>
        <v>0</v>
      </c>
      <c r="X1780" s="1" t="s">
        <v>49</v>
      </c>
      <c r="Y1780" s="1" t="str">
        <f>TEXT(SalesData[[#This Row],[Order Date]],"yyyy")</f>
        <v>2016</v>
      </c>
      <c r="Z1780" s="1" t="s">
        <v>36</v>
      </c>
    </row>
    <row r="1781" spans="1:26" x14ac:dyDescent="0.3">
      <c r="A1781">
        <v>8383</v>
      </c>
      <c r="B1781" s="1" t="s">
        <v>4017</v>
      </c>
      <c r="C1781" s="2">
        <v>42408</v>
      </c>
      <c r="D1781" s="2">
        <v>42415</v>
      </c>
      <c r="E1781" s="1" t="s">
        <v>41</v>
      </c>
      <c r="F1781" s="1" t="s">
        <v>4018</v>
      </c>
      <c r="G1781" s="1" t="s">
        <v>4019</v>
      </c>
      <c r="H1781" s="1" t="s">
        <v>92</v>
      </c>
      <c r="I1781" s="1" t="s">
        <v>27</v>
      </c>
      <c r="J1781" s="1" t="s">
        <v>103</v>
      </c>
      <c r="K1781" s="1" t="s">
        <v>94</v>
      </c>
      <c r="L1781" s="1" t="s">
        <v>95</v>
      </c>
      <c r="M1781" s="1" t="s">
        <v>1092</v>
      </c>
      <c r="N1781" s="1" t="s">
        <v>32</v>
      </c>
      <c r="O1781" s="1" t="s">
        <v>38</v>
      </c>
      <c r="P1781" s="1" t="s">
        <v>1093</v>
      </c>
      <c r="Q1781">
        <v>241.5</v>
      </c>
      <c r="R1781">
        <v>4</v>
      </c>
      <c r="S1781" s="5">
        <v>0.3</v>
      </c>
      <c r="T1781" s="11">
        <v>0</v>
      </c>
      <c r="U1781" s="11">
        <f>SalesData[[#This Row],[Profit]]/SalesData[[#This Row],[Quantity]]</f>
        <v>0</v>
      </c>
      <c r="V1781" s="5">
        <f>SalesData[[#This Row],[Profit]]/SalesData[[#This Row],[Sales]]</f>
        <v>0</v>
      </c>
      <c r="W1781" s="17">
        <f>IF(SalesData[[#This Row],[Discount]]&gt;=0.2,1,0)</f>
        <v>1</v>
      </c>
      <c r="X1781" s="1" t="s">
        <v>49</v>
      </c>
      <c r="Y1781" s="1" t="str">
        <f>TEXT(SalesData[[#This Row],[Order Date]],"yyyy")</f>
        <v>2016</v>
      </c>
      <c r="Z1781" s="1" t="s">
        <v>299</v>
      </c>
    </row>
    <row r="1782" spans="1:26" x14ac:dyDescent="0.3">
      <c r="A1782">
        <v>8392</v>
      </c>
      <c r="B1782" s="1" t="s">
        <v>4020</v>
      </c>
      <c r="C1782" s="2">
        <v>43092</v>
      </c>
      <c r="D1782" s="2">
        <v>43099</v>
      </c>
      <c r="E1782" s="1" t="s">
        <v>41</v>
      </c>
      <c r="F1782" s="1" t="s">
        <v>2232</v>
      </c>
      <c r="G1782" s="1" t="s">
        <v>2233</v>
      </c>
      <c r="H1782" s="1" t="s">
        <v>102</v>
      </c>
      <c r="I1782" s="1" t="s">
        <v>27</v>
      </c>
      <c r="J1782" s="1" t="s">
        <v>4021</v>
      </c>
      <c r="K1782" s="1" t="s">
        <v>431</v>
      </c>
      <c r="L1782" s="1" t="s">
        <v>69</v>
      </c>
      <c r="M1782" s="1" t="s">
        <v>1292</v>
      </c>
      <c r="N1782" s="1" t="s">
        <v>32</v>
      </c>
      <c r="O1782" s="1" t="s">
        <v>58</v>
      </c>
      <c r="P1782" s="1" t="s">
        <v>1293</v>
      </c>
      <c r="Q1782">
        <v>27.46</v>
      </c>
      <c r="R1782">
        <v>2</v>
      </c>
      <c r="S1782" s="5">
        <v>0</v>
      </c>
      <c r="T1782" s="11">
        <v>9.8856000000000002</v>
      </c>
      <c r="U1782" s="11">
        <f>SalesData[[#This Row],[Profit]]/SalesData[[#This Row],[Quantity]]</f>
        <v>4.9428000000000001</v>
      </c>
      <c r="V1782" s="5">
        <f>SalesData[[#This Row],[Profit]]/SalesData[[#This Row],[Sales]]</f>
        <v>0.36</v>
      </c>
      <c r="W1782" s="17">
        <f>IF(SalesData[[#This Row],[Discount]]&gt;=0.2,1,0)</f>
        <v>0</v>
      </c>
      <c r="X1782" s="1" t="s">
        <v>49</v>
      </c>
      <c r="Y1782" s="1" t="str">
        <f>TEXT(SalesData[[#This Row],[Order Date]],"yyyy")</f>
        <v>2017</v>
      </c>
      <c r="Z1782" s="1" t="s">
        <v>98</v>
      </c>
    </row>
    <row r="1783" spans="1:26" x14ac:dyDescent="0.3">
      <c r="A1783">
        <v>8394</v>
      </c>
      <c r="B1783" s="1" t="s">
        <v>4022</v>
      </c>
      <c r="C1783" s="2">
        <v>42705</v>
      </c>
      <c r="D1783" s="2">
        <v>42710</v>
      </c>
      <c r="E1783" s="1" t="s">
        <v>23</v>
      </c>
      <c r="F1783" s="1" t="s">
        <v>4023</v>
      </c>
      <c r="G1783" s="1" t="s">
        <v>4024</v>
      </c>
      <c r="H1783" s="1" t="s">
        <v>26</v>
      </c>
      <c r="I1783" s="1" t="s">
        <v>27</v>
      </c>
      <c r="J1783" s="1" t="s">
        <v>239</v>
      </c>
      <c r="K1783" s="1" t="s">
        <v>436</v>
      </c>
      <c r="L1783" s="1" t="s">
        <v>69</v>
      </c>
      <c r="M1783" s="1" t="s">
        <v>1985</v>
      </c>
      <c r="N1783" s="1" t="s">
        <v>32</v>
      </c>
      <c r="O1783" s="1" t="s">
        <v>58</v>
      </c>
      <c r="P1783" s="1" t="s">
        <v>1986</v>
      </c>
      <c r="Q1783">
        <v>111.15</v>
      </c>
      <c r="R1783">
        <v>5</v>
      </c>
      <c r="S1783" s="5">
        <v>0</v>
      </c>
      <c r="T1783" s="11">
        <v>48.905999999999999</v>
      </c>
      <c r="U1783" s="11">
        <f>SalesData[[#This Row],[Profit]]/SalesData[[#This Row],[Quantity]]</f>
        <v>9.7812000000000001</v>
      </c>
      <c r="V1783" s="5">
        <f>SalesData[[#This Row],[Profit]]/SalesData[[#This Row],[Sales]]</f>
        <v>0.43999999999999995</v>
      </c>
      <c r="W1783" s="17">
        <f>IF(SalesData[[#This Row],[Discount]]&gt;=0.2,1,0)</f>
        <v>0</v>
      </c>
      <c r="X1783" s="1" t="s">
        <v>60</v>
      </c>
      <c r="Y1783" s="1" t="str">
        <f>TEXT(SalesData[[#This Row],[Order Date]],"yyyy")</f>
        <v>2016</v>
      </c>
      <c r="Z1783" s="1" t="s">
        <v>98</v>
      </c>
    </row>
    <row r="1784" spans="1:26" x14ac:dyDescent="0.3">
      <c r="A1784">
        <v>8396</v>
      </c>
      <c r="B1784" s="1" t="s">
        <v>4022</v>
      </c>
      <c r="C1784" s="2">
        <v>42705</v>
      </c>
      <c r="D1784" s="2">
        <v>42710</v>
      </c>
      <c r="E1784" s="1" t="s">
        <v>23</v>
      </c>
      <c r="F1784" s="1" t="s">
        <v>4023</v>
      </c>
      <c r="G1784" s="1" t="s">
        <v>4024</v>
      </c>
      <c r="H1784" s="1" t="s">
        <v>26</v>
      </c>
      <c r="I1784" s="1" t="s">
        <v>27</v>
      </c>
      <c r="J1784" s="1" t="s">
        <v>239</v>
      </c>
      <c r="K1784" s="1" t="s">
        <v>436</v>
      </c>
      <c r="L1784" s="1" t="s">
        <v>69</v>
      </c>
      <c r="M1784" s="1" t="s">
        <v>786</v>
      </c>
      <c r="N1784" s="1" t="s">
        <v>32</v>
      </c>
      <c r="O1784" s="1" t="s">
        <v>47</v>
      </c>
      <c r="P1784" s="1" t="s">
        <v>787</v>
      </c>
      <c r="Q1784">
        <v>366.00900000000001</v>
      </c>
      <c r="R1784">
        <v>3</v>
      </c>
      <c r="S1784" s="5">
        <v>0.3</v>
      </c>
      <c r="T1784" s="11">
        <v>-47.058300000000003</v>
      </c>
      <c r="U1784" s="11">
        <f>SalesData[[#This Row],[Profit]]/SalesData[[#This Row],[Quantity]]</f>
        <v>-15.686100000000001</v>
      </c>
      <c r="V1784" s="5">
        <f>SalesData[[#This Row],[Profit]]/SalesData[[#This Row],[Sales]]</f>
        <v>-0.12857142857142859</v>
      </c>
      <c r="W1784" s="17">
        <f>IF(SalesData[[#This Row],[Discount]]&gt;=0.2,1,0)</f>
        <v>1</v>
      </c>
      <c r="X1784" s="1" t="s">
        <v>60</v>
      </c>
      <c r="Y1784" s="1" t="str">
        <f>TEXT(SalesData[[#This Row],[Order Date]],"yyyy")</f>
        <v>2016</v>
      </c>
      <c r="Z1784" s="1" t="s">
        <v>98</v>
      </c>
    </row>
    <row r="1785" spans="1:26" x14ac:dyDescent="0.3">
      <c r="A1785">
        <v>8399</v>
      </c>
      <c r="B1785" s="1" t="s">
        <v>4025</v>
      </c>
      <c r="C1785" s="2">
        <v>43041</v>
      </c>
      <c r="D1785" s="2">
        <v>43046</v>
      </c>
      <c r="E1785" s="1" t="s">
        <v>23</v>
      </c>
      <c r="F1785" s="1" t="s">
        <v>3087</v>
      </c>
      <c r="G1785" s="1" t="s">
        <v>3088</v>
      </c>
      <c r="H1785" s="1" t="s">
        <v>102</v>
      </c>
      <c r="I1785" s="1" t="s">
        <v>27</v>
      </c>
      <c r="J1785" s="1" t="s">
        <v>880</v>
      </c>
      <c r="K1785" s="1" t="s">
        <v>233</v>
      </c>
      <c r="L1785" s="1" t="s">
        <v>69</v>
      </c>
      <c r="M1785" s="1" t="s">
        <v>1166</v>
      </c>
      <c r="N1785" s="1" t="s">
        <v>32</v>
      </c>
      <c r="O1785" s="1" t="s">
        <v>38</v>
      </c>
      <c r="P1785" s="1" t="s">
        <v>1167</v>
      </c>
      <c r="Q1785">
        <v>155.37200000000001</v>
      </c>
      <c r="R1785">
        <v>2</v>
      </c>
      <c r="S1785" s="5">
        <v>0.3</v>
      </c>
      <c r="T1785" s="11">
        <v>-35.513599999999997</v>
      </c>
      <c r="U1785" s="11">
        <f>SalesData[[#This Row],[Profit]]/SalesData[[#This Row],[Quantity]]</f>
        <v>-17.756799999999998</v>
      </c>
      <c r="V1785" s="5">
        <f>SalesData[[#This Row],[Profit]]/SalesData[[#This Row],[Sales]]</f>
        <v>-0.22857142857142854</v>
      </c>
      <c r="W1785" s="17">
        <f>IF(SalesData[[#This Row],[Discount]]&gt;=0.2,1,0)</f>
        <v>1</v>
      </c>
      <c r="X1785" s="1" t="s">
        <v>60</v>
      </c>
      <c r="Y1785" s="1" t="str">
        <f>TEXT(SalesData[[#This Row],[Order Date]],"yyyy")</f>
        <v>2017</v>
      </c>
      <c r="Z1785" s="1" t="s">
        <v>36</v>
      </c>
    </row>
    <row r="1786" spans="1:26" x14ac:dyDescent="0.3">
      <c r="A1786">
        <v>8402</v>
      </c>
      <c r="B1786" s="1" t="s">
        <v>4026</v>
      </c>
      <c r="C1786" s="2">
        <v>42343</v>
      </c>
      <c r="D1786" s="2">
        <v>42347</v>
      </c>
      <c r="E1786" s="1" t="s">
        <v>23</v>
      </c>
      <c r="F1786" s="1" t="s">
        <v>4027</v>
      </c>
      <c r="G1786" s="1" t="s">
        <v>4028</v>
      </c>
      <c r="H1786" s="1" t="s">
        <v>26</v>
      </c>
      <c r="I1786" s="1" t="s">
        <v>27</v>
      </c>
      <c r="J1786" s="1" t="s">
        <v>175</v>
      </c>
      <c r="K1786" s="1" t="s">
        <v>122</v>
      </c>
      <c r="L1786" s="1" t="s">
        <v>69</v>
      </c>
      <c r="M1786" s="1" t="s">
        <v>2430</v>
      </c>
      <c r="N1786" s="1" t="s">
        <v>32</v>
      </c>
      <c r="O1786" s="1" t="s">
        <v>38</v>
      </c>
      <c r="P1786" s="1" t="s">
        <v>2431</v>
      </c>
      <c r="Q1786">
        <v>164.64599999999999</v>
      </c>
      <c r="R1786">
        <v>3</v>
      </c>
      <c r="S1786" s="5">
        <v>0.1</v>
      </c>
      <c r="T1786" s="11">
        <v>12.8058</v>
      </c>
      <c r="U1786" s="11">
        <f>SalesData[[#This Row],[Profit]]/SalesData[[#This Row],[Quantity]]</f>
        <v>4.2686000000000002</v>
      </c>
      <c r="V1786" s="5">
        <f>SalesData[[#This Row],[Profit]]/SalesData[[#This Row],[Sales]]</f>
        <v>7.7777777777777779E-2</v>
      </c>
      <c r="W1786" s="17">
        <f>IF(SalesData[[#This Row],[Discount]]&gt;=0.2,1,0)</f>
        <v>0</v>
      </c>
      <c r="X1786" s="1" t="s">
        <v>85</v>
      </c>
      <c r="Y1786" s="1" t="str">
        <f>TEXT(SalesData[[#This Row],[Order Date]],"yyyy")</f>
        <v>2015</v>
      </c>
      <c r="Z1786" s="1" t="s">
        <v>98</v>
      </c>
    </row>
    <row r="1787" spans="1:26" x14ac:dyDescent="0.3">
      <c r="A1787">
        <v>8405</v>
      </c>
      <c r="B1787" s="1" t="s">
        <v>4029</v>
      </c>
      <c r="C1787" s="2">
        <v>42924</v>
      </c>
      <c r="D1787" s="2">
        <v>42928</v>
      </c>
      <c r="E1787" s="1" t="s">
        <v>41</v>
      </c>
      <c r="F1787" s="1" t="s">
        <v>4030</v>
      </c>
      <c r="G1787" s="1" t="s">
        <v>4031</v>
      </c>
      <c r="H1787" s="1" t="s">
        <v>92</v>
      </c>
      <c r="I1787" s="1" t="s">
        <v>27</v>
      </c>
      <c r="J1787" s="1" t="s">
        <v>232</v>
      </c>
      <c r="K1787" s="1" t="s">
        <v>202</v>
      </c>
      <c r="L1787" s="1" t="s">
        <v>69</v>
      </c>
      <c r="M1787" s="1" t="s">
        <v>2283</v>
      </c>
      <c r="N1787" s="1" t="s">
        <v>32</v>
      </c>
      <c r="O1787" s="1" t="s">
        <v>58</v>
      </c>
      <c r="P1787" s="1" t="s">
        <v>2284</v>
      </c>
      <c r="Q1787">
        <v>83.92</v>
      </c>
      <c r="R1787">
        <v>4</v>
      </c>
      <c r="S1787" s="5">
        <v>0</v>
      </c>
      <c r="T1787" s="11">
        <v>5.8743999999999996</v>
      </c>
      <c r="U1787" s="11">
        <f>SalesData[[#This Row],[Profit]]/SalesData[[#This Row],[Quantity]]</f>
        <v>1.4685999999999999</v>
      </c>
      <c r="V1787" s="5">
        <f>SalesData[[#This Row],[Profit]]/SalesData[[#This Row],[Sales]]</f>
        <v>6.9999999999999993E-2</v>
      </c>
      <c r="W1787" s="17">
        <f>IF(SalesData[[#This Row],[Discount]]&gt;=0.2,1,0)</f>
        <v>0</v>
      </c>
      <c r="X1787" s="1" t="s">
        <v>85</v>
      </c>
      <c r="Y1787" s="1" t="str">
        <f>TEXT(SalesData[[#This Row],[Order Date]],"yyyy")</f>
        <v>2017</v>
      </c>
      <c r="Z1787" s="1" t="s">
        <v>73</v>
      </c>
    </row>
    <row r="1788" spans="1:26" x14ac:dyDescent="0.3">
      <c r="A1788">
        <v>8407</v>
      </c>
      <c r="B1788" s="1" t="s">
        <v>4029</v>
      </c>
      <c r="C1788" s="2">
        <v>42924</v>
      </c>
      <c r="D1788" s="2">
        <v>42928</v>
      </c>
      <c r="E1788" s="1" t="s">
        <v>41</v>
      </c>
      <c r="F1788" s="1" t="s">
        <v>4030</v>
      </c>
      <c r="G1788" s="1" t="s">
        <v>4031</v>
      </c>
      <c r="H1788" s="1" t="s">
        <v>92</v>
      </c>
      <c r="I1788" s="1" t="s">
        <v>27</v>
      </c>
      <c r="J1788" s="1" t="s">
        <v>232</v>
      </c>
      <c r="K1788" s="1" t="s">
        <v>202</v>
      </c>
      <c r="L1788" s="1" t="s">
        <v>69</v>
      </c>
      <c r="M1788" s="1" t="s">
        <v>3584</v>
      </c>
      <c r="N1788" s="1" t="s">
        <v>32</v>
      </c>
      <c r="O1788" s="1" t="s">
        <v>58</v>
      </c>
      <c r="P1788" s="1" t="s">
        <v>3585</v>
      </c>
      <c r="Q1788">
        <v>39.979999999999997</v>
      </c>
      <c r="R1788">
        <v>2</v>
      </c>
      <c r="S1788" s="5">
        <v>0</v>
      </c>
      <c r="T1788" s="11">
        <v>9.1953999999999994</v>
      </c>
      <c r="U1788" s="11">
        <f>SalesData[[#This Row],[Profit]]/SalesData[[#This Row],[Quantity]]</f>
        <v>4.5976999999999997</v>
      </c>
      <c r="V1788" s="5">
        <f>SalesData[[#This Row],[Profit]]/SalesData[[#This Row],[Sales]]</f>
        <v>0.23</v>
      </c>
      <c r="W1788" s="17">
        <f>IF(SalesData[[#This Row],[Discount]]&gt;=0.2,1,0)</f>
        <v>0</v>
      </c>
      <c r="X1788" s="1" t="s">
        <v>85</v>
      </c>
      <c r="Y1788" s="1" t="str">
        <f>TEXT(SalesData[[#This Row],[Order Date]],"yyyy")</f>
        <v>2017</v>
      </c>
      <c r="Z1788" s="1" t="s">
        <v>73</v>
      </c>
    </row>
    <row r="1789" spans="1:26" x14ac:dyDescent="0.3">
      <c r="A1789">
        <v>8411</v>
      </c>
      <c r="B1789" s="1" t="s">
        <v>4032</v>
      </c>
      <c r="C1789" s="2">
        <v>42689</v>
      </c>
      <c r="D1789" s="2">
        <v>42689</v>
      </c>
      <c r="E1789" s="1" t="s">
        <v>427</v>
      </c>
      <c r="F1789" s="1" t="s">
        <v>3520</v>
      </c>
      <c r="G1789" s="1" t="s">
        <v>3521</v>
      </c>
      <c r="H1789" s="1" t="s">
        <v>92</v>
      </c>
      <c r="I1789" s="1" t="s">
        <v>27</v>
      </c>
      <c r="J1789" s="1" t="s">
        <v>3033</v>
      </c>
      <c r="K1789" s="1" t="s">
        <v>1038</v>
      </c>
      <c r="L1789" s="1" t="s">
        <v>30</v>
      </c>
      <c r="M1789" s="1" t="s">
        <v>195</v>
      </c>
      <c r="N1789" s="1" t="s">
        <v>32</v>
      </c>
      <c r="O1789" s="1" t="s">
        <v>47</v>
      </c>
      <c r="P1789" s="1" t="s">
        <v>196</v>
      </c>
      <c r="Q1789">
        <v>630.024</v>
      </c>
      <c r="R1789">
        <v>4</v>
      </c>
      <c r="S1789" s="5">
        <v>0.4</v>
      </c>
      <c r="T1789" s="11">
        <v>-199.5076</v>
      </c>
      <c r="U1789" s="11">
        <f>SalesData[[#This Row],[Profit]]/SalesData[[#This Row],[Quantity]]</f>
        <v>-49.876899999999999</v>
      </c>
      <c r="V1789" s="5">
        <f>SalesData[[#This Row],[Profit]]/SalesData[[#This Row],[Sales]]</f>
        <v>-0.31666666666666665</v>
      </c>
      <c r="W1789" s="17">
        <f>IF(SalesData[[#This Row],[Discount]]&gt;=0.2,1,0)</f>
        <v>1</v>
      </c>
      <c r="X1789" s="1" t="s">
        <v>432</v>
      </c>
      <c r="Y1789" s="1" t="str">
        <f>TEXT(SalesData[[#This Row],[Order Date]],"yyyy")</f>
        <v>2016</v>
      </c>
      <c r="Z1789" s="1" t="s">
        <v>36</v>
      </c>
    </row>
    <row r="1790" spans="1:26" x14ac:dyDescent="0.3">
      <c r="A1790">
        <v>8413</v>
      </c>
      <c r="B1790" s="1" t="s">
        <v>4033</v>
      </c>
      <c r="C1790" s="2">
        <v>42804</v>
      </c>
      <c r="D1790" s="2">
        <v>42808</v>
      </c>
      <c r="E1790" s="1" t="s">
        <v>41</v>
      </c>
      <c r="F1790" s="1" t="s">
        <v>1385</v>
      </c>
      <c r="G1790" s="1" t="s">
        <v>1386</v>
      </c>
      <c r="H1790" s="1" t="s">
        <v>26</v>
      </c>
      <c r="I1790" s="1" t="s">
        <v>27</v>
      </c>
      <c r="J1790" s="1" t="s">
        <v>1741</v>
      </c>
      <c r="K1790" s="1" t="s">
        <v>94</v>
      </c>
      <c r="L1790" s="1" t="s">
        <v>95</v>
      </c>
      <c r="M1790" s="1" t="s">
        <v>764</v>
      </c>
      <c r="N1790" s="1" t="s">
        <v>32</v>
      </c>
      <c r="O1790" s="1" t="s">
        <v>47</v>
      </c>
      <c r="P1790" s="1" t="s">
        <v>765</v>
      </c>
      <c r="Q1790">
        <v>933.40800000000002</v>
      </c>
      <c r="R1790">
        <v>4</v>
      </c>
      <c r="S1790" s="5">
        <v>0.3</v>
      </c>
      <c r="T1790" s="11">
        <v>-173.34719999999999</v>
      </c>
      <c r="U1790" s="11">
        <f>SalesData[[#This Row],[Profit]]/SalesData[[#This Row],[Quantity]]</f>
        <v>-43.336799999999997</v>
      </c>
      <c r="V1790" s="5">
        <f>SalesData[[#This Row],[Profit]]/SalesData[[#This Row],[Sales]]</f>
        <v>-0.18571428571428569</v>
      </c>
      <c r="W1790" s="17">
        <f>IF(SalesData[[#This Row],[Discount]]&gt;=0.2,1,0)</f>
        <v>1</v>
      </c>
      <c r="X1790" s="1" t="s">
        <v>85</v>
      </c>
      <c r="Y1790" s="1" t="str">
        <f>TEXT(SalesData[[#This Row],[Order Date]],"yyyy")</f>
        <v>2017</v>
      </c>
      <c r="Z1790" s="1" t="s">
        <v>197</v>
      </c>
    </row>
    <row r="1791" spans="1:26" x14ac:dyDescent="0.3">
      <c r="A1791">
        <v>8419</v>
      </c>
      <c r="B1791" s="1" t="s">
        <v>4034</v>
      </c>
      <c r="C1791" s="2">
        <v>42864</v>
      </c>
      <c r="D1791" s="2">
        <v>42866</v>
      </c>
      <c r="E1791" s="1" t="s">
        <v>89</v>
      </c>
      <c r="F1791" s="1" t="s">
        <v>2441</v>
      </c>
      <c r="G1791" s="1" t="s">
        <v>2442</v>
      </c>
      <c r="H1791" s="1" t="s">
        <v>102</v>
      </c>
      <c r="I1791" s="1" t="s">
        <v>27</v>
      </c>
      <c r="J1791" s="1" t="s">
        <v>193</v>
      </c>
      <c r="K1791" s="1" t="s">
        <v>194</v>
      </c>
      <c r="L1791" s="1" t="s">
        <v>56</v>
      </c>
      <c r="M1791" s="1" t="s">
        <v>924</v>
      </c>
      <c r="N1791" s="1" t="s">
        <v>32</v>
      </c>
      <c r="O1791" s="1" t="s">
        <v>47</v>
      </c>
      <c r="P1791" s="1" t="s">
        <v>925</v>
      </c>
      <c r="Q1791">
        <v>286.85000000000002</v>
      </c>
      <c r="R1791">
        <v>1</v>
      </c>
      <c r="S1791" s="5">
        <v>0</v>
      </c>
      <c r="T1791" s="11">
        <v>63.106999999999999</v>
      </c>
      <c r="U1791" s="11">
        <f>SalesData[[#This Row],[Profit]]/SalesData[[#This Row],[Quantity]]</f>
        <v>63.106999999999999</v>
      </c>
      <c r="V1791" s="5">
        <f>SalesData[[#This Row],[Profit]]/SalesData[[#This Row],[Sales]]</f>
        <v>0.21999999999999997</v>
      </c>
      <c r="W1791" s="17">
        <f>IF(SalesData[[#This Row],[Discount]]&gt;=0.2,1,0)</f>
        <v>0</v>
      </c>
      <c r="X1791" s="1" t="s">
        <v>72</v>
      </c>
      <c r="Y1791" s="1" t="str">
        <f>TEXT(SalesData[[#This Row],[Order Date]],"yyyy")</f>
        <v>2017</v>
      </c>
      <c r="Z1791" s="1" t="s">
        <v>163</v>
      </c>
    </row>
    <row r="1792" spans="1:26" x14ac:dyDescent="0.3">
      <c r="A1792">
        <v>8424</v>
      </c>
      <c r="B1792" s="1" t="s">
        <v>4035</v>
      </c>
      <c r="C1792" s="2">
        <v>43020</v>
      </c>
      <c r="D1792" s="2">
        <v>43024</v>
      </c>
      <c r="E1792" s="1" t="s">
        <v>41</v>
      </c>
      <c r="F1792" s="1" t="s">
        <v>4036</v>
      </c>
      <c r="G1792" s="1" t="s">
        <v>4037</v>
      </c>
      <c r="H1792" s="1" t="s">
        <v>26</v>
      </c>
      <c r="I1792" s="1" t="s">
        <v>27</v>
      </c>
      <c r="J1792" s="1" t="s">
        <v>2062</v>
      </c>
      <c r="K1792" s="1" t="s">
        <v>364</v>
      </c>
      <c r="L1792" s="1" t="s">
        <v>69</v>
      </c>
      <c r="M1792" s="1" t="s">
        <v>2797</v>
      </c>
      <c r="N1792" s="1" t="s">
        <v>32</v>
      </c>
      <c r="O1792" s="1" t="s">
        <v>58</v>
      </c>
      <c r="P1792" s="1" t="s">
        <v>2798</v>
      </c>
      <c r="Q1792">
        <v>40.479999999999997</v>
      </c>
      <c r="R1792">
        <v>2</v>
      </c>
      <c r="S1792" s="5">
        <v>0</v>
      </c>
      <c r="T1792" s="11">
        <v>17.406400000000001</v>
      </c>
      <c r="U1792" s="11">
        <f>SalesData[[#This Row],[Profit]]/SalesData[[#This Row],[Quantity]]</f>
        <v>8.7032000000000007</v>
      </c>
      <c r="V1792" s="5">
        <f>SalesData[[#This Row],[Profit]]/SalesData[[#This Row],[Sales]]</f>
        <v>0.43000000000000005</v>
      </c>
      <c r="W1792" s="17">
        <f>IF(SalesData[[#This Row],[Discount]]&gt;=0.2,1,0)</f>
        <v>0</v>
      </c>
      <c r="X1792" s="1" t="s">
        <v>85</v>
      </c>
      <c r="Y1792" s="1" t="str">
        <f>TEXT(SalesData[[#This Row],[Order Date]],"yyyy")</f>
        <v>2017</v>
      </c>
      <c r="Z1792" s="1" t="s">
        <v>50</v>
      </c>
    </row>
    <row r="1793" spans="1:26" x14ac:dyDescent="0.3">
      <c r="A1793">
        <v>8425</v>
      </c>
      <c r="B1793" s="1" t="s">
        <v>4035</v>
      </c>
      <c r="C1793" s="2">
        <v>43020</v>
      </c>
      <c r="D1793" s="2">
        <v>43024</v>
      </c>
      <c r="E1793" s="1" t="s">
        <v>41</v>
      </c>
      <c r="F1793" s="1" t="s">
        <v>4036</v>
      </c>
      <c r="G1793" s="1" t="s">
        <v>4037</v>
      </c>
      <c r="H1793" s="1" t="s">
        <v>26</v>
      </c>
      <c r="I1793" s="1" t="s">
        <v>27</v>
      </c>
      <c r="J1793" s="1" t="s">
        <v>2062</v>
      </c>
      <c r="K1793" s="1" t="s">
        <v>364</v>
      </c>
      <c r="L1793" s="1" t="s">
        <v>69</v>
      </c>
      <c r="M1793" s="1" t="s">
        <v>2030</v>
      </c>
      <c r="N1793" s="1" t="s">
        <v>32</v>
      </c>
      <c r="O1793" s="1" t="s">
        <v>33</v>
      </c>
      <c r="P1793" s="1" t="s">
        <v>2031</v>
      </c>
      <c r="Q1793">
        <v>2154.9</v>
      </c>
      <c r="R1793">
        <v>5</v>
      </c>
      <c r="S1793" s="5">
        <v>0</v>
      </c>
      <c r="T1793" s="11">
        <v>129.29400000000001</v>
      </c>
      <c r="U1793" s="11">
        <f>SalesData[[#This Row],[Profit]]/SalesData[[#This Row],[Quantity]]</f>
        <v>25.858800000000002</v>
      </c>
      <c r="V1793" s="5">
        <f>SalesData[[#This Row],[Profit]]/SalesData[[#This Row],[Sales]]</f>
        <v>6.0000000000000005E-2</v>
      </c>
      <c r="W1793" s="17">
        <f>IF(SalesData[[#This Row],[Discount]]&gt;=0.2,1,0)</f>
        <v>0</v>
      </c>
      <c r="X1793" s="1" t="s">
        <v>85</v>
      </c>
      <c r="Y1793" s="1" t="str">
        <f>TEXT(SalesData[[#This Row],[Order Date]],"yyyy")</f>
        <v>2017</v>
      </c>
      <c r="Z1793" s="1" t="s">
        <v>50</v>
      </c>
    </row>
    <row r="1794" spans="1:26" x14ac:dyDescent="0.3">
      <c r="A1794">
        <v>8430</v>
      </c>
      <c r="B1794" s="1" t="s">
        <v>4038</v>
      </c>
      <c r="C1794" s="2">
        <v>42723</v>
      </c>
      <c r="D1794" s="2">
        <v>42725</v>
      </c>
      <c r="E1794" s="1" t="s">
        <v>23</v>
      </c>
      <c r="F1794" s="1" t="s">
        <v>2228</v>
      </c>
      <c r="G1794" s="1" t="s">
        <v>2229</v>
      </c>
      <c r="H1794" s="1" t="s">
        <v>26</v>
      </c>
      <c r="I1794" s="1" t="s">
        <v>27</v>
      </c>
      <c r="J1794" s="1" t="s">
        <v>3331</v>
      </c>
      <c r="K1794" s="1" t="s">
        <v>68</v>
      </c>
      <c r="L1794" s="1" t="s">
        <v>69</v>
      </c>
      <c r="M1794" s="1" t="s">
        <v>2608</v>
      </c>
      <c r="N1794" s="1" t="s">
        <v>32</v>
      </c>
      <c r="O1794" s="1" t="s">
        <v>58</v>
      </c>
      <c r="P1794" s="1" t="s">
        <v>2609</v>
      </c>
      <c r="Q1794">
        <v>303.92</v>
      </c>
      <c r="R1794">
        <v>5</v>
      </c>
      <c r="S1794" s="5">
        <v>0.2</v>
      </c>
      <c r="T1794" s="11">
        <v>-30.391999999999999</v>
      </c>
      <c r="U1794" s="11">
        <f>SalesData[[#This Row],[Profit]]/SalesData[[#This Row],[Quantity]]</f>
        <v>-6.0784000000000002</v>
      </c>
      <c r="V1794" s="5">
        <f>SalesData[[#This Row],[Profit]]/SalesData[[#This Row],[Sales]]</f>
        <v>-9.9999999999999992E-2</v>
      </c>
      <c r="W1794" s="17">
        <f>IF(SalesData[[#This Row],[Discount]]&gt;=0.2,1,0)</f>
        <v>1</v>
      </c>
      <c r="X1794" s="1" t="s">
        <v>72</v>
      </c>
      <c r="Y1794" s="1" t="str">
        <f>TEXT(SalesData[[#This Row],[Order Date]],"yyyy")</f>
        <v>2016</v>
      </c>
      <c r="Z1794" s="1" t="s">
        <v>98</v>
      </c>
    </row>
    <row r="1795" spans="1:26" x14ac:dyDescent="0.3">
      <c r="A1795">
        <v>8432</v>
      </c>
      <c r="B1795" s="1" t="s">
        <v>4039</v>
      </c>
      <c r="C1795" s="2">
        <v>43047</v>
      </c>
      <c r="D1795" s="2">
        <v>43052</v>
      </c>
      <c r="E1795" s="1" t="s">
        <v>41</v>
      </c>
      <c r="F1795" s="1" t="s">
        <v>2100</v>
      </c>
      <c r="G1795" s="1" t="s">
        <v>2101</v>
      </c>
      <c r="H1795" s="1" t="s">
        <v>92</v>
      </c>
      <c r="I1795" s="1" t="s">
        <v>27</v>
      </c>
      <c r="J1795" s="1" t="s">
        <v>2756</v>
      </c>
      <c r="K1795" s="1" t="s">
        <v>1091</v>
      </c>
      <c r="L1795" s="1" t="s">
        <v>69</v>
      </c>
      <c r="M1795" s="1" t="s">
        <v>1151</v>
      </c>
      <c r="N1795" s="1" t="s">
        <v>32</v>
      </c>
      <c r="O1795" s="1" t="s">
        <v>58</v>
      </c>
      <c r="P1795" s="1" t="s">
        <v>1152</v>
      </c>
      <c r="Q1795">
        <v>274.2</v>
      </c>
      <c r="R1795">
        <v>10</v>
      </c>
      <c r="S1795" s="5">
        <v>0</v>
      </c>
      <c r="T1795" s="11">
        <v>112.422</v>
      </c>
      <c r="U1795" s="11">
        <f>SalesData[[#This Row],[Profit]]/SalesData[[#This Row],[Quantity]]</f>
        <v>11.2422</v>
      </c>
      <c r="V1795" s="5">
        <f>SalesData[[#This Row],[Profit]]/SalesData[[#This Row],[Sales]]</f>
        <v>0.41000000000000003</v>
      </c>
      <c r="W1795" s="17">
        <f>IF(SalesData[[#This Row],[Discount]]&gt;=0.2,1,0)</f>
        <v>0</v>
      </c>
      <c r="X1795" s="1" t="s">
        <v>60</v>
      </c>
      <c r="Y1795" s="1" t="str">
        <f>TEXT(SalesData[[#This Row],[Order Date]],"yyyy")</f>
        <v>2017</v>
      </c>
      <c r="Z1795" s="1" t="s">
        <v>36</v>
      </c>
    </row>
    <row r="1796" spans="1:26" x14ac:dyDescent="0.3">
      <c r="A1796">
        <v>8435</v>
      </c>
      <c r="B1796" s="1" t="s">
        <v>4040</v>
      </c>
      <c r="C1796" s="2">
        <v>41896</v>
      </c>
      <c r="D1796" s="2">
        <v>41900</v>
      </c>
      <c r="E1796" s="1" t="s">
        <v>23</v>
      </c>
      <c r="F1796" s="1" t="s">
        <v>1840</v>
      </c>
      <c r="G1796" s="1" t="s">
        <v>1841</v>
      </c>
      <c r="H1796" s="1" t="s">
        <v>92</v>
      </c>
      <c r="I1796" s="1" t="s">
        <v>27</v>
      </c>
      <c r="J1796" s="1" t="s">
        <v>2098</v>
      </c>
      <c r="K1796" s="1" t="s">
        <v>94</v>
      </c>
      <c r="L1796" s="1" t="s">
        <v>95</v>
      </c>
      <c r="M1796" s="1" t="s">
        <v>2239</v>
      </c>
      <c r="N1796" s="1" t="s">
        <v>32</v>
      </c>
      <c r="O1796" s="1" t="s">
        <v>58</v>
      </c>
      <c r="P1796" s="1" t="s">
        <v>2240</v>
      </c>
      <c r="Q1796">
        <v>9.9600000000000009</v>
      </c>
      <c r="R1796">
        <v>5</v>
      </c>
      <c r="S1796" s="5">
        <v>0.6</v>
      </c>
      <c r="T1796" s="11">
        <v>-6.7229999999999999</v>
      </c>
      <c r="U1796" s="11">
        <f>SalesData[[#This Row],[Profit]]/SalesData[[#This Row],[Quantity]]</f>
        <v>-1.3446</v>
      </c>
      <c r="V1796" s="5">
        <f>SalesData[[#This Row],[Profit]]/SalesData[[#This Row],[Sales]]</f>
        <v>-0.67499999999999993</v>
      </c>
      <c r="W1796" s="17">
        <f>IF(SalesData[[#This Row],[Discount]]&gt;=0.2,1,0)</f>
        <v>1</v>
      </c>
      <c r="X1796" s="1" t="s">
        <v>85</v>
      </c>
      <c r="Y1796" s="1" t="str">
        <f>TEXT(SalesData[[#This Row],[Order Date]],"yyyy")</f>
        <v>2014</v>
      </c>
      <c r="Z1796" s="1" t="s">
        <v>79</v>
      </c>
    </row>
    <row r="1797" spans="1:26" x14ac:dyDescent="0.3">
      <c r="A1797">
        <v>8446</v>
      </c>
      <c r="B1797" s="1" t="s">
        <v>4041</v>
      </c>
      <c r="C1797" s="2">
        <v>43031</v>
      </c>
      <c r="D1797" s="2">
        <v>43032</v>
      </c>
      <c r="E1797" s="1" t="s">
        <v>89</v>
      </c>
      <c r="F1797" s="1" t="s">
        <v>1558</v>
      </c>
      <c r="G1797" s="1" t="s">
        <v>1559</v>
      </c>
      <c r="H1797" s="1" t="s">
        <v>92</v>
      </c>
      <c r="I1797" s="1" t="s">
        <v>27</v>
      </c>
      <c r="J1797" s="1" t="s">
        <v>2741</v>
      </c>
      <c r="K1797" s="1" t="s">
        <v>1647</v>
      </c>
      <c r="L1797" s="1" t="s">
        <v>69</v>
      </c>
      <c r="M1797" s="1" t="s">
        <v>1261</v>
      </c>
      <c r="N1797" s="1" t="s">
        <v>32</v>
      </c>
      <c r="O1797" s="1" t="s">
        <v>47</v>
      </c>
      <c r="P1797" s="1" t="s">
        <v>1065</v>
      </c>
      <c r="Q1797">
        <v>240.744</v>
      </c>
      <c r="R1797">
        <v>4</v>
      </c>
      <c r="S1797" s="5">
        <v>0.3</v>
      </c>
      <c r="T1797" s="11">
        <v>-13.7568</v>
      </c>
      <c r="U1797" s="11">
        <f>SalesData[[#This Row],[Profit]]/SalesData[[#This Row],[Quantity]]</f>
        <v>-3.4392</v>
      </c>
      <c r="V1797" s="5">
        <f>SalesData[[#This Row],[Profit]]/SalesData[[#This Row],[Sales]]</f>
        <v>-5.7142857142857141E-2</v>
      </c>
      <c r="W1797" s="17">
        <f>IF(SalesData[[#This Row],[Discount]]&gt;=0.2,1,0)</f>
        <v>1</v>
      </c>
      <c r="X1797" s="1" t="s">
        <v>125</v>
      </c>
      <c r="Y1797" s="1" t="str">
        <f>TEXT(SalesData[[#This Row],[Order Date]],"yyyy")</f>
        <v>2017</v>
      </c>
      <c r="Z1797" s="1" t="s">
        <v>50</v>
      </c>
    </row>
    <row r="1798" spans="1:26" x14ac:dyDescent="0.3">
      <c r="A1798">
        <v>8447</v>
      </c>
      <c r="B1798" s="1" t="s">
        <v>4041</v>
      </c>
      <c r="C1798" s="2">
        <v>43031</v>
      </c>
      <c r="D1798" s="2">
        <v>43032</v>
      </c>
      <c r="E1798" s="1" t="s">
        <v>89</v>
      </c>
      <c r="F1798" s="1" t="s">
        <v>1558</v>
      </c>
      <c r="G1798" s="1" t="s">
        <v>1559</v>
      </c>
      <c r="H1798" s="1" t="s">
        <v>92</v>
      </c>
      <c r="I1798" s="1" t="s">
        <v>27</v>
      </c>
      <c r="J1798" s="1" t="s">
        <v>2741</v>
      </c>
      <c r="K1798" s="1" t="s">
        <v>1647</v>
      </c>
      <c r="L1798" s="1" t="s">
        <v>69</v>
      </c>
      <c r="M1798" s="1" t="s">
        <v>2191</v>
      </c>
      <c r="N1798" s="1" t="s">
        <v>32</v>
      </c>
      <c r="O1798" s="1" t="s">
        <v>58</v>
      </c>
      <c r="P1798" s="1" t="s">
        <v>2192</v>
      </c>
      <c r="Q1798">
        <v>35</v>
      </c>
      <c r="R1798">
        <v>4</v>
      </c>
      <c r="S1798" s="5">
        <v>0</v>
      </c>
      <c r="T1798" s="11">
        <v>14.7</v>
      </c>
      <c r="U1798" s="11">
        <f>SalesData[[#This Row],[Profit]]/SalesData[[#This Row],[Quantity]]</f>
        <v>3.6749999999999998</v>
      </c>
      <c r="V1798" s="5">
        <f>SalesData[[#This Row],[Profit]]/SalesData[[#This Row],[Sales]]</f>
        <v>0.42</v>
      </c>
      <c r="W1798" s="17">
        <f>IF(SalesData[[#This Row],[Discount]]&gt;=0.2,1,0)</f>
        <v>0</v>
      </c>
      <c r="X1798" s="1" t="s">
        <v>125</v>
      </c>
      <c r="Y1798" s="1" t="str">
        <f>TEXT(SalesData[[#This Row],[Order Date]],"yyyy")</f>
        <v>2017</v>
      </c>
      <c r="Z1798" s="1" t="s">
        <v>50</v>
      </c>
    </row>
    <row r="1799" spans="1:26" x14ac:dyDescent="0.3">
      <c r="A1799">
        <v>8448</v>
      </c>
      <c r="B1799" s="1" t="s">
        <v>4041</v>
      </c>
      <c r="C1799" s="2">
        <v>43031</v>
      </c>
      <c r="D1799" s="2">
        <v>43032</v>
      </c>
      <c r="E1799" s="1" t="s">
        <v>89</v>
      </c>
      <c r="F1799" s="1" t="s">
        <v>1558</v>
      </c>
      <c r="G1799" s="1" t="s">
        <v>1559</v>
      </c>
      <c r="H1799" s="1" t="s">
        <v>92</v>
      </c>
      <c r="I1799" s="1" t="s">
        <v>27</v>
      </c>
      <c r="J1799" s="1" t="s">
        <v>2741</v>
      </c>
      <c r="K1799" s="1" t="s">
        <v>1647</v>
      </c>
      <c r="L1799" s="1" t="s">
        <v>69</v>
      </c>
      <c r="M1799" s="1" t="s">
        <v>3619</v>
      </c>
      <c r="N1799" s="1" t="s">
        <v>32</v>
      </c>
      <c r="O1799" s="1" t="s">
        <v>58</v>
      </c>
      <c r="P1799" s="1" t="s">
        <v>3620</v>
      </c>
      <c r="Q1799">
        <v>210.68</v>
      </c>
      <c r="R1799">
        <v>2</v>
      </c>
      <c r="S1799" s="5">
        <v>0</v>
      </c>
      <c r="T1799" s="11">
        <v>50.563200000000002</v>
      </c>
      <c r="U1799" s="11">
        <f>SalesData[[#This Row],[Profit]]/SalesData[[#This Row],[Quantity]]</f>
        <v>25.281600000000001</v>
      </c>
      <c r="V1799" s="5">
        <f>SalesData[[#This Row],[Profit]]/SalesData[[#This Row],[Sales]]</f>
        <v>0.24</v>
      </c>
      <c r="W1799" s="17">
        <f>IF(SalesData[[#This Row],[Discount]]&gt;=0.2,1,0)</f>
        <v>0</v>
      </c>
      <c r="X1799" s="1" t="s">
        <v>125</v>
      </c>
      <c r="Y1799" s="1" t="str">
        <f>TEXT(SalesData[[#This Row],[Order Date]],"yyyy")</f>
        <v>2017</v>
      </c>
      <c r="Z1799" s="1" t="s">
        <v>50</v>
      </c>
    </row>
    <row r="1800" spans="1:26" x14ac:dyDescent="0.3">
      <c r="A1800">
        <v>8449</v>
      </c>
      <c r="B1800" s="1" t="s">
        <v>4041</v>
      </c>
      <c r="C1800" s="2">
        <v>43031</v>
      </c>
      <c r="D1800" s="2">
        <v>43032</v>
      </c>
      <c r="E1800" s="1" t="s">
        <v>89</v>
      </c>
      <c r="F1800" s="1" t="s">
        <v>1558</v>
      </c>
      <c r="G1800" s="1" t="s">
        <v>1559</v>
      </c>
      <c r="H1800" s="1" t="s">
        <v>92</v>
      </c>
      <c r="I1800" s="1" t="s">
        <v>27</v>
      </c>
      <c r="J1800" s="1" t="s">
        <v>2741</v>
      </c>
      <c r="K1800" s="1" t="s">
        <v>1647</v>
      </c>
      <c r="L1800" s="1" t="s">
        <v>69</v>
      </c>
      <c r="M1800" s="1" t="s">
        <v>437</v>
      </c>
      <c r="N1800" s="1" t="s">
        <v>32</v>
      </c>
      <c r="O1800" s="1" t="s">
        <v>47</v>
      </c>
      <c r="P1800" s="1" t="s">
        <v>438</v>
      </c>
      <c r="Q1800">
        <v>637.89599999999996</v>
      </c>
      <c r="R1800">
        <v>3</v>
      </c>
      <c r="S1800" s="5">
        <v>0.3</v>
      </c>
      <c r="T1800" s="11">
        <v>-127.5792</v>
      </c>
      <c r="U1800" s="11">
        <f>SalesData[[#This Row],[Profit]]/SalesData[[#This Row],[Quantity]]</f>
        <v>-42.526400000000002</v>
      </c>
      <c r="V1800" s="5">
        <f>SalesData[[#This Row],[Profit]]/SalesData[[#This Row],[Sales]]</f>
        <v>-0.2</v>
      </c>
      <c r="W1800" s="17">
        <f>IF(SalesData[[#This Row],[Discount]]&gt;=0.2,1,0)</f>
        <v>1</v>
      </c>
      <c r="X1800" s="1" t="s">
        <v>125</v>
      </c>
      <c r="Y1800" s="1" t="str">
        <f>TEXT(SalesData[[#This Row],[Order Date]],"yyyy")</f>
        <v>2017</v>
      </c>
      <c r="Z1800" s="1" t="s">
        <v>50</v>
      </c>
    </row>
    <row r="1801" spans="1:26" x14ac:dyDescent="0.3">
      <c r="A1801">
        <v>8453</v>
      </c>
      <c r="B1801" s="1" t="s">
        <v>4042</v>
      </c>
      <c r="C1801" s="2">
        <v>42478</v>
      </c>
      <c r="D1801" s="2">
        <v>42483</v>
      </c>
      <c r="E1801" s="1" t="s">
        <v>41</v>
      </c>
      <c r="F1801" s="1" t="s">
        <v>3183</v>
      </c>
      <c r="G1801" s="1" t="s">
        <v>3184</v>
      </c>
      <c r="H1801" s="1" t="s">
        <v>92</v>
      </c>
      <c r="I1801" s="1" t="s">
        <v>27</v>
      </c>
      <c r="J1801" s="1" t="s">
        <v>103</v>
      </c>
      <c r="K1801" s="1" t="s">
        <v>94</v>
      </c>
      <c r="L1801" s="1" t="s">
        <v>95</v>
      </c>
      <c r="M1801" s="1" t="s">
        <v>1030</v>
      </c>
      <c r="N1801" s="1" t="s">
        <v>32</v>
      </c>
      <c r="O1801" s="1" t="s">
        <v>38</v>
      </c>
      <c r="P1801" s="1" t="s">
        <v>1031</v>
      </c>
      <c r="Q1801">
        <v>344.37200000000001</v>
      </c>
      <c r="R1801">
        <v>4</v>
      </c>
      <c r="S1801" s="5">
        <v>0.3</v>
      </c>
      <c r="T1801" s="11">
        <v>-93.472399999999993</v>
      </c>
      <c r="U1801" s="11">
        <f>SalesData[[#This Row],[Profit]]/SalesData[[#This Row],[Quantity]]</f>
        <v>-23.368099999999998</v>
      </c>
      <c r="V1801" s="5">
        <f>SalesData[[#This Row],[Profit]]/SalesData[[#This Row],[Sales]]</f>
        <v>-0.27142857142857141</v>
      </c>
      <c r="W1801" s="17">
        <f>IF(SalesData[[#This Row],[Discount]]&gt;=0.2,1,0)</f>
        <v>1</v>
      </c>
      <c r="X1801" s="1" t="s">
        <v>60</v>
      </c>
      <c r="Y1801" s="1" t="str">
        <f>TEXT(SalesData[[#This Row],[Order Date]],"yyyy")</f>
        <v>2016</v>
      </c>
      <c r="Z1801" s="1" t="s">
        <v>115</v>
      </c>
    </row>
    <row r="1802" spans="1:26" x14ac:dyDescent="0.3">
      <c r="A1802">
        <v>8455</v>
      </c>
      <c r="B1802" s="1" t="s">
        <v>4042</v>
      </c>
      <c r="C1802" s="2">
        <v>42478</v>
      </c>
      <c r="D1802" s="2">
        <v>42483</v>
      </c>
      <c r="E1802" s="1" t="s">
        <v>41</v>
      </c>
      <c r="F1802" s="1" t="s">
        <v>3183</v>
      </c>
      <c r="G1802" s="1" t="s">
        <v>3184</v>
      </c>
      <c r="H1802" s="1" t="s">
        <v>92</v>
      </c>
      <c r="I1802" s="1" t="s">
        <v>27</v>
      </c>
      <c r="J1802" s="1" t="s">
        <v>103</v>
      </c>
      <c r="K1802" s="1" t="s">
        <v>94</v>
      </c>
      <c r="L1802" s="1" t="s">
        <v>95</v>
      </c>
      <c r="M1802" s="1" t="s">
        <v>1757</v>
      </c>
      <c r="N1802" s="1" t="s">
        <v>32</v>
      </c>
      <c r="O1802" s="1" t="s">
        <v>58</v>
      </c>
      <c r="P1802" s="1" t="s">
        <v>1758</v>
      </c>
      <c r="Q1802">
        <v>127.88</v>
      </c>
      <c r="R1802">
        <v>5</v>
      </c>
      <c r="S1802" s="5">
        <v>0.6</v>
      </c>
      <c r="T1802" s="11">
        <v>-67.137</v>
      </c>
      <c r="U1802" s="11">
        <f>SalesData[[#This Row],[Profit]]/SalesData[[#This Row],[Quantity]]</f>
        <v>-13.4274</v>
      </c>
      <c r="V1802" s="5">
        <f>SalesData[[#This Row],[Profit]]/SalesData[[#This Row],[Sales]]</f>
        <v>-0.52500000000000002</v>
      </c>
      <c r="W1802" s="17">
        <f>IF(SalesData[[#This Row],[Discount]]&gt;=0.2,1,0)</f>
        <v>1</v>
      </c>
      <c r="X1802" s="1" t="s">
        <v>60</v>
      </c>
      <c r="Y1802" s="1" t="str">
        <f>TEXT(SalesData[[#This Row],[Order Date]],"yyyy")</f>
        <v>2016</v>
      </c>
      <c r="Z1802" s="1" t="s">
        <v>115</v>
      </c>
    </row>
    <row r="1803" spans="1:26" x14ac:dyDescent="0.3">
      <c r="A1803">
        <v>8457</v>
      </c>
      <c r="B1803" s="1" t="s">
        <v>4043</v>
      </c>
      <c r="C1803" s="2">
        <v>42883</v>
      </c>
      <c r="D1803" s="2">
        <v>42888</v>
      </c>
      <c r="E1803" s="1" t="s">
        <v>23</v>
      </c>
      <c r="F1803" s="1" t="s">
        <v>2664</v>
      </c>
      <c r="G1803" s="1" t="s">
        <v>2665</v>
      </c>
      <c r="H1803" s="1" t="s">
        <v>92</v>
      </c>
      <c r="I1803" s="1" t="s">
        <v>27</v>
      </c>
      <c r="J1803" s="1" t="s">
        <v>135</v>
      </c>
      <c r="K1803" s="1" t="s">
        <v>136</v>
      </c>
      <c r="L1803" s="1" t="s">
        <v>95</v>
      </c>
      <c r="M1803" s="1" t="s">
        <v>137</v>
      </c>
      <c r="N1803" s="1" t="s">
        <v>32</v>
      </c>
      <c r="O1803" s="1" t="s">
        <v>38</v>
      </c>
      <c r="P1803" s="1" t="s">
        <v>219</v>
      </c>
      <c r="Q1803">
        <v>106.869</v>
      </c>
      <c r="R1803">
        <v>3</v>
      </c>
      <c r="S1803" s="5">
        <v>0.3</v>
      </c>
      <c r="T1803" s="11">
        <v>-29.007300000000001</v>
      </c>
      <c r="U1803" s="11">
        <f>SalesData[[#This Row],[Profit]]/SalesData[[#This Row],[Quantity]]</f>
        <v>-9.6691000000000003</v>
      </c>
      <c r="V1803" s="5">
        <f>SalesData[[#This Row],[Profit]]/SalesData[[#This Row],[Sales]]</f>
        <v>-0.27142857142857146</v>
      </c>
      <c r="W1803" s="17">
        <f>IF(SalesData[[#This Row],[Discount]]&gt;=0.2,1,0)</f>
        <v>1</v>
      </c>
      <c r="X1803" s="1" t="s">
        <v>60</v>
      </c>
      <c r="Y1803" s="1" t="str">
        <f>TEXT(SalesData[[#This Row],[Order Date]],"yyyy")</f>
        <v>2017</v>
      </c>
      <c r="Z1803" s="1" t="s">
        <v>163</v>
      </c>
    </row>
    <row r="1804" spans="1:26" x14ac:dyDescent="0.3">
      <c r="A1804">
        <v>8469</v>
      </c>
      <c r="B1804" s="1" t="s">
        <v>4044</v>
      </c>
      <c r="C1804" s="2">
        <v>42685</v>
      </c>
      <c r="D1804" s="2">
        <v>42691</v>
      </c>
      <c r="E1804" s="1" t="s">
        <v>41</v>
      </c>
      <c r="F1804" s="1" t="s">
        <v>725</v>
      </c>
      <c r="G1804" s="1" t="s">
        <v>726</v>
      </c>
      <c r="H1804" s="1" t="s">
        <v>92</v>
      </c>
      <c r="I1804" s="1" t="s">
        <v>27</v>
      </c>
      <c r="J1804" s="1" t="s">
        <v>4045</v>
      </c>
      <c r="K1804" s="1" t="s">
        <v>112</v>
      </c>
      <c r="L1804" s="1" t="s">
        <v>95</v>
      </c>
      <c r="M1804" s="1" t="s">
        <v>1813</v>
      </c>
      <c r="N1804" s="1" t="s">
        <v>32</v>
      </c>
      <c r="O1804" s="1" t="s">
        <v>47</v>
      </c>
      <c r="P1804" s="1" t="s">
        <v>1814</v>
      </c>
      <c r="Q1804">
        <v>2678.94</v>
      </c>
      <c r="R1804">
        <v>6</v>
      </c>
      <c r="S1804" s="5">
        <v>0</v>
      </c>
      <c r="T1804" s="11">
        <v>241.1046</v>
      </c>
      <c r="U1804" s="11">
        <f>SalesData[[#This Row],[Profit]]/SalesData[[#This Row],[Quantity]]</f>
        <v>40.184100000000001</v>
      </c>
      <c r="V1804" s="5">
        <f>SalesData[[#This Row],[Profit]]/SalesData[[#This Row],[Sales]]</f>
        <v>0.09</v>
      </c>
      <c r="W1804" s="17">
        <f>IF(SalesData[[#This Row],[Discount]]&gt;=0.2,1,0)</f>
        <v>0</v>
      </c>
      <c r="X1804" s="1" t="s">
        <v>131</v>
      </c>
      <c r="Y1804" s="1" t="str">
        <f>TEXT(SalesData[[#This Row],[Order Date]],"yyyy")</f>
        <v>2016</v>
      </c>
      <c r="Z1804" s="1" t="s">
        <v>36</v>
      </c>
    </row>
    <row r="1805" spans="1:26" x14ac:dyDescent="0.3">
      <c r="A1805">
        <v>8470</v>
      </c>
      <c r="B1805" s="1" t="s">
        <v>4046</v>
      </c>
      <c r="C1805" s="2">
        <v>42848</v>
      </c>
      <c r="D1805" s="2">
        <v>42852</v>
      </c>
      <c r="E1805" s="1" t="s">
        <v>41</v>
      </c>
      <c r="F1805" s="1" t="s">
        <v>173</v>
      </c>
      <c r="G1805" s="1" t="s">
        <v>174</v>
      </c>
      <c r="H1805" s="1" t="s">
        <v>102</v>
      </c>
      <c r="I1805" s="1" t="s">
        <v>27</v>
      </c>
      <c r="J1805" s="1" t="s">
        <v>4047</v>
      </c>
      <c r="K1805" s="1" t="s">
        <v>143</v>
      </c>
      <c r="L1805" s="1" t="s">
        <v>30</v>
      </c>
      <c r="M1805" s="1" t="s">
        <v>458</v>
      </c>
      <c r="N1805" s="1" t="s">
        <v>32</v>
      </c>
      <c r="O1805" s="1" t="s">
        <v>33</v>
      </c>
      <c r="P1805" s="1" t="s">
        <v>459</v>
      </c>
      <c r="Q1805">
        <v>387.13600000000002</v>
      </c>
      <c r="R1805">
        <v>4</v>
      </c>
      <c r="S1805" s="5">
        <v>0.2</v>
      </c>
      <c r="T1805" s="11">
        <v>-14.5176</v>
      </c>
      <c r="U1805" s="11">
        <f>SalesData[[#This Row],[Profit]]/SalesData[[#This Row],[Quantity]]</f>
        <v>-3.6294</v>
      </c>
      <c r="V1805" s="5">
        <f>SalesData[[#This Row],[Profit]]/SalesData[[#This Row],[Sales]]</f>
        <v>-3.7499999999999999E-2</v>
      </c>
      <c r="W1805" s="17">
        <f>IF(SalesData[[#This Row],[Discount]]&gt;=0.2,1,0)</f>
        <v>1</v>
      </c>
      <c r="X1805" s="1" t="s">
        <v>85</v>
      </c>
      <c r="Y1805" s="1" t="str">
        <f>TEXT(SalesData[[#This Row],[Order Date]],"yyyy")</f>
        <v>2017</v>
      </c>
      <c r="Z1805" s="1" t="s">
        <v>115</v>
      </c>
    </row>
    <row r="1806" spans="1:26" x14ac:dyDescent="0.3">
      <c r="A1806">
        <v>8472</v>
      </c>
      <c r="B1806" s="1" t="s">
        <v>4046</v>
      </c>
      <c r="C1806" s="2">
        <v>42848</v>
      </c>
      <c r="D1806" s="2">
        <v>42852</v>
      </c>
      <c r="E1806" s="1" t="s">
        <v>41</v>
      </c>
      <c r="F1806" s="1" t="s">
        <v>173</v>
      </c>
      <c r="G1806" s="1" t="s">
        <v>174</v>
      </c>
      <c r="H1806" s="1" t="s">
        <v>102</v>
      </c>
      <c r="I1806" s="1" t="s">
        <v>27</v>
      </c>
      <c r="J1806" s="1" t="s">
        <v>4047</v>
      </c>
      <c r="K1806" s="1" t="s">
        <v>143</v>
      </c>
      <c r="L1806" s="1" t="s">
        <v>30</v>
      </c>
      <c r="M1806" s="1" t="s">
        <v>2397</v>
      </c>
      <c r="N1806" s="1" t="s">
        <v>32</v>
      </c>
      <c r="O1806" s="1" t="s">
        <v>58</v>
      </c>
      <c r="P1806" s="1" t="s">
        <v>2398</v>
      </c>
      <c r="Q1806">
        <v>77.951999999999998</v>
      </c>
      <c r="R1806">
        <v>3</v>
      </c>
      <c r="S1806" s="5">
        <v>0.2</v>
      </c>
      <c r="T1806" s="11">
        <v>-11.6928</v>
      </c>
      <c r="U1806" s="11">
        <f>SalesData[[#This Row],[Profit]]/SalesData[[#This Row],[Quantity]]</f>
        <v>-3.8976000000000002</v>
      </c>
      <c r="V1806" s="5">
        <f>SalesData[[#This Row],[Profit]]/SalesData[[#This Row],[Sales]]</f>
        <v>-0.15</v>
      </c>
      <c r="W1806" s="17">
        <f>IF(SalesData[[#This Row],[Discount]]&gt;=0.2,1,0)</f>
        <v>1</v>
      </c>
      <c r="X1806" s="1" t="s">
        <v>85</v>
      </c>
      <c r="Y1806" s="1" t="str">
        <f>TEXT(SalesData[[#This Row],[Order Date]],"yyyy")</f>
        <v>2017</v>
      </c>
      <c r="Z1806" s="1" t="s">
        <v>115</v>
      </c>
    </row>
    <row r="1807" spans="1:26" x14ac:dyDescent="0.3">
      <c r="A1807">
        <v>8485</v>
      </c>
      <c r="B1807" s="1" t="s">
        <v>4048</v>
      </c>
      <c r="C1807" s="2">
        <v>43002</v>
      </c>
      <c r="D1807" s="2">
        <v>43002</v>
      </c>
      <c r="E1807" s="1" t="s">
        <v>427</v>
      </c>
      <c r="F1807" s="1" t="s">
        <v>466</v>
      </c>
      <c r="G1807" s="1" t="s">
        <v>467</v>
      </c>
      <c r="H1807" s="1" t="s">
        <v>26</v>
      </c>
      <c r="I1807" s="1" t="s">
        <v>27</v>
      </c>
      <c r="J1807" s="1" t="s">
        <v>193</v>
      </c>
      <c r="K1807" s="1" t="s">
        <v>194</v>
      </c>
      <c r="L1807" s="1" t="s">
        <v>56</v>
      </c>
      <c r="M1807" s="1" t="s">
        <v>699</v>
      </c>
      <c r="N1807" s="1" t="s">
        <v>32</v>
      </c>
      <c r="O1807" s="1" t="s">
        <v>58</v>
      </c>
      <c r="P1807" s="1" t="s">
        <v>700</v>
      </c>
      <c r="Q1807">
        <v>199.8</v>
      </c>
      <c r="R1807">
        <v>10</v>
      </c>
      <c r="S1807" s="5">
        <v>0</v>
      </c>
      <c r="T1807" s="11">
        <v>71.927999999999997</v>
      </c>
      <c r="U1807" s="11">
        <f>SalesData[[#This Row],[Profit]]/SalesData[[#This Row],[Quantity]]</f>
        <v>7.1928000000000001</v>
      </c>
      <c r="V1807" s="5">
        <f>SalesData[[#This Row],[Profit]]/SalesData[[#This Row],[Sales]]</f>
        <v>0.36</v>
      </c>
      <c r="W1807" s="17">
        <f>IF(SalesData[[#This Row],[Discount]]&gt;=0.2,1,0)</f>
        <v>0</v>
      </c>
      <c r="X1807" s="1" t="s">
        <v>432</v>
      </c>
      <c r="Y1807" s="1" t="str">
        <f>TEXT(SalesData[[#This Row],[Order Date]],"yyyy")</f>
        <v>2017</v>
      </c>
      <c r="Z1807" s="1" t="s">
        <v>79</v>
      </c>
    </row>
    <row r="1808" spans="1:26" x14ac:dyDescent="0.3">
      <c r="A1808">
        <v>8491</v>
      </c>
      <c r="B1808" s="1" t="s">
        <v>4049</v>
      </c>
      <c r="C1808" s="2">
        <v>42402</v>
      </c>
      <c r="D1808" s="2">
        <v>42404</v>
      </c>
      <c r="E1808" s="1" t="s">
        <v>23</v>
      </c>
      <c r="F1808" s="1" t="s">
        <v>1988</v>
      </c>
      <c r="G1808" s="1" t="s">
        <v>1989</v>
      </c>
      <c r="H1808" s="1" t="s">
        <v>26</v>
      </c>
      <c r="I1808" s="1" t="s">
        <v>27</v>
      </c>
      <c r="J1808" s="1" t="s">
        <v>691</v>
      </c>
      <c r="K1808" s="1" t="s">
        <v>718</v>
      </c>
      <c r="L1808" s="1" t="s">
        <v>30</v>
      </c>
      <c r="M1808" s="1" t="s">
        <v>2515</v>
      </c>
      <c r="N1808" s="1" t="s">
        <v>32</v>
      </c>
      <c r="O1808" s="1" t="s">
        <v>58</v>
      </c>
      <c r="P1808" s="1" t="s">
        <v>2516</v>
      </c>
      <c r="Q1808">
        <v>18.690000000000001</v>
      </c>
      <c r="R1808">
        <v>7</v>
      </c>
      <c r="S1808" s="5">
        <v>0</v>
      </c>
      <c r="T1808" s="11">
        <v>7.1021999999999998</v>
      </c>
      <c r="U1808" s="11">
        <f>SalesData[[#This Row],[Profit]]/SalesData[[#This Row],[Quantity]]</f>
        <v>1.0145999999999999</v>
      </c>
      <c r="V1808" s="5">
        <f>SalesData[[#This Row],[Profit]]/SalesData[[#This Row],[Sales]]</f>
        <v>0.37999999999999995</v>
      </c>
      <c r="W1808" s="17">
        <f>IF(SalesData[[#This Row],[Discount]]&gt;=0.2,1,0)</f>
        <v>0</v>
      </c>
      <c r="X1808" s="1" t="s">
        <v>72</v>
      </c>
      <c r="Y1808" s="1" t="str">
        <f>TEXT(SalesData[[#This Row],[Order Date]],"yyyy")</f>
        <v>2016</v>
      </c>
      <c r="Z1808" s="1" t="s">
        <v>299</v>
      </c>
    </row>
    <row r="1809" spans="1:26" x14ac:dyDescent="0.3">
      <c r="A1809">
        <v>8503</v>
      </c>
      <c r="B1809" s="1" t="s">
        <v>4050</v>
      </c>
      <c r="C1809" s="2">
        <v>42064</v>
      </c>
      <c r="D1809" s="2">
        <v>42066</v>
      </c>
      <c r="E1809" s="1" t="s">
        <v>23</v>
      </c>
      <c r="F1809" s="1" t="s">
        <v>3258</v>
      </c>
      <c r="G1809" s="1" t="s">
        <v>3259</v>
      </c>
      <c r="H1809" s="1" t="s">
        <v>92</v>
      </c>
      <c r="I1809" s="1" t="s">
        <v>27</v>
      </c>
      <c r="J1809" s="1" t="s">
        <v>54</v>
      </c>
      <c r="K1809" s="1" t="s">
        <v>55</v>
      </c>
      <c r="L1809" s="1" t="s">
        <v>56</v>
      </c>
      <c r="M1809" s="1" t="s">
        <v>490</v>
      </c>
      <c r="N1809" s="1" t="s">
        <v>32</v>
      </c>
      <c r="O1809" s="1" t="s">
        <v>38</v>
      </c>
      <c r="P1809" s="1" t="s">
        <v>491</v>
      </c>
      <c r="Q1809">
        <v>184.75200000000001</v>
      </c>
      <c r="R1809">
        <v>3</v>
      </c>
      <c r="S1809" s="5">
        <v>0.2</v>
      </c>
      <c r="T1809" s="11">
        <v>-20.784600000000001</v>
      </c>
      <c r="U1809" s="11">
        <f>SalesData[[#This Row],[Profit]]/SalesData[[#This Row],[Quantity]]</f>
        <v>-6.9282000000000004</v>
      </c>
      <c r="V1809" s="5">
        <f>SalesData[[#This Row],[Profit]]/SalesData[[#This Row],[Sales]]</f>
        <v>-0.1125</v>
      </c>
      <c r="W1809" s="17">
        <f>IF(SalesData[[#This Row],[Discount]]&gt;=0.2,1,0)</f>
        <v>1</v>
      </c>
      <c r="X1809" s="1" t="s">
        <v>72</v>
      </c>
      <c r="Y1809" s="1" t="str">
        <f>TEXT(SalesData[[#This Row],[Order Date]],"yyyy")</f>
        <v>2015</v>
      </c>
      <c r="Z1809" s="1" t="s">
        <v>197</v>
      </c>
    </row>
    <row r="1810" spans="1:26" x14ac:dyDescent="0.3">
      <c r="A1810">
        <v>8505</v>
      </c>
      <c r="B1810" s="1" t="s">
        <v>4051</v>
      </c>
      <c r="C1810" s="2">
        <v>42492</v>
      </c>
      <c r="D1810" s="2">
        <v>42496</v>
      </c>
      <c r="E1810" s="1" t="s">
        <v>41</v>
      </c>
      <c r="F1810" s="1" t="s">
        <v>2938</v>
      </c>
      <c r="G1810" s="1" t="s">
        <v>2939</v>
      </c>
      <c r="H1810" s="1" t="s">
        <v>26</v>
      </c>
      <c r="I1810" s="1" t="s">
        <v>27</v>
      </c>
      <c r="J1810" s="1" t="s">
        <v>530</v>
      </c>
      <c r="K1810" s="1" t="s">
        <v>94</v>
      </c>
      <c r="L1810" s="1" t="s">
        <v>95</v>
      </c>
      <c r="M1810" s="1" t="s">
        <v>2580</v>
      </c>
      <c r="N1810" s="1" t="s">
        <v>32</v>
      </c>
      <c r="O1810" s="1" t="s">
        <v>38</v>
      </c>
      <c r="P1810" s="1" t="s">
        <v>2581</v>
      </c>
      <c r="Q1810">
        <v>366.74400000000003</v>
      </c>
      <c r="R1810">
        <v>4</v>
      </c>
      <c r="S1810" s="5">
        <v>0.3</v>
      </c>
      <c r="T1810" s="11">
        <v>-110.0232</v>
      </c>
      <c r="U1810" s="11">
        <f>SalesData[[#This Row],[Profit]]/SalesData[[#This Row],[Quantity]]</f>
        <v>-27.505800000000001</v>
      </c>
      <c r="V1810" s="5">
        <f>SalesData[[#This Row],[Profit]]/SalesData[[#This Row],[Sales]]</f>
        <v>-0.3</v>
      </c>
      <c r="W1810" s="17">
        <f>IF(SalesData[[#This Row],[Discount]]&gt;=0.2,1,0)</f>
        <v>1</v>
      </c>
      <c r="X1810" s="1" t="s">
        <v>85</v>
      </c>
      <c r="Y1810" s="1" t="str">
        <f>TEXT(SalesData[[#This Row],[Order Date]],"yyyy")</f>
        <v>2016</v>
      </c>
      <c r="Z1810" s="1" t="s">
        <v>163</v>
      </c>
    </row>
    <row r="1811" spans="1:26" x14ac:dyDescent="0.3">
      <c r="A1811">
        <v>8513</v>
      </c>
      <c r="B1811" s="1" t="s">
        <v>4052</v>
      </c>
      <c r="C1811" s="2">
        <v>42402</v>
      </c>
      <c r="D1811" s="2">
        <v>42408</v>
      </c>
      <c r="E1811" s="1" t="s">
        <v>41</v>
      </c>
      <c r="F1811" s="1" t="s">
        <v>1040</v>
      </c>
      <c r="G1811" s="1" t="s">
        <v>1041</v>
      </c>
      <c r="H1811" s="1" t="s">
        <v>92</v>
      </c>
      <c r="I1811" s="1" t="s">
        <v>27</v>
      </c>
      <c r="J1811" s="1" t="s">
        <v>103</v>
      </c>
      <c r="K1811" s="1" t="s">
        <v>94</v>
      </c>
      <c r="L1811" s="1" t="s">
        <v>95</v>
      </c>
      <c r="M1811" s="1" t="s">
        <v>922</v>
      </c>
      <c r="N1811" s="1" t="s">
        <v>32</v>
      </c>
      <c r="O1811" s="1" t="s">
        <v>58</v>
      </c>
      <c r="P1811" s="1" t="s">
        <v>923</v>
      </c>
      <c r="Q1811">
        <v>73.784000000000006</v>
      </c>
      <c r="R1811">
        <v>2</v>
      </c>
      <c r="S1811" s="5">
        <v>0.6</v>
      </c>
      <c r="T1811" s="11">
        <v>-77.473200000000006</v>
      </c>
      <c r="U1811" s="11">
        <f>SalesData[[#This Row],[Profit]]/SalesData[[#This Row],[Quantity]]</f>
        <v>-38.736600000000003</v>
      </c>
      <c r="V1811" s="5">
        <f>SalesData[[#This Row],[Profit]]/SalesData[[#This Row],[Sales]]</f>
        <v>-1.05</v>
      </c>
      <c r="W1811" s="17">
        <f>IF(SalesData[[#This Row],[Discount]]&gt;=0.2,1,0)</f>
        <v>1</v>
      </c>
      <c r="X1811" s="1" t="s">
        <v>131</v>
      </c>
      <c r="Y1811" s="1" t="str">
        <f>TEXT(SalesData[[#This Row],[Order Date]],"yyyy")</f>
        <v>2016</v>
      </c>
      <c r="Z1811" s="1" t="s">
        <v>299</v>
      </c>
    </row>
    <row r="1812" spans="1:26" x14ac:dyDescent="0.3">
      <c r="A1812">
        <v>8518</v>
      </c>
      <c r="B1812" s="1" t="s">
        <v>4053</v>
      </c>
      <c r="C1812" s="2">
        <v>42890</v>
      </c>
      <c r="D1812" s="2">
        <v>42893</v>
      </c>
      <c r="E1812" s="1" t="s">
        <v>23</v>
      </c>
      <c r="F1812" s="1" t="s">
        <v>4054</v>
      </c>
      <c r="G1812" s="1" t="s">
        <v>4055</v>
      </c>
      <c r="H1812" s="1" t="s">
        <v>26</v>
      </c>
      <c r="I1812" s="1" t="s">
        <v>27</v>
      </c>
      <c r="J1812" s="1" t="s">
        <v>4056</v>
      </c>
      <c r="K1812" s="1" t="s">
        <v>94</v>
      </c>
      <c r="L1812" s="1" t="s">
        <v>95</v>
      </c>
      <c r="M1812" s="1" t="s">
        <v>1836</v>
      </c>
      <c r="N1812" s="1" t="s">
        <v>32</v>
      </c>
      <c r="O1812" s="1" t="s">
        <v>58</v>
      </c>
      <c r="P1812" s="1" t="s">
        <v>1837</v>
      </c>
      <c r="Q1812">
        <v>30.335999999999999</v>
      </c>
      <c r="R1812">
        <v>6</v>
      </c>
      <c r="S1812" s="5">
        <v>0.6</v>
      </c>
      <c r="T1812" s="11">
        <v>-17.443200000000001</v>
      </c>
      <c r="U1812" s="11">
        <f>SalesData[[#This Row],[Profit]]/SalesData[[#This Row],[Quantity]]</f>
        <v>-2.9072</v>
      </c>
      <c r="V1812" s="5">
        <f>SalesData[[#This Row],[Profit]]/SalesData[[#This Row],[Sales]]</f>
        <v>-0.57500000000000007</v>
      </c>
      <c r="W1812" s="17">
        <f>IF(SalesData[[#This Row],[Discount]]&gt;=0.2,1,0)</f>
        <v>1</v>
      </c>
      <c r="X1812" s="1" t="s">
        <v>35</v>
      </c>
      <c r="Y1812" s="1" t="str">
        <f>TEXT(SalesData[[#This Row],[Order Date]],"yyyy")</f>
        <v>2017</v>
      </c>
      <c r="Z1812" s="1" t="s">
        <v>61</v>
      </c>
    </row>
    <row r="1813" spans="1:26" x14ac:dyDescent="0.3">
      <c r="A1813">
        <v>8519</v>
      </c>
      <c r="B1813" s="1" t="s">
        <v>4057</v>
      </c>
      <c r="C1813" s="2">
        <v>43073</v>
      </c>
      <c r="D1813" s="2">
        <v>43079</v>
      </c>
      <c r="E1813" s="1" t="s">
        <v>41</v>
      </c>
      <c r="F1813" s="1" t="s">
        <v>3714</v>
      </c>
      <c r="G1813" s="1" t="s">
        <v>3715</v>
      </c>
      <c r="H1813" s="1" t="s">
        <v>26</v>
      </c>
      <c r="I1813" s="1" t="s">
        <v>27</v>
      </c>
      <c r="J1813" s="1" t="s">
        <v>3565</v>
      </c>
      <c r="K1813" s="1" t="s">
        <v>364</v>
      </c>
      <c r="L1813" s="1" t="s">
        <v>69</v>
      </c>
      <c r="M1813" s="1" t="s">
        <v>3827</v>
      </c>
      <c r="N1813" s="1" t="s">
        <v>32</v>
      </c>
      <c r="O1813" s="1" t="s">
        <v>58</v>
      </c>
      <c r="P1813" s="1" t="s">
        <v>3828</v>
      </c>
      <c r="Q1813">
        <v>12.99</v>
      </c>
      <c r="R1813">
        <v>1</v>
      </c>
      <c r="S1813" s="5">
        <v>0</v>
      </c>
      <c r="T1813" s="11">
        <v>1.5588</v>
      </c>
      <c r="U1813" s="11">
        <f>SalesData[[#This Row],[Profit]]/SalesData[[#This Row],[Quantity]]</f>
        <v>1.5588</v>
      </c>
      <c r="V1813" s="5">
        <f>SalesData[[#This Row],[Profit]]/SalesData[[#This Row],[Sales]]</f>
        <v>0.12</v>
      </c>
      <c r="W1813" s="17">
        <f>IF(SalesData[[#This Row],[Discount]]&gt;=0.2,1,0)</f>
        <v>0</v>
      </c>
      <c r="X1813" s="1" t="s">
        <v>131</v>
      </c>
      <c r="Y1813" s="1" t="str">
        <f>TEXT(SalesData[[#This Row],[Order Date]],"yyyy")</f>
        <v>2017</v>
      </c>
      <c r="Z1813" s="1" t="s">
        <v>98</v>
      </c>
    </row>
    <row r="1814" spans="1:26" x14ac:dyDescent="0.3">
      <c r="A1814">
        <v>8520</v>
      </c>
      <c r="B1814" s="1" t="s">
        <v>4057</v>
      </c>
      <c r="C1814" s="2">
        <v>43073</v>
      </c>
      <c r="D1814" s="2">
        <v>43079</v>
      </c>
      <c r="E1814" s="1" t="s">
        <v>41</v>
      </c>
      <c r="F1814" s="1" t="s">
        <v>3714</v>
      </c>
      <c r="G1814" s="1" t="s">
        <v>3715</v>
      </c>
      <c r="H1814" s="1" t="s">
        <v>26</v>
      </c>
      <c r="I1814" s="1" t="s">
        <v>27</v>
      </c>
      <c r="J1814" s="1" t="s">
        <v>3565</v>
      </c>
      <c r="K1814" s="1" t="s">
        <v>364</v>
      </c>
      <c r="L1814" s="1" t="s">
        <v>69</v>
      </c>
      <c r="M1814" s="1" t="s">
        <v>253</v>
      </c>
      <c r="N1814" s="1" t="s">
        <v>32</v>
      </c>
      <c r="O1814" s="1" t="s">
        <v>38</v>
      </c>
      <c r="P1814" s="1" t="s">
        <v>254</v>
      </c>
      <c r="Q1814">
        <v>182.22</v>
      </c>
      <c r="R1814">
        <v>3</v>
      </c>
      <c r="S1814" s="5">
        <v>0</v>
      </c>
      <c r="T1814" s="11">
        <v>45.555</v>
      </c>
      <c r="U1814" s="11">
        <f>SalesData[[#This Row],[Profit]]/SalesData[[#This Row],[Quantity]]</f>
        <v>15.185</v>
      </c>
      <c r="V1814" s="5">
        <f>SalesData[[#This Row],[Profit]]/SalesData[[#This Row],[Sales]]</f>
        <v>0.25</v>
      </c>
      <c r="W1814" s="17">
        <f>IF(SalesData[[#This Row],[Discount]]&gt;=0.2,1,0)</f>
        <v>0</v>
      </c>
      <c r="X1814" s="1" t="s">
        <v>131</v>
      </c>
      <c r="Y1814" s="1" t="str">
        <f>TEXT(SalesData[[#This Row],[Order Date]],"yyyy")</f>
        <v>2017</v>
      </c>
      <c r="Z1814" s="1" t="s">
        <v>98</v>
      </c>
    </row>
    <row r="1815" spans="1:26" x14ac:dyDescent="0.3">
      <c r="A1815">
        <v>8521</v>
      </c>
      <c r="B1815" s="1" t="s">
        <v>4057</v>
      </c>
      <c r="C1815" s="2">
        <v>43073</v>
      </c>
      <c r="D1815" s="2">
        <v>43079</v>
      </c>
      <c r="E1815" s="1" t="s">
        <v>41</v>
      </c>
      <c r="F1815" s="1" t="s">
        <v>3714</v>
      </c>
      <c r="G1815" s="1" t="s">
        <v>3715</v>
      </c>
      <c r="H1815" s="1" t="s">
        <v>26</v>
      </c>
      <c r="I1815" s="1" t="s">
        <v>27</v>
      </c>
      <c r="J1815" s="1" t="s">
        <v>3565</v>
      </c>
      <c r="K1815" s="1" t="s">
        <v>364</v>
      </c>
      <c r="L1815" s="1" t="s">
        <v>69</v>
      </c>
      <c r="M1815" s="1" t="s">
        <v>297</v>
      </c>
      <c r="N1815" s="1" t="s">
        <v>32</v>
      </c>
      <c r="O1815" s="1" t="s">
        <v>38</v>
      </c>
      <c r="P1815" s="1" t="s">
        <v>298</v>
      </c>
      <c r="Q1815">
        <v>302.94</v>
      </c>
      <c r="R1815">
        <v>3</v>
      </c>
      <c r="S1815" s="5">
        <v>0</v>
      </c>
      <c r="T1815" s="11">
        <v>18.176400000000001</v>
      </c>
      <c r="U1815" s="11">
        <f>SalesData[[#This Row],[Profit]]/SalesData[[#This Row],[Quantity]]</f>
        <v>6.0588000000000006</v>
      </c>
      <c r="V1815" s="5">
        <f>SalesData[[#This Row],[Profit]]/SalesData[[#This Row],[Sales]]</f>
        <v>6.0000000000000005E-2</v>
      </c>
      <c r="W1815" s="17">
        <f>IF(SalesData[[#This Row],[Discount]]&gt;=0.2,1,0)</f>
        <v>0</v>
      </c>
      <c r="X1815" s="1" t="s">
        <v>131</v>
      </c>
      <c r="Y1815" s="1" t="str">
        <f>TEXT(SalesData[[#This Row],[Order Date]],"yyyy")</f>
        <v>2017</v>
      </c>
      <c r="Z1815" s="1" t="s">
        <v>98</v>
      </c>
    </row>
    <row r="1816" spans="1:26" x14ac:dyDescent="0.3">
      <c r="A1816">
        <v>8522</v>
      </c>
      <c r="B1816" s="1" t="s">
        <v>4058</v>
      </c>
      <c r="C1816" s="2">
        <v>42380</v>
      </c>
      <c r="D1816" s="2">
        <v>42384</v>
      </c>
      <c r="E1816" s="1" t="s">
        <v>41</v>
      </c>
      <c r="F1816" s="1" t="s">
        <v>260</v>
      </c>
      <c r="G1816" s="1" t="s">
        <v>261</v>
      </c>
      <c r="H1816" s="1" t="s">
        <v>102</v>
      </c>
      <c r="I1816" s="1" t="s">
        <v>27</v>
      </c>
      <c r="J1816" s="1" t="s">
        <v>349</v>
      </c>
      <c r="K1816" s="1" t="s">
        <v>233</v>
      </c>
      <c r="L1816" s="1" t="s">
        <v>69</v>
      </c>
      <c r="M1816" s="1" t="s">
        <v>1101</v>
      </c>
      <c r="N1816" s="1" t="s">
        <v>32</v>
      </c>
      <c r="O1816" s="1" t="s">
        <v>58</v>
      </c>
      <c r="P1816" s="1" t="s">
        <v>1102</v>
      </c>
      <c r="Q1816">
        <v>54.991999999999997</v>
      </c>
      <c r="R1816">
        <v>14</v>
      </c>
      <c r="S1816" s="5">
        <v>0.2</v>
      </c>
      <c r="T1816" s="11">
        <v>8.9361999999999995</v>
      </c>
      <c r="U1816" s="11">
        <f>SalesData[[#This Row],[Profit]]/SalesData[[#This Row],[Quantity]]</f>
        <v>0.63829999999999998</v>
      </c>
      <c r="V1816" s="5">
        <f>SalesData[[#This Row],[Profit]]/SalesData[[#This Row],[Sales]]</f>
        <v>0.16250000000000001</v>
      </c>
      <c r="W1816" s="17">
        <f>IF(SalesData[[#This Row],[Discount]]&gt;=0.2,1,0)</f>
        <v>1</v>
      </c>
      <c r="X1816" s="1" t="s">
        <v>85</v>
      </c>
      <c r="Y1816" s="1" t="str">
        <f>TEXT(SalesData[[#This Row],[Order Date]],"yyyy")</f>
        <v>2016</v>
      </c>
      <c r="Z1816" s="1" t="s">
        <v>171</v>
      </c>
    </row>
    <row r="1817" spans="1:26" x14ac:dyDescent="0.3">
      <c r="A1817">
        <v>8526</v>
      </c>
      <c r="B1817" s="1" t="s">
        <v>4059</v>
      </c>
      <c r="C1817" s="2">
        <v>42810</v>
      </c>
      <c r="D1817" s="2">
        <v>42810</v>
      </c>
      <c r="E1817" s="1" t="s">
        <v>427</v>
      </c>
      <c r="F1817" s="1" t="s">
        <v>3376</v>
      </c>
      <c r="G1817" s="1" t="s">
        <v>3377</v>
      </c>
      <c r="H1817" s="1" t="s">
        <v>26</v>
      </c>
      <c r="I1817" s="1" t="s">
        <v>27</v>
      </c>
      <c r="J1817" s="1" t="s">
        <v>349</v>
      </c>
      <c r="K1817" s="1" t="s">
        <v>233</v>
      </c>
      <c r="L1817" s="1" t="s">
        <v>69</v>
      </c>
      <c r="M1817" s="1" t="s">
        <v>2887</v>
      </c>
      <c r="N1817" s="1" t="s">
        <v>32</v>
      </c>
      <c r="O1817" s="1" t="s">
        <v>58</v>
      </c>
      <c r="P1817" s="1" t="s">
        <v>2888</v>
      </c>
      <c r="Q1817">
        <v>51.264000000000003</v>
      </c>
      <c r="R1817">
        <v>6</v>
      </c>
      <c r="S1817" s="5">
        <v>0.2</v>
      </c>
      <c r="T1817" s="11">
        <v>7.6896000000000004</v>
      </c>
      <c r="U1817" s="11">
        <f>SalesData[[#This Row],[Profit]]/SalesData[[#This Row],[Quantity]]</f>
        <v>1.2816000000000001</v>
      </c>
      <c r="V1817" s="5">
        <f>SalesData[[#This Row],[Profit]]/SalesData[[#This Row],[Sales]]</f>
        <v>0.15</v>
      </c>
      <c r="W1817" s="17">
        <f>IF(SalesData[[#This Row],[Discount]]&gt;=0.2,1,0)</f>
        <v>1</v>
      </c>
      <c r="X1817" s="1" t="s">
        <v>432</v>
      </c>
      <c r="Y1817" s="1" t="str">
        <f>TEXT(SalesData[[#This Row],[Order Date]],"yyyy")</f>
        <v>2017</v>
      </c>
      <c r="Z1817" s="1" t="s">
        <v>197</v>
      </c>
    </row>
    <row r="1818" spans="1:26" x14ac:dyDescent="0.3">
      <c r="A1818">
        <v>8530</v>
      </c>
      <c r="B1818" s="1" t="s">
        <v>4060</v>
      </c>
      <c r="C1818" s="2">
        <v>43049</v>
      </c>
      <c r="D1818" s="2">
        <v>43056</v>
      </c>
      <c r="E1818" s="1" t="s">
        <v>41</v>
      </c>
      <c r="F1818" s="1" t="s">
        <v>1284</v>
      </c>
      <c r="G1818" s="1" t="s">
        <v>1285</v>
      </c>
      <c r="H1818" s="1" t="s">
        <v>102</v>
      </c>
      <c r="I1818" s="1" t="s">
        <v>27</v>
      </c>
      <c r="J1818" s="1" t="s">
        <v>54</v>
      </c>
      <c r="K1818" s="1" t="s">
        <v>55</v>
      </c>
      <c r="L1818" s="1" t="s">
        <v>56</v>
      </c>
      <c r="M1818" s="1" t="s">
        <v>1852</v>
      </c>
      <c r="N1818" s="1" t="s">
        <v>32</v>
      </c>
      <c r="O1818" s="1" t="s">
        <v>38</v>
      </c>
      <c r="P1818" s="1" t="s">
        <v>1853</v>
      </c>
      <c r="Q1818">
        <v>241.42400000000001</v>
      </c>
      <c r="R1818">
        <v>2</v>
      </c>
      <c r="S1818" s="5">
        <v>0.2</v>
      </c>
      <c r="T1818" s="11">
        <v>-36.2136</v>
      </c>
      <c r="U1818" s="11">
        <f>SalesData[[#This Row],[Profit]]/SalesData[[#This Row],[Quantity]]</f>
        <v>-18.1068</v>
      </c>
      <c r="V1818" s="5">
        <f>SalesData[[#This Row],[Profit]]/SalesData[[#This Row],[Sales]]</f>
        <v>-0.15</v>
      </c>
      <c r="W1818" s="17">
        <f>IF(SalesData[[#This Row],[Discount]]&gt;=0.2,1,0)</f>
        <v>1</v>
      </c>
      <c r="X1818" s="1" t="s">
        <v>49</v>
      </c>
      <c r="Y1818" s="1" t="str">
        <f>TEXT(SalesData[[#This Row],[Order Date]],"yyyy")</f>
        <v>2017</v>
      </c>
      <c r="Z1818" s="1" t="s">
        <v>36</v>
      </c>
    </row>
    <row r="1819" spans="1:26" x14ac:dyDescent="0.3">
      <c r="A1819">
        <v>8534</v>
      </c>
      <c r="B1819" s="1" t="s">
        <v>4061</v>
      </c>
      <c r="C1819" s="2">
        <v>42704</v>
      </c>
      <c r="D1819" s="2">
        <v>42710</v>
      </c>
      <c r="E1819" s="1" t="s">
        <v>41</v>
      </c>
      <c r="F1819" s="1" t="s">
        <v>265</v>
      </c>
      <c r="G1819" s="1" t="s">
        <v>266</v>
      </c>
      <c r="H1819" s="1" t="s">
        <v>26</v>
      </c>
      <c r="I1819" s="1" t="s">
        <v>27</v>
      </c>
      <c r="J1819" s="1" t="s">
        <v>290</v>
      </c>
      <c r="K1819" s="1" t="s">
        <v>291</v>
      </c>
      <c r="L1819" s="1" t="s">
        <v>95</v>
      </c>
      <c r="M1819" s="1" t="s">
        <v>144</v>
      </c>
      <c r="N1819" s="1" t="s">
        <v>32</v>
      </c>
      <c r="O1819" s="1" t="s">
        <v>38</v>
      </c>
      <c r="P1819" s="1" t="s">
        <v>145</v>
      </c>
      <c r="Q1819">
        <v>389.97</v>
      </c>
      <c r="R1819">
        <v>3</v>
      </c>
      <c r="S1819" s="5">
        <v>0</v>
      </c>
      <c r="T1819" s="11">
        <v>35.097299999999997</v>
      </c>
      <c r="U1819" s="11">
        <f>SalesData[[#This Row],[Profit]]/SalesData[[#This Row],[Quantity]]</f>
        <v>11.6991</v>
      </c>
      <c r="V1819" s="5">
        <f>SalesData[[#This Row],[Profit]]/SalesData[[#This Row],[Sales]]</f>
        <v>8.9999999999999983E-2</v>
      </c>
      <c r="W1819" s="17">
        <f>IF(SalesData[[#This Row],[Discount]]&gt;=0.2,1,0)</f>
        <v>0</v>
      </c>
      <c r="X1819" s="1" t="s">
        <v>131</v>
      </c>
      <c r="Y1819" s="1" t="str">
        <f>TEXT(SalesData[[#This Row],[Order Date]],"yyyy")</f>
        <v>2016</v>
      </c>
      <c r="Z1819" s="1" t="s">
        <v>36</v>
      </c>
    </row>
    <row r="1820" spans="1:26" x14ac:dyDescent="0.3">
      <c r="A1820">
        <v>8543</v>
      </c>
      <c r="B1820" s="1" t="s">
        <v>4062</v>
      </c>
      <c r="C1820" s="2">
        <v>42360</v>
      </c>
      <c r="D1820" s="2">
        <v>42361</v>
      </c>
      <c r="E1820" s="1" t="s">
        <v>89</v>
      </c>
      <c r="F1820" s="1" t="s">
        <v>2033</v>
      </c>
      <c r="G1820" s="1" t="s">
        <v>2034</v>
      </c>
      <c r="H1820" s="1" t="s">
        <v>92</v>
      </c>
      <c r="I1820" s="1" t="s">
        <v>27</v>
      </c>
      <c r="J1820" s="1" t="s">
        <v>67</v>
      </c>
      <c r="K1820" s="1" t="s">
        <v>68</v>
      </c>
      <c r="L1820" s="1" t="s">
        <v>69</v>
      </c>
      <c r="M1820" s="1" t="s">
        <v>1092</v>
      </c>
      <c r="N1820" s="1" t="s">
        <v>32</v>
      </c>
      <c r="O1820" s="1" t="s">
        <v>38</v>
      </c>
      <c r="P1820" s="1" t="s">
        <v>1093</v>
      </c>
      <c r="Q1820">
        <v>422.625</v>
      </c>
      <c r="R1820">
        <v>7</v>
      </c>
      <c r="S1820" s="5">
        <v>0.3</v>
      </c>
      <c r="T1820" s="11">
        <v>0</v>
      </c>
      <c r="U1820" s="11">
        <f>SalesData[[#This Row],[Profit]]/SalesData[[#This Row],[Quantity]]</f>
        <v>0</v>
      </c>
      <c r="V1820" s="5">
        <f>SalesData[[#This Row],[Profit]]/SalesData[[#This Row],[Sales]]</f>
        <v>0</v>
      </c>
      <c r="W1820" s="17">
        <f>IF(SalesData[[#This Row],[Discount]]&gt;=0.2,1,0)</f>
        <v>1</v>
      </c>
      <c r="X1820" s="1" t="s">
        <v>125</v>
      </c>
      <c r="Y1820" s="1" t="str">
        <f>TEXT(SalesData[[#This Row],[Order Date]],"yyyy")</f>
        <v>2015</v>
      </c>
      <c r="Z1820" s="1" t="s">
        <v>98</v>
      </c>
    </row>
    <row r="1821" spans="1:26" x14ac:dyDescent="0.3">
      <c r="A1821">
        <v>8545</v>
      </c>
      <c r="B1821" s="1" t="s">
        <v>4063</v>
      </c>
      <c r="C1821" s="2">
        <v>42456</v>
      </c>
      <c r="D1821" s="2">
        <v>42460</v>
      </c>
      <c r="E1821" s="1" t="s">
        <v>41</v>
      </c>
      <c r="F1821" s="1" t="s">
        <v>288</v>
      </c>
      <c r="G1821" s="1" t="s">
        <v>289</v>
      </c>
      <c r="H1821" s="1" t="s">
        <v>92</v>
      </c>
      <c r="I1821" s="1" t="s">
        <v>27</v>
      </c>
      <c r="J1821" s="1" t="s">
        <v>349</v>
      </c>
      <c r="K1821" s="1" t="s">
        <v>669</v>
      </c>
      <c r="L1821" s="1" t="s">
        <v>30</v>
      </c>
      <c r="M1821" s="1" t="s">
        <v>2797</v>
      </c>
      <c r="N1821" s="1" t="s">
        <v>32</v>
      </c>
      <c r="O1821" s="1" t="s">
        <v>58</v>
      </c>
      <c r="P1821" s="1" t="s">
        <v>2798</v>
      </c>
      <c r="Q1821">
        <v>20.239999999999998</v>
      </c>
      <c r="R1821">
        <v>1</v>
      </c>
      <c r="S1821" s="5">
        <v>0</v>
      </c>
      <c r="T1821" s="11">
        <v>8.7032000000000007</v>
      </c>
      <c r="U1821" s="11">
        <f>SalesData[[#This Row],[Profit]]/SalesData[[#This Row],[Quantity]]</f>
        <v>8.7032000000000007</v>
      </c>
      <c r="V1821" s="5">
        <f>SalesData[[#This Row],[Profit]]/SalesData[[#This Row],[Sales]]</f>
        <v>0.43000000000000005</v>
      </c>
      <c r="W1821" s="17">
        <f>IF(SalesData[[#This Row],[Discount]]&gt;=0.2,1,0)</f>
        <v>0</v>
      </c>
      <c r="X1821" s="1" t="s">
        <v>85</v>
      </c>
      <c r="Y1821" s="1" t="str">
        <f>TEXT(SalesData[[#This Row],[Order Date]],"yyyy")</f>
        <v>2016</v>
      </c>
      <c r="Z1821" s="1" t="s">
        <v>197</v>
      </c>
    </row>
    <row r="1822" spans="1:26" x14ac:dyDescent="0.3">
      <c r="A1822">
        <v>8546</v>
      </c>
      <c r="B1822" s="1" t="s">
        <v>4063</v>
      </c>
      <c r="C1822" s="2">
        <v>42456</v>
      </c>
      <c r="D1822" s="2">
        <v>42460</v>
      </c>
      <c r="E1822" s="1" t="s">
        <v>41</v>
      </c>
      <c r="F1822" s="1" t="s">
        <v>288</v>
      </c>
      <c r="G1822" s="1" t="s">
        <v>289</v>
      </c>
      <c r="H1822" s="1" t="s">
        <v>92</v>
      </c>
      <c r="I1822" s="1" t="s">
        <v>27</v>
      </c>
      <c r="J1822" s="1" t="s">
        <v>349</v>
      </c>
      <c r="K1822" s="1" t="s">
        <v>669</v>
      </c>
      <c r="L1822" s="1" t="s">
        <v>30</v>
      </c>
      <c r="M1822" s="1" t="s">
        <v>2661</v>
      </c>
      <c r="N1822" s="1" t="s">
        <v>32</v>
      </c>
      <c r="O1822" s="1" t="s">
        <v>58</v>
      </c>
      <c r="P1822" s="1" t="s">
        <v>2662</v>
      </c>
      <c r="Q1822">
        <v>39.92</v>
      </c>
      <c r="R1822">
        <v>4</v>
      </c>
      <c r="S1822" s="5">
        <v>0</v>
      </c>
      <c r="T1822" s="11">
        <v>11.1776</v>
      </c>
      <c r="U1822" s="11">
        <f>SalesData[[#This Row],[Profit]]/SalesData[[#This Row],[Quantity]]</f>
        <v>2.7944</v>
      </c>
      <c r="V1822" s="5">
        <f>SalesData[[#This Row],[Profit]]/SalesData[[#This Row],[Sales]]</f>
        <v>0.27999999999999997</v>
      </c>
      <c r="W1822" s="17">
        <f>IF(SalesData[[#This Row],[Discount]]&gt;=0.2,1,0)</f>
        <v>0</v>
      </c>
      <c r="X1822" s="1" t="s">
        <v>85</v>
      </c>
      <c r="Y1822" s="1" t="str">
        <f>TEXT(SalesData[[#This Row],[Order Date]],"yyyy")</f>
        <v>2016</v>
      </c>
      <c r="Z1822" s="1" t="s">
        <v>197</v>
      </c>
    </row>
    <row r="1823" spans="1:26" x14ac:dyDescent="0.3">
      <c r="A1823">
        <v>8550</v>
      </c>
      <c r="B1823" s="1" t="s">
        <v>4064</v>
      </c>
      <c r="C1823" s="2">
        <v>42258</v>
      </c>
      <c r="D1823" s="2">
        <v>42259</v>
      </c>
      <c r="E1823" s="1" t="s">
        <v>89</v>
      </c>
      <c r="F1823" s="1" t="s">
        <v>1082</v>
      </c>
      <c r="G1823" s="1" t="s">
        <v>1083</v>
      </c>
      <c r="H1823" s="1" t="s">
        <v>92</v>
      </c>
      <c r="I1823" s="1" t="s">
        <v>27</v>
      </c>
      <c r="J1823" s="1" t="s">
        <v>181</v>
      </c>
      <c r="K1823" s="1" t="s">
        <v>182</v>
      </c>
      <c r="L1823" s="1" t="s">
        <v>56</v>
      </c>
      <c r="M1823" s="1" t="s">
        <v>555</v>
      </c>
      <c r="N1823" s="1" t="s">
        <v>32</v>
      </c>
      <c r="O1823" s="1" t="s">
        <v>58</v>
      </c>
      <c r="P1823" s="1" t="s">
        <v>556</v>
      </c>
      <c r="Q1823">
        <v>24.64</v>
      </c>
      <c r="R1823">
        <v>4</v>
      </c>
      <c r="S1823" s="5">
        <v>0.2</v>
      </c>
      <c r="T1823" s="11">
        <v>4.0039999999999996</v>
      </c>
      <c r="U1823" s="11">
        <f>SalesData[[#This Row],[Profit]]/SalesData[[#This Row],[Quantity]]</f>
        <v>1.0009999999999999</v>
      </c>
      <c r="V1823" s="5">
        <f>SalesData[[#This Row],[Profit]]/SalesData[[#This Row],[Sales]]</f>
        <v>0.16249999999999998</v>
      </c>
      <c r="W1823" s="17">
        <f>IF(SalesData[[#This Row],[Discount]]&gt;=0.2,1,0)</f>
        <v>1</v>
      </c>
      <c r="X1823" s="1" t="s">
        <v>125</v>
      </c>
      <c r="Y1823" s="1" t="str">
        <f>TEXT(SalesData[[#This Row],[Order Date]],"yyyy")</f>
        <v>2015</v>
      </c>
      <c r="Z1823" s="1" t="s">
        <v>79</v>
      </c>
    </row>
    <row r="1824" spans="1:26" x14ac:dyDescent="0.3">
      <c r="A1824">
        <v>8555</v>
      </c>
      <c r="B1824" s="1" t="s">
        <v>4065</v>
      </c>
      <c r="C1824" s="2">
        <v>42713</v>
      </c>
      <c r="D1824" s="2">
        <v>42715</v>
      </c>
      <c r="E1824" s="1" t="s">
        <v>89</v>
      </c>
      <c r="F1824" s="1" t="s">
        <v>3532</v>
      </c>
      <c r="G1824" s="1" t="s">
        <v>3533</v>
      </c>
      <c r="H1824" s="1" t="s">
        <v>26</v>
      </c>
      <c r="I1824" s="1" t="s">
        <v>27</v>
      </c>
      <c r="J1824" s="1" t="s">
        <v>880</v>
      </c>
      <c r="K1824" s="1" t="s">
        <v>718</v>
      </c>
      <c r="L1824" s="1" t="s">
        <v>30</v>
      </c>
      <c r="M1824" s="1" t="s">
        <v>1286</v>
      </c>
      <c r="N1824" s="1" t="s">
        <v>32</v>
      </c>
      <c r="O1824" s="1" t="s">
        <v>47</v>
      </c>
      <c r="P1824" s="1" t="s">
        <v>1287</v>
      </c>
      <c r="Q1824">
        <v>1056.8599999999999</v>
      </c>
      <c r="R1824">
        <v>7</v>
      </c>
      <c r="S1824" s="5">
        <v>0</v>
      </c>
      <c r="T1824" s="11">
        <v>158.529</v>
      </c>
      <c r="U1824" s="11">
        <f>SalesData[[#This Row],[Profit]]/SalesData[[#This Row],[Quantity]]</f>
        <v>22.646999999999998</v>
      </c>
      <c r="V1824" s="5">
        <f>SalesData[[#This Row],[Profit]]/SalesData[[#This Row],[Sales]]</f>
        <v>0.15000000000000002</v>
      </c>
      <c r="W1824" s="17">
        <f>IF(SalesData[[#This Row],[Discount]]&gt;=0.2,1,0)</f>
        <v>0</v>
      </c>
      <c r="X1824" s="1" t="s">
        <v>72</v>
      </c>
      <c r="Y1824" s="1" t="str">
        <f>TEXT(SalesData[[#This Row],[Order Date]],"yyyy")</f>
        <v>2016</v>
      </c>
      <c r="Z1824" s="1" t="s">
        <v>98</v>
      </c>
    </row>
    <row r="1825" spans="1:26" x14ac:dyDescent="0.3">
      <c r="A1825">
        <v>8562</v>
      </c>
      <c r="B1825" s="1" t="s">
        <v>4066</v>
      </c>
      <c r="C1825" s="2">
        <v>42727</v>
      </c>
      <c r="D1825" s="2">
        <v>42730</v>
      </c>
      <c r="E1825" s="1" t="s">
        <v>23</v>
      </c>
      <c r="F1825" s="1" t="s">
        <v>986</v>
      </c>
      <c r="G1825" s="1" t="s">
        <v>987</v>
      </c>
      <c r="H1825" s="1" t="s">
        <v>92</v>
      </c>
      <c r="I1825" s="1" t="s">
        <v>27</v>
      </c>
      <c r="J1825" s="1" t="s">
        <v>103</v>
      </c>
      <c r="K1825" s="1" t="s">
        <v>94</v>
      </c>
      <c r="L1825" s="1" t="s">
        <v>95</v>
      </c>
      <c r="M1825" s="1" t="s">
        <v>502</v>
      </c>
      <c r="N1825" s="1" t="s">
        <v>32</v>
      </c>
      <c r="O1825" s="1" t="s">
        <v>58</v>
      </c>
      <c r="P1825" s="1" t="s">
        <v>503</v>
      </c>
      <c r="Q1825">
        <v>2.3279999999999998</v>
      </c>
      <c r="R1825">
        <v>2</v>
      </c>
      <c r="S1825" s="5">
        <v>0.6</v>
      </c>
      <c r="T1825" s="11">
        <v>-0.75660000000000005</v>
      </c>
      <c r="U1825" s="11">
        <f>SalesData[[#This Row],[Profit]]/SalesData[[#This Row],[Quantity]]</f>
        <v>-0.37830000000000003</v>
      </c>
      <c r="V1825" s="5">
        <f>SalesData[[#This Row],[Profit]]/SalesData[[#This Row],[Sales]]</f>
        <v>-0.32500000000000007</v>
      </c>
      <c r="W1825" s="17">
        <f>IF(SalesData[[#This Row],[Discount]]&gt;=0.2,1,0)</f>
        <v>1</v>
      </c>
      <c r="X1825" s="1" t="s">
        <v>35</v>
      </c>
      <c r="Y1825" s="1" t="str">
        <f>TEXT(SalesData[[#This Row],[Order Date]],"yyyy")</f>
        <v>2016</v>
      </c>
      <c r="Z1825" s="1" t="s">
        <v>98</v>
      </c>
    </row>
    <row r="1826" spans="1:26" x14ac:dyDescent="0.3">
      <c r="A1826">
        <v>8563</v>
      </c>
      <c r="B1826" s="1" t="s">
        <v>4067</v>
      </c>
      <c r="C1826" s="2">
        <v>42462</v>
      </c>
      <c r="D1826" s="2">
        <v>42466</v>
      </c>
      <c r="E1826" s="1" t="s">
        <v>23</v>
      </c>
      <c r="F1826" s="1" t="s">
        <v>666</v>
      </c>
      <c r="G1826" s="1" t="s">
        <v>667</v>
      </c>
      <c r="H1826" s="1" t="s">
        <v>92</v>
      </c>
      <c r="I1826" s="1" t="s">
        <v>27</v>
      </c>
      <c r="J1826" s="1" t="s">
        <v>907</v>
      </c>
      <c r="K1826" s="1" t="s">
        <v>240</v>
      </c>
      <c r="L1826" s="1" t="s">
        <v>95</v>
      </c>
      <c r="M1826" s="1" t="s">
        <v>1308</v>
      </c>
      <c r="N1826" s="1" t="s">
        <v>32</v>
      </c>
      <c r="O1826" s="1" t="s">
        <v>38</v>
      </c>
      <c r="P1826" s="1" t="s">
        <v>1309</v>
      </c>
      <c r="Q1826">
        <v>1454.9</v>
      </c>
      <c r="R1826">
        <v>5</v>
      </c>
      <c r="S1826" s="5">
        <v>0</v>
      </c>
      <c r="T1826" s="11">
        <v>378.274</v>
      </c>
      <c r="U1826" s="11">
        <f>SalesData[[#This Row],[Profit]]/SalesData[[#This Row],[Quantity]]</f>
        <v>75.654799999999994</v>
      </c>
      <c r="V1826" s="5">
        <f>SalesData[[#This Row],[Profit]]/SalesData[[#This Row],[Sales]]</f>
        <v>0.26</v>
      </c>
      <c r="W1826" s="17">
        <f>IF(SalesData[[#This Row],[Discount]]&gt;=0.2,1,0)</f>
        <v>0</v>
      </c>
      <c r="X1826" s="1" t="s">
        <v>85</v>
      </c>
      <c r="Y1826" s="1" t="str">
        <f>TEXT(SalesData[[#This Row],[Order Date]],"yyyy")</f>
        <v>2016</v>
      </c>
      <c r="Z1826" s="1" t="s">
        <v>115</v>
      </c>
    </row>
    <row r="1827" spans="1:26" x14ac:dyDescent="0.3">
      <c r="A1827">
        <v>8565</v>
      </c>
      <c r="B1827" s="1" t="s">
        <v>4068</v>
      </c>
      <c r="C1827" s="2">
        <v>42855</v>
      </c>
      <c r="D1827" s="2">
        <v>42859</v>
      </c>
      <c r="E1827" s="1" t="s">
        <v>41</v>
      </c>
      <c r="F1827" s="1" t="s">
        <v>1146</v>
      </c>
      <c r="G1827" s="1" t="s">
        <v>1147</v>
      </c>
      <c r="H1827" s="1" t="s">
        <v>102</v>
      </c>
      <c r="I1827" s="1" t="s">
        <v>27</v>
      </c>
      <c r="J1827" s="1" t="s">
        <v>4069</v>
      </c>
      <c r="K1827" s="1" t="s">
        <v>45</v>
      </c>
      <c r="L1827" s="1" t="s">
        <v>30</v>
      </c>
      <c r="M1827" s="1" t="s">
        <v>3290</v>
      </c>
      <c r="N1827" s="1" t="s">
        <v>32</v>
      </c>
      <c r="O1827" s="1" t="s">
        <v>58</v>
      </c>
      <c r="P1827" s="1" t="s">
        <v>3291</v>
      </c>
      <c r="Q1827">
        <v>220.70400000000001</v>
      </c>
      <c r="R1827">
        <v>6</v>
      </c>
      <c r="S1827" s="5">
        <v>0.2</v>
      </c>
      <c r="T1827" s="11">
        <v>-8.2764000000000006</v>
      </c>
      <c r="U1827" s="11">
        <f>SalesData[[#This Row],[Profit]]/SalesData[[#This Row],[Quantity]]</f>
        <v>-1.3794000000000002</v>
      </c>
      <c r="V1827" s="5">
        <f>SalesData[[#This Row],[Profit]]/SalesData[[#This Row],[Sales]]</f>
        <v>-3.7499999999999999E-2</v>
      </c>
      <c r="W1827" s="17">
        <f>IF(SalesData[[#This Row],[Discount]]&gt;=0.2,1,0)</f>
        <v>1</v>
      </c>
      <c r="X1827" s="1" t="s">
        <v>85</v>
      </c>
      <c r="Y1827" s="1" t="str">
        <f>TEXT(SalesData[[#This Row],[Order Date]],"yyyy")</f>
        <v>2017</v>
      </c>
      <c r="Z1827" s="1" t="s">
        <v>115</v>
      </c>
    </row>
    <row r="1828" spans="1:26" x14ac:dyDescent="0.3">
      <c r="A1828">
        <v>8577</v>
      </c>
      <c r="B1828" s="1" t="s">
        <v>4070</v>
      </c>
      <c r="C1828" s="2">
        <v>42919</v>
      </c>
      <c r="D1828" s="2">
        <v>42920</v>
      </c>
      <c r="E1828" s="1" t="s">
        <v>89</v>
      </c>
      <c r="F1828" s="1" t="s">
        <v>2386</v>
      </c>
      <c r="G1828" s="1" t="s">
        <v>2387</v>
      </c>
      <c r="H1828" s="1" t="s">
        <v>26</v>
      </c>
      <c r="I1828" s="1" t="s">
        <v>27</v>
      </c>
      <c r="J1828" s="1" t="s">
        <v>511</v>
      </c>
      <c r="K1828" s="1" t="s">
        <v>886</v>
      </c>
      <c r="L1828" s="1" t="s">
        <v>69</v>
      </c>
      <c r="M1828" s="1" t="s">
        <v>937</v>
      </c>
      <c r="N1828" s="1" t="s">
        <v>32</v>
      </c>
      <c r="O1828" s="1" t="s">
        <v>58</v>
      </c>
      <c r="P1828" s="1" t="s">
        <v>938</v>
      </c>
      <c r="Q1828">
        <v>102.3</v>
      </c>
      <c r="R1828">
        <v>1</v>
      </c>
      <c r="S1828" s="5">
        <v>0</v>
      </c>
      <c r="T1828" s="11">
        <v>26.597999999999999</v>
      </c>
      <c r="U1828" s="11">
        <f>SalesData[[#This Row],[Profit]]/SalesData[[#This Row],[Quantity]]</f>
        <v>26.597999999999999</v>
      </c>
      <c r="V1828" s="5">
        <f>SalesData[[#This Row],[Profit]]/SalesData[[#This Row],[Sales]]</f>
        <v>0.26</v>
      </c>
      <c r="W1828" s="17">
        <f>IF(SalesData[[#This Row],[Discount]]&gt;=0.2,1,0)</f>
        <v>0</v>
      </c>
      <c r="X1828" s="1" t="s">
        <v>125</v>
      </c>
      <c r="Y1828" s="1" t="str">
        <f>TEXT(SalesData[[#This Row],[Order Date]],"yyyy")</f>
        <v>2017</v>
      </c>
      <c r="Z1828" s="1" t="s">
        <v>73</v>
      </c>
    </row>
    <row r="1829" spans="1:26" x14ac:dyDescent="0.3">
      <c r="A1829">
        <v>8578</v>
      </c>
      <c r="B1829" s="1" t="s">
        <v>4071</v>
      </c>
      <c r="C1829" s="2">
        <v>43091</v>
      </c>
      <c r="D1829" s="2">
        <v>43095</v>
      </c>
      <c r="E1829" s="1" t="s">
        <v>41</v>
      </c>
      <c r="F1829" s="1" t="s">
        <v>1636</v>
      </c>
      <c r="G1829" s="1" t="s">
        <v>1637</v>
      </c>
      <c r="H1829" s="1" t="s">
        <v>26</v>
      </c>
      <c r="I1829" s="1" t="s">
        <v>27</v>
      </c>
      <c r="J1829" s="1" t="s">
        <v>896</v>
      </c>
      <c r="K1829" s="1" t="s">
        <v>168</v>
      </c>
      <c r="L1829" s="1" t="s">
        <v>95</v>
      </c>
      <c r="M1829" s="1" t="s">
        <v>437</v>
      </c>
      <c r="N1829" s="1" t="s">
        <v>32</v>
      </c>
      <c r="O1829" s="1" t="s">
        <v>47</v>
      </c>
      <c r="P1829" s="1" t="s">
        <v>438</v>
      </c>
      <c r="Q1829">
        <v>607.52</v>
      </c>
      <c r="R1829">
        <v>2</v>
      </c>
      <c r="S1829" s="5">
        <v>0</v>
      </c>
      <c r="T1829" s="11">
        <v>97.203199999999995</v>
      </c>
      <c r="U1829" s="11">
        <f>SalesData[[#This Row],[Profit]]/SalesData[[#This Row],[Quantity]]</f>
        <v>48.601599999999998</v>
      </c>
      <c r="V1829" s="5">
        <f>SalesData[[#This Row],[Profit]]/SalesData[[#This Row],[Sales]]</f>
        <v>0.16</v>
      </c>
      <c r="W1829" s="17">
        <f>IF(SalesData[[#This Row],[Discount]]&gt;=0.2,1,0)</f>
        <v>0</v>
      </c>
      <c r="X1829" s="1" t="s">
        <v>85</v>
      </c>
      <c r="Y1829" s="1" t="str">
        <f>TEXT(SalesData[[#This Row],[Order Date]],"yyyy")</f>
        <v>2017</v>
      </c>
      <c r="Z1829" s="1" t="s">
        <v>98</v>
      </c>
    </row>
    <row r="1830" spans="1:26" x14ac:dyDescent="0.3">
      <c r="A1830">
        <v>8581</v>
      </c>
      <c r="B1830" s="1" t="s">
        <v>4072</v>
      </c>
      <c r="C1830" s="2">
        <v>41779</v>
      </c>
      <c r="D1830" s="2">
        <v>41781</v>
      </c>
      <c r="E1830" s="1" t="s">
        <v>23</v>
      </c>
      <c r="F1830" s="1" t="s">
        <v>1999</v>
      </c>
      <c r="G1830" s="1" t="s">
        <v>2000</v>
      </c>
      <c r="H1830" s="1" t="s">
        <v>92</v>
      </c>
      <c r="I1830" s="1" t="s">
        <v>27</v>
      </c>
      <c r="J1830" s="1" t="s">
        <v>4073</v>
      </c>
      <c r="K1830" s="1" t="s">
        <v>94</v>
      </c>
      <c r="L1830" s="1" t="s">
        <v>95</v>
      </c>
      <c r="M1830" s="1" t="s">
        <v>3440</v>
      </c>
      <c r="N1830" s="1" t="s">
        <v>32</v>
      </c>
      <c r="O1830" s="1" t="s">
        <v>58</v>
      </c>
      <c r="P1830" s="1" t="s">
        <v>3441</v>
      </c>
      <c r="Q1830">
        <v>10.332000000000001</v>
      </c>
      <c r="R1830">
        <v>3</v>
      </c>
      <c r="S1830" s="5">
        <v>0.6</v>
      </c>
      <c r="T1830" s="11">
        <v>-5.9409000000000001</v>
      </c>
      <c r="U1830" s="11">
        <f>SalesData[[#This Row],[Profit]]/SalesData[[#This Row],[Quantity]]</f>
        <v>-1.9802999999999999</v>
      </c>
      <c r="V1830" s="5">
        <f>SalesData[[#This Row],[Profit]]/SalesData[[#This Row],[Sales]]</f>
        <v>-0.57499999999999996</v>
      </c>
      <c r="W1830" s="17">
        <f>IF(SalesData[[#This Row],[Discount]]&gt;=0.2,1,0)</f>
        <v>1</v>
      </c>
      <c r="X1830" s="1" t="s">
        <v>72</v>
      </c>
      <c r="Y1830" s="1" t="str">
        <f>TEXT(SalesData[[#This Row],[Order Date]],"yyyy")</f>
        <v>2014</v>
      </c>
      <c r="Z1830" s="1" t="s">
        <v>163</v>
      </c>
    </row>
    <row r="1831" spans="1:26" x14ac:dyDescent="0.3">
      <c r="A1831">
        <v>8593</v>
      </c>
      <c r="B1831" s="1" t="s">
        <v>4074</v>
      </c>
      <c r="C1831" s="2">
        <v>42848</v>
      </c>
      <c r="D1831" s="2">
        <v>42851</v>
      </c>
      <c r="E1831" s="1" t="s">
        <v>89</v>
      </c>
      <c r="F1831" s="1" t="s">
        <v>42</v>
      </c>
      <c r="G1831" s="1" t="s">
        <v>43</v>
      </c>
      <c r="H1831" s="1" t="s">
        <v>26</v>
      </c>
      <c r="I1831" s="1" t="s">
        <v>27</v>
      </c>
      <c r="J1831" s="1" t="s">
        <v>4075</v>
      </c>
      <c r="K1831" s="1" t="s">
        <v>182</v>
      </c>
      <c r="L1831" s="1" t="s">
        <v>56</v>
      </c>
      <c r="M1831" s="1" t="s">
        <v>3045</v>
      </c>
      <c r="N1831" s="1" t="s">
        <v>32</v>
      </c>
      <c r="O1831" s="1" t="s">
        <v>58</v>
      </c>
      <c r="P1831" s="1" t="s">
        <v>3046</v>
      </c>
      <c r="Q1831">
        <v>11.664</v>
      </c>
      <c r="R1831">
        <v>3</v>
      </c>
      <c r="S1831" s="5">
        <v>0.2</v>
      </c>
      <c r="T1831" s="11">
        <v>3.3534000000000002</v>
      </c>
      <c r="U1831" s="11">
        <f>SalesData[[#This Row],[Profit]]/SalesData[[#This Row],[Quantity]]</f>
        <v>1.1178000000000001</v>
      </c>
      <c r="V1831" s="5">
        <f>SalesData[[#This Row],[Profit]]/SalesData[[#This Row],[Sales]]</f>
        <v>0.28750000000000003</v>
      </c>
      <c r="W1831" s="17">
        <f>IF(SalesData[[#This Row],[Discount]]&gt;=0.2,1,0)</f>
        <v>1</v>
      </c>
      <c r="X1831" s="1" t="s">
        <v>35</v>
      </c>
      <c r="Y1831" s="1" t="str">
        <f>TEXT(SalesData[[#This Row],[Order Date]],"yyyy")</f>
        <v>2017</v>
      </c>
      <c r="Z1831" s="1" t="s">
        <v>115</v>
      </c>
    </row>
    <row r="1832" spans="1:26" x14ac:dyDescent="0.3">
      <c r="A1832">
        <v>8608</v>
      </c>
      <c r="B1832" s="1" t="s">
        <v>4076</v>
      </c>
      <c r="C1832" s="2">
        <v>41794</v>
      </c>
      <c r="D1832" s="2">
        <v>41799</v>
      </c>
      <c r="E1832" s="1" t="s">
        <v>41</v>
      </c>
      <c r="F1832" s="1" t="s">
        <v>1774</v>
      </c>
      <c r="G1832" s="1" t="s">
        <v>1775</v>
      </c>
      <c r="H1832" s="1" t="s">
        <v>26</v>
      </c>
      <c r="I1832" s="1" t="s">
        <v>27</v>
      </c>
      <c r="J1832" s="1" t="s">
        <v>175</v>
      </c>
      <c r="K1832" s="1" t="s">
        <v>122</v>
      </c>
      <c r="L1832" s="1" t="s">
        <v>69</v>
      </c>
      <c r="M1832" s="1" t="s">
        <v>1520</v>
      </c>
      <c r="N1832" s="1" t="s">
        <v>32</v>
      </c>
      <c r="O1832" s="1" t="s">
        <v>58</v>
      </c>
      <c r="P1832" s="1" t="s">
        <v>1521</v>
      </c>
      <c r="Q1832">
        <v>56.96</v>
      </c>
      <c r="R1832">
        <v>2</v>
      </c>
      <c r="S1832" s="5">
        <v>0</v>
      </c>
      <c r="T1832" s="11">
        <v>21.075199999999999</v>
      </c>
      <c r="U1832" s="11">
        <f>SalesData[[#This Row],[Profit]]/SalesData[[#This Row],[Quantity]]</f>
        <v>10.537599999999999</v>
      </c>
      <c r="V1832" s="5">
        <f>SalesData[[#This Row],[Profit]]/SalesData[[#This Row],[Sales]]</f>
        <v>0.37</v>
      </c>
      <c r="W1832" s="17">
        <f>IF(SalesData[[#This Row],[Discount]]&gt;=0.2,1,0)</f>
        <v>0</v>
      </c>
      <c r="X1832" s="1" t="s">
        <v>60</v>
      </c>
      <c r="Y1832" s="1" t="str">
        <f>TEXT(SalesData[[#This Row],[Order Date]],"yyyy")</f>
        <v>2014</v>
      </c>
      <c r="Z1832" s="1" t="s">
        <v>61</v>
      </c>
    </row>
    <row r="1833" spans="1:26" x14ac:dyDescent="0.3">
      <c r="A1833">
        <v>8610</v>
      </c>
      <c r="B1833" s="1" t="s">
        <v>4076</v>
      </c>
      <c r="C1833" s="2">
        <v>41794</v>
      </c>
      <c r="D1833" s="2">
        <v>41799</v>
      </c>
      <c r="E1833" s="1" t="s">
        <v>41</v>
      </c>
      <c r="F1833" s="1" t="s">
        <v>1774</v>
      </c>
      <c r="G1833" s="1" t="s">
        <v>1775</v>
      </c>
      <c r="H1833" s="1" t="s">
        <v>26</v>
      </c>
      <c r="I1833" s="1" t="s">
        <v>27</v>
      </c>
      <c r="J1833" s="1" t="s">
        <v>175</v>
      </c>
      <c r="K1833" s="1" t="s">
        <v>122</v>
      </c>
      <c r="L1833" s="1" t="s">
        <v>69</v>
      </c>
      <c r="M1833" s="1" t="s">
        <v>738</v>
      </c>
      <c r="N1833" s="1" t="s">
        <v>32</v>
      </c>
      <c r="O1833" s="1" t="s">
        <v>33</v>
      </c>
      <c r="P1833" s="1" t="s">
        <v>739</v>
      </c>
      <c r="Q1833">
        <v>353.56799999999998</v>
      </c>
      <c r="R1833">
        <v>2</v>
      </c>
      <c r="S1833" s="5">
        <v>0.2</v>
      </c>
      <c r="T1833" s="11">
        <v>-44.195999999999998</v>
      </c>
      <c r="U1833" s="11">
        <f>SalesData[[#This Row],[Profit]]/SalesData[[#This Row],[Quantity]]</f>
        <v>-22.097999999999999</v>
      </c>
      <c r="V1833" s="5">
        <f>SalesData[[#This Row],[Profit]]/SalesData[[#This Row],[Sales]]</f>
        <v>-0.125</v>
      </c>
      <c r="W1833" s="17">
        <f>IF(SalesData[[#This Row],[Discount]]&gt;=0.2,1,0)</f>
        <v>1</v>
      </c>
      <c r="X1833" s="1" t="s">
        <v>60</v>
      </c>
      <c r="Y1833" s="1" t="str">
        <f>TEXT(SalesData[[#This Row],[Order Date]],"yyyy")</f>
        <v>2014</v>
      </c>
      <c r="Z1833" s="1" t="s">
        <v>61</v>
      </c>
    </row>
    <row r="1834" spans="1:26" x14ac:dyDescent="0.3">
      <c r="A1834">
        <v>8611</v>
      </c>
      <c r="B1834" s="1" t="s">
        <v>4076</v>
      </c>
      <c r="C1834" s="2">
        <v>41794</v>
      </c>
      <c r="D1834" s="2">
        <v>41799</v>
      </c>
      <c r="E1834" s="1" t="s">
        <v>41</v>
      </c>
      <c r="F1834" s="1" t="s">
        <v>1774</v>
      </c>
      <c r="G1834" s="1" t="s">
        <v>1775</v>
      </c>
      <c r="H1834" s="1" t="s">
        <v>26</v>
      </c>
      <c r="I1834" s="1" t="s">
        <v>27</v>
      </c>
      <c r="J1834" s="1" t="s">
        <v>175</v>
      </c>
      <c r="K1834" s="1" t="s">
        <v>122</v>
      </c>
      <c r="L1834" s="1" t="s">
        <v>69</v>
      </c>
      <c r="M1834" s="1" t="s">
        <v>979</v>
      </c>
      <c r="N1834" s="1" t="s">
        <v>32</v>
      </c>
      <c r="O1834" s="1" t="s">
        <v>58</v>
      </c>
      <c r="P1834" s="1" t="s">
        <v>980</v>
      </c>
      <c r="Q1834">
        <v>13.96</v>
      </c>
      <c r="R1834">
        <v>2</v>
      </c>
      <c r="S1834" s="5">
        <v>0</v>
      </c>
      <c r="T1834" s="11">
        <v>6.7008000000000001</v>
      </c>
      <c r="U1834" s="11">
        <f>SalesData[[#This Row],[Profit]]/SalesData[[#This Row],[Quantity]]</f>
        <v>3.3504</v>
      </c>
      <c r="V1834" s="5">
        <f>SalesData[[#This Row],[Profit]]/SalesData[[#This Row],[Sales]]</f>
        <v>0.48</v>
      </c>
      <c r="W1834" s="17">
        <f>IF(SalesData[[#This Row],[Discount]]&gt;=0.2,1,0)</f>
        <v>0</v>
      </c>
      <c r="X1834" s="1" t="s">
        <v>60</v>
      </c>
      <c r="Y1834" s="1" t="str">
        <f>TEXT(SalesData[[#This Row],[Order Date]],"yyyy")</f>
        <v>2014</v>
      </c>
      <c r="Z1834" s="1" t="s">
        <v>61</v>
      </c>
    </row>
    <row r="1835" spans="1:26" x14ac:dyDescent="0.3">
      <c r="A1835">
        <v>8619</v>
      </c>
      <c r="B1835" s="1" t="s">
        <v>4077</v>
      </c>
      <c r="C1835" s="2">
        <v>42797</v>
      </c>
      <c r="D1835" s="2">
        <v>42802</v>
      </c>
      <c r="E1835" s="1" t="s">
        <v>41</v>
      </c>
      <c r="F1835" s="1" t="s">
        <v>1028</v>
      </c>
      <c r="G1835" s="1" t="s">
        <v>1029</v>
      </c>
      <c r="H1835" s="1" t="s">
        <v>92</v>
      </c>
      <c r="I1835" s="1" t="s">
        <v>27</v>
      </c>
      <c r="J1835" s="1" t="s">
        <v>54</v>
      </c>
      <c r="K1835" s="1" t="s">
        <v>55</v>
      </c>
      <c r="L1835" s="1" t="s">
        <v>56</v>
      </c>
      <c r="M1835" s="1" t="s">
        <v>909</v>
      </c>
      <c r="N1835" s="1" t="s">
        <v>32</v>
      </c>
      <c r="O1835" s="1" t="s">
        <v>47</v>
      </c>
      <c r="P1835" s="1" t="s">
        <v>910</v>
      </c>
      <c r="Q1835">
        <v>399.67200000000003</v>
      </c>
      <c r="R1835">
        <v>7</v>
      </c>
      <c r="S1835" s="5">
        <v>0.2</v>
      </c>
      <c r="T1835" s="11">
        <v>-14.9877</v>
      </c>
      <c r="U1835" s="11">
        <f>SalesData[[#This Row],[Profit]]/SalesData[[#This Row],[Quantity]]</f>
        <v>-2.1411000000000002</v>
      </c>
      <c r="V1835" s="5">
        <f>SalesData[[#This Row],[Profit]]/SalesData[[#This Row],[Sales]]</f>
        <v>-3.7499999999999999E-2</v>
      </c>
      <c r="W1835" s="17">
        <f>IF(SalesData[[#This Row],[Discount]]&gt;=0.2,1,0)</f>
        <v>1</v>
      </c>
      <c r="X1835" s="1" t="s">
        <v>60</v>
      </c>
      <c r="Y1835" s="1" t="str">
        <f>TEXT(SalesData[[#This Row],[Order Date]],"yyyy")</f>
        <v>2017</v>
      </c>
      <c r="Z1835" s="1" t="s">
        <v>197</v>
      </c>
    </row>
    <row r="1836" spans="1:26" x14ac:dyDescent="0.3">
      <c r="A1836">
        <v>8621</v>
      </c>
      <c r="B1836" s="1" t="s">
        <v>4078</v>
      </c>
      <c r="C1836" s="2">
        <v>43045</v>
      </c>
      <c r="D1836" s="2">
        <v>43048</v>
      </c>
      <c r="E1836" s="1" t="s">
        <v>23</v>
      </c>
      <c r="F1836" s="1" t="s">
        <v>2417</v>
      </c>
      <c r="G1836" s="1" t="s">
        <v>2418</v>
      </c>
      <c r="H1836" s="1" t="s">
        <v>26</v>
      </c>
      <c r="I1836" s="1" t="s">
        <v>27</v>
      </c>
      <c r="J1836" s="1" t="s">
        <v>1741</v>
      </c>
      <c r="K1836" s="1" t="s">
        <v>94</v>
      </c>
      <c r="L1836" s="1" t="s">
        <v>95</v>
      </c>
      <c r="M1836" s="1" t="s">
        <v>872</v>
      </c>
      <c r="N1836" s="1" t="s">
        <v>32</v>
      </c>
      <c r="O1836" s="1" t="s">
        <v>58</v>
      </c>
      <c r="P1836" s="1" t="s">
        <v>873</v>
      </c>
      <c r="Q1836">
        <v>30.56</v>
      </c>
      <c r="R1836">
        <v>5</v>
      </c>
      <c r="S1836" s="5">
        <v>0.6</v>
      </c>
      <c r="T1836" s="11">
        <v>-19.864000000000001</v>
      </c>
      <c r="U1836" s="11">
        <f>SalesData[[#This Row],[Profit]]/SalesData[[#This Row],[Quantity]]</f>
        <v>-3.9728000000000003</v>
      </c>
      <c r="V1836" s="5">
        <f>SalesData[[#This Row],[Profit]]/SalesData[[#This Row],[Sales]]</f>
        <v>-0.65</v>
      </c>
      <c r="W1836" s="17">
        <f>IF(SalesData[[#This Row],[Discount]]&gt;=0.2,1,0)</f>
        <v>1</v>
      </c>
      <c r="X1836" s="1" t="s">
        <v>35</v>
      </c>
      <c r="Y1836" s="1" t="str">
        <f>TEXT(SalesData[[#This Row],[Order Date]],"yyyy")</f>
        <v>2017</v>
      </c>
      <c r="Z1836" s="1" t="s">
        <v>36</v>
      </c>
    </row>
    <row r="1837" spans="1:26" x14ac:dyDescent="0.3">
      <c r="A1837">
        <v>8630</v>
      </c>
      <c r="B1837" s="1" t="s">
        <v>4079</v>
      </c>
      <c r="C1837" s="2">
        <v>42254</v>
      </c>
      <c r="D1837" s="2">
        <v>42259</v>
      </c>
      <c r="E1837" s="1" t="s">
        <v>41</v>
      </c>
      <c r="F1837" s="1" t="s">
        <v>4080</v>
      </c>
      <c r="G1837" s="1" t="s">
        <v>4081</v>
      </c>
      <c r="H1837" s="1" t="s">
        <v>92</v>
      </c>
      <c r="I1837" s="1" t="s">
        <v>27</v>
      </c>
      <c r="J1837" s="1" t="s">
        <v>175</v>
      </c>
      <c r="K1837" s="1" t="s">
        <v>122</v>
      </c>
      <c r="L1837" s="1" t="s">
        <v>69</v>
      </c>
      <c r="M1837" s="1" t="s">
        <v>1993</v>
      </c>
      <c r="N1837" s="1" t="s">
        <v>32</v>
      </c>
      <c r="O1837" s="1" t="s">
        <v>47</v>
      </c>
      <c r="P1837" s="1" t="s">
        <v>1994</v>
      </c>
      <c r="Q1837">
        <v>481.17599999999999</v>
      </c>
      <c r="R1837">
        <v>2</v>
      </c>
      <c r="S1837" s="5">
        <v>0.4</v>
      </c>
      <c r="T1837" s="11">
        <v>-120.294</v>
      </c>
      <c r="U1837" s="11">
        <f>SalesData[[#This Row],[Profit]]/SalesData[[#This Row],[Quantity]]</f>
        <v>-60.146999999999998</v>
      </c>
      <c r="V1837" s="5">
        <f>SalesData[[#This Row],[Profit]]/SalesData[[#This Row],[Sales]]</f>
        <v>-0.25</v>
      </c>
      <c r="W1837" s="17">
        <f>IF(SalesData[[#This Row],[Discount]]&gt;=0.2,1,0)</f>
        <v>1</v>
      </c>
      <c r="X1837" s="1" t="s">
        <v>60</v>
      </c>
      <c r="Y1837" s="1" t="str">
        <f>TEXT(SalesData[[#This Row],[Order Date]],"yyyy")</f>
        <v>2015</v>
      </c>
      <c r="Z1837" s="1" t="s">
        <v>79</v>
      </c>
    </row>
    <row r="1838" spans="1:26" x14ac:dyDescent="0.3">
      <c r="A1838">
        <v>8632</v>
      </c>
      <c r="B1838" s="1" t="s">
        <v>4082</v>
      </c>
      <c r="C1838" s="2">
        <v>42579</v>
      </c>
      <c r="D1838" s="2">
        <v>42580</v>
      </c>
      <c r="E1838" s="1" t="s">
        <v>89</v>
      </c>
      <c r="F1838" s="1" t="s">
        <v>612</v>
      </c>
      <c r="G1838" s="1" t="s">
        <v>613</v>
      </c>
      <c r="H1838" s="1" t="s">
        <v>26</v>
      </c>
      <c r="I1838" s="1" t="s">
        <v>27</v>
      </c>
      <c r="J1838" s="1" t="s">
        <v>3103</v>
      </c>
      <c r="K1838" s="1" t="s">
        <v>68</v>
      </c>
      <c r="L1838" s="1" t="s">
        <v>69</v>
      </c>
      <c r="M1838" s="1" t="s">
        <v>812</v>
      </c>
      <c r="N1838" s="1" t="s">
        <v>32</v>
      </c>
      <c r="O1838" s="1" t="s">
        <v>33</v>
      </c>
      <c r="P1838" s="1" t="s">
        <v>813</v>
      </c>
      <c r="Q1838">
        <v>177.45</v>
      </c>
      <c r="R1838">
        <v>5</v>
      </c>
      <c r="S1838" s="5">
        <v>0.5</v>
      </c>
      <c r="T1838" s="11">
        <v>-78.078000000000003</v>
      </c>
      <c r="U1838" s="11">
        <f>SalesData[[#This Row],[Profit]]/SalesData[[#This Row],[Quantity]]</f>
        <v>-15.615600000000001</v>
      </c>
      <c r="V1838" s="5">
        <f>SalesData[[#This Row],[Profit]]/SalesData[[#This Row],[Sales]]</f>
        <v>-0.44000000000000006</v>
      </c>
      <c r="W1838" s="17">
        <f>IF(SalesData[[#This Row],[Discount]]&gt;=0.2,1,0)</f>
        <v>1</v>
      </c>
      <c r="X1838" s="1" t="s">
        <v>125</v>
      </c>
      <c r="Y1838" s="1" t="str">
        <f>TEXT(SalesData[[#This Row],[Order Date]],"yyyy")</f>
        <v>2016</v>
      </c>
      <c r="Z1838" s="1" t="s">
        <v>73</v>
      </c>
    </row>
    <row r="1839" spans="1:26" x14ac:dyDescent="0.3">
      <c r="A1839">
        <v>8635</v>
      </c>
      <c r="B1839" s="1" t="s">
        <v>4083</v>
      </c>
      <c r="C1839" s="2">
        <v>42972</v>
      </c>
      <c r="D1839" s="2">
        <v>42976</v>
      </c>
      <c r="E1839" s="1" t="s">
        <v>41</v>
      </c>
      <c r="F1839" s="1" t="s">
        <v>741</v>
      </c>
      <c r="G1839" s="1" t="s">
        <v>742</v>
      </c>
      <c r="H1839" s="1" t="s">
        <v>26</v>
      </c>
      <c r="I1839" s="1" t="s">
        <v>27</v>
      </c>
      <c r="J1839" s="1" t="s">
        <v>67</v>
      </c>
      <c r="K1839" s="1" t="s">
        <v>68</v>
      </c>
      <c r="L1839" s="1" t="s">
        <v>69</v>
      </c>
      <c r="M1839" s="1" t="s">
        <v>31</v>
      </c>
      <c r="N1839" s="1" t="s">
        <v>32</v>
      </c>
      <c r="O1839" s="1" t="s">
        <v>33</v>
      </c>
      <c r="P1839" s="1" t="s">
        <v>34</v>
      </c>
      <c r="Q1839">
        <v>130.97999999999999</v>
      </c>
      <c r="R1839">
        <v>2</v>
      </c>
      <c r="S1839" s="5">
        <v>0.5</v>
      </c>
      <c r="T1839" s="11">
        <v>-89.066400000000002</v>
      </c>
      <c r="U1839" s="11">
        <f>SalesData[[#This Row],[Profit]]/SalesData[[#This Row],[Quantity]]</f>
        <v>-44.533200000000001</v>
      </c>
      <c r="V1839" s="5">
        <f>SalesData[[#This Row],[Profit]]/SalesData[[#This Row],[Sales]]</f>
        <v>-0.68</v>
      </c>
      <c r="W1839" s="17">
        <f>IF(SalesData[[#This Row],[Discount]]&gt;=0.2,1,0)</f>
        <v>1</v>
      </c>
      <c r="X1839" s="1" t="s">
        <v>85</v>
      </c>
      <c r="Y1839" s="1" t="str">
        <f>TEXT(SalesData[[#This Row],[Order Date]],"yyyy")</f>
        <v>2017</v>
      </c>
      <c r="Z1839" s="1" t="s">
        <v>255</v>
      </c>
    </row>
    <row r="1840" spans="1:26" x14ac:dyDescent="0.3">
      <c r="A1840">
        <v>8638</v>
      </c>
      <c r="B1840" s="1" t="s">
        <v>4084</v>
      </c>
      <c r="C1840" s="2">
        <v>42852</v>
      </c>
      <c r="D1840" s="2">
        <v>42857</v>
      </c>
      <c r="E1840" s="1" t="s">
        <v>41</v>
      </c>
      <c r="F1840" s="1" t="s">
        <v>4085</v>
      </c>
      <c r="G1840" s="1" t="s">
        <v>4086</v>
      </c>
      <c r="H1840" s="1" t="s">
        <v>26</v>
      </c>
      <c r="I1840" s="1" t="s">
        <v>27</v>
      </c>
      <c r="J1840" s="1" t="s">
        <v>193</v>
      </c>
      <c r="K1840" s="1" t="s">
        <v>194</v>
      </c>
      <c r="L1840" s="1" t="s">
        <v>56</v>
      </c>
      <c r="M1840" s="1" t="s">
        <v>129</v>
      </c>
      <c r="N1840" s="1" t="s">
        <v>32</v>
      </c>
      <c r="O1840" s="1" t="s">
        <v>58</v>
      </c>
      <c r="P1840" s="1" t="s">
        <v>130</v>
      </c>
      <c r="Q1840">
        <v>139.58000000000001</v>
      </c>
      <c r="R1840">
        <v>7</v>
      </c>
      <c r="S1840" s="5">
        <v>0</v>
      </c>
      <c r="T1840" s="11">
        <v>39.0824</v>
      </c>
      <c r="U1840" s="11">
        <f>SalesData[[#This Row],[Profit]]/SalesData[[#This Row],[Quantity]]</f>
        <v>5.5831999999999997</v>
      </c>
      <c r="V1840" s="5">
        <f>SalesData[[#This Row],[Profit]]/SalesData[[#This Row],[Sales]]</f>
        <v>0.27999999999999997</v>
      </c>
      <c r="W1840" s="17">
        <f>IF(SalesData[[#This Row],[Discount]]&gt;=0.2,1,0)</f>
        <v>0</v>
      </c>
      <c r="X1840" s="1" t="s">
        <v>60</v>
      </c>
      <c r="Y1840" s="1" t="str">
        <f>TEXT(SalesData[[#This Row],[Order Date]],"yyyy")</f>
        <v>2017</v>
      </c>
      <c r="Z1840" s="1" t="s">
        <v>115</v>
      </c>
    </row>
    <row r="1841" spans="1:26" x14ac:dyDescent="0.3">
      <c r="A1841">
        <v>8646</v>
      </c>
      <c r="B1841" s="1" t="s">
        <v>4087</v>
      </c>
      <c r="C1841" s="2">
        <v>42316</v>
      </c>
      <c r="D1841" s="2">
        <v>42323</v>
      </c>
      <c r="E1841" s="1" t="s">
        <v>41</v>
      </c>
      <c r="F1841" s="1" t="s">
        <v>1040</v>
      </c>
      <c r="G1841" s="1" t="s">
        <v>1041</v>
      </c>
      <c r="H1841" s="1" t="s">
        <v>92</v>
      </c>
      <c r="I1841" s="1" t="s">
        <v>27</v>
      </c>
      <c r="J1841" s="1" t="s">
        <v>608</v>
      </c>
      <c r="K1841" s="1" t="s">
        <v>1038</v>
      </c>
      <c r="L1841" s="1" t="s">
        <v>30</v>
      </c>
      <c r="M1841" s="1" t="s">
        <v>424</v>
      </c>
      <c r="N1841" s="1" t="s">
        <v>32</v>
      </c>
      <c r="O1841" s="1" t="s">
        <v>58</v>
      </c>
      <c r="P1841" s="1" t="s">
        <v>425</v>
      </c>
      <c r="Q1841">
        <v>4.7119999999999997</v>
      </c>
      <c r="R1841">
        <v>1</v>
      </c>
      <c r="S1841" s="5">
        <v>0.2</v>
      </c>
      <c r="T1841" s="11">
        <v>1.4136</v>
      </c>
      <c r="U1841" s="11">
        <f>SalesData[[#This Row],[Profit]]/SalesData[[#This Row],[Quantity]]</f>
        <v>1.4136</v>
      </c>
      <c r="V1841" s="5">
        <f>SalesData[[#This Row],[Profit]]/SalesData[[#This Row],[Sales]]</f>
        <v>0.3</v>
      </c>
      <c r="W1841" s="17">
        <f>IF(SalesData[[#This Row],[Discount]]&gt;=0.2,1,0)</f>
        <v>1</v>
      </c>
      <c r="X1841" s="1" t="s">
        <v>49</v>
      </c>
      <c r="Y1841" s="1" t="str">
        <f>TEXT(SalesData[[#This Row],[Order Date]],"yyyy")</f>
        <v>2015</v>
      </c>
      <c r="Z1841" s="1" t="s">
        <v>36</v>
      </c>
    </row>
    <row r="1842" spans="1:26" x14ac:dyDescent="0.3">
      <c r="A1842">
        <v>8647</v>
      </c>
      <c r="B1842" s="1" t="s">
        <v>4088</v>
      </c>
      <c r="C1842" s="2">
        <v>42699</v>
      </c>
      <c r="D1842" s="2">
        <v>42703</v>
      </c>
      <c r="E1842" s="1" t="s">
        <v>41</v>
      </c>
      <c r="F1842" s="1" t="s">
        <v>2635</v>
      </c>
      <c r="G1842" s="1" t="s">
        <v>2636</v>
      </c>
      <c r="H1842" s="1" t="s">
        <v>26</v>
      </c>
      <c r="I1842" s="1" t="s">
        <v>27</v>
      </c>
      <c r="J1842" s="1" t="s">
        <v>54</v>
      </c>
      <c r="K1842" s="1" t="s">
        <v>55</v>
      </c>
      <c r="L1842" s="1" t="s">
        <v>56</v>
      </c>
      <c r="M1842" s="1" t="s">
        <v>257</v>
      </c>
      <c r="N1842" s="1" t="s">
        <v>32</v>
      </c>
      <c r="O1842" s="1" t="s">
        <v>38</v>
      </c>
      <c r="P1842" s="1" t="s">
        <v>258</v>
      </c>
      <c r="Q1842">
        <v>194.352</v>
      </c>
      <c r="R1842">
        <v>3</v>
      </c>
      <c r="S1842" s="5">
        <v>0.2</v>
      </c>
      <c r="T1842" s="11">
        <v>19.435199999999998</v>
      </c>
      <c r="U1842" s="11">
        <f>SalesData[[#This Row],[Profit]]/SalesData[[#This Row],[Quantity]]</f>
        <v>6.4783999999999997</v>
      </c>
      <c r="V1842" s="5">
        <f>SalesData[[#This Row],[Profit]]/SalesData[[#This Row],[Sales]]</f>
        <v>9.9999999999999992E-2</v>
      </c>
      <c r="W1842" s="17">
        <f>IF(SalesData[[#This Row],[Discount]]&gt;=0.2,1,0)</f>
        <v>1</v>
      </c>
      <c r="X1842" s="1" t="s">
        <v>85</v>
      </c>
      <c r="Y1842" s="1" t="str">
        <f>TEXT(SalesData[[#This Row],[Order Date]],"yyyy")</f>
        <v>2016</v>
      </c>
      <c r="Z1842" s="1" t="s">
        <v>36</v>
      </c>
    </row>
    <row r="1843" spans="1:26" x14ac:dyDescent="0.3">
      <c r="A1843">
        <v>8648</v>
      </c>
      <c r="B1843" s="1" t="s">
        <v>4089</v>
      </c>
      <c r="C1843" s="2">
        <v>42343</v>
      </c>
      <c r="D1843" s="2">
        <v>42346</v>
      </c>
      <c r="E1843" s="1" t="s">
        <v>89</v>
      </c>
      <c r="F1843" s="1" t="s">
        <v>2043</v>
      </c>
      <c r="G1843" s="1" t="s">
        <v>2044</v>
      </c>
      <c r="H1843" s="1" t="s">
        <v>92</v>
      </c>
      <c r="I1843" s="1" t="s">
        <v>27</v>
      </c>
      <c r="J1843" s="1" t="s">
        <v>2649</v>
      </c>
      <c r="K1843" s="1" t="s">
        <v>143</v>
      </c>
      <c r="L1843" s="1" t="s">
        <v>30</v>
      </c>
      <c r="M1843" s="1" t="s">
        <v>300</v>
      </c>
      <c r="N1843" s="1" t="s">
        <v>32</v>
      </c>
      <c r="O1843" s="1" t="s">
        <v>38</v>
      </c>
      <c r="P1843" s="1" t="s">
        <v>301</v>
      </c>
      <c r="Q1843">
        <v>97.424000000000007</v>
      </c>
      <c r="R1843">
        <v>2</v>
      </c>
      <c r="S1843" s="5">
        <v>0.2</v>
      </c>
      <c r="T1843" s="11">
        <v>10.9602</v>
      </c>
      <c r="U1843" s="11">
        <f>SalesData[[#This Row],[Profit]]/SalesData[[#This Row],[Quantity]]</f>
        <v>5.4801000000000002</v>
      </c>
      <c r="V1843" s="5">
        <f>SalesData[[#This Row],[Profit]]/SalesData[[#This Row],[Sales]]</f>
        <v>0.1125</v>
      </c>
      <c r="W1843" s="17">
        <f>IF(SalesData[[#This Row],[Discount]]&gt;=0.2,1,0)</f>
        <v>1</v>
      </c>
      <c r="X1843" s="1" t="s">
        <v>35</v>
      </c>
      <c r="Y1843" s="1" t="str">
        <f>TEXT(SalesData[[#This Row],[Order Date]],"yyyy")</f>
        <v>2015</v>
      </c>
      <c r="Z1843" s="1" t="s">
        <v>98</v>
      </c>
    </row>
    <row r="1844" spans="1:26" x14ac:dyDescent="0.3">
      <c r="A1844">
        <v>8652</v>
      </c>
      <c r="B1844" s="1" t="s">
        <v>4090</v>
      </c>
      <c r="C1844" s="2">
        <v>41895</v>
      </c>
      <c r="D1844" s="2">
        <v>41895</v>
      </c>
      <c r="E1844" s="1" t="s">
        <v>427</v>
      </c>
      <c r="F1844" s="1" t="s">
        <v>693</v>
      </c>
      <c r="G1844" s="1" t="s">
        <v>694</v>
      </c>
      <c r="H1844" s="1" t="s">
        <v>26</v>
      </c>
      <c r="I1844" s="1" t="s">
        <v>27</v>
      </c>
      <c r="J1844" s="1" t="s">
        <v>193</v>
      </c>
      <c r="K1844" s="1" t="s">
        <v>194</v>
      </c>
      <c r="L1844" s="1" t="s">
        <v>56</v>
      </c>
      <c r="M1844" s="1" t="s">
        <v>381</v>
      </c>
      <c r="N1844" s="1" t="s">
        <v>32</v>
      </c>
      <c r="O1844" s="1" t="s">
        <v>58</v>
      </c>
      <c r="P1844" s="1" t="s">
        <v>382</v>
      </c>
      <c r="Q1844">
        <v>14.19</v>
      </c>
      <c r="R1844">
        <v>3</v>
      </c>
      <c r="S1844" s="5">
        <v>0</v>
      </c>
      <c r="T1844" s="11">
        <v>5.5340999999999996</v>
      </c>
      <c r="U1844" s="11">
        <f>SalesData[[#This Row],[Profit]]/SalesData[[#This Row],[Quantity]]</f>
        <v>1.8446999999999998</v>
      </c>
      <c r="V1844" s="5">
        <f>SalesData[[#This Row],[Profit]]/SalesData[[#This Row],[Sales]]</f>
        <v>0.38999999999999996</v>
      </c>
      <c r="W1844" s="17">
        <f>IF(SalesData[[#This Row],[Discount]]&gt;=0.2,1,0)</f>
        <v>0</v>
      </c>
      <c r="X1844" s="1" t="s">
        <v>432</v>
      </c>
      <c r="Y1844" s="1" t="str">
        <f>TEXT(SalesData[[#This Row],[Order Date]],"yyyy")</f>
        <v>2014</v>
      </c>
      <c r="Z1844" s="1" t="s">
        <v>79</v>
      </c>
    </row>
    <row r="1845" spans="1:26" x14ac:dyDescent="0.3">
      <c r="A1845">
        <v>8661</v>
      </c>
      <c r="B1845" s="1" t="s">
        <v>4091</v>
      </c>
      <c r="C1845" s="2">
        <v>43064</v>
      </c>
      <c r="D1845" s="2">
        <v>43069</v>
      </c>
      <c r="E1845" s="1" t="s">
        <v>41</v>
      </c>
      <c r="F1845" s="1" t="s">
        <v>1433</v>
      </c>
      <c r="G1845" s="1" t="s">
        <v>1434</v>
      </c>
      <c r="H1845" s="1" t="s">
        <v>26</v>
      </c>
      <c r="I1845" s="1" t="s">
        <v>27</v>
      </c>
      <c r="J1845" s="1" t="s">
        <v>44</v>
      </c>
      <c r="K1845" s="1" t="s">
        <v>45</v>
      </c>
      <c r="L1845" s="1" t="s">
        <v>30</v>
      </c>
      <c r="M1845" s="1" t="s">
        <v>1448</v>
      </c>
      <c r="N1845" s="1" t="s">
        <v>32</v>
      </c>
      <c r="O1845" s="1" t="s">
        <v>33</v>
      </c>
      <c r="P1845" s="1" t="s">
        <v>1449</v>
      </c>
      <c r="Q1845">
        <v>723.92</v>
      </c>
      <c r="R1845">
        <v>5</v>
      </c>
      <c r="S1845" s="5">
        <v>0.2</v>
      </c>
      <c r="T1845" s="11">
        <v>-81.441000000000003</v>
      </c>
      <c r="U1845" s="11">
        <f>SalesData[[#This Row],[Profit]]/SalesData[[#This Row],[Quantity]]</f>
        <v>-16.2882</v>
      </c>
      <c r="V1845" s="5">
        <f>SalesData[[#This Row],[Profit]]/SalesData[[#This Row],[Sales]]</f>
        <v>-0.11250000000000002</v>
      </c>
      <c r="W1845" s="17">
        <f>IF(SalesData[[#This Row],[Discount]]&gt;=0.2,1,0)</f>
        <v>1</v>
      </c>
      <c r="X1845" s="1" t="s">
        <v>60</v>
      </c>
      <c r="Y1845" s="1" t="str">
        <f>TEXT(SalesData[[#This Row],[Order Date]],"yyyy")</f>
        <v>2017</v>
      </c>
      <c r="Z1845" s="1" t="s">
        <v>36</v>
      </c>
    </row>
    <row r="1846" spans="1:26" x14ac:dyDescent="0.3">
      <c r="A1846">
        <v>8662</v>
      </c>
      <c r="B1846" s="1" t="s">
        <v>4092</v>
      </c>
      <c r="C1846" s="2">
        <v>42136</v>
      </c>
      <c r="D1846" s="2">
        <v>42141</v>
      </c>
      <c r="E1846" s="1" t="s">
        <v>41</v>
      </c>
      <c r="F1846" s="1" t="s">
        <v>1573</v>
      </c>
      <c r="G1846" s="1" t="s">
        <v>1574</v>
      </c>
      <c r="H1846" s="1" t="s">
        <v>26</v>
      </c>
      <c r="I1846" s="1" t="s">
        <v>27</v>
      </c>
      <c r="J1846" s="1" t="s">
        <v>103</v>
      </c>
      <c r="K1846" s="1" t="s">
        <v>94</v>
      </c>
      <c r="L1846" s="1" t="s">
        <v>95</v>
      </c>
      <c r="M1846" s="1" t="s">
        <v>2789</v>
      </c>
      <c r="N1846" s="1" t="s">
        <v>32</v>
      </c>
      <c r="O1846" s="1" t="s">
        <v>58</v>
      </c>
      <c r="P1846" s="1" t="s">
        <v>2790</v>
      </c>
      <c r="Q1846">
        <v>21.968</v>
      </c>
      <c r="R1846">
        <v>4</v>
      </c>
      <c r="S1846" s="5">
        <v>0.6</v>
      </c>
      <c r="T1846" s="11">
        <v>-15.9268</v>
      </c>
      <c r="U1846" s="11">
        <f>SalesData[[#This Row],[Profit]]/SalesData[[#This Row],[Quantity]]</f>
        <v>-3.9817</v>
      </c>
      <c r="V1846" s="5">
        <f>SalesData[[#This Row],[Profit]]/SalesData[[#This Row],[Sales]]</f>
        <v>-0.72499999999999998</v>
      </c>
      <c r="W1846" s="17">
        <f>IF(SalesData[[#This Row],[Discount]]&gt;=0.2,1,0)</f>
        <v>1</v>
      </c>
      <c r="X1846" s="1" t="s">
        <v>60</v>
      </c>
      <c r="Y1846" s="1" t="str">
        <f>TEXT(SalesData[[#This Row],[Order Date]],"yyyy")</f>
        <v>2015</v>
      </c>
      <c r="Z1846" s="1" t="s">
        <v>163</v>
      </c>
    </row>
    <row r="1847" spans="1:26" x14ac:dyDescent="0.3">
      <c r="A1847">
        <v>8665</v>
      </c>
      <c r="B1847" s="1" t="s">
        <v>4093</v>
      </c>
      <c r="C1847" s="2">
        <v>42824</v>
      </c>
      <c r="D1847" s="2">
        <v>42826</v>
      </c>
      <c r="E1847" s="1" t="s">
        <v>23</v>
      </c>
      <c r="F1847" s="1" t="s">
        <v>3117</v>
      </c>
      <c r="G1847" s="1" t="s">
        <v>3118</v>
      </c>
      <c r="H1847" s="1" t="s">
        <v>26</v>
      </c>
      <c r="I1847" s="1" t="s">
        <v>27</v>
      </c>
      <c r="J1847" s="1" t="s">
        <v>2062</v>
      </c>
      <c r="K1847" s="1" t="s">
        <v>55</v>
      </c>
      <c r="L1847" s="1" t="s">
        <v>56</v>
      </c>
      <c r="M1847" s="1" t="s">
        <v>1544</v>
      </c>
      <c r="N1847" s="1" t="s">
        <v>32</v>
      </c>
      <c r="O1847" s="1" t="s">
        <v>58</v>
      </c>
      <c r="P1847" s="1" t="s">
        <v>1545</v>
      </c>
      <c r="Q1847">
        <v>94.2</v>
      </c>
      <c r="R1847">
        <v>5</v>
      </c>
      <c r="S1847" s="5">
        <v>0</v>
      </c>
      <c r="T1847" s="11">
        <v>39.564</v>
      </c>
      <c r="U1847" s="11">
        <f>SalesData[[#This Row],[Profit]]/SalesData[[#This Row],[Quantity]]</f>
        <v>7.9127999999999998</v>
      </c>
      <c r="V1847" s="5">
        <f>SalesData[[#This Row],[Profit]]/SalesData[[#This Row],[Sales]]</f>
        <v>0.42</v>
      </c>
      <c r="W1847" s="17">
        <f>IF(SalesData[[#This Row],[Discount]]&gt;=0.2,1,0)</f>
        <v>0</v>
      </c>
      <c r="X1847" s="1" t="s">
        <v>72</v>
      </c>
      <c r="Y1847" s="1" t="str">
        <f>TEXT(SalesData[[#This Row],[Order Date]],"yyyy")</f>
        <v>2017</v>
      </c>
      <c r="Z1847" s="1" t="s">
        <v>197</v>
      </c>
    </row>
    <row r="1848" spans="1:26" x14ac:dyDescent="0.3">
      <c r="A1848">
        <v>8671</v>
      </c>
      <c r="B1848" s="1" t="s">
        <v>4094</v>
      </c>
      <c r="C1848" s="2">
        <v>42000</v>
      </c>
      <c r="D1848" s="2">
        <v>42005</v>
      </c>
      <c r="E1848" s="1" t="s">
        <v>23</v>
      </c>
      <c r="F1848" s="1" t="s">
        <v>165</v>
      </c>
      <c r="G1848" s="1" t="s">
        <v>166</v>
      </c>
      <c r="H1848" s="1" t="s">
        <v>26</v>
      </c>
      <c r="I1848" s="1" t="s">
        <v>27</v>
      </c>
      <c r="J1848" s="1" t="s">
        <v>695</v>
      </c>
      <c r="K1848" s="1" t="s">
        <v>233</v>
      </c>
      <c r="L1848" s="1" t="s">
        <v>69</v>
      </c>
      <c r="M1848" s="1" t="s">
        <v>2608</v>
      </c>
      <c r="N1848" s="1" t="s">
        <v>32</v>
      </c>
      <c r="O1848" s="1" t="s">
        <v>58</v>
      </c>
      <c r="P1848" s="1" t="s">
        <v>2609</v>
      </c>
      <c r="Q1848">
        <v>182.352</v>
      </c>
      <c r="R1848">
        <v>3</v>
      </c>
      <c r="S1848" s="5">
        <v>0.2</v>
      </c>
      <c r="T1848" s="11">
        <v>-18.235199999999999</v>
      </c>
      <c r="U1848" s="11">
        <f>SalesData[[#This Row],[Profit]]/SalesData[[#This Row],[Quantity]]</f>
        <v>-6.0783999999999994</v>
      </c>
      <c r="V1848" s="5">
        <f>SalesData[[#This Row],[Profit]]/SalesData[[#This Row],[Sales]]</f>
        <v>-9.9999999999999992E-2</v>
      </c>
      <c r="W1848" s="17">
        <f>IF(SalesData[[#This Row],[Discount]]&gt;=0.2,1,0)</f>
        <v>1</v>
      </c>
      <c r="X1848" s="1" t="s">
        <v>60</v>
      </c>
      <c r="Y1848" s="1" t="str">
        <f>TEXT(SalesData[[#This Row],[Order Date]],"yyyy")</f>
        <v>2014</v>
      </c>
      <c r="Z1848" s="1" t="s">
        <v>98</v>
      </c>
    </row>
    <row r="1849" spans="1:26" x14ac:dyDescent="0.3">
      <c r="A1849">
        <v>8674</v>
      </c>
      <c r="B1849" s="1" t="s">
        <v>4095</v>
      </c>
      <c r="C1849" s="2">
        <v>42782</v>
      </c>
      <c r="D1849" s="2">
        <v>42787</v>
      </c>
      <c r="E1849" s="1" t="s">
        <v>41</v>
      </c>
      <c r="F1849" s="1" t="s">
        <v>1632</v>
      </c>
      <c r="G1849" s="1" t="s">
        <v>1633</v>
      </c>
      <c r="H1849" s="1" t="s">
        <v>26</v>
      </c>
      <c r="I1849" s="1" t="s">
        <v>27</v>
      </c>
      <c r="J1849" s="1" t="s">
        <v>515</v>
      </c>
      <c r="K1849" s="1" t="s">
        <v>136</v>
      </c>
      <c r="L1849" s="1" t="s">
        <v>95</v>
      </c>
      <c r="M1849" s="1" t="s">
        <v>208</v>
      </c>
      <c r="N1849" s="1" t="s">
        <v>32</v>
      </c>
      <c r="O1849" s="1" t="s">
        <v>38</v>
      </c>
      <c r="P1849" s="1" t="s">
        <v>209</v>
      </c>
      <c r="Q1849">
        <v>600.55799999999999</v>
      </c>
      <c r="R1849">
        <v>3</v>
      </c>
      <c r="S1849" s="5">
        <v>0.3</v>
      </c>
      <c r="T1849" s="11">
        <v>-8.5793999999999997</v>
      </c>
      <c r="U1849" s="11">
        <f>SalesData[[#This Row],[Profit]]/SalesData[[#This Row],[Quantity]]</f>
        <v>-2.8597999999999999</v>
      </c>
      <c r="V1849" s="5">
        <f>SalesData[[#This Row],[Profit]]/SalesData[[#This Row],[Sales]]</f>
        <v>-1.4285714285714285E-2</v>
      </c>
      <c r="W1849" s="17">
        <f>IF(SalesData[[#This Row],[Discount]]&gt;=0.2,1,0)</f>
        <v>1</v>
      </c>
      <c r="X1849" s="1" t="s">
        <v>60</v>
      </c>
      <c r="Y1849" s="1" t="str">
        <f>TEXT(SalesData[[#This Row],[Order Date]],"yyyy")</f>
        <v>2017</v>
      </c>
      <c r="Z1849" s="1" t="s">
        <v>299</v>
      </c>
    </row>
    <row r="1850" spans="1:26" x14ac:dyDescent="0.3">
      <c r="A1850">
        <v>8677</v>
      </c>
      <c r="B1850" s="1" t="s">
        <v>4095</v>
      </c>
      <c r="C1850" s="2">
        <v>42782</v>
      </c>
      <c r="D1850" s="2">
        <v>42787</v>
      </c>
      <c r="E1850" s="1" t="s">
        <v>41</v>
      </c>
      <c r="F1850" s="1" t="s">
        <v>1632</v>
      </c>
      <c r="G1850" s="1" t="s">
        <v>1633</v>
      </c>
      <c r="H1850" s="1" t="s">
        <v>26</v>
      </c>
      <c r="I1850" s="1" t="s">
        <v>27</v>
      </c>
      <c r="J1850" s="1" t="s">
        <v>515</v>
      </c>
      <c r="K1850" s="1" t="s">
        <v>136</v>
      </c>
      <c r="L1850" s="1" t="s">
        <v>95</v>
      </c>
      <c r="M1850" s="1" t="s">
        <v>1313</v>
      </c>
      <c r="N1850" s="1" t="s">
        <v>32</v>
      </c>
      <c r="O1850" s="1" t="s">
        <v>58</v>
      </c>
      <c r="P1850" s="1" t="s">
        <v>2024</v>
      </c>
      <c r="Q1850">
        <v>7.6920000000000002</v>
      </c>
      <c r="R1850">
        <v>1</v>
      </c>
      <c r="S1850" s="5">
        <v>0.6</v>
      </c>
      <c r="T1850" s="11">
        <v>-3.6537000000000002</v>
      </c>
      <c r="U1850" s="11">
        <f>SalesData[[#This Row],[Profit]]/SalesData[[#This Row],[Quantity]]</f>
        <v>-3.6537000000000002</v>
      </c>
      <c r="V1850" s="5">
        <f>SalesData[[#This Row],[Profit]]/SalesData[[#This Row],[Sales]]</f>
        <v>-0.47500000000000003</v>
      </c>
      <c r="W1850" s="17">
        <f>IF(SalesData[[#This Row],[Discount]]&gt;=0.2,1,0)</f>
        <v>1</v>
      </c>
      <c r="X1850" s="1" t="s">
        <v>60</v>
      </c>
      <c r="Y1850" s="1" t="str">
        <f>TEXT(SalesData[[#This Row],[Order Date]],"yyyy")</f>
        <v>2017</v>
      </c>
      <c r="Z1850" s="1" t="s">
        <v>299</v>
      </c>
    </row>
    <row r="1851" spans="1:26" x14ac:dyDescent="0.3">
      <c r="A1851">
        <v>8678</v>
      </c>
      <c r="B1851" s="1" t="s">
        <v>4096</v>
      </c>
      <c r="C1851" s="2">
        <v>43032</v>
      </c>
      <c r="D1851" s="2">
        <v>43034</v>
      </c>
      <c r="E1851" s="1" t="s">
        <v>89</v>
      </c>
      <c r="F1851" s="1" t="s">
        <v>405</v>
      </c>
      <c r="G1851" s="1" t="s">
        <v>406</v>
      </c>
      <c r="H1851" s="1" t="s">
        <v>26</v>
      </c>
      <c r="I1851" s="1" t="s">
        <v>27</v>
      </c>
      <c r="J1851" s="1" t="s">
        <v>4097</v>
      </c>
      <c r="K1851" s="1" t="s">
        <v>94</v>
      </c>
      <c r="L1851" s="1" t="s">
        <v>95</v>
      </c>
      <c r="M1851" s="1" t="s">
        <v>1467</v>
      </c>
      <c r="N1851" s="1" t="s">
        <v>32</v>
      </c>
      <c r="O1851" s="1" t="s">
        <v>47</v>
      </c>
      <c r="P1851" s="1" t="s">
        <v>1468</v>
      </c>
      <c r="Q1851">
        <v>517.40499999999997</v>
      </c>
      <c r="R1851">
        <v>5</v>
      </c>
      <c r="S1851" s="5">
        <v>0.3</v>
      </c>
      <c r="T1851" s="11">
        <v>-81.3065</v>
      </c>
      <c r="U1851" s="11">
        <f>SalesData[[#This Row],[Profit]]/SalesData[[#This Row],[Quantity]]</f>
        <v>-16.261299999999999</v>
      </c>
      <c r="V1851" s="5">
        <f>SalesData[[#This Row],[Profit]]/SalesData[[#This Row],[Sales]]</f>
        <v>-0.15714285714285714</v>
      </c>
      <c r="W1851" s="17">
        <f>IF(SalesData[[#This Row],[Discount]]&gt;=0.2,1,0)</f>
        <v>1</v>
      </c>
      <c r="X1851" s="1" t="s">
        <v>72</v>
      </c>
      <c r="Y1851" s="1" t="str">
        <f>TEXT(SalesData[[#This Row],[Order Date]],"yyyy")</f>
        <v>2017</v>
      </c>
      <c r="Z1851" s="1" t="s">
        <v>50</v>
      </c>
    </row>
    <row r="1852" spans="1:26" x14ac:dyDescent="0.3">
      <c r="A1852">
        <v>8696</v>
      </c>
      <c r="B1852" s="1" t="s">
        <v>4098</v>
      </c>
      <c r="C1852" s="2">
        <v>42993</v>
      </c>
      <c r="D1852" s="2">
        <v>42995</v>
      </c>
      <c r="E1852" s="1" t="s">
        <v>23</v>
      </c>
      <c r="F1852" s="1" t="s">
        <v>303</v>
      </c>
      <c r="G1852" s="1" t="s">
        <v>304</v>
      </c>
      <c r="H1852" s="1" t="s">
        <v>102</v>
      </c>
      <c r="I1852" s="1" t="s">
        <v>27</v>
      </c>
      <c r="J1852" s="1" t="s">
        <v>330</v>
      </c>
      <c r="K1852" s="1" t="s">
        <v>55</v>
      </c>
      <c r="L1852" s="1" t="s">
        <v>56</v>
      </c>
      <c r="M1852" s="1" t="s">
        <v>308</v>
      </c>
      <c r="N1852" s="1" t="s">
        <v>32</v>
      </c>
      <c r="O1852" s="1" t="s">
        <v>47</v>
      </c>
      <c r="P1852" s="1" t="s">
        <v>309</v>
      </c>
      <c r="Q1852">
        <v>300.904</v>
      </c>
      <c r="R1852">
        <v>1</v>
      </c>
      <c r="S1852" s="5">
        <v>0.2</v>
      </c>
      <c r="T1852" s="11">
        <v>11.283899999999999</v>
      </c>
      <c r="U1852" s="11">
        <f>SalesData[[#This Row],[Profit]]/SalesData[[#This Row],[Quantity]]</f>
        <v>11.283899999999999</v>
      </c>
      <c r="V1852" s="5">
        <f>SalesData[[#This Row],[Profit]]/SalesData[[#This Row],[Sales]]</f>
        <v>3.7499999999999999E-2</v>
      </c>
      <c r="W1852" s="17">
        <f>IF(SalesData[[#This Row],[Discount]]&gt;=0.2,1,0)</f>
        <v>1</v>
      </c>
      <c r="X1852" s="1" t="s">
        <v>72</v>
      </c>
      <c r="Y1852" s="1" t="str">
        <f>TEXT(SalesData[[#This Row],[Order Date]],"yyyy")</f>
        <v>2017</v>
      </c>
      <c r="Z1852" s="1" t="s">
        <v>79</v>
      </c>
    </row>
    <row r="1853" spans="1:26" x14ac:dyDescent="0.3">
      <c r="A1853">
        <v>8698</v>
      </c>
      <c r="B1853" s="1" t="s">
        <v>4099</v>
      </c>
      <c r="C1853" s="2">
        <v>42901</v>
      </c>
      <c r="D1853" s="2">
        <v>42906</v>
      </c>
      <c r="E1853" s="1" t="s">
        <v>41</v>
      </c>
      <c r="F1853" s="1" t="s">
        <v>388</v>
      </c>
      <c r="G1853" s="1" t="s">
        <v>389</v>
      </c>
      <c r="H1853" s="1" t="s">
        <v>92</v>
      </c>
      <c r="I1853" s="1" t="s">
        <v>27</v>
      </c>
      <c r="J1853" s="1" t="s">
        <v>2649</v>
      </c>
      <c r="K1853" s="1" t="s">
        <v>143</v>
      </c>
      <c r="L1853" s="1" t="s">
        <v>30</v>
      </c>
      <c r="M1853" s="1" t="s">
        <v>317</v>
      </c>
      <c r="N1853" s="1" t="s">
        <v>32</v>
      </c>
      <c r="O1853" s="1" t="s">
        <v>58</v>
      </c>
      <c r="P1853" s="1" t="s">
        <v>318</v>
      </c>
      <c r="Q1853">
        <v>31.167999999999999</v>
      </c>
      <c r="R1853">
        <v>4</v>
      </c>
      <c r="S1853" s="5">
        <v>0.2</v>
      </c>
      <c r="T1853" s="11">
        <v>9.3504000000000005</v>
      </c>
      <c r="U1853" s="11">
        <f>SalesData[[#This Row],[Profit]]/SalesData[[#This Row],[Quantity]]</f>
        <v>2.3376000000000001</v>
      </c>
      <c r="V1853" s="5">
        <f>SalesData[[#This Row],[Profit]]/SalesData[[#This Row],[Sales]]</f>
        <v>0.30000000000000004</v>
      </c>
      <c r="W1853" s="17">
        <f>IF(SalesData[[#This Row],[Discount]]&gt;=0.2,1,0)</f>
        <v>1</v>
      </c>
      <c r="X1853" s="1" t="s">
        <v>60</v>
      </c>
      <c r="Y1853" s="1" t="str">
        <f>TEXT(SalesData[[#This Row],[Order Date]],"yyyy")</f>
        <v>2017</v>
      </c>
      <c r="Z1853" s="1" t="s">
        <v>61</v>
      </c>
    </row>
    <row r="1854" spans="1:26" x14ac:dyDescent="0.3">
      <c r="A1854">
        <v>8699</v>
      </c>
      <c r="B1854" s="1" t="s">
        <v>4099</v>
      </c>
      <c r="C1854" s="2">
        <v>42901</v>
      </c>
      <c r="D1854" s="2">
        <v>42906</v>
      </c>
      <c r="E1854" s="1" t="s">
        <v>41</v>
      </c>
      <c r="F1854" s="1" t="s">
        <v>388</v>
      </c>
      <c r="G1854" s="1" t="s">
        <v>389</v>
      </c>
      <c r="H1854" s="1" t="s">
        <v>92</v>
      </c>
      <c r="I1854" s="1" t="s">
        <v>27</v>
      </c>
      <c r="J1854" s="1" t="s">
        <v>2649</v>
      </c>
      <c r="K1854" s="1" t="s">
        <v>143</v>
      </c>
      <c r="L1854" s="1" t="s">
        <v>30</v>
      </c>
      <c r="M1854" s="1" t="s">
        <v>2408</v>
      </c>
      <c r="N1854" s="1" t="s">
        <v>32</v>
      </c>
      <c r="O1854" s="1" t="s">
        <v>47</v>
      </c>
      <c r="P1854" s="1" t="s">
        <v>2409</v>
      </c>
      <c r="Q1854">
        <v>120.96</v>
      </c>
      <c r="R1854">
        <v>2</v>
      </c>
      <c r="S1854" s="5">
        <v>0.4</v>
      </c>
      <c r="T1854" s="11">
        <v>-28.224</v>
      </c>
      <c r="U1854" s="11">
        <f>SalesData[[#This Row],[Profit]]/SalesData[[#This Row],[Quantity]]</f>
        <v>-14.112</v>
      </c>
      <c r="V1854" s="5">
        <f>SalesData[[#This Row],[Profit]]/SalesData[[#This Row],[Sales]]</f>
        <v>-0.23333333333333334</v>
      </c>
      <c r="W1854" s="17">
        <f>IF(SalesData[[#This Row],[Discount]]&gt;=0.2,1,0)</f>
        <v>1</v>
      </c>
      <c r="X1854" s="1" t="s">
        <v>60</v>
      </c>
      <c r="Y1854" s="1" t="str">
        <f>TEXT(SalesData[[#This Row],[Order Date]],"yyyy")</f>
        <v>2017</v>
      </c>
      <c r="Z1854" s="1" t="s">
        <v>61</v>
      </c>
    </row>
    <row r="1855" spans="1:26" x14ac:dyDescent="0.3">
      <c r="A1855">
        <v>8707</v>
      </c>
      <c r="B1855" s="1" t="s">
        <v>4100</v>
      </c>
      <c r="C1855" s="2">
        <v>41890</v>
      </c>
      <c r="D1855" s="2">
        <v>41895</v>
      </c>
      <c r="E1855" s="1" t="s">
        <v>41</v>
      </c>
      <c r="F1855" s="1" t="s">
        <v>1242</v>
      </c>
      <c r="G1855" s="1" t="s">
        <v>1243</v>
      </c>
      <c r="H1855" s="1" t="s">
        <v>102</v>
      </c>
      <c r="I1855" s="1" t="s">
        <v>27</v>
      </c>
      <c r="J1855" s="1" t="s">
        <v>175</v>
      </c>
      <c r="K1855" s="1" t="s">
        <v>122</v>
      </c>
      <c r="L1855" s="1" t="s">
        <v>69</v>
      </c>
      <c r="M1855" s="1" t="s">
        <v>1281</v>
      </c>
      <c r="N1855" s="1" t="s">
        <v>32</v>
      </c>
      <c r="O1855" s="1" t="s">
        <v>38</v>
      </c>
      <c r="P1855" s="1" t="s">
        <v>1282</v>
      </c>
      <c r="Q1855">
        <v>172.76400000000001</v>
      </c>
      <c r="R1855">
        <v>2</v>
      </c>
      <c r="S1855" s="5">
        <v>0.1</v>
      </c>
      <c r="T1855" s="11">
        <v>13.437200000000001</v>
      </c>
      <c r="U1855" s="11">
        <f>SalesData[[#This Row],[Profit]]/SalesData[[#This Row],[Quantity]]</f>
        <v>6.7186000000000003</v>
      </c>
      <c r="V1855" s="5">
        <f>SalesData[[#This Row],[Profit]]/SalesData[[#This Row],[Sales]]</f>
        <v>7.7777777777777779E-2</v>
      </c>
      <c r="W1855" s="17">
        <f>IF(SalesData[[#This Row],[Discount]]&gt;=0.2,1,0)</f>
        <v>0</v>
      </c>
      <c r="X1855" s="1" t="s">
        <v>60</v>
      </c>
      <c r="Y1855" s="1" t="str">
        <f>TEXT(SalesData[[#This Row],[Order Date]],"yyyy")</f>
        <v>2014</v>
      </c>
      <c r="Z1855" s="1" t="s">
        <v>79</v>
      </c>
    </row>
    <row r="1856" spans="1:26" x14ac:dyDescent="0.3">
      <c r="A1856">
        <v>8710</v>
      </c>
      <c r="B1856" s="1" t="s">
        <v>4101</v>
      </c>
      <c r="C1856" s="2">
        <v>41959</v>
      </c>
      <c r="D1856" s="2">
        <v>41961</v>
      </c>
      <c r="E1856" s="1" t="s">
        <v>89</v>
      </c>
      <c r="F1856" s="1" t="s">
        <v>677</v>
      </c>
      <c r="G1856" s="1" t="s">
        <v>678</v>
      </c>
      <c r="H1856" s="1" t="s">
        <v>92</v>
      </c>
      <c r="I1856" s="1" t="s">
        <v>27</v>
      </c>
      <c r="J1856" s="1" t="s">
        <v>54</v>
      </c>
      <c r="K1856" s="1" t="s">
        <v>55</v>
      </c>
      <c r="L1856" s="1" t="s">
        <v>56</v>
      </c>
      <c r="M1856" s="1" t="s">
        <v>712</v>
      </c>
      <c r="N1856" s="1" t="s">
        <v>32</v>
      </c>
      <c r="O1856" s="1" t="s">
        <v>33</v>
      </c>
      <c r="P1856" s="1" t="s">
        <v>713</v>
      </c>
      <c r="Q1856">
        <v>305.97449999999998</v>
      </c>
      <c r="R1856">
        <v>3</v>
      </c>
      <c r="S1856" s="5">
        <v>0.15</v>
      </c>
      <c r="T1856" s="11">
        <v>25.197900000000001</v>
      </c>
      <c r="U1856" s="11">
        <f>SalesData[[#This Row],[Profit]]/SalesData[[#This Row],[Quantity]]</f>
        <v>8.3993000000000002</v>
      </c>
      <c r="V1856" s="5">
        <f>SalesData[[#This Row],[Profit]]/SalesData[[#This Row],[Sales]]</f>
        <v>8.2352941176470601E-2</v>
      </c>
      <c r="W1856" s="17">
        <f>IF(SalesData[[#This Row],[Discount]]&gt;=0.2,1,0)</f>
        <v>0</v>
      </c>
      <c r="X1856" s="1" t="s">
        <v>72</v>
      </c>
      <c r="Y1856" s="1" t="str">
        <f>TEXT(SalesData[[#This Row],[Order Date]],"yyyy")</f>
        <v>2014</v>
      </c>
      <c r="Z1856" s="1" t="s">
        <v>36</v>
      </c>
    </row>
    <row r="1857" spans="1:26" x14ac:dyDescent="0.3">
      <c r="A1857">
        <v>8712</v>
      </c>
      <c r="B1857" s="1" t="s">
        <v>4102</v>
      </c>
      <c r="C1857" s="2">
        <v>41701</v>
      </c>
      <c r="D1857" s="2">
        <v>41705</v>
      </c>
      <c r="E1857" s="1" t="s">
        <v>41</v>
      </c>
      <c r="F1857" s="1" t="s">
        <v>4023</v>
      </c>
      <c r="G1857" s="1" t="s">
        <v>4024</v>
      </c>
      <c r="H1857" s="1" t="s">
        <v>26</v>
      </c>
      <c r="I1857" s="1" t="s">
        <v>27</v>
      </c>
      <c r="J1857" s="1" t="s">
        <v>641</v>
      </c>
      <c r="K1857" s="1" t="s">
        <v>55</v>
      </c>
      <c r="L1857" s="1" t="s">
        <v>56</v>
      </c>
      <c r="M1857" s="1" t="s">
        <v>1249</v>
      </c>
      <c r="N1857" s="1" t="s">
        <v>32</v>
      </c>
      <c r="O1857" s="1" t="s">
        <v>47</v>
      </c>
      <c r="P1857" s="1" t="s">
        <v>1250</v>
      </c>
      <c r="Q1857">
        <v>626.35199999999998</v>
      </c>
      <c r="R1857">
        <v>3</v>
      </c>
      <c r="S1857" s="5">
        <v>0.2</v>
      </c>
      <c r="T1857" s="11">
        <v>-23.488199999999999</v>
      </c>
      <c r="U1857" s="11">
        <f>SalesData[[#This Row],[Profit]]/SalesData[[#This Row],[Quantity]]</f>
        <v>-7.8293999999999997</v>
      </c>
      <c r="V1857" s="5">
        <f>SalesData[[#This Row],[Profit]]/SalesData[[#This Row],[Sales]]</f>
        <v>-3.7499999999999999E-2</v>
      </c>
      <c r="W1857" s="17">
        <f>IF(SalesData[[#This Row],[Discount]]&gt;=0.2,1,0)</f>
        <v>1</v>
      </c>
      <c r="X1857" s="1" t="s">
        <v>85</v>
      </c>
      <c r="Y1857" s="1" t="str">
        <f>TEXT(SalesData[[#This Row],[Order Date]],"yyyy")</f>
        <v>2014</v>
      </c>
      <c r="Z1857" s="1" t="s">
        <v>197</v>
      </c>
    </row>
    <row r="1858" spans="1:26" x14ac:dyDescent="0.3">
      <c r="A1858">
        <v>8713</v>
      </c>
      <c r="B1858" s="1" t="s">
        <v>4103</v>
      </c>
      <c r="C1858" s="2">
        <v>42341</v>
      </c>
      <c r="D1858" s="2">
        <v>42345</v>
      </c>
      <c r="E1858" s="1" t="s">
        <v>41</v>
      </c>
      <c r="F1858" s="1" t="s">
        <v>1900</v>
      </c>
      <c r="G1858" s="1" t="s">
        <v>1901</v>
      </c>
      <c r="H1858" s="1" t="s">
        <v>26</v>
      </c>
      <c r="I1858" s="1" t="s">
        <v>27</v>
      </c>
      <c r="J1858" s="1" t="s">
        <v>330</v>
      </c>
      <c r="K1858" s="1" t="s">
        <v>55</v>
      </c>
      <c r="L1858" s="1" t="s">
        <v>56</v>
      </c>
      <c r="M1858" s="1" t="s">
        <v>1697</v>
      </c>
      <c r="N1858" s="1" t="s">
        <v>32</v>
      </c>
      <c r="O1858" s="1" t="s">
        <v>33</v>
      </c>
      <c r="P1858" s="1" t="s">
        <v>1916</v>
      </c>
      <c r="Q1858">
        <v>359.49900000000002</v>
      </c>
      <c r="R1858">
        <v>3</v>
      </c>
      <c r="S1858" s="5">
        <v>0.15</v>
      </c>
      <c r="T1858" s="11">
        <v>-29.605799999999999</v>
      </c>
      <c r="U1858" s="11">
        <f>SalesData[[#This Row],[Profit]]/SalesData[[#This Row],[Quantity]]</f>
        <v>-9.8685999999999989</v>
      </c>
      <c r="V1858" s="5">
        <f>SalesData[[#This Row],[Profit]]/SalesData[[#This Row],[Sales]]</f>
        <v>-8.2352941176470573E-2</v>
      </c>
      <c r="W1858" s="17">
        <f>IF(SalesData[[#This Row],[Discount]]&gt;=0.2,1,0)</f>
        <v>0</v>
      </c>
      <c r="X1858" s="1" t="s">
        <v>85</v>
      </c>
      <c r="Y1858" s="1" t="str">
        <f>TEXT(SalesData[[#This Row],[Order Date]],"yyyy")</f>
        <v>2015</v>
      </c>
      <c r="Z1858" s="1" t="s">
        <v>98</v>
      </c>
    </row>
    <row r="1859" spans="1:26" x14ac:dyDescent="0.3">
      <c r="A1859">
        <v>8718</v>
      </c>
      <c r="B1859" s="1" t="s">
        <v>4104</v>
      </c>
      <c r="C1859" s="2">
        <v>42533</v>
      </c>
      <c r="D1859" s="2">
        <v>42537</v>
      </c>
      <c r="E1859" s="1" t="s">
        <v>23</v>
      </c>
      <c r="F1859" s="1" t="s">
        <v>3700</v>
      </c>
      <c r="G1859" s="1" t="s">
        <v>3701</v>
      </c>
      <c r="H1859" s="1" t="s">
        <v>102</v>
      </c>
      <c r="I1859" s="1" t="s">
        <v>27</v>
      </c>
      <c r="J1859" s="1" t="s">
        <v>103</v>
      </c>
      <c r="K1859" s="1" t="s">
        <v>94</v>
      </c>
      <c r="L1859" s="1" t="s">
        <v>95</v>
      </c>
      <c r="M1859" s="1" t="s">
        <v>897</v>
      </c>
      <c r="N1859" s="1" t="s">
        <v>32</v>
      </c>
      <c r="O1859" s="1" t="s">
        <v>58</v>
      </c>
      <c r="P1859" s="1" t="s">
        <v>898</v>
      </c>
      <c r="Q1859">
        <v>6.984</v>
      </c>
      <c r="R1859">
        <v>2</v>
      </c>
      <c r="S1859" s="5">
        <v>0.6</v>
      </c>
      <c r="T1859" s="11">
        <v>-4.5396000000000001</v>
      </c>
      <c r="U1859" s="11">
        <f>SalesData[[#This Row],[Profit]]/SalesData[[#This Row],[Quantity]]</f>
        <v>-2.2698</v>
      </c>
      <c r="V1859" s="5">
        <f>SalesData[[#This Row],[Profit]]/SalesData[[#This Row],[Sales]]</f>
        <v>-0.65</v>
      </c>
      <c r="W1859" s="17">
        <f>IF(SalesData[[#This Row],[Discount]]&gt;=0.2,1,0)</f>
        <v>1</v>
      </c>
      <c r="X1859" s="1" t="s">
        <v>85</v>
      </c>
      <c r="Y1859" s="1" t="str">
        <f>TEXT(SalesData[[#This Row],[Order Date]],"yyyy")</f>
        <v>2016</v>
      </c>
      <c r="Z1859" s="1" t="s">
        <v>61</v>
      </c>
    </row>
    <row r="1860" spans="1:26" x14ac:dyDescent="0.3">
      <c r="A1860">
        <v>8721</v>
      </c>
      <c r="B1860" s="1" t="s">
        <v>4104</v>
      </c>
      <c r="C1860" s="2">
        <v>42533</v>
      </c>
      <c r="D1860" s="2">
        <v>42537</v>
      </c>
      <c r="E1860" s="1" t="s">
        <v>23</v>
      </c>
      <c r="F1860" s="1" t="s">
        <v>3700</v>
      </c>
      <c r="G1860" s="1" t="s">
        <v>3701</v>
      </c>
      <c r="H1860" s="1" t="s">
        <v>102</v>
      </c>
      <c r="I1860" s="1" t="s">
        <v>27</v>
      </c>
      <c r="J1860" s="1" t="s">
        <v>103</v>
      </c>
      <c r="K1860" s="1" t="s">
        <v>94</v>
      </c>
      <c r="L1860" s="1" t="s">
        <v>95</v>
      </c>
      <c r="M1860" s="1" t="s">
        <v>2732</v>
      </c>
      <c r="N1860" s="1" t="s">
        <v>32</v>
      </c>
      <c r="O1860" s="1" t="s">
        <v>38</v>
      </c>
      <c r="P1860" s="1" t="s">
        <v>2733</v>
      </c>
      <c r="Q1860">
        <v>379.37200000000001</v>
      </c>
      <c r="R1860">
        <v>2</v>
      </c>
      <c r="S1860" s="5">
        <v>0.3</v>
      </c>
      <c r="T1860" s="11">
        <v>-119.2312</v>
      </c>
      <c r="U1860" s="11">
        <f>SalesData[[#This Row],[Profit]]/SalesData[[#This Row],[Quantity]]</f>
        <v>-59.615600000000001</v>
      </c>
      <c r="V1860" s="5">
        <f>SalesData[[#This Row],[Profit]]/SalesData[[#This Row],[Sales]]</f>
        <v>-0.31428571428571428</v>
      </c>
      <c r="W1860" s="17">
        <f>IF(SalesData[[#This Row],[Discount]]&gt;=0.2,1,0)</f>
        <v>1</v>
      </c>
      <c r="X1860" s="1" t="s">
        <v>85</v>
      </c>
      <c r="Y1860" s="1" t="str">
        <f>TEXT(SalesData[[#This Row],[Order Date]],"yyyy")</f>
        <v>2016</v>
      </c>
      <c r="Z1860" s="1" t="s">
        <v>61</v>
      </c>
    </row>
    <row r="1861" spans="1:26" x14ac:dyDescent="0.3">
      <c r="A1861">
        <v>8728</v>
      </c>
      <c r="B1861" s="1" t="s">
        <v>4105</v>
      </c>
      <c r="C1861" s="2">
        <v>42365</v>
      </c>
      <c r="D1861" s="2">
        <v>42369</v>
      </c>
      <c r="E1861" s="1" t="s">
        <v>41</v>
      </c>
      <c r="F1861" s="1" t="s">
        <v>2619</v>
      </c>
      <c r="G1861" s="1" t="s">
        <v>2620</v>
      </c>
      <c r="H1861" s="1" t="s">
        <v>92</v>
      </c>
      <c r="I1861" s="1" t="s">
        <v>27</v>
      </c>
      <c r="J1861" s="1" t="s">
        <v>401</v>
      </c>
      <c r="K1861" s="1" t="s">
        <v>143</v>
      </c>
      <c r="L1861" s="1" t="s">
        <v>30</v>
      </c>
      <c r="M1861" s="1" t="s">
        <v>3975</v>
      </c>
      <c r="N1861" s="1" t="s">
        <v>32</v>
      </c>
      <c r="O1861" s="1" t="s">
        <v>58</v>
      </c>
      <c r="P1861" s="1" t="s">
        <v>3976</v>
      </c>
      <c r="Q1861">
        <v>53.351999999999997</v>
      </c>
      <c r="R1861">
        <v>3</v>
      </c>
      <c r="S1861" s="5">
        <v>0.2</v>
      </c>
      <c r="T1861" s="11">
        <v>16.005600000000001</v>
      </c>
      <c r="U1861" s="11">
        <f>SalesData[[#This Row],[Profit]]/SalesData[[#This Row],[Quantity]]</f>
        <v>5.3352000000000004</v>
      </c>
      <c r="V1861" s="5">
        <f>SalesData[[#This Row],[Profit]]/SalesData[[#This Row],[Sales]]</f>
        <v>0.30000000000000004</v>
      </c>
      <c r="W1861" s="17">
        <f>IF(SalesData[[#This Row],[Discount]]&gt;=0.2,1,0)</f>
        <v>1</v>
      </c>
      <c r="X1861" s="1" t="s">
        <v>85</v>
      </c>
      <c r="Y1861" s="1" t="str">
        <f>TEXT(SalesData[[#This Row],[Order Date]],"yyyy")</f>
        <v>2015</v>
      </c>
      <c r="Z1861" s="1" t="s">
        <v>98</v>
      </c>
    </row>
    <row r="1862" spans="1:26" x14ac:dyDescent="0.3">
      <c r="A1862">
        <v>8729</v>
      </c>
      <c r="B1862" s="1" t="s">
        <v>4105</v>
      </c>
      <c r="C1862" s="2">
        <v>42365</v>
      </c>
      <c r="D1862" s="2">
        <v>42369</v>
      </c>
      <c r="E1862" s="1" t="s">
        <v>41</v>
      </c>
      <c r="F1862" s="1" t="s">
        <v>2619</v>
      </c>
      <c r="G1862" s="1" t="s">
        <v>2620</v>
      </c>
      <c r="H1862" s="1" t="s">
        <v>92</v>
      </c>
      <c r="I1862" s="1" t="s">
        <v>27</v>
      </c>
      <c r="J1862" s="1" t="s">
        <v>401</v>
      </c>
      <c r="K1862" s="1" t="s">
        <v>143</v>
      </c>
      <c r="L1862" s="1" t="s">
        <v>30</v>
      </c>
      <c r="M1862" s="1" t="s">
        <v>2735</v>
      </c>
      <c r="N1862" s="1" t="s">
        <v>32</v>
      </c>
      <c r="O1862" s="1" t="s">
        <v>33</v>
      </c>
      <c r="P1862" s="1" t="s">
        <v>2736</v>
      </c>
      <c r="Q1862">
        <v>131.10400000000001</v>
      </c>
      <c r="R1862">
        <v>2</v>
      </c>
      <c r="S1862" s="5">
        <v>0.2</v>
      </c>
      <c r="T1862" s="11">
        <v>8.1940000000000008</v>
      </c>
      <c r="U1862" s="11">
        <f>SalesData[[#This Row],[Profit]]/SalesData[[#This Row],[Quantity]]</f>
        <v>4.0970000000000004</v>
      </c>
      <c r="V1862" s="5">
        <f>SalesData[[#This Row],[Profit]]/SalesData[[#This Row],[Sales]]</f>
        <v>6.25E-2</v>
      </c>
      <c r="W1862" s="17">
        <f>IF(SalesData[[#This Row],[Discount]]&gt;=0.2,1,0)</f>
        <v>1</v>
      </c>
      <c r="X1862" s="1" t="s">
        <v>85</v>
      </c>
      <c r="Y1862" s="1" t="str">
        <f>TEXT(SalesData[[#This Row],[Order Date]],"yyyy")</f>
        <v>2015</v>
      </c>
      <c r="Z1862" s="1" t="s">
        <v>98</v>
      </c>
    </row>
    <row r="1863" spans="1:26" x14ac:dyDescent="0.3">
      <c r="A1863">
        <v>8734</v>
      </c>
      <c r="B1863" s="1" t="s">
        <v>4106</v>
      </c>
      <c r="C1863" s="2">
        <v>42913</v>
      </c>
      <c r="D1863" s="2">
        <v>42915</v>
      </c>
      <c r="E1863" s="1" t="s">
        <v>23</v>
      </c>
      <c r="F1863" s="1" t="s">
        <v>3853</v>
      </c>
      <c r="G1863" s="1" t="s">
        <v>3854</v>
      </c>
      <c r="H1863" s="1" t="s">
        <v>92</v>
      </c>
      <c r="I1863" s="1" t="s">
        <v>27</v>
      </c>
      <c r="J1863" s="1" t="s">
        <v>193</v>
      </c>
      <c r="K1863" s="1" t="s">
        <v>194</v>
      </c>
      <c r="L1863" s="1" t="s">
        <v>56</v>
      </c>
      <c r="M1863" s="1" t="s">
        <v>568</v>
      </c>
      <c r="N1863" s="1" t="s">
        <v>32</v>
      </c>
      <c r="O1863" s="1" t="s">
        <v>58</v>
      </c>
      <c r="P1863" s="1" t="s">
        <v>569</v>
      </c>
      <c r="Q1863">
        <v>126.3</v>
      </c>
      <c r="R1863">
        <v>3</v>
      </c>
      <c r="S1863" s="5">
        <v>0</v>
      </c>
      <c r="T1863" s="11">
        <v>40.415999999999997</v>
      </c>
      <c r="U1863" s="11">
        <f>SalesData[[#This Row],[Profit]]/SalesData[[#This Row],[Quantity]]</f>
        <v>13.472</v>
      </c>
      <c r="V1863" s="5">
        <f>SalesData[[#This Row],[Profit]]/SalesData[[#This Row],[Sales]]</f>
        <v>0.32</v>
      </c>
      <c r="W1863" s="17">
        <f>IF(SalesData[[#This Row],[Discount]]&gt;=0.2,1,0)</f>
        <v>0</v>
      </c>
      <c r="X1863" s="1" t="s">
        <v>72</v>
      </c>
      <c r="Y1863" s="1" t="str">
        <f>TEXT(SalesData[[#This Row],[Order Date]],"yyyy")</f>
        <v>2017</v>
      </c>
      <c r="Z1863" s="1" t="s">
        <v>61</v>
      </c>
    </row>
    <row r="1864" spans="1:26" x14ac:dyDescent="0.3">
      <c r="A1864">
        <v>8743</v>
      </c>
      <c r="B1864" s="1" t="s">
        <v>4107</v>
      </c>
      <c r="C1864" s="2">
        <v>42279</v>
      </c>
      <c r="D1864" s="2">
        <v>42281</v>
      </c>
      <c r="E1864" s="1" t="s">
        <v>89</v>
      </c>
      <c r="F1864" s="1" t="s">
        <v>1361</v>
      </c>
      <c r="G1864" s="1" t="s">
        <v>1362</v>
      </c>
      <c r="H1864" s="1" t="s">
        <v>26</v>
      </c>
      <c r="I1864" s="1" t="s">
        <v>27</v>
      </c>
      <c r="J1864" s="1" t="s">
        <v>4108</v>
      </c>
      <c r="K1864" s="1" t="s">
        <v>1519</v>
      </c>
      <c r="L1864" s="1" t="s">
        <v>56</v>
      </c>
      <c r="M1864" s="1" t="s">
        <v>176</v>
      </c>
      <c r="N1864" s="1" t="s">
        <v>32</v>
      </c>
      <c r="O1864" s="1" t="s">
        <v>58</v>
      </c>
      <c r="P1864" s="1" t="s">
        <v>177</v>
      </c>
      <c r="Q1864">
        <v>11.032</v>
      </c>
      <c r="R1864">
        <v>1</v>
      </c>
      <c r="S1864" s="5">
        <v>0.2</v>
      </c>
      <c r="T1864" s="11">
        <v>3.0337999999999998</v>
      </c>
      <c r="U1864" s="11">
        <f>SalesData[[#This Row],[Profit]]/SalesData[[#This Row],[Quantity]]</f>
        <v>3.0337999999999998</v>
      </c>
      <c r="V1864" s="5">
        <f>SalesData[[#This Row],[Profit]]/SalesData[[#This Row],[Sales]]</f>
        <v>0.27499999999999997</v>
      </c>
      <c r="W1864" s="17">
        <f>IF(SalesData[[#This Row],[Discount]]&gt;=0.2,1,0)</f>
        <v>1</v>
      </c>
      <c r="X1864" s="1" t="s">
        <v>72</v>
      </c>
      <c r="Y1864" s="1" t="str">
        <f>TEXT(SalesData[[#This Row],[Order Date]],"yyyy")</f>
        <v>2015</v>
      </c>
      <c r="Z1864" s="1" t="s">
        <v>50</v>
      </c>
    </row>
    <row r="1865" spans="1:26" x14ac:dyDescent="0.3">
      <c r="A1865">
        <v>8747</v>
      </c>
      <c r="B1865" s="1" t="s">
        <v>4109</v>
      </c>
      <c r="C1865" s="2">
        <v>42768</v>
      </c>
      <c r="D1865" s="2">
        <v>42773</v>
      </c>
      <c r="E1865" s="1" t="s">
        <v>41</v>
      </c>
      <c r="F1865" s="1" t="s">
        <v>2002</v>
      </c>
      <c r="G1865" s="1" t="s">
        <v>2003</v>
      </c>
      <c r="H1865" s="1" t="s">
        <v>92</v>
      </c>
      <c r="I1865" s="1" t="s">
        <v>27</v>
      </c>
      <c r="J1865" s="1" t="s">
        <v>641</v>
      </c>
      <c r="K1865" s="1" t="s">
        <v>55</v>
      </c>
      <c r="L1865" s="1" t="s">
        <v>56</v>
      </c>
      <c r="M1865" s="1" t="s">
        <v>1012</v>
      </c>
      <c r="N1865" s="1" t="s">
        <v>32</v>
      </c>
      <c r="O1865" s="1" t="s">
        <v>58</v>
      </c>
      <c r="P1865" s="1" t="s">
        <v>1013</v>
      </c>
      <c r="Q1865">
        <v>210.58</v>
      </c>
      <c r="R1865">
        <v>2</v>
      </c>
      <c r="S1865" s="5">
        <v>0</v>
      </c>
      <c r="T1865" s="11">
        <v>12.6348</v>
      </c>
      <c r="U1865" s="11">
        <f>SalesData[[#This Row],[Profit]]/SalesData[[#This Row],[Quantity]]</f>
        <v>6.3174000000000001</v>
      </c>
      <c r="V1865" s="5">
        <f>SalesData[[#This Row],[Profit]]/SalesData[[#This Row],[Sales]]</f>
        <v>0.06</v>
      </c>
      <c r="W1865" s="17">
        <f>IF(SalesData[[#This Row],[Discount]]&gt;=0.2,1,0)</f>
        <v>0</v>
      </c>
      <c r="X1865" s="1" t="s">
        <v>60</v>
      </c>
      <c r="Y1865" s="1" t="str">
        <f>TEXT(SalesData[[#This Row],[Order Date]],"yyyy")</f>
        <v>2017</v>
      </c>
      <c r="Z1865" s="1" t="s">
        <v>299</v>
      </c>
    </row>
    <row r="1866" spans="1:26" x14ac:dyDescent="0.3">
      <c r="A1866">
        <v>8759</v>
      </c>
      <c r="B1866" s="1" t="s">
        <v>4110</v>
      </c>
      <c r="C1866" s="2">
        <v>42573</v>
      </c>
      <c r="D1866" s="2">
        <v>42577</v>
      </c>
      <c r="E1866" s="1" t="s">
        <v>41</v>
      </c>
      <c r="F1866" s="1" t="s">
        <v>2531</v>
      </c>
      <c r="G1866" s="1" t="s">
        <v>2532</v>
      </c>
      <c r="H1866" s="1" t="s">
        <v>92</v>
      </c>
      <c r="I1866" s="1" t="s">
        <v>27</v>
      </c>
      <c r="J1866" s="1" t="s">
        <v>159</v>
      </c>
      <c r="K1866" s="1" t="s">
        <v>1091</v>
      </c>
      <c r="L1866" s="1" t="s">
        <v>69</v>
      </c>
      <c r="M1866" s="1" t="s">
        <v>837</v>
      </c>
      <c r="N1866" s="1" t="s">
        <v>32</v>
      </c>
      <c r="O1866" s="1" t="s">
        <v>58</v>
      </c>
      <c r="P1866" s="1" t="s">
        <v>838</v>
      </c>
      <c r="Q1866">
        <v>27.42</v>
      </c>
      <c r="R1866">
        <v>3</v>
      </c>
      <c r="S1866" s="5">
        <v>0</v>
      </c>
      <c r="T1866" s="11">
        <v>9.3228000000000009</v>
      </c>
      <c r="U1866" s="11">
        <f>SalesData[[#This Row],[Profit]]/SalesData[[#This Row],[Quantity]]</f>
        <v>3.1076000000000001</v>
      </c>
      <c r="V1866" s="5">
        <f>SalesData[[#This Row],[Profit]]/SalesData[[#This Row],[Sales]]</f>
        <v>0.34</v>
      </c>
      <c r="W1866" s="17">
        <f>IF(SalesData[[#This Row],[Discount]]&gt;=0.2,1,0)</f>
        <v>0</v>
      </c>
      <c r="X1866" s="1" t="s">
        <v>85</v>
      </c>
      <c r="Y1866" s="1" t="str">
        <f>TEXT(SalesData[[#This Row],[Order Date]],"yyyy")</f>
        <v>2016</v>
      </c>
      <c r="Z1866" s="1" t="s">
        <v>73</v>
      </c>
    </row>
    <row r="1867" spans="1:26" x14ac:dyDescent="0.3">
      <c r="A1867">
        <v>8771</v>
      </c>
      <c r="B1867" s="1" t="s">
        <v>4111</v>
      </c>
      <c r="C1867" s="2">
        <v>42625</v>
      </c>
      <c r="D1867" s="2">
        <v>42626</v>
      </c>
      <c r="E1867" s="1" t="s">
        <v>427</v>
      </c>
      <c r="F1867" s="1" t="s">
        <v>3303</v>
      </c>
      <c r="G1867" s="1" t="s">
        <v>3304</v>
      </c>
      <c r="H1867" s="1" t="s">
        <v>102</v>
      </c>
      <c r="I1867" s="1" t="s">
        <v>27</v>
      </c>
      <c r="J1867" s="1" t="s">
        <v>867</v>
      </c>
      <c r="K1867" s="1" t="s">
        <v>182</v>
      </c>
      <c r="L1867" s="1" t="s">
        <v>56</v>
      </c>
      <c r="M1867" s="1" t="s">
        <v>1005</v>
      </c>
      <c r="N1867" s="1" t="s">
        <v>32</v>
      </c>
      <c r="O1867" s="1" t="s">
        <v>38</v>
      </c>
      <c r="P1867" s="1" t="s">
        <v>1006</v>
      </c>
      <c r="Q1867">
        <v>83.135999999999996</v>
      </c>
      <c r="R1867">
        <v>4</v>
      </c>
      <c r="S1867" s="5">
        <v>0.2</v>
      </c>
      <c r="T1867" s="11">
        <v>5.1959999999999997</v>
      </c>
      <c r="U1867" s="11">
        <f>SalesData[[#This Row],[Profit]]/SalesData[[#This Row],[Quantity]]</f>
        <v>1.2989999999999999</v>
      </c>
      <c r="V1867" s="5">
        <f>SalesData[[#This Row],[Profit]]/SalesData[[#This Row],[Sales]]</f>
        <v>6.25E-2</v>
      </c>
      <c r="W1867" s="17">
        <f>IF(SalesData[[#This Row],[Discount]]&gt;=0.2,1,0)</f>
        <v>1</v>
      </c>
      <c r="X1867" s="1" t="s">
        <v>125</v>
      </c>
      <c r="Y1867" s="1" t="str">
        <f>TEXT(SalesData[[#This Row],[Order Date]],"yyyy")</f>
        <v>2016</v>
      </c>
      <c r="Z1867" s="1" t="s">
        <v>79</v>
      </c>
    </row>
    <row r="1868" spans="1:26" x14ac:dyDescent="0.3">
      <c r="A1868">
        <v>8777</v>
      </c>
      <c r="B1868" s="1" t="s">
        <v>4112</v>
      </c>
      <c r="C1868" s="2">
        <v>42553</v>
      </c>
      <c r="D1868" s="2">
        <v>42554</v>
      </c>
      <c r="E1868" s="1" t="s">
        <v>89</v>
      </c>
      <c r="F1868" s="1" t="s">
        <v>1513</v>
      </c>
      <c r="G1868" s="1" t="s">
        <v>1514</v>
      </c>
      <c r="H1868" s="1" t="s">
        <v>92</v>
      </c>
      <c r="I1868" s="1" t="s">
        <v>27</v>
      </c>
      <c r="J1868" s="1" t="s">
        <v>1870</v>
      </c>
      <c r="K1868" s="1" t="s">
        <v>94</v>
      </c>
      <c r="L1868" s="1" t="s">
        <v>95</v>
      </c>
      <c r="M1868" s="1" t="s">
        <v>857</v>
      </c>
      <c r="N1868" s="1" t="s">
        <v>32</v>
      </c>
      <c r="O1868" s="1" t="s">
        <v>38</v>
      </c>
      <c r="P1868" s="1" t="s">
        <v>858</v>
      </c>
      <c r="Q1868">
        <v>528.42999999999995</v>
      </c>
      <c r="R1868">
        <v>5</v>
      </c>
      <c r="S1868" s="5">
        <v>0.3</v>
      </c>
      <c r="T1868" s="11">
        <v>0</v>
      </c>
      <c r="U1868" s="11">
        <f>SalesData[[#This Row],[Profit]]/SalesData[[#This Row],[Quantity]]</f>
        <v>0</v>
      </c>
      <c r="V1868" s="5">
        <f>SalesData[[#This Row],[Profit]]/SalesData[[#This Row],[Sales]]</f>
        <v>0</v>
      </c>
      <c r="W1868" s="17">
        <f>IF(SalesData[[#This Row],[Discount]]&gt;=0.2,1,0)</f>
        <v>1</v>
      </c>
      <c r="X1868" s="1" t="s">
        <v>125</v>
      </c>
      <c r="Y1868" s="1" t="str">
        <f>TEXT(SalesData[[#This Row],[Order Date]],"yyyy")</f>
        <v>2016</v>
      </c>
      <c r="Z1868" s="1" t="s">
        <v>73</v>
      </c>
    </row>
    <row r="1869" spans="1:26" x14ac:dyDescent="0.3">
      <c r="A1869">
        <v>8779</v>
      </c>
      <c r="B1869" s="1" t="s">
        <v>4113</v>
      </c>
      <c r="C1869" s="2">
        <v>43082</v>
      </c>
      <c r="D1869" s="2">
        <v>43087</v>
      </c>
      <c r="E1869" s="1" t="s">
        <v>41</v>
      </c>
      <c r="F1869" s="1" t="s">
        <v>4114</v>
      </c>
      <c r="G1869" s="1" t="s">
        <v>4115</v>
      </c>
      <c r="H1869" s="1" t="s">
        <v>92</v>
      </c>
      <c r="I1869" s="1" t="s">
        <v>27</v>
      </c>
      <c r="J1869" s="1" t="s">
        <v>175</v>
      </c>
      <c r="K1869" s="1" t="s">
        <v>122</v>
      </c>
      <c r="L1869" s="1" t="s">
        <v>69</v>
      </c>
      <c r="M1869" s="1" t="s">
        <v>712</v>
      </c>
      <c r="N1869" s="1" t="s">
        <v>32</v>
      </c>
      <c r="O1869" s="1" t="s">
        <v>33</v>
      </c>
      <c r="P1869" s="1" t="s">
        <v>713</v>
      </c>
      <c r="Q1869">
        <v>287.976</v>
      </c>
      <c r="R1869">
        <v>3</v>
      </c>
      <c r="S1869" s="5">
        <v>0.2</v>
      </c>
      <c r="T1869" s="11">
        <v>7.1993999999999998</v>
      </c>
      <c r="U1869" s="11">
        <f>SalesData[[#This Row],[Profit]]/SalesData[[#This Row],[Quantity]]</f>
        <v>2.3997999999999999</v>
      </c>
      <c r="V1869" s="5">
        <f>SalesData[[#This Row],[Profit]]/SalesData[[#This Row],[Sales]]</f>
        <v>2.4999999999999998E-2</v>
      </c>
      <c r="W1869" s="17">
        <f>IF(SalesData[[#This Row],[Discount]]&gt;=0.2,1,0)</f>
        <v>1</v>
      </c>
      <c r="X1869" s="1" t="s">
        <v>60</v>
      </c>
      <c r="Y1869" s="1" t="str">
        <f>TEXT(SalesData[[#This Row],[Order Date]],"yyyy")</f>
        <v>2017</v>
      </c>
      <c r="Z1869" s="1" t="s">
        <v>98</v>
      </c>
    </row>
    <row r="1870" spans="1:26" x14ac:dyDescent="0.3">
      <c r="A1870">
        <v>8782</v>
      </c>
      <c r="B1870" s="1" t="s">
        <v>4116</v>
      </c>
      <c r="C1870" s="2">
        <v>42064</v>
      </c>
      <c r="D1870" s="2">
        <v>42067</v>
      </c>
      <c r="E1870" s="1" t="s">
        <v>89</v>
      </c>
      <c r="F1870" s="1" t="s">
        <v>3924</v>
      </c>
      <c r="G1870" s="1" t="s">
        <v>3925</v>
      </c>
      <c r="H1870" s="1" t="s">
        <v>92</v>
      </c>
      <c r="I1870" s="1" t="s">
        <v>27</v>
      </c>
      <c r="J1870" s="1" t="s">
        <v>103</v>
      </c>
      <c r="K1870" s="1" t="s">
        <v>94</v>
      </c>
      <c r="L1870" s="1" t="s">
        <v>95</v>
      </c>
      <c r="M1870" s="1" t="s">
        <v>1001</v>
      </c>
      <c r="N1870" s="1" t="s">
        <v>32</v>
      </c>
      <c r="O1870" s="1" t="s">
        <v>33</v>
      </c>
      <c r="P1870" s="1" t="s">
        <v>1002</v>
      </c>
      <c r="Q1870">
        <v>1227.9983999999999</v>
      </c>
      <c r="R1870">
        <v>6</v>
      </c>
      <c r="S1870" s="5">
        <v>0.32</v>
      </c>
      <c r="T1870" s="11">
        <v>-36.117600000000003</v>
      </c>
      <c r="U1870" s="11">
        <f>SalesData[[#This Row],[Profit]]/SalesData[[#This Row],[Quantity]]</f>
        <v>-6.0196000000000005</v>
      </c>
      <c r="V1870" s="5">
        <f>SalesData[[#This Row],[Profit]]/SalesData[[#This Row],[Sales]]</f>
        <v>-2.9411764705882356E-2</v>
      </c>
      <c r="W1870" s="17">
        <f>IF(SalesData[[#This Row],[Discount]]&gt;=0.2,1,0)</f>
        <v>1</v>
      </c>
      <c r="X1870" s="1" t="s">
        <v>35</v>
      </c>
      <c r="Y1870" s="1" t="str">
        <f>TEXT(SalesData[[#This Row],[Order Date]],"yyyy")</f>
        <v>2015</v>
      </c>
      <c r="Z1870" s="1" t="s">
        <v>197</v>
      </c>
    </row>
    <row r="1871" spans="1:26" x14ac:dyDescent="0.3">
      <c r="A1871">
        <v>8784</v>
      </c>
      <c r="B1871" s="1" t="s">
        <v>4117</v>
      </c>
      <c r="C1871" s="2">
        <v>42628</v>
      </c>
      <c r="D1871" s="2">
        <v>42633</v>
      </c>
      <c r="E1871" s="1" t="s">
        <v>41</v>
      </c>
      <c r="F1871" s="1" t="s">
        <v>677</v>
      </c>
      <c r="G1871" s="1" t="s">
        <v>678</v>
      </c>
      <c r="H1871" s="1" t="s">
        <v>92</v>
      </c>
      <c r="I1871" s="1" t="s">
        <v>27</v>
      </c>
      <c r="J1871" s="1" t="s">
        <v>4118</v>
      </c>
      <c r="K1871" s="1" t="s">
        <v>2282</v>
      </c>
      <c r="L1871" s="1" t="s">
        <v>56</v>
      </c>
      <c r="M1871" s="1" t="s">
        <v>308</v>
      </c>
      <c r="N1871" s="1" t="s">
        <v>32</v>
      </c>
      <c r="O1871" s="1" t="s">
        <v>47</v>
      </c>
      <c r="P1871" s="1" t="s">
        <v>309</v>
      </c>
      <c r="Q1871">
        <v>1128.3900000000001</v>
      </c>
      <c r="R1871">
        <v>3</v>
      </c>
      <c r="S1871" s="5">
        <v>0</v>
      </c>
      <c r="T1871" s="11">
        <v>259.52969999999999</v>
      </c>
      <c r="U1871" s="11">
        <f>SalesData[[#This Row],[Profit]]/SalesData[[#This Row],[Quantity]]</f>
        <v>86.509900000000002</v>
      </c>
      <c r="V1871" s="5">
        <f>SalesData[[#This Row],[Profit]]/SalesData[[#This Row],[Sales]]</f>
        <v>0.22999999999999998</v>
      </c>
      <c r="W1871" s="17">
        <f>IF(SalesData[[#This Row],[Discount]]&gt;=0.2,1,0)</f>
        <v>0</v>
      </c>
      <c r="X1871" s="1" t="s">
        <v>60</v>
      </c>
      <c r="Y1871" s="1" t="str">
        <f>TEXT(SalesData[[#This Row],[Order Date]],"yyyy")</f>
        <v>2016</v>
      </c>
      <c r="Z1871" s="1" t="s">
        <v>79</v>
      </c>
    </row>
    <row r="1872" spans="1:26" x14ac:dyDescent="0.3">
      <c r="A1872">
        <v>8789</v>
      </c>
      <c r="B1872" s="1" t="s">
        <v>4119</v>
      </c>
      <c r="C1872" s="2">
        <v>42901</v>
      </c>
      <c r="D1872" s="2">
        <v>42905</v>
      </c>
      <c r="E1872" s="1" t="s">
        <v>41</v>
      </c>
      <c r="F1872" s="1" t="s">
        <v>1611</v>
      </c>
      <c r="G1872" s="1" t="s">
        <v>1612</v>
      </c>
      <c r="H1872" s="1" t="s">
        <v>26</v>
      </c>
      <c r="I1872" s="1" t="s">
        <v>27</v>
      </c>
      <c r="J1872" s="1" t="s">
        <v>1037</v>
      </c>
      <c r="K1872" s="1" t="s">
        <v>1038</v>
      </c>
      <c r="L1872" s="1" t="s">
        <v>30</v>
      </c>
      <c r="M1872" s="1" t="s">
        <v>1308</v>
      </c>
      <c r="N1872" s="1" t="s">
        <v>32</v>
      </c>
      <c r="O1872" s="1" t="s">
        <v>38</v>
      </c>
      <c r="P1872" s="1" t="s">
        <v>1309</v>
      </c>
      <c r="Q1872">
        <v>698.35199999999998</v>
      </c>
      <c r="R1872">
        <v>3</v>
      </c>
      <c r="S1872" s="5">
        <v>0.2</v>
      </c>
      <c r="T1872" s="11">
        <v>52.376399999999997</v>
      </c>
      <c r="U1872" s="11">
        <f>SalesData[[#This Row],[Profit]]/SalesData[[#This Row],[Quantity]]</f>
        <v>17.4588</v>
      </c>
      <c r="V1872" s="5">
        <f>SalesData[[#This Row],[Profit]]/SalesData[[#This Row],[Sales]]</f>
        <v>7.4999999999999997E-2</v>
      </c>
      <c r="W1872" s="17">
        <f>IF(SalesData[[#This Row],[Discount]]&gt;=0.2,1,0)</f>
        <v>1</v>
      </c>
      <c r="X1872" s="1" t="s">
        <v>85</v>
      </c>
      <c r="Y1872" s="1" t="str">
        <f>TEXT(SalesData[[#This Row],[Order Date]],"yyyy")</f>
        <v>2017</v>
      </c>
      <c r="Z1872" s="1" t="s">
        <v>61</v>
      </c>
    </row>
    <row r="1873" spans="1:26" x14ac:dyDescent="0.3">
      <c r="A1873">
        <v>8790</v>
      </c>
      <c r="B1873" s="1" t="s">
        <v>4119</v>
      </c>
      <c r="C1873" s="2">
        <v>42901</v>
      </c>
      <c r="D1873" s="2">
        <v>42905</v>
      </c>
      <c r="E1873" s="1" t="s">
        <v>41</v>
      </c>
      <c r="F1873" s="1" t="s">
        <v>1611</v>
      </c>
      <c r="G1873" s="1" t="s">
        <v>1612</v>
      </c>
      <c r="H1873" s="1" t="s">
        <v>26</v>
      </c>
      <c r="I1873" s="1" t="s">
        <v>27</v>
      </c>
      <c r="J1873" s="1" t="s">
        <v>1037</v>
      </c>
      <c r="K1873" s="1" t="s">
        <v>1038</v>
      </c>
      <c r="L1873" s="1" t="s">
        <v>30</v>
      </c>
      <c r="M1873" s="1" t="s">
        <v>1605</v>
      </c>
      <c r="N1873" s="1" t="s">
        <v>32</v>
      </c>
      <c r="O1873" s="1" t="s">
        <v>33</v>
      </c>
      <c r="P1873" s="1" t="s">
        <v>1606</v>
      </c>
      <c r="Q1873">
        <v>77.727999999999994</v>
      </c>
      <c r="R1873">
        <v>2</v>
      </c>
      <c r="S1873" s="5">
        <v>0.2</v>
      </c>
      <c r="T1873" s="11">
        <v>-3.8864000000000001</v>
      </c>
      <c r="U1873" s="11">
        <f>SalesData[[#This Row],[Profit]]/SalesData[[#This Row],[Quantity]]</f>
        <v>-1.9432</v>
      </c>
      <c r="V1873" s="5">
        <f>SalesData[[#This Row],[Profit]]/SalesData[[#This Row],[Sales]]</f>
        <v>-0.05</v>
      </c>
      <c r="W1873" s="17">
        <f>IF(SalesData[[#This Row],[Discount]]&gt;=0.2,1,0)</f>
        <v>1</v>
      </c>
      <c r="X1873" s="1" t="s">
        <v>85</v>
      </c>
      <c r="Y1873" s="1" t="str">
        <f>TEXT(SalesData[[#This Row],[Order Date]],"yyyy")</f>
        <v>2017</v>
      </c>
      <c r="Z1873" s="1" t="s">
        <v>61</v>
      </c>
    </row>
    <row r="1874" spans="1:26" x14ac:dyDescent="0.3">
      <c r="A1874">
        <v>8803</v>
      </c>
      <c r="B1874" s="1" t="s">
        <v>4120</v>
      </c>
      <c r="C1874" s="2">
        <v>42684</v>
      </c>
      <c r="D1874" s="2">
        <v>42686</v>
      </c>
      <c r="E1874" s="1" t="s">
        <v>89</v>
      </c>
      <c r="F1874" s="1" t="s">
        <v>3001</v>
      </c>
      <c r="G1874" s="1" t="s">
        <v>3002</v>
      </c>
      <c r="H1874" s="1" t="s">
        <v>26</v>
      </c>
      <c r="I1874" s="1" t="s">
        <v>27</v>
      </c>
      <c r="J1874" s="1" t="s">
        <v>3018</v>
      </c>
      <c r="K1874" s="1" t="s">
        <v>1524</v>
      </c>
      <c r="L1874" s="1" t="s">
        <v>95</v>
      </c>
      <c r="M1874" s="1" t="s">
        <v>1458</v>
      </c>
      <c r="N1874" s="1" t="s">
        <v>32</v>
      </c>
      <c r="O1874" s="1" t="s">
        <v>33</v>
      </c>
      <c r="P1874" s="1" t="s">
        <v>1459</v>
      </c>
      <c r="Q1874">
        <v>341.96</v>
      </c>
      <c r="R1874">
        <v>2</v>
      </c>
      <c r="S1874" s="5">
        <v>0</v>
      </c>
      <c r="T1874" s="11">
        <v>54.7136</v>
      </c>
      <c r="U1874" s="11">
        <f>SalesData[[#This Row],[Profit]]/SalesData[[#This Row],[Quantity]]</f>
        <v>27.3568</v>
      </c>
      <c r="V1874" s="5">
        <f>SalesData[[#This Row],[Profit]]/SalesData[[#This Row],[Sales]]</f>
        <v>0.16</v>
      </c>
      <c r="W1874" s="17">
        <f>IF(SalesData[[#This Row],[Discount]]&gt;=0.2,1,0)</f>
        <v>0</v>
      </c>
      <c r="X1874" s="1" t="s">
        <v>72</v>
      </c>
      <c r="Y1874" s="1" t="str">
        <f>TEXT(SalesData[[#This Row],[Order Date]],"yyyy")</f>
        <v>2016</v>
      </c>
      <c r="Z1874" s="1" t="s">
        <v>36</v>
      </c>
    </row>
    <row r="1875" spans="1:26" x14ac:dyDescent="0.3">
      <c r="A1875">
        <v>8807</v>
      </c>
      <c r="B1875" s="1" t="s">
        <v>4121</v>
      </c>
      <c r="C1875" s="2">
        <v>42625</v>
      </c>
      <c r="D1875" s="2">
        <v>42629</v>
      </c>
      <c r="E1875" s="1" t="s">
        <v>41</v>
      </c>
      <c r="F1875" s="1" t="s">
        <v>1999</v>
      </c>
      <c r="G1875" s="1" t="s">
        <v>2000</v>
      </c>
      <c r="H1875" s="1" t="s">
        <v>92</v>
      </c>
      <c r="I1875" s="1" t="s">
        <v>27</v>
      </c>
      <c r="J1875" s="1" t="s">
        <v>4122</v>
      </c>
      <c r="K1875" s="1" t="s">
        <v>122</v>
      </c>
      <c r="L1875" s="1" t="s">
        <v>69</v>
      </c>
      <c r="M1875" s="1" t="s">
        <v>2967</v>
      </c>
      <c r="N1875" s="1" t="s">
        <v>32</v>
      </c>
      <c r="O1875" s="1" t="s">
        <v>58</v>
      </c>
      <c r="P1875" s="1" t="s">
        <v>2968</v>
      </c>
      <c r="Q1875">
        <v>40.479999999999997</v>
      </c>
      <c r="R1875">
        <v>2</v>
      </c>
      <c r="S1875" s="5">
        <v>0</v>
      </c>
      <c r="T1875" s="11">
        <v>14.572800000000001</v>
      </c>
      <c r="U1875" s="11">
        <f>SalesData[[#This Row],[Profit]]/SalesData[[#This Row],[Quantity]]</f>
        <v>7.2864000000000004</v>
      </c>
      <c r="V1875" s="5">
        <f>SalesData[[#This Row],[Profit]]/SalesData[[#This Row],[Sales]]</f>
        <v>0.36000000000000004</v>
      </c>
      <c r="W1875" s="17">
        <f>IF(SalesData[[#This Row],[Discount]]&gt;=0.2,1,0)</f>
        <v>0</v>
      </c>
      <c r="X1875" s="1" t="s">
        <v>85</v>
      </c>
      <c r="Y1875" s="1" t="str">
        <f>TEXT(SalesData[[#This Row],[Order Date]],"yyyy")</f>
        <v>2016</v>
      </c>
      <c r="Z1875" s="1" t="s">
        <v>79</v>
      </c>
    </row>
    <row r="1876" spans="1:26" x14ac:dyDescent="0.3">
      <c r="A1876">
        <v>8814</v>
      </c>
      <c r="B1876" s="1" t="s">
        <v>4123</v>
      </c>
      <c r="C1876" s="2">
        <v>42211</v>
      </c>
      <c r="D1876" s="2">
        <v>42216</v>
      </c>
      <c r="E1876" s="1" t="s">
        <v>41</v>
      </c>
      <c r="F1876" s="1" t="s">
        <v>1247</v>
      </c>
      <c r="G1876" s="1" t="s">
        <v>1248</v>
      </c>
      <c r="H1876" s="1" t="s">
        <v>92</v>
      </c>
      <c r="I1876" s="1" t="s">
        <v>27</v>
      </c>
      <c r="J1876" s="1" t="s">
        <v>1304</v>
      </c>
      <c r="K1876" s="1" t="s">
        <v>522</v>
      </c>
      <c r="L1876" s="1" t="s">
        <v>56</v>
      </c>
      <c r="M1876" s="1" t="s">
        <v>823</v>
      </c>
      <c r="N1876" s="1" t="s">
        <v>32</v>
      </c>
      <c r="O1876" s="1" t="s">
        <v>38</v>
      </c>
      <c r="P1876" s="1" t="s">
        <v>824</v>
      </c>
      <c r="Q1876">
        <v>266.35199999999998</v>
      </c>
      <c r="R1876">
        <v>3</v>
      </c>
      <c r="S1876" s="5">
        <v>0.2</v>
      </c>
      <c r="T1876" s="11">
        <v>13.317600000000001</v>
      </c>
      <c r="U1876" s="11">
        <f>SalesData[[#This Row],[Profit]]/SalesData[[#This Row],[Quantity]]</f>
        <v>4.4392000000000005</v>
      </c>
      <c r="V1876" s="5">
        <f>SalesData[[#This Row],[Profit]]/SalesData[[#This Row],[Sales]]</f>
        <v>5.000000000000001E-2</v>
      </c>
      <c r="W1876" s="17">
        <f>IF(SalesData[[#This Row],[Discount]]&gt;=0.2,1,0)</f>
        <v>1</v>
      </c>
      <c r="X1876" s="1" t="s">
        <v>60</v>
      </c>
      <c r="Y1876" s="1" t="str">
        <f>TEXT(SalesData[[#This Row],[Order Date]],"yyyy")</f>
        <v>2015</v>
      </c>
      <c r="Z1876" s="1" t="s">
        <v>73</v>
      </c>
    </row>
    <row r="1877" spans="1:26" x14ac:dyDescent="0.3">
      <c r="A1877">
        <v>8832</v>
      </c>
      <c r="B1877" s="1" t="s">
        <v>4124</v>
      </c>
      <c r="C1877" s="2">
        <v>42323</v>
      </c>
      <c r="D1877" s="2">
        <v>42327</v>
      </c>
      <c r="E1877" s="1" t="s">
        <v>41</v>
      </c>
      <c r="F1877" s="1" t="s">
        <v>2598</v>
      </c>
      <c r="G1877" s="1" t="s">
        <v>2599</v>
      </c>
      <c r="H1877" s="1" t="s">
        <v>102</v>
      </c>
      <c r="I1877" s="1" t="s">
        <v>27</v>
      </c>
      <c r="J1877" s="1" t="s">
        <v>1078</v>
      </c>
      <c r="K1877" s="1" t="s">
        <v>718</v>
      </c>
      <c r="L1877" s="1" t="s">
        <v>30</v>
      </c>
      <c r="M1877" s="1" t="s">
        <v>699</v>
      </c>
      <c r="N1877" s="1" t="s">
        <v>32</v>
      </c>
      <c r="O1877" s="1" t="s">
        <v>58</v>
      </c>
      <c r="P1877" s="1" t="s">
        <v>700</v>
      </c>
      <c r="Q1877">
        <v>39.96</v>
      </c>
      <c r="R1877">
        <v>2</v>
      </c>
      <c r="S1877" s="5">
        <v>0</v>
      </c>
      <c r="T1877" s="11">
        <v>14.3856</v>
      </c>
      <c r="U1877" s="11">
        <f>SalesData[[#This Row],[Profit]]/SalesData[[#This Row],[Quantity]]</f>
        <v>7.1928000000000001</v>
      </c>
      <c r="V1877" s="5">
        <f>SalesData[[#This Row],[Profit]]/SalesData[[#This Row],[Sales]]</f>
        <v>0.36</v>
      </c>
      <c r="W1877" s="17">
        <f>IF(SalesData[[#This Row],[Discount]]&gt;=0.2,1,0)</f>
        <v>0</v>
      </c>
      <c r="X1877" s="1" t="s">
        <v>85</v>
      </c>
      <c r="Y1877" s="1" t="str">
        <f>TEXT(SalesData[[#This Row],[Order Date]],"yyyy")</f>
        <v>2015</v>
      </c>
      <c r="Z1877" s="1" t="s">
        <v>36</v>
      </c>
    </row>
    <row r="1878" spans="1:26" x14ac:dyDescent="0.3">
      <c r="A1878">
        <v>8850</v>
      </c>
      <c r="B1878" s="1" t="s">
        <v>4125</v>
      </c>
      <c r="C1878" s="2">
        <v>42187</v>
      </c>
      <c r="D1878" s="2">
        <v>42189</v>
      </c>
      <c r="E1878" s="1" t="s">
        <v>89</v>
      </c>
      <c r="F1878" s="1" t="s">
        <v>1537</v>
      </c>
      <c r="G1878" s="1" t="s">
        <v>1538</v>
      </c>
      <c r="H1878" s="1" t="s">
        <v>92</v>
      </c>
      <c r="I1878" s="1" t="s">
        <v>27</v>
      </c>
      <c r="J1878" s="1" t="s">
        <v>2019</v>
      </c>
      <c r="K1878" s="1" t="s">
        <v>1038</v>
      </c>
      <c r="L1878" s="1" t="s">
        <v>30</v>
      </c>
      <c r="M1878" s="1" t="s">
        <v>1123</v>
      </c>
      <c r="N1878" s="1" t="s">
        <v>32</v>
      </c>
      <c r="O1878" s="1" t="s">
        <v>58</v>
      </c>
      <c r="P1878" s="1" t="s">
        <v>1124</v>
      </c>
      <c r="Q1878">
        <v>159.84</v>
      </c>
      <c r="R1878">
        <v>10</v>
      </c>
      <c r="S1878" s="5">
        <v>0.2</v>
      </c>
      <c r="T1878" s="11">
        <v>45.954000000000001</v>
      </c>
      <c r="U1878" s="11">
        <f>SalesData[[#This Row],[Profit]]/SalesData[[#This Row],[Quantity]]</f>
        <v>4.5953999999999997</v>
      </c>
      <c r="V1878" s="5">
        <f>SalesData[[#This Row],[Profit]]/SalesData[[#This Row],[Sales]]</f>
        <v>0.28749999999999998</v>
      </c>
      <c r="W1878" s="17">
        <f>IF(SalesData[[#This Row],[Discount]]&gt;=0.2,1,0)</f>
        <v>1</v>
      </c>
      <c r="X1878" s="1" t="s">
        <v>72</v>
      </c>
      <c r="Y1878" s="1" t="str">
        <f>TEXT(SalesData[[#This Row],[Order Date]],"yyyy")</f>
        <v>2015</v>
      </c>
      <c r="Z1878" s="1" t="s">
        <v>73</v>
      </c>
    </row>
    <row r="1879" spans="1:26" x14ac:dyDescent="0.3">
      <c r="A1879">
        <v>8862</v>
      </c>
      <c r="B1879" s="1" t="s">
        <v>4126</v>
      </c>
      <c r="C1879" s="2">
        <v>42258</v>
      </c>
      <c r="D1879" s="2">
        <v>42265</v>
      </c>
      <c r="E1879" s="1" t="s">
        <v>41</v>
      </c>
      <c r="F1879" s="1" t="s">
        <v>1653</v>
      </c>
      <c r="G1879" s="1" t="s">
        <v>1654</v>
      </c>
      <c r="H1879" s="1" t="s">
        <v>102</v>
      </c>
      <c r="I1879" s="1" t="s">
        <v>27</v>
      </c>
      <c r="J1879" s="1" t="s">
        <v>3565</v>
      </c>
      <c r="K1879" s="1" t="s">
        <v>364</v>
      </c>
      <c r="L1879" s="1" t="s">
        <v>69</v>
      </c>
      <c r="M1879" s="1" t="s">
        <v>1914</v>
      </c>
      <c r="N1879" s="1" t="s">
        <v>32</v>
      </c>
      <c r="O1879" s="1" t="s">
        <v>58</v>
      </c>
      <c r="P1879" s="1" t="s">
        <v>1915</v>
      </c>
      <c r="Q1879">
        <v>8.92</v>
      </c>
      <c r="R1879">
        <v>4</v>
      </c>
      <c r="S1879" s="5">
        <v>0</v>
      </c>
      <c r="T1879" s="11">
        <v>3.9247999999999998</v>
      </c>
      <c r="U1879" s="11">
        <f>SalesData[[#This Row],[Profit]]/SalesData[[#This Row],[Quantity]]</f>
        <v>0.98119999999999996</v>
      </c>
      <c r="V1879" s="5">
        <f>SalesData[[#This Row],[Profit]]/SalesData[[#This Row],[Sales]]</f>
        <v>0.44</v>
      </c>
      <c r="W1879" s="17">
        <f>IF(SalesData[[#This Row],[Discount]]&gt;=0.2,1,0)</f>
        <v>0</v>
      </c>
      <c r="X1879" s="1" t="s">
        <v>49</v>
      </c>
      <c r="Y1879" s="1" t="str">
        <f>TEXT(SalesData[[#This Row],[Order Date]],"yyyy")</f>
        <v>2015</v>
      </c>
      <c r="Z1879" s="1" t="s">
        <v>79</v>
      </c>
    </row>
    <row r="1880" spans="1:26" x14ac:dyDescent="0.3">
      <c r="A1880">
        <v>8867</v>
      </c>
      <c r="B1880" s="1" t="s">
        <v>4127</v>
      </c>
      <c r="C1880" s="2">
        <v>41902</v>
      </c>
      <c r="D1880" s="2">
        <v>41905</v>
      </c>
      <c r="E1880" s="1" t="s">
        <v>89</v>
      </c>
      <c r="F1880" s="1" t="s">
        <v>4128</v>
      </c>
      <c r="G1880" s="1" t="s">
        <v>4129</v>
      </c>
      <c r="H1880" s="1" t="s">
        <v>26</v>
      </c>
      <c r="I1880" s="1" t="s">
        <v>27</v>
      </c>
      <c r="J1880" s="1" t="s">
        <v>135</v>
      </c>
      <c r="K1880" s="1" t="s">
        <v>136</v>
      </c>
      <c r="L1880" s="1" t="s">
        <v>95</v>
      </c>
      <c r="M1880" s="1" t="s">
        <v>2624</v>
      </c>
      <c r="N1880" s="1" t="s">
        <v>32</v>
      </c>
      <c r="O1880" s="1" t="s">
        <v>33</v>
      </c>
      <c r="P1880" s="1" t="s">
        <v>2625</v>
      </c>
      <c r="Q1880">
        <v>493.43</v>
      </c>
      <c r="R1880">
        <v>5</v>
      </c>
      <c r="S1880" s="5">
        <v>0.3</v>
      </c>
      <c r="T1880" s="11">
        <v>-70.489999999999995</v>
      </c>
      <c r="U1880" s="11">
        <f>SalesData[[#This Row],[Profit]]/SalesData[[#This Row],[Quantity]]</f>
        <v>-14.097999999999999</v>
      </c>
      <c r="V1880" s="5">
        <f>SalesData[[#This Row],[Profit]]/SalesData[[#This Row],[Sales]]</f>
        <v>-0.14285714285714285</v>
      </c>
      <c r="W1880" s="17">
        <f>IF(SalesData[[#This Row],[Discount]]&gt;=0.2,1,0)</f>
        <v>1</v>
      </c>
      <c r="X1880" s="1" t="s">
        <v>35</v>
      </c>
      <c r="Y1880" s="1" t="str">
        <f>TEXT(SalesData[[#This Row],[Order Date]],"yyyy")</f>
        <v>2014</v>
      </c>
      <c r="Z1880" s="1" t="s">
        <v>79</v>
      </c>
    </row>
    <row r="1881" spans="1:26" x14ac:dyDescent="0.3">
      <c r="A1881">
        <v>8871</v>
      </c>
      <c r="B1881" s="1" t="s">
        <v>4130</v>
      </c>
      <c r="C1881" s="2">
        <v>43070</v>
      </c>
      <c r="D1881" s="2">
        <v>43075</v>
      </c>
      <c r="E1881" s="1" t="s">
        <v>41</v>
      </c>
      <c r="F1881" s="1" t="s">
        <v>2026</v>
      </c>
      <c r="G1881" s="1" t="s">
        <v>2027</v>
      </c>
      <c r="H1881" s="1" t="s">
        <v>92</v>
      </c>
      <c r="I1881" s="1" t="s">
        <v>27</v>
      </c>
      <c r="J1881" s="1" t="s">
        <v>193</v>
      </c>
      <c r="K1881" s="1" t="s">
        <v>194</v>
      </c>
      <c r="L1881" s="1" t="s">
        <v>56</v>
      </c>
      <c r="M1881" s="1" t="s">
        <v>424</v>
      </c>
      <c r="N1881" s="1" t="s">
        <v>32</v>
      </c>
      <c r="O1881" s="1" t="s">
        <v>58</v>
      </c>
      <c r="P1881" s="1" t="s">
        <v>425</v>
      </c>
      <c r="Q1881">
        <v>70.680000000000007</v>
      </c>
      <c r="R1881">
        <v>12</v>
      </c>
      <c r="S1881" s="5">
        <v>0</v>
      </c>
      <c r="T1881" s="11">
        <v>31.0992</v>
      </c>
      <c r="U1881" s="11">
        <f>SalesData[[#This Row],[Profit]]/SalesData[[#This Row],[Quantity]]</f>
        <v>2.5916000000000001</v>
      </c>
      <c r="V1881" s="5">
        <f>SalesData[[#This Row],[Profit]]/SalesData[[#This Row],[Sales]]</f>
        <v>0.43999999999999995</v>
      </c>
      <c r="W1881" s="17">
        <f>IF(SalesData[[#This Row],[Discount]]&gt;=0.2,1,0)</f>
        <v>0</v>
      </c>
      <c r="X1881" s="1" t="s">
        <v>60</v>
      </c>
      <c r="Y1881" s="1" t="str">
        <f>TEXT(SalesData[[#This Row],[Order Date]],"yyyy")</f>
        <v>2017</v>
      </c>
      <c r="Z1881" s="1" t="s">
        <v>98</v>
      </c>
    </row>
    <row r="1882" spans="1:26" x14ac:dyDescent="0.3">
      <c r="A1882">
        <v>8889</v>
      </c>
      <c r="B1882" s="1" t="s">
        <v>4131</v>
      </c>
      <c r="C1882" s="2">
        <v>43070</v>
      </c>
      <c r="D1882" s="2">
        <v>43076</v>
      </c>
      <c r="E1882" s="1" t="s">
        <v>41</v>
      </c>
      <c r="F1882" s="1" t="s">
        <v>1481</v>
      </c>
      <c r="G1882" s="1" t="s">
        <v>1482</v>
      </c>
      <c r="H1882" s="1" t="s">
        <v>102</v>
      </c>
      <c r="I1882" s="1" t="s">
        <v>27</v>
      </c>
      <c r="J1882" s="1" t="s">
        <v>4132</v>
      </c>
      <c r="K1882" s="1" t="s">
        <v>55</v>
      </c>
      <c r="L1882" s="1" t="s">
        <v>56</v>
      </c>
      <c r="M1882" s="1" t="s">
        <v>727</v>
      </c>
      <c r="N1882" s="1" t="s">
        <v>32</v>
      </c>
      <c r="O1882" s="1" t="s">
        <v>58</v>
      </c>
      <c r="P1882" s="1" t="s">
        <v>728</v>
      </c>
      <c r="Q1882">
        <v>629.64</v>
      </c>
      <c r="R1882">
        <v>9</v>
      </c>
      <c r="S1882" s="5">
        <v>0</v>
      </c>
      <c r="T1882" s="11">
        <v>107.03879999999999</v>
      </c>
      <c r="U1882" s="11">
        <f>SalesData[[#This Row],[Profit]]/SalesData[[#This Row],[Quantity]]</f>
        <v>11.8932</v>
      </c>
      <c r="V1882" s="5">
        <f>SalesData[[#This Row],[Profit]]/SalesData[[#This Row],[Sales]]</f>
        <v>0.16999999999999998</v>
      </c>
      <c r="W1882" s="17">
        <f>IF(SalesData[[#This Row],[Discount]]&gt;=0.2,1,0)</f>
        <v>0</v>
      </c>
      <c r="X1882" s="1" t="s">
        <v>131</v>
      </c>
      <c r="Y1882" s="1" t="str">
        <f>TEXT(SalesData[[#This Row],[Order Date]],"yyyy")</f>
        <v>2017</v>
      </c>
      <c r="Z1882" s="1" t="s">
        <v>98</v>
      </c>
    </row>
    <row r="1883" spans="1:26" x14ac:dyDescent="0.3">
      <c r="A1883">
        <v>8892</v>
      </c>
      <c r="B1883" s="1" t="s">
        <v>4133</v>
      </c>
      <c r="C1883" s="2">
        <v>42629</v>
      </c>
      <c r="D1883" s="2">
        <v>42631</v>
      </c>
      <c r="E1883" s="1" t="s">
        <v>89</v>
      </c>
      <c r="F1883" s="1" t="s">
        <v>4134</v>
      </c>
      <c r="G1883" s="1" t="s">
        <v>4135</v>
      </c>
      <c r="H1883" s="1" t="s">
        <v>102</v>
      </c>
      <c r="I1883" s="1" t="s">
        <v>27</v>
      </c>
      <c r="J1883" s="1" t="s">
        <v>349</v>
      </c>
      <c r="K1883" s="1" t="s">
        <v>669</v>
      </c>
      <c r="L1883" s="1" t="s">
        <v>30</v>
      </c>
      <c r="M1883" s="1" t="s">
        <v>137</v>
      </c>
      <c r="N1883" s="1" t="s">
        <v>32</v>
      </c>
      <c r="O1883" s="1" t="s">
        <v>38</v>
      </c>
      <c r="P1883" s="1" t="s">
        <v>138</v>
      </c>
      <c r="Q1883">
        <v>121.78</v>
      </c>
      <c r="R1883">
        <v>2</v>
      </c>
      <c r="S1883" s="5">
        <v>0</v>
      </c>
      <c r="T1883" s="11">
        <v>30.445</v>
      </c>
      <c r="U1883" s="11">
        <f>SalesData[[#This Row],[Profit]]/SalesData[[#This Row],[Quantity]]</f>
        <v>15.2225</v>
      </c>
      <c r="V1883" s="5">
        <f>SalesData[[#This Row],[Profit]]/SalesData[[#This Row],[Sales]]</f>
        <v>0.25</v>
      </c>
      <c r="W1883" s="17">
        <f>IF(SalesData[[#This Row],[Discount]]&gt;=0.2,1,0)</f>
        <v>0</v>
      </c>
      <c r="X1883" s="1" t="s">
        <v>72</v>
      </c>
      <c r="Y1883" s="1" t="str">
        <f>TEXT(SalesData[[#This Row],[Order Date]],"yyyy")</f>
        <v>2016</v>
      </c>
      <c r="Z1883" s="1" t="s">
        <v>79</v>
      </c>
    </row>
    <row r="1884" spans="1:26" x14ac:dyDescent="0.3">
      <c r="A1884">
        <v>8893</v>
      </c>
      <c r="B1884" s="1" t="s">
        <v>4136</v>
      </c>
      <c r="C1884" s="2">
        <v>42339</v>
      </c>
      <c r="D1884" s="2">
        <v>42344</v>
      </c>
      <c r="E1884" s="1" t="s">
        <v>41</v>
      </c>
      <c r="F1884" s="1" t="s">
        <v>3932</v>
      </c>
      <c r="G1884" s="1" t="s">
        <v>3933</v>
      </c>
      <c r="H1884" s="1" t="s">
        <v>102</v>
      </c>
      <c r="I1884" s="1" t="s">
        <v>27</v>
      </c>
      <c r="J1884" s="1" t="s">
        <v>641</v>
      </c>
      <c r="K1884" s="1" t="s">
        <v>55</v>
      </c>
      <c r="L1884" s="1" t="s">
        <v>56</v>
      </c>
      <c r="M1884" s="1" t="s">
        <v>1097</v>
      </c>
      <c r="N1884" s="1" t="s">
        <v>32</v>
      </c>
      <c r="O1884" s="1" t="s">
        <v>38</v>
      </c>
      <c r="P1884" s="1" t="s">
        <v>1098</v>
      </c>
      <c r="Q1884">
        <v>2676.672</v>
      </c>
      <c r="R1884">
        <v>9</v>
      </c>
      <c r="S1884" s="5">
        <v>0.2</v>
      </c>
      <c r="T1884" s="11">
        <v>267.66719999999998</v>
      </c>
      <c r="U1884" s="11">
        <f>SalesData[[#This Row],[Profit]]/SalesData[[#This Row],[Quantity]]</f>
        <v>29.740799999999997</v>
      </c>
      <c r="V1884" s="5">
        <f>SalesData[[#This Row],[Profit]]/SalesData[[#This Row],[Sales]]</f>
        <v>9.9999999999999992E-2</v>
      </c>
      <c r="W1884" s="17">
        <f>IF(SalesData[[#This Row],[Discount]]&gt;=0.2,1,0)</f>
        <v>1</v>
      </c>
      <c r="X1884" s="1" t="s">
        <v>60</v>
      </c>
      <c r="Y1884" s="1" t="str">
        <f>TEXT(SalesData[[#This Row],[Order Date]],"yyyy")</f>
        <v>2015</v>
      </c>
      <c r="Z1884" s="1" t="s">
        <v>98</v>
      </c>
    </row>
    <row r="1885" spans="1:26" x14ac:dyDescent="0.3">
      <c r="A1885">
        <v>8894</v>
      </c>
      <c r="B1885" s="1" t="s">
        <v>4137</v>
      </c>
      <c r="C1885" s="2">
        <v>41856</v>
      </c>
      <c r="D1885" s="2">
        <v>41863</v>
      </c>
      <c r="E1885" s="1" t="s">
        <v>41</v>
      </c>
      <c r="F1885" s="1" t="s">
        <v>2792</v>
      </c>
      <c r="G1885" s="1" t="s">
        <v>2793</v>
      </c>
      <c r="H1885" s="1" t="s">
        <v>26</v>
      </c>
      <c r="I1885" s="1" t="s">
        <v>27</v>
      </c>
      <c r="J1885" s="1" t="s">
        <v>3534</v>
      </c>
      <c r="K1885" s="1" t="s">
        <v>94</v>
      </c>
      <c r="L1885" s="1" t="s">
        <v>95</v>
      </c>
      <c r="M1885" s="1" t="s">
        <v>1463</v>
      </c>
      <c r="N1885" s="1" t="s">
        <v>32</v>
      </c>
      <c r="O1885" s="1" t="s">
        <v>47</v>
      </c>
      <c r="P1885" s="1" t="s">
        <v>1464</v>
      </c>
      <c r="Q1885">
        <v>489.23</v>
      </c>
      <c r="R1885">
        <v>2</v>
      </c>
      <c r="S1885" s="5">
        <v>0.3</v>
      </c>
      <c r="T1885" s="11">
        <v>41.933999999999997</v>
      </c>
      <c r="U1885" s="11">
        <f>SalesData[[#This Row],[Profit]]/SalesData[[#This Row],[Quantity]]</f>
        <v>20.966999999999999</v>
      </c>
      <c r="V1885" s="5">
        <f>SalesData[[#This Row],[Profit]]/SalesData[[#This Row],[Sales]]</f>
        <v>8.5714285714285701E-2</v>
      </c>
      <c r="W1885" s="17">
        <f>IF(SalesData[[#This Row],[Discount]]&gt;=0.2,1,0)</f>
        <v>1</v>
      </c>
      <c r="X1885" s="1" t="s">
        <v>49</v>
      </c>
      <c r="Y1885" s="1" t="str">
        <f>TEXT(SalesData[[#This Row],[Order Date]],"yyyy")</f>
        <v>2014</v>
      </c>
      <c r="Z1885" s="1" t="s">
        <v>255</v>
      </c>
    </row>
    <row r="1886" spans="1:26" x14ac:dyDescent="0.3">
      <c r="A1886">
        <v>8895</v>
      </c>
      <c r="B1886" s="1" t="s">
        <v>4138</v>
      </c>
      <c r="C1886" s="2">
        <v>42597</v>
      </c>
      <c r="D1886" s="2">
        <v>42604</v>
      </c>
      <c r="E1886" s="1" t="s">
        <v>41</v>
      </c>
      <c r="F1886" s="1" t="s">
        <v>601</v>
      </c>
      <c r="G1886" s="1" t="s">
        <v>602</v>
      </c>
      <c r="H1886" s="1" t="s">
        <v>26</v>
      </c>
      <c r="I1886" s="1" t="s">
        <v>27</v>
      </c>
      <c r="J1886" s="1" t="s">
        <v>54</v>
      </c>
      <c r="K1886" s="1" t="s">
        <v>55</v>
      </c>
      <c r="L1886" s="1" t="s">
        <v>56</v>
      </c>
      <c r="M1886" s="1" t="s">
        <v>719</v>
      </c>
      <c r="N1886" s="1" t="s">
        <v>32</v>
      </c>
      <c r="O1886" s="1" t="s">
        <v>58</v>
      </c>
      <c r="P1886" s="1" t="s">
        <v>720</v>
      </c>
      <c r="Q1886">
        <v>312.02999999999997</v>
      </c>
      <c r="R1886">
        <v>3</v>
      </c>
      <c r="S1886" s="5">
        <v>0</v>
      </c>
      <c r="T1886" s="11">
        <v>43.684199999999997</v>
      </c>
      <c r="U1886" s="11">
        <f>SalesData[[#This Row],[Profit]]/SalesData[[#This Row],[Quantity]]</f>
        <v>14.561399999999999</v>
      </c>
      <c r="V1886" s="5">
        <f>SalesData[[#This Row],[Profit]]/SalesData[[#This Row],[Sales]]</f>
        <v>0.14000000000000001</v>
      </c>
      <c r="W1886" s="17">
        <f>IF(SalesData[[#This Row],[Discount]]&gt;=0.2,1,0)</f>
        <v>0</v>
      </c>
      <c r="X1886" s="1" t="s">
        <v>49</v>
      </c>
      <c r="Y1886" s="1" t="str">
        <f>TEXT(SalesData[[#This Row],[Order Date]],"yyyy")</f>
        <v>2016</v>
      </c>
      <c r="Z1886" s="1" t="s">
        <v>255</v>
      </c>
    </row>
    <row r="1887" spans="1:26" x14ac:dyDescent="0.3">
      <c r="A1887">
        <v>8901</v>
      </c>
      <c r="B1887" s="1" t="s">
        <v>4139</v>
      </c>
      <c r="C1887" s="2">
        <v>42521</v>
      </c>
      <c r="D1887" s="2">
        <v>42525</v>
      </c>
      <c r="E1887" s="1" t="s">
        <v>41</v>
      </c>
      <c r="F1887" s="1" t="s">
        <v>1209</v>
      </c>
      <c r="G1887" s="1" t="s">
        <v>1210</v>
      </c>
      <c r="H1887" s="1" t="s">
        <v>26</v>
      </c>
      <c r="I1887" s="1" t="s">
        <v>27</v>
      </c>
      <c r="J1887" s="1" t="s">
        <v>515</v>
      </c>
      <c r="K1887" s="1" t="s">
        <v>136</v>
      </c>
      <c r="L1887" s="1" t="s">
        <v>95</v>
      </c>
      <c r="M1887" s="1" t="s">
        <v>3921</v>
      </c>
      <c r="N1887" s="1" t="s">
        <v>32</v>
      </c>
      <c r="O1887" s="1" t="s">
        <v>58</v>
      </c>
      <c r="P1887" s="1" t="s">
        <v>3922</v>
      </c>
      <c r="Q1887">
        <v>32.064</v>
      </c>
      <c r="R1887">
        <v>3</v>
      </c>
      <c r="S1887" s="5">
        <v>0.6</v>
      </c>
      <c r="T1887" s="11">
        <v>-12.8256</v>
      </c>
      <c r="U1887" s="11">
        <f>SalesData[[#This Row],[Profit]]/SalesData[[#This Row],[Quantity]]</f>
        <v>-4.2751999999999999</v>
      </c>
      <c r="V1887" s="5">
        <f>SalesData[[#This Row],[Profit]]/SalesData[[#This Row],[Sales]]</f>
        <v>-0.39999999999999997</v>
      </c>
      <c r="W1887" s="17">
        <f>IF(SalesData[[#This Row],[Discount]]&gt;=0.2,1,0)</f>
        <v>1</v>
      </c>
      <c r="X1887" s="1" t="s">
        <v>85</v>
      </c>
      <c r="Y1887" s="1" t="str">
        <f>TEXT(SalesData[[#This Row],[Order Date]],"yyyy")</f>
        <v>2016</v>
      </c>
      <c r="Z1887" s="1" t="s">
        <v>163</v>
      </c>
    </row>
    <row r="1888" spans="1:26" x14ac:dyDescent="0.3">
      <c r="A1888">
        <v>8903</v>
      </c>
      <c r="B1888" s="1" t="s">
        <v>4139</v>
      </c>
      <c r="C1888" s="2">
        <v>42521</v>
      </c>
      <c r="D1888" s="2">
        <v>42525</v>
      </c>
      <c r="E1888" s="1" t="s">
        <v>41</v>
      </c>
      <c r="F1888" s="1" t="s">
        <v>1209</v>
      </c>
      <c r="G1888" s="1" t="s">
        <v>1210</v>
      </c>
      <c r="H1888" s="1" t="s">
        <v>26</v>
      </c>
      <c r="I1888" s="1" t="s">
        <v>27</v>
      </c>
      <c r="J1888" s="1" t="s">
        <v>515</v>
      </c>
      <c r="K1888" s="1" t="s">
        <v>136</v>
      </c>
      <c r="L1888" s="1" t="s">
        <v>95</v>
      </c>
      <c r="M1888" s="1" t="s">
        <v>2182</v>
      </c>
      <c r="N1888" s="1" t="s">
        <v>32</v>
      </c>
      <c r="O1888" s="1" t="s">
        <v>38</v>
      </c>
      <c r="P1888" s="1" t="s">
        <v>2183</v>
      </c>
      <c r="Q1888">
        <v>191.07900000000001</v>
      </c>
      <c r="R1888">
        <v>3</v>
      </c>
      <c r="S1888" s="5">
        <v>0.3</v>
      </c>
      <c r="T1888" s="11">
        <v>-38.215800000000002</v>
      </c>
      <c r="U1888" s="11">
        <f>SalesData[[#This Row],[Profit]]/SalesData[[#This Row],[Quantity]]</f>
        <v>-12.7386</v>
      </c>
      <c r="V1888" s="5">
        <f>SalesData[[#This Row],[Profit]]/SalesData[[#This Row],[Sales]]</f>
        <v>-0.2</v>
      </c>
      <c r="W1888" s="17">
        <f>IF(SalesData[[#This Row],[Discount]]&gt;=0.2,1,0)</f>
        <v>1</v>
      </c>
      <c r="X1888" s="1" t="s">
        <v>85</v>
      </c>
      <c r="Y1888" s="1" t="str">
        <f>TEXT(SalesData[[#This Row],[Order Date]],"yyyy")</f>
        <v>2016</v>
      </c>
      <c r="Z1888" s="1" t="s">
        <v>163</v>
      </c>
    </row>
    <row r="1889" spans="1:26" x14ac:dyDescent="0.3">
      <c r="A1889">
        <v>8920</v>
      </c>
      <c r="B1889" s="1" t="s">
        <v>4140</v>
      </c>
      <c r="C1889" s="2">
        <v>41731</v>
      </c>
      <c r="D1889" s="2">
        <v>41737</v>
      </c>
      <c r="E1889" s="1" t="s">
        <v>41</v>
      </c>
      <c r="F1889" s="1" t="s">
        <v>2578</v>
      </c>
      <c r="G1889" s="1" t="s">
        <v>2579</v>
      </c>
      <c r="H1889" s="1" t="s">
        <v>92</v>
      </c>
      <c r="I1889" s="1" t="s">
        <v>27</v>
      </c>
      <c r="J1889" s="1" t="s">
        <v>3541</v>
      </c>
      <c r="K1889" s="1" t="s">
        <v>718</v>
      </c>
      <c r="L1889" s="1" t="s">
        <v>30</v>
      </c>
      <c r="M1889" s="1" t="s">
        <v>3159</v>
      </c>
      <c r="N1889" s="1" t="s">
        <v>32</v>
      </c>
      <c r="O1889" s="1" t="s">
        <v>58</v>
      </c>
      <c r="P1889" s="1" t="s">
        <v>3160</v>
      </c>
      <c r="Q1889">
        <v>177.68</v>
      </c>
      <c r="R1889">
        <v>2</v>
      </c>
      <c r="S1889" s="5">
        <v>0</v>
      </c>
      <c r="T1889" s="11">
        <v>46.196800000000003</v>
      </c>
      <c r="U1889" s="11">
        <f>SalesData[[#This Row],[Profit]]/SalesData[[#This Row],[Quantity]]</f>
        <v>23.098400000000002</v>
      </c>
      <c r="V1889" s="5">
        <f>SalesData[[#This Row],[Profit]]/SalesData[[#This Row],[Sales]]</f>
        <v>0.26</v>
      </c>
      <c r="W1889" s="17">
        <f>IF(SalesData[[#This Row],[Discount]]&gt;=0.2,1,0)</f>
        <v>0</v>
      </c>
      <c r="X1889" s="1" t="s">
        <v>131</v>
      </c>
      <c r="Y1889" s="1" t="str">
        <f>TEXT(SalesData[[#This Row],[Order Date]],"yyyy")</f>
        <v>2014</v>
      </c>
      <c r="Z1889" s="1" t="s">
        <v>115</v>
      </c>
    </row>
    <row r="1890" spans="1:26" x14ac:dyDescent="0.3">
      <c r="A1890">
        <v>8923</v>
      </c>
      <c r="B1890" s="1" t="s">
        <v>4141</v>
      </c>
      <c r="C1890" s="2">
        <v>42647</v>
      </c>
      <c r="D1890" s="2">
        <v>42651</v>
      </c>
      <c r="E1890" s="1" t="s">
        <v>41</v>
      </c>
      <c r="F1890" s="1" t="s">
        <v>2578</v>
      </c>
      <c r="G1890" s="1" t="s">
        <v>2579</v>
      </c>
      <c r="H1890" s="1" t="s">
        <v>92</v>
      </c>
      <c r="I1890" s="1" t="s">
        <v>27</v>
      </c>
      <c r="J1890" s="1" t="s">
        <v>4142</v>
      </c>
      <c r="K1890" s="1" t="s">
        <v>45</v>
      </c>
      <c r="L1890" s="1" t="s">
        <v>30</v>
      </c>
      <c r="M1890" s="1" t="s">
        <v>961</v>
      </c>
      <c r="N1890" s="1" t="s">
        <v>32</v>
      </c>
      <c r="O1890" s="1" t="s">
        <v>58</v>
      </c>
      <c r="P1890" s="1" t="s">
        <v>962</v>
      </c>
      <c r="Q1890">
        <v>11.568</v>
      </c>
      <c r="R1890">
        <v>3</v>
      </c>
      <c r="S1890" s="5">
        <v>0.2</v>
      </c>
      <c r="T1890" s="11">
        <v>2.6027999999999998</v>
      </c>
      <c r="U1890" s="11">
        <f>SalesData[[#This Row],[Profit]]/SalesData[[#This Row],[Quantity]]</f>
        <v>0.86759999999999993</v>
      </c>
      <c r="V1890" s="5">
        <f>SalesData[[#This Row],[Profit]]/SalesData[[#This Row],[Sales]]</f>
        <v>0.22499999999999998</v>
      </c>
      <c r="W1890" s="17">
        <f>IF(SalesData[[#This Row],[Discount]]&gt;=0.2,1,0)</f>
        <v>1</v>
      </c>
      <c r="X1890" s="1" t="s">
        <v>85</v>
      </c>
      <c r="Y1890" s="1" t="str">
        <f>TEXT(SalesData[[#This Row],[Order Date]],"yyyy")</f>
        <v>2016</v>
      </c>
      <c r="Z1890" s="1" t="s">
        <v>50</v>
      </c>
    </row>
    <row r="1891" spans="1:26" x14ac:dyDescent="0.3">
      <c r="A1891">
        <v>8927</v>
      </c>
      <c r="B1891" s="1" t="s">
        <v>4143</v>
      </c>
      <c r="C1891" s="2">
        <v>42399</v>
      </c>
      <c r="D1891" s="2">
        <v>42403</v>
      </c>
      <c r="E1891" s="1" t="s">
        <v>41</v>
      </c>
      <c r="F1891" s="1" t="s">
        <v>4144</v>
      </c>
      <c r="G1891" s="1" t="s">
        <v>4145</v>
      </c>
      <c r="H1891" s="1" t="s">
        <v>26</v>
      </c>
      <c r="I1891" s="1" t="s">
        <v>27</v>
      </c>
      <c r="J1891" s="1" t="s">
        <v>1004</v>
      </c>
      <c r="K1891" s="1" t="s">
        <v>136</v>
      </c>
      <c r="L1891" s="1" t="s">
        <v>95</v>
      </c>
      <c r="M1891" s="1" t="s">
        <v>614</v>
      </c>
      <c r="N1891" s="1" t="s">
        <v>32</v>
      </c>
      <c r="O1891" s="1" t="s">
        <v>47</v>
      </c>
      <c r="P1891" s="1" t="s">
        <v>615</v>
      </c>
      <c r="Q1891">
        <v>626.1</v>
      </c>
      <c r="R1891">
        <v>3</v>
      </c>
      <c r="S1891" s="5">
        <v>0.5</v>
      </c>
      <c r="T1891" s="11">
        <v>-538.44600000000003</v>
      </c>
      <c r="U1891" s="11">
        <f>SalesData[[#This Row],[Profit]]/SalesData[[#This Row],[Quantity]]</f>
        <v>-179.482</v>
      </c>
      <c r="V1891" s="5">
        <f>SalesData[[#This Row],[Profit]]/SalesData[[#This Row],[Sales]]</f>
        <v>-0.86</v>
      </c>
      <c r="W1891" s="17">
        <f>IF(SalesData[[#This Row],[Discount]]&gt;=0.2,1,0)</f>
        <v>1</v>
      </c>
      <c r="X1891" s="1" t="s">
        <v>85</v>
      </c>
      <c r="Y1891" s="1" t="str">
        <f>TEXT(SalesData[[#This Row],[Order Date]],"yyyy")</f>
        <v>2016</v>
      </c>
      <c r="Z1891" s="1" t="s">
        <v>171</v>
      </c>
    </row>
    <row r="1892" spans="1:26" x14ac:dyDescent="0.3">
      <c r="A1892">
        <v>8929</v>
      </c>
      <c r="B1892" s="1" t="s">
        <v>4146</v>
      </c>
      <c r="C1892" s="2">
        <v>42107</v>
      </c>
      <c r="D1892" s="2">
        <v>42111</v>
      </c>
      <c r="E1892" s="1" t="s">
        <v>41</v>
      </c>
      <c r="F1892" s="1" t="s">
        <v>3054</v>
      </c>
      <c r="G1892" s="1" t="s">
        <v>3055</v>
      </c>
      <c r="H1892" s="1" t="s">
        <v>26</v>
      </c>
      <c r="I1892" s="1" t="s">
        <v>27</v>
      </c>
      <c r="J1892" s="1" t="s">
        <v>1870</v>
      </c>
      <c r="K1892" s="1" t="s">
        <v>94</v>
      </c>
      <c r="L1892" s="1" t="s">
        <v>95</v>
      </c>
      <c r="M1892" s="1" t="s">
        <v>701</v>
      </c>
      <c r="N1892" s="1" t="s">
        <v>32</v>
      </c>
      <c r="O1892" s="1" t="s">
        <v>47</v>
      </c>
      <c r="P1892" s="1" t="s">
        <v>702</v>
      </c>
      <c r="Q1892">
        <v>609.98</v>
      </c>
      <c r="R1892">
        <v>4</v>
      </c>
      <c r="S1892" s="5">
        <v>0.3</v>
      </c>
      <c r="T1892" s="11">
        <v>-113.282</v>
      </c>
      <c r="U1892" s="11">
        <f>SalesData[[#This Row],[Profit]]/SalesData[[#This Row],[Quantity]]</f>
        <v>-28.320499999999999</v>
      </c>
      <c r="V1892" s="5">
        <f>SalesData[[#This Row],[Profit]]/SalesData[[#This Row],[Sales]]</f>
        <v>-0.18571428571428569</v>
      </c>
      <c r="W1892" s="17">
        <f>IF(SalesData[[#This Row],[Discount]]&gt;=0.2,1,0)</f>
        <v>1</v>
      </c>
      <c r="X1892" s="1" t="s">
        <v>85</v>
      </c>
      <c r="Y1892" s="1" t="str">
        <f>TEXT(SalesData[[#This Row],[Order Date]],"yyyy")</f>
        <v>2015</v>
      </c>
      <c r="Z1892" s="1" t="s">
        <v>115</v>
      </c>
    </row>
    <row r="1893" spans="1:26" x14ac:dyDescent="0.3">
      <c r="A1893">
        <v>8930</v>
      </c>
      <c r="B1893" s="1" t="s">
        <v>4146</v>
      </c>
      <c r="C1893" s="2">
        <v>42107</v>
      </c>
      <c r="D1893" s="2">
        <v>42111</v>
      </c>
      <c r="E1893" s="1" t="s">
        <v>41</v>
      </c>
      <c r="F1893" s="1" t="s">
        <v>3054</v>
      </c>
      <c r="G1893" s="1" t="s">
        <v>3055</v>
      </c>
      <c r="H1893" s="1" t="s">
        <v>26</v>
      </c>
      <c r="I1893" s="1" t="s">
        <v>27</v>
      </c>
      <c r="J1893" s="1" t="s">
        <v>1870</v>
      </c>
      <c r="K1893" s="1" t="s">
        <v>94</v>
      </c>
      <c r="L1893" s="1" t="s">
        <v>95</v>
      </c>
      <c r="M1893" s="1" t="s">
        <v>1286</v>
      </c>
      <c r="N1893" s="1" t="s">
        <v>32</v>
      </c>
      <c r="O1893" s="1" t="s">
        <v>47</v>
      </c>
      <c r="P1893" s="1" t="s">
        <v>1287</v>
      </c>
      <c r="Q1893">
        <v>211.37200000000001</v>
      </c>
      <c r="R1893">
        <v>2</v>
      </c>
      <c r="S1893" s="5">
        <v>0.3</v>
      </c>
      <c r="T1893" s="11">
        <v>-45.293999999999997</v>
      </c>
      <c r="U1893" s="11">
        <f>SalesData[[#This Row],[Profit]]/SalesData[[#This Row],[Quantity]]</f>
        <v>-22.646999999999998</v>
      </c>
      <c r="V1893" s="5">
        <f>SalesData[[#This Row],[Profit]]/SalesData[[#This Row],[Sales]]</f>
        <v>-0.21428571428571425</v>
      </c>
      <c r="W1893" s="17">
        <f>IF(SalesData[[#This Row],[Discount]]&gt;=0.2,1,0)</f>
        <v>1</v>
      </c>
      <c r="X1893" s="1" t="s">
        <v>85</v>
      </c>
      <c r="Y1893" s="1" t="str">
        <f>TEXT(SalesData[[#This Row],[Order Date]],"yyyy")</f>
        <v>2015</v>
      </c>
      <c r="Z1893" s="1" t="s">
        <v>115</v>
      </c>
    </row>
    <row r="1894" spans="1:26" x14ac:dyDescent="0.3">
      <c r="A1894">
        <v>8932</v>
      </c>
      <c r="B1894" s="1" t="s">
        <v>4147</v>
      </c>
      <c r="C1894" s="2">
        <v>43087</v>
      </c>
      <c r="D1894" s="2">
        <v>43093</v>
      </c>
      <c r="E1894" s="1" t="s">
        <v>41</v>
      </c>
      <c r="F1894" s="1" t="s">
        <v>4030</v>
      </c>
      <c r="G1894" s="1" t="s">
        <v>4031</v>
      </c>
      <c r="H1894" s="1" t="s">
        <v>92</v>
      </c>
      <c r="I1894" s="1" t="s">
        <v>27</v>
      </c>
      <c r="J1894" s="1" t="s">
        <v>907</v>
      </c>
      <c r="K1894" s="1" t="s">
        <v>240</v>
      </c>
      <c r="L1894" s="1" t="s">
        <v>95</v>
      </c>
      <c r="M1894" s="1" t="s">
        <v>3584</v>
      </c>
      <c r="N1894" s="1" t="s">
        <v>32</v>
      </c>
      <c r="O1894" s="1" t="s">
        <v>58</v>
      </c>
      <c r="P1894" s="1" t="s">
        <v>3585</v>
      </c>
      <c r="Q1894">
        <v>99.95</v>
      </c>
      <c r="R1894">
        <v>5</v>
      </c>
      <c r="S1894" s="5">
        <v>0</v>
      </c>
      <c r="T1894" s="11">
        <v>22.988499999999998</v>
      </c>
      <c r="U1894" s="11">
        <f>SalesData[[#This Row],[Profit]]/SalesData[[#This Row],[Quantity]]</f>
        <v>4.5976999999999997</v>
      </c>
      <c r="V1894" s="5">
        <f>SalesData[[#This Row],[Profit]]/SalesData[[#This Row],[Sales]]</f>
        <v>0.22999999999999998</v>
      </c>
      <c r="W1894" s="17">
        <f>IF(SalesData[[#This Row],[Discount]]&gt;=0.2,1,0)</f>
        <v>0</v>
      </c>
      <c r="X1894" s="1" t="s">
        <v>131</v>
      </c>
      <c r="Y1894" s="1" t="str">
        <f>TEXT(SalesData[[#This Row],[Order Date]],"yyyy")</f>
        <v>2017</v>
      </c>
      <c r="Z1894" s="1" t="s">
        <v>98</v>
      </c>
    </row>
    <row r="1895" spans="1:26" x14ac:dyDescent="0.3">
      <c r="A1895">
        <v>8934</v>
      </c>
      <c r="B1895" s="1" t="s">
        <v>4148</v>
      </c>
      <c r="C1895" s="2">
        <v>42443</v>
      </c>
      <c r="D1895" s="2">
        <v>42448</v>
      </c>
      <c r="E1895" s="1" t="s">
        <v>41</v>
      </c>
      <c r="F1895" s="1" t="s">
        <v>3499</v>
      </c>
      <c r="G1895" s="1" t="s">
        <v>3500</v>
      </c>
      <c r="H1895" s="1" t="s">
        <v>92</v>
      </c>
      <c r="I1895" s="1" t="s">
        <v>27</v>
      </c>
      <c r="J1895" s="1" t="s">
        <v>4149</v>
      </c>
      <c r="K1895" s="1" t="s">
        <v>240</v>
      </c>
      <c r="L1895" s="1" t="s">
        <v>95</v>
      </c>
      <c r="M1895" s="1" t="s">
        <v>1149</v>
      </c>
      <c r="N1895" s="1" t="s">
        <v>32</v>
      </c>
      <c r="O1895" s="1" t="s">
        <v>58</v>
      </c>
      <c r="P1895" s="1" t="s">
        <v>1150</v>
      </c>
      <c r="Q1895">
        <v>16.739999999999998</v>
      </c>
      <c r="R1895">
        <v>2</v>
      </c>
      <c r="S1895" s="5">
        <v>0</v>
      </c>
      <c r="T1895" s="11">
        <v>4.3524000000000003</v>
      </c>
      <c r="U1895" s="11">
        <f>SalesData[[#This Row],[Profit]]/SalesData[[#This Row],[Quantity]]</f>
        <v>2.1762000000000001</v>
      </c>
      <c r="V1895" s="5">
        <f>SalesData[[#This Row],[Profit]]/SalesData[[#This Row],[Sales]]</f>
        <v>0.26000000000000006</v>
      </c>
      <c r="W1895" s="17">
        <f>IF(SalesData[[#This Row],[Discount]]&gt;=0.2,1,0)</f>
        <v>0</v>
      </c>
      <c r="X1895" s="1" t="s">
        <v>60</v>
      </c>
      <c r="Y1895" s="1" t="str">
        <f>TEXT(SalesData[[#This Row],[Order Date]],"yyyy")</f>
        <v>2016</v>
      </c>
      <c r="Z1895" s="1" t="s">
        <v>197</v>
      </c>
    </row>
    <row r="1896" spans="1:26" x14ac:dyDescent="0.3">
      <c r="A1896">
        <v>8944</v>
      </c>
      <c r="B1896" s="1" t="s">
        <v>4150</v>
      </c>
      <c r="C1896" s="2">
        <v>43018</v>
      </c>
      <c r="D1896" s="2">
        <v>43024</v>
      </c>
      <c r="E1896" s="1" t="s">
        <v>41</v>
      </c>
      <c r="F1896" s="1" t="s">
        <v>3350</v>
      </c>
      <c r="G1896" s="1" t="s">
        <v>3351</v>
      </c>
      <c r="H1896" s="1" t="s">
        <v>26</v>
      </c>
      <c r="I1896" s="1" t="s">
        <v>27</v>
      </c>
      <c r="J1896" s="1" t="s">
        <v>181</v>
      </c>
      <c r="K1896" s="1" t="s">
        <v>136</v>
      </c>
      <c r="L1896" s="1" t="s">
        <v>95</v>
      </c>
      <c r="M1896" s="1" t="s">
        <v>3218</v>
      </c>
      <c r="N1896" s="1" t="s">
        <v>32</v>
      </c>
      <c r="O1896" s="1" t="s">
        <v>38</v>
      </c>
      <c r="P1896" s="1" t="s">
        <v>3219</v>
      </c>
      <c r="Q1896">
        <v>239.358</v>
      </c>
      <c r="R1896">
        <v>3</v>
      </c>
      <c r="S1896" s="5">
        <v>0.3</v>
      </c>
      <c r="T1896" s="11">
        <v>-47.871600000000001</v>
      </c>
      <c r="U1896" s="11">
        <f>SalesData[[#This Row],[Profit]]/SalesData[[#This Row],[Quantity]]</f>
        <v>-15.9572</v>
      </c>
      <c r="V1896" s="5">
        <f>SalesData[[#This Row],[Profit]]/SalesData[[#This Row],[Sales]]</f>
        <v>-0.2</v>
      </c>
      <c r="W1896" s="17">
        <f>IF(SalesData[[#This Row],[Discount]]&gt;=0.2,1,0)</f>
        <v>1</v>
      </c>
      <c r="X1896" s="1" t="s">
        <v>131</v>
      </c>
      <c r="Y1896" s="1" t="str">
        <f>TEXT(SalesData[[#This Row],[Order Date]],"yyyy")</f>
        <v>2017</v>
      </c>
      <c r="Z1896" s="1" t="s">
        <v>50</v>
      </c>
    </row>
    <row r="1897" spans="1:26" x14ac:dyDescent="0.3">
      <c r="A1897">
        <v>8950</v>
      </c>
      <c r="B1897" s="1" t="s">
        <v>4151</v>
      </c>
      <c r="C1897" s="2">
        <v>43091</v>
      </c>
      <c r="D1897" s="2">
        <v>43097</v>
      </c>
      <c r="E1897" s="1" t="s">
        <v>41</v>
      </c>
      <c r="F1897" s="1" t="s">
        <v>4152</v>
      </c>
      <c r="G1897" s="1" t="s">
        <v>4153</v>
      </c>
      <c r="H1897" s="1" t="s">
        <v>26</v>
      </c>
      <c r="I1897" s="1" t="s">
        <v>27</v>
      </c>
      <c r="J1897" s="1" t="s">
        <v>479</v>
      </c>
      <c r="K1897" s="1" t="s">
        <v>143</v>
      </c>
      <c r="L1897" s="1" t="s">
        <v>30</v>
      </c>
      <c r="M1897" s="1" t="s">
        <v>344</v>
      </c>
      <c r="N1897" s="1" t="s">
        <v>32</v>
      </c>
      <c r="O1897" s="1" t="s">
        <v>47</v>
      </c>
      <c r="P1897" s="1" t="s">
        <v>345</v>
      </c>
      <c r="Q1897">
        <v>934.95600000000002</v>
      </c>
      <c r="R1897">
        <v>6</v>
      </c>
      <c r="S1897" s="5">
        <v>0.4</v>
      </c>
      <c r="T1897" s="11">
        <v>-249.32159999999999</v>
      </c>
      <c r="U1897" s="11">
        <f>SalesData[[#This Row],[Profit]]/SalesData[[#This Row],[Quantity]]</f>
        <v>-41.553599999999996</v>
      </c>
      <c r="V1897" s="5">
        <f>SalesData[[#This Row],[Profit]]/SalesData[[#This Row],[Sales]]</f>
        <v>-0.26666666666666666</v>
      </c>
      <c r="W1897" s="17">
        <f>IF(SalesData[[#This Row],[Discount]]&gt;=0.2,1,0)</f>
        <v>1</v>
      </c>
      <c r="X1897" s="1" t="s">
        <v>131</v>
      </c>
      <c r="Y1897" s="1" t="str">
        <f>TEXT(SalesData[[#This Row],[Order Date]],"yyyy")</f>
        <v>2017</v>
      </c>
      <c r="Z1897" s="1" t="s">
        <v>98</v>
      </c>
    </row>
    <row r="1898" spans="1:26" x14ac:dyDescent="0.3">
      <c r="A1898">
        <v>8955</v>
      </c>
      <c r="B1898" s="1" t="s">
        <v>4154</v>
      </c>
      <c r="C1898" s="2">
        <v>41859</v>
      </c>
      <c r="D1898" s="2">
        <v>41861</v>
      </c>
      <c r="E1898" s="1" t="s">
        <v>23</v>
      </c>
      <c r="F1898" s="1" t="s">
        <v>967</v>
      </c>
      <c r="G1898" s="1" t="s">
        <v>968</v>
      </c>
      <c r="H1898" s="1" t="s">
        <v>26</v>
      </c>
      <c r="I1898" s="1" t="s">
        <v>27</v>
      </c>
      <c r="J1898" s="1" t="s">
        <v>608</v>
      </c>
      <c r="K1898" s="1" t="s">
        <v>45</v>
      </c>
      <c r="L1898" s="1" t="s">
        <v>30</v>
      </c>
      <c r="M1898" s="1" t="s">
        <v>1605</v>
      </c>
      <c r="N1898" s="1" t="s">
        <v>32</v>
      </c>
      <c r="O1898" s="1" t="s">
        <v>33</v>
      </c>
      <c r="P1898" s="1" t="s">
        <v>1606</v>
      </c>
      <c r="Q1898">
        <v>155.45599999999999</v>
      </c>
      <c r="R1898">
        <v>4</v>
      </c>
      <c r="S1898" s="5">
        <v>0.2</v>
      </c>
      <c r="T1898" s="11">
        <v>-7.7728000000000002</v>
      </c>
      <c r="U1898" s="11">
        <f>SalesData[[#This Row],[Profit]]/SalesData[[#This Row],[Quantity]]</f>
        <v>-1.9432</v>
      </c>
      <c r="V1898" s="5">
        <f>SalesData[[#This Row],[Profit]]/SalesData[[#This Row],[Sales]]</f>
        <v>-0.05</v>
      </c>
      <c r="W1898" s="17">
        <f>IF(SalesData[[#This Row],[Discount]]&gt;=0.2,1,0)</f>
        <v>1</v>
      </c>
      <c r="X1898" s="1" t="s">
        <v>72</v>
      </c>
      <c r="Y1898" s="1" t="str">
        <f>TEXT(SalesData[[#This Row],[Order Date]],"yyyy")</f>
        <v>2014</v>
      </c>
      <c r="Z1898" s="1" t="s">
        <v>255</v>
      </c>
    </row>
    <row r="1899" spans="1:26" x14ac:dyDescent="0.3">
      <c r="A1899">
        <v>8957</v>
      </c>
      <c r="B1899" s="1" t="s">
        <v>4155</v>
      </c>
      <c r="C1899" s="2">
        <v>43094</v>
      </c>
      <c r="D1899" s="2">
        <v>43097</v>
      </c>
      <c r="E1899" s="1" t="s">
        <v>89</v>
      </c>
      <c r="F1899" s="1" t="s">
        <v>4156</v>
      </c>
      <c r="G1899" s="1" t="s">
        <v>4157</v>
      </c>
      <c r="H1899" s="1" t="s">
        <v>26</v>
      </c>
      <c r="I1899" s="1" t="s">
        <v>27</v>
      </c>
      <c r="J1899" s="1" t="s">
        <v>2052</v>
      </c>
      <c r="K1899" s="1" t="s">
        <v>45</v>
      </c>
      <c r="L1899" s="1" t="s">
        <v>30</v>
      </c>
      <c r="M1899" s="1" t="s">
        <v>2191</v>
      </c>
      <c r="N1899" s="1" t="s">
        <v>32</v>
      </c>
      <c r="O1899" s="1" t="s">
        <v>58</v>
      </c>
      <c r="P1899" s="1" t="s">
        <v>2192</v>
      </c>
      <c r="Q1899">
        <v>21</v>
      </c>
      <c r="R1899">
        <v>3</v>
      </c>
      <c r="S1899" s="5">
        <v>0.2</v>
      </c>
      <c r="T1899" s="11">
        <v>5.7750000000000004</v>
      </c>
      <c r="U1899" s="11">
        <f>SalesData[[#This Row],[Profit]]/SalesData[[#This Row],[Quantity]]</f>
        <v>1.925</v>
      </c>
      <c r="V1899" s="5">
        <f>SalesData[[#This Row],[Profit]]/SalesData[[#This Row],[Sales]]</f>
        <v>0.27500000000000002</v>
      </c>
      <c r="W1899" s="17">
        <f>IF(SalesData[[#This Row],[Discount]]&gt;=0.2,1,0)</f>
        <v>1</v>
      </c>
      <c r="X1899" s="1" t="s">
        <v>35</v>
      </c>
      <c r="Y1899" s="1" t="str">
        <f>TEXT(SalesData[[#This Row],[Order Date]],"yyyy")</f>
        <v>2017</v>
      </c>
      <c r="Z1899" s="1" t="s">
        <v>98</v>
      </c>
    </row>
    <row r="1900" spans="1:26" x14ac:dyDescent="0.3">
      <c r="A1900">
        <v>8961</v>
      </c>
      <c r="B1900" s="1" t="s">
        <v>4158</v>
      </c>
      <c r="C1900" s="2">
        <v>43064</v>
      </c>
      <c r="D1900" s="2">
        <v>43069</v>
      </c>
      <c r="E1900" s="1" t="s">
        <v>41</v>
      </c>
      <c r="F1900" s="1" t="s">
        <v>547</v>
      </c>
      <c r="G1900" s="1" t="s">
        <v>548</v>
      </c>
      <c r="H1900" s="1" t="s">
        <v>26</v>
      </c>
      <c r="I1900" s="1" t="s">
        <v>27</v>
      </c>
      <c r="J1900" s="1" t="s">
        <v>103</v>
      </c>
      <c r="K1900" s="1" t="s">
        <v>94</v>
      </c>
      <c r="L1900" s="1" t="s">
        <v>95</v>
      </c>
      <c r="M1900" s="1" t="s">
        <v>1084</v>
      </c>
      <c r="N1900" s="1" t="s">
        <v>32</v>
      </c>
      <c r="O1900" s="1" t="s">
        <v>38</v>
      </c>
      <c r="P1900" s="1" t="s">
        <v>1085</v>
      </c>
      <c r="Q1900">
        <v>853.93</v>
      </c>
      <c r="R1900">
        <v>5</v>
      </c>
      <c r="S1900" s="5">
        <v>0.3</v>
      </c>
      <c r="T1900" s="11">
        <v>-24.398</v>
      </c>
      <c r="U1900" s="11">
        <f>SalesData[[#This Row],[Profit]]/SalesData[[#This Row],[Quantity]]</f>
        <v>-4.8795999999999999</v>
      </c>
      <c r="V1900" s="5">
        <f>SalesData[[#This Row],[Profit]]/SalesData[[#This Row],[Sales]]</f>
        <v>-2.8571428571428574E-2</v>
      </c>
      <c r="W1900" s="17">
        <f>IF(SalesData[[#This Row],[Discount]]&gt;=0.2,1,0)</f>
        <v>1</v>
      </c>
      <c r="X1900" s="1" t="s">
        <v>60</v>
      </c>
      <c r="Y1900" s="1" t="str">
        <f>TEXT(SalesData[[#This Row],[Order Date]],"yyyy")</f>
        <v>2017</v>
      </c>
      <c r="Z1900" s="1" t="s">
        <v>36</v>
      </c>
    </row>
    <row r="1901" spans="1:26" x14ac:dyDescent="0.3">
      <c r="A1901">
        <v>8963</v>
      </c>
      <c r="B1901" s="1" t="s">
        <v>4159</v>
      </c>
      <c r="C1901" s="2">
        <v>42679</v>
      </c>
      <c r="D1901" s="2">
        <v>42681</v>
      </c>
      <c r="E1901" s="1" t="s">
        <v>89</v>
      </c>
      <c r="F1901" s="1" t="s">
        <v>3447</v>
      </c>
      <c r="G1901" s="1" t="s">
        <v>3448</v>
      </c>
      <c r="H1901" s="1" t="s">
        <v>26</v>
      </c>
      <c r="I1901" s="1" t="s">
        <v>27</v>
      </c>
      <c r="J1901" s="1" t="s">
        <v>3541</v>
      </c>
      <c r="K1901" s="1" t="s">
        <v>718</v>
      </c>
      <c r="L1901" s="1" t="s">
        <v>30</v>
      </c>
      <c r="M1901" s="1" t="s">
        <v>1959</v>
      </c>
      <c r="N1901" s="1" t="s">
        <v>32</v>
      </c>
      <c r="O1901" s="1" t="s">
        <v>58</v>
      </c>
      <c r="P1901" s="1" t="s">
        <v>1960</v>
      </c>
      <c r="Q1901">
        <v>273.95999999999998</v>
      </c>
      <c r="R1901">
        <v>2</v>
      </c>
      <c r="S1901" s="5">
        <v>0</v>
      </c>
      <c r="T1901" s="11">
        <v>71.229600000000005</v>
      </c>
      <c r="U1901" s="11">
        <f>SalesData[[#This Row],[Profit]]/SalesData[[#This Row],[Quantity]]</f>
        <v>35.614800000000002</v>
      </c>
      <c r="V1901" s="5">
        <f>SalesData[[#This Row],[Profit]]/SalesData[[#This Row],[Sales]]</f>
        <v>0.26000000000000006</v>
      </c>
      <c r="W1901" s="17">
        <f>IF(SalesData[[#This Row],[Discount]]&gt;=0.2,1,0)</f>
        <v>0</v>
      </c>
      <c r="X1901" s="1" t="s">
        <v>72</v>
      </c>
      <c r="Y1901" s="1" t="str">
        <f>TEXT(SalesData[[#This Row],[Order Date]],"yyyy")</f>
        <v>2016</v>
      </c>
      <c r="Z1901" s="1" t="s">
        <v>36</v>
      </c>
    </row>
    <row r="1902" spans="1:26" x14ac:dyDescent="0.3">
      <c r="A1902">
        <v>8965</v>
      </c>
      <c r="B1902" s="1" t="s">
        <v>4159</v>
      </c>
      <c r="C1902" s="2">
        <v>42679</v>
      </c>
      <c r="D1902" s="2">
        <v>42681</v>
      </c>
      <c r="E1902" s="1" t="s">
        <v>89</v>
      </c>
      <c r="F1902" s="1" t="s">
        <v>3447</v>
      </c>
      <c r="G1902" s="1" t="s">
        <v>3448</v>
      </c>
      <c r="H1902" s="1" t="s">
        <v>26</v>
      </c>
      <c r="I1902" s="1" t="s">
        <v>27</v>
      </c>
      <c r="J1902" s="1" t="s">
        <v>3541</v>
      </c>
      <c r="K1902" s="1" t="s">
        <v>718</v>
      </c>
      <c r="L1902" s="1" t="s">
        <v>30</v>
      </c>
      <c r="M1902" s="1" t="s">
        <v>3678</v>
      </c>
      <c r="N1902" s="1" t="s">
        <v>32</v>
      </c>
      <c r="O1902" s="1" t="s">
        <v>58</v>
      </c>
      <c r="P1902" s="1" t="s">
        <v>3679</v>
      </c>
      <c r="Q1902">
        <v>756.8</v>
      </c>
      <c r="R1902">
        <v>5</v>
      </c>
      <c r="S1902" s="5">
        <v>0</v>
      </c>
      <c r="T1902" s="11">
        <v>75.680000000000007</v>
      </c>
      <c r="U1902" s="11">
        <f>SalesData[[#This Row],[Profit]]/SalesData[[#This Row],[Quantity]]</f>
        <v>15.136000000000001</v>
      </c>
      <c r="V1902" s="5">
        <f>SalesData[[#This Row],[Profit]]/SalesData[[#This Row],[Sales]]</f>
        <v>0.10000000000000002</v>
      </c>
      <c r="W1902" s="17">
        <f>IF(SalesData[[#This Row],[Discount]]&gt;=0.2,1,0)</f>
        <v>0</v>
      </c>
      <c r="X1902" s="1" t="s">
        <v>72</v>
      </c>
      <c r="Y1902" s="1" t="str">
        <f>TEXT(SalesData[[#This Row],[Order Date]],"yyyy")</f>
        <v>2016</v>
      </c>
      <c r="Z1902" s="1" t="s">
        <v>36</v>
      </c>
    </row>
    <row r="1903" spans="1:26" x14ac:dyDescent="0.3">
      <c r="A1903">
        <v>8968</v>
      </c>
      <c r="B1903" s="1" t="s">
        <v>4160</v>
      </c>
      <c r="C1903" s="2">
        <v>42677</v>
      </c>
      <c r="D1903" s="2">
        <v>42681</v>
      </c>
      <c r="E1903" s="1" t="s">
        <v>41</v>
      </c>
      <c r="F1903" s="1" t="s">
        <v>2083</v>
      </c>
      <c r="G1903" s="1" t="s">
        <v>2084</v>
      </c>
      <c r="H1903" s="1" t="s">
        <v>102</v>
      </c>
      <c r="I1903" s="1" t="s">
        <v>27</v>
      </c>
      <c r="J1903" s="1" t="s">
        <v>67</v>
      </c>
      <c r="K1903" s="1" t="s">
        <v>68</v>
      </c>
      <c r="L1903" s="1" t="s">
        <v>69</v>
      </c>
      <c r="M1903" s="1" t="s">
        <v>468</v>
      </c>
      <c r="N1903" s="1" t="s">
        <v>32</v>
      </c>
      <c r="O1903" s="1" t="s">
        <v>38</v>
      </c>
      <c r="P1903" s="1" t="s">
        <v>469</v>
      </c>
      <c r="Q1903">
        <v>470.15499999999997</v>
      </c>
      <c r="R1903">
        <v>7</v>
      </c>
      <c r="S1903" s="5">
        <v>0.3</v>
      </c>
      <c r="T1903" s="11">
        <v>-13.433</v>
      </c>
      <c r="U1903" s="11">
        <f>SalesData[[#This Row],[Profit]]/SalesData[[#This Row],[Quantity]]</f>
        <v>-1.919</v>
      </c>
      <c r="V1903" s="5">
        <f>SalesData[[#This Row],[Profit]]/SalesData[[#This Row],[Sales]]</f>
        <v>-2.8571428571428574E-2</v>
      </c>
      <c r="W1903" s="17">
        <f>IF(SalesData[[#This Row],[Discount]]&gt;=0.2,1,0)</f>
        <v>1</v>
      </c>
      <c r="X1903" s="1" t="s">
        <v>85</v>
      </c>
      <c r="Y1903" s="1" t="str">
        <f>TEXT(SalesData[[#This Row],[Order Date]],"yyyy")</f>
        <v>2016</v>
      </c>
      <c r="Z1903" s="1" t="s">
        <v>36</v>
      </c>
    </row>
    <row r="1904" spans="1:26" x14ac:dyDescent="0.3">
      <c r="A1904">
        <v>8972</v>
      </c>
      <c r="B1904" s="1" t="s">
        <v>4161</v>
      </c>
      <c r="C1904" s="2">
        <v>42818</v>
      </c>
      <c r="D1904" s="2">
        <v>42822</v>
      </c>
      <c r="E1904" s="1" t="s">
        <v>41</v>
      </c>
      <c r="F1904" s="1" t="s">
        <v>1793</v>
      </c>
      <c r="G1904" s="1" t="s">
        <v>1794</v>
      </c>
      <c r="H1904" s="1" t="s">
        <v>26</v>
      </c>
      <c r="I1904" s="1" t="s">
        <v>27</v>
      </c>
      <c r="J1904" s="1" t="s">
        <v>175</v>
      </c>
      <c r="K1904" s="1" t="s">
        <v>122</v>
      </c>
      <c r="L1904" s="1" t="s">
        <v>69</v>
      </c>
      <c r="M1904" s="1" t="s">
        <v>857</v>
      </c>
      <c r="N1904" s="1" t="s">
        <v>32</v>
      </c>
      <c r="O1904" s="1" t="s">
        <v>38</v>
      </c>
      <c r="P1904" s="1" t="s">
        <v>858</v>
      </c>
      <c r="Q1904">
        <v>271.76400000000001</v>
      </c>
      <c r="R1904">
        <v>2</v>
      </c>
      <c r="S1904" s="5">
        <v>0.1</v>
      </c>
      <c r="T1904" s="11">
        <v>60.392000000000003</v>
      </c>
      <c r="U1904" s="11">
        <f>SalesData[[#This Row],[Profit]]/SalesData[[#This Row],[Quantity]]</f>
        <v>30.196000000000002</v>
      </c>
      <c r="V1904" s="5">
        <f>SalesData[[#This Row],[Profit]]/SalesData[[#This Row],[Sales]]</f>
        <v>0.22222222222222224</v>
      </c>
      <c r="W1904" s="17">
        <f>IF(SalesData[[#This Row],[Discount]]&gt;=0.2,1,0)</f>
        <v>0</v>
      </c>
      <c r="X1904" s="1" t="s">
        <v>85</v>
      </c>
      <c r="Y1904" s="1" t="str">
        <f>TEXT(SalesData[[#This Row],[Order Date]],"yyyy")</f>
        <v>2017</v>
      </c>
      <c r="Z1904" s="1" t="s">
        <v>197</v>
      </c>
    </row>
    <row r="1905" spans="1:26" x14ac:dyDescent="0.3">
      <c r="A1905">
        <v>8974</v>
      </c>
      <c r="B1905" s="1" t="s">
        <v>4162</v>
      </c>
      <c r="C1905" s="2">
        <v>42850</v>
      </c>
      <c r="D1905" s="2">
        <v>42852</v>
      </c>
      <c r="E1905" s="1" t="s">
        <v>23</v>
      </c>
      <c r="F1905" s="1" t="s">
        <v>2869</v>
      </c>
      <c r="G1905" s="1" t="s">
        <v>2870</v>
      </c>
      <c r="H1905" s="1" t="s">
        <v>26</v>
      </c>
      <c r="I1905" s="1" t="s">
        <v>27</v>
      </c>
      <c r="J1905" s="1" t="s">
        <v>54</v>
      </c>
      <c r="K1905" s="1" t="s">
        <v>55</v>
      </c>
      <c r="L1905" s="1" t="s">
        <v>56</v>
      </c>
      <c r="M1905" s="1" t="s">
        <v>350</v>
      </c>
      <c r="N1905" s="1" t="s">
        <v>32</v>
      </c>
      <c r="O1905" s="1" t="s">
        <v>33</v>
      </c>
      <c r="P1905" s="1" t="s">
        <v>351</v>
      </c>
      <c r="Q1905">
        <v>344.98099999999999</v>
      </c>
      <c r="R1905">
        <v>7</v>
      </c>
      <c r="S1905" s="5">
        <v>0.15</v>
      </c>
      <c r="T1905" s="11">
        <v>28.4102</v>
      </c>
      <c r="U1905" s="11">
        <f>SalesData[[#This Row],[Profit]]/SalesData[[#This Row],[Quantity]]</f>
        <v>4.0586000000000002</v>
      </c>
      <c r="V1905" s="5">
        <f>SalesData[[#This Row],[Profit]]/SalesData[[#This Row],[Sales]]</f>
        <v>8.2352941176470587E-2</v>
      </c>
      <c r="W1905" s="17">
        <f>IF(SalesData[[#This Row],[Discount]]&gt;=0.2,1,0)</f>
        <v>0</v>
      </c>
      <c r="X1905" s="1" t="s">
        <v>72</v>
      </c>
      <c r="Y1905" s="1" t="str">
        <f>TEXT(SalesData[[#This Row],[Order Date]],"yyyy")</f>
        <v>2017</v>
      </c>
      <c r="Z1905" s="1" t="s">
        <v>115</v>
      </c>
    </row>
    <row r="1906" spans="1:26" x14ac:dyDescent="0.3">
      <c r="A1906">
        <v>8977</v>
      </c>
      <c r="B1906" s="1" t="s">
        <v>4163</v>
      </c>
      <c r="C1906" s="2">
        <v>43062</v>
      </c>
      <c r="D1906" s="2">
        <v>43065</v>
      </c>
      <c r="E1906" s="1" t="s">
        <v>89</v>
      </c>
      <c r="F1906" s="1" t="s">
        <v>2326</v>
      </c>
      <c r="G1906" s="1" t="s">
        <v>2327</v>
      </c>
      <c r="H1906" s="1" t="s">
        <v>92</v>
      </c>
      <c r="I1906" s="1" t="s">
        <v>27</v>
      </c>
      <c r="J1906" s="1" t="s">
        <v>1741</v>
      </c>
      <c r="K1906" s="1" t="s">
        <v>94</v>
      </c>
      <c r="L1906" s="1" t="s">
        <v>95</v>
      </c>
      <c r="M1906" s="1" t="s">
        <v>1236</v>
      </c>
      <c r="N1906" s="1" t="s">
        <v>32</v>
      </c>
      <c r="O1906" s="1" t="s">
        <v>47</v>
      </c>
      <c r="P1906" s="1" t="s">
        <v>1237</v>
      </c>
      <c r="Q1906">
        <v>127.785</v>
      </c>
      <c r="R1906">
        <v>1</v>
      </c>
      <c r="S1906" s="5">
        <v>0.3</v>
      </c>
      <c r="T1906" s="11">
        <v>-31.0335</v>
      </c>
      <c r="U1906" s="11">
        <f>SalesData[[#This Row],[Profit]]/SalesData[[#This Row],[Quantity]]</f>
        <v>-31.0335</v>
      </c>
      <c r="V1906" s="5">
        <f>SalesData[[#This Row],[Profit]]/SalesData[[#This Row],[Sales]]</f>
        <v>-0.24285714285714285</v>
      </c>
      <c r="W1906" s="17">
        <f>IF(SalesData[[#This Row],[Discount]]&gt;=0.2,1,0)</f>
        <v>1</v>
      </c>
      <c r="X1906" s="1" t="s">
        <v>35</v>
      </c>
      <c r="Y1906" s="1" t="str">
        <f>TEXT(SalesData[[#This Row],[Order Date]],"yyyy")</f>
        <v>2017</v>
      </c>
      <c r="Z1906" s="1" t="s">
        <v>36</v>
      </c>
    </row>
    <row r="1907" spans="1:26" x14ac:dyDescent="0.3">
      <c r="A1907">
        <v>8984</v>
      </c>
      <c r="B1907" s="1" t="s">
        <v>4164</v>
      </c>
      <c r="C1907" s="2">
        <v>42435</v>
      </c>
      <c r="D1907" s="2">
        <v>42441</v>
      </c>
      <c r="E1907" s="1" t="s">
        <v>41</v>
      </c>
      <c r="F1907" s="1" t="s">
        <v>179</v>
      </c>
      <c r="G1907" s="1" t="s">
        <v>180</v>
      </c>
      <c r="H1907" s="1" t="s">
        <v>26</v>
      </c>
      <c r="I1907" s="1" t="s">
        <v>27</v>
      </c>
      <c r="J1907" s="1" t="s">
        <v>135</v>
      </c>
      <c r="K1907" s="1" t="s">
        <v>136</v>
      </c>
      <c r="L1907" s="1" t="s">
        <v>95</v>
      </c>
      <c r="M1907" s="1" t="s">
        <v>220</v>
      </c>
      <c r="N1907" s="1" t="s">
        <v>32</v>
      </c>
      <c r="O1907" s="1" t="s">
        <v>58</v>
      </c>
      <c r="P1907" s="1" t="s">
        <v>221</v>
      </c>
      <c r="Q1907">
        <v>159.04</v>
      </c>
      <c r="R1907">
        <v>5</v>
      </c>
      <c r="S1907" s="5">
        <v>0.6</v>
      </c>
      <c r="T1907" s="11">
        <v>-194.82400000000001</v>
      </c>
      <c r="U1907" s="11">
        <f>SalesData[[#This Row],[Profit]]/SalesData[[#This Row],[Quantity]]</f>
        <v>-38.964800000000004</v>
      </c>
      <c r="V1907" s="5">
        <f>SalesData[[#This Row],[Profit]]/SalesData[[#This Row],[Sales]]</f>
        <v>-1.2250000000000001</v>
      </c>
      <c r="W1907" s="17">
        <f>IF(SalesData[[#This Row],[Discount]]&gt;=0.2,1,0)</f>
        <v>1</v>
      </c>
      <c r="X1907" s="1" t="s">
        <v>131</v>
      </c>
      <c r="Y1907" s="1" t="str">
        <f>TEXT(SalesData[[#This Row],[Order Date]],"yyyy")</f>
        <v>2016</v>
      </c>
      <c r="Z1907" s="1" t="s">
        <v>197</v>
      </c>
    </row>
    <row r="1908" spans="1:26" x14ac:dyDescent="0.3">
      <c r="A1908">
        <v>8985</v>
      </c>
      <c r="B1908" s="1" t="s">
        <v>4164</v>
      </c>
      <c r="C1908" s="2">
        <v>42435</v>
      </c>
      <c r="D1908" s="2">
        <v>42441</v>
      </c>
      <c r="E1908" s="1" t="s">
        <v>41</v>
      </c>
      <c r="F1908" s="1" t="s">
        <v>179</v>
      </c>
      <c r="G1908" s="1" t="s">
        <v>180</v>
      </c>
      <c r="H1908" s="1" t="s">
        <v>26</v>
      </c>
      <c r="I1908" s="1" t="s">
        <v>27</v>
      </c>
      <c r="J1908" s="1" t="s">
        <v>135</v>
      </c>
      <c r="K1908" s="1" t="s">
        <v>136</v>
      </c>
      <c r="L1908" s="1" t="s">
        <v>95</v>
      </c>
      <c r="M1908" s="1" t="s">
        <v>1902</v>
      </c>
      <c r="N1908" s="1" t="s">
        <v>32</v>
      </c>
      <c r="O1908" s="1" t="s">
        <v>47</v>
      </c>
      <c r="P1908" s="1" t="s">
        <v>1903</v>
      </c>
      <c r="Q1908">
        <v>145.97999999999999</v>
      </c>
      <c r="R1908">
        <v>2</v>
      </c>
      <c r="S1908" s="5">
        <v>0.5</v>
      </c>
      <c r="T1908" s="11">
        <v>-99.266400000000004</v>
      </c>
      <c r="U1908" s="11">
        <f>SalesData[[#This Row],[Profit]]/SalesData[[#This Row],[Quantity]]</f>
        <v>-49.633200000000002</v>
      </c>
      <c r="V1908" s="5">
        <f>SalesData[[#This Row],[Profit]]/SalesData[[#This Row],[Sales]]</f>
        <v>-0.68</v>
      </c>
      <c r="W1908" s="17">
        <f>IF(SalesData[[#This Row],[Discount]]&gt;=0.2,1,0)</f>
        <v>1</v>
      </c>
      <c r="X1908" s="1" t="s">
        <v>131</v>
      </c>
      <c r="Y1908" s="1" t="str">
        <f>TEXT(SalesData[[#This Row],[Order Date]],"yyyy")</f>
        <v>2016</v>
      </c>
      <c r="Z1908" s="1" t="s">
        <v>197</v>
      </c>
    </row>
    <row r="1909" spans="1:26" x14ac:dyDescent="0.3">
      <c r="A1909">
        <v>8986</v>
      </c>
      <c r="B1909" s="1" t="s">
        <v>4165</v>
      </c>
      <c r="C1909" s="2">
        <v>42341</v>
      </c>
      <c r="D1909" s="2">
        <v>42345</v>
      </c>
      <c r="E1909" s="1" t="s">
        <v>41</v>
      </c>
      <c r="F1909" s="1" t="s">
        <v>4166</v>
      </c>
      <c r="G1909" s="1" t="s">
        <v>4167</v>
      </c>
      <c r="H1909" s="1" t="s">
        <v>26</v>
      </c>
      <c r="I1909" s="1" t="s">
        <v>27</v>
      </c>
      <c r="J1909" s="1" t="s">
        <v>608</v>
      </c>
      <c r="K1909" s="1" t="s">
        <v>1038</v>
      </c>
      <c r="L1909" s="1" t="s">
        <v>30</v>
      </c>
      <c r="M1909" s="1" t="s">
        <v>758</v>
      </c>
      <c r="N1909" s="1" t="s">
        <v>32</v>
      </c>
      <c r="O1909" s="1" t="s">
        <v>58</v>
      </c>
      <c r="P1909" s="1" t="s">
        <v>759</v>
      </c>
      <c r="Q1909">
        <v>77.951999999999998</v>
      </c>
      <c r="R1909">
        <v>3</v>
      </c>
      <c r="S1909" s="5">
        <v>0.2</v>
      </c>
      <c r="T1909" s="11">
        <v>12.667199999999999</v>
      </c>
      <c r="U1909" s="11">
        <f>SalesData[[#This Row],[Profit]]/SalesData[[#This Row],[Quantity]]</f>
        <v>4.2223999999999995</v>
      </c>
      <c r="V1909" s="5">
        <f>SalesData[[#This Row],[Profit]]/SalesData[[#This Row],[Sales]]</f>
        <v>0.16250000000000001</v>
      </c>
      <c r="W1909" s="17">
        <f>IF(SalesData[[#This Row],[Discount]]&gt;=0.2,1,0)</f>
        <v>1</v>
      </c>
      <c r="X1909" s="1" t="s">
        <v>85</v>
      </c>
      <c r="Y1909" s="1" t="str">
        <f>TEXT(SalesData[[#This Row],[Order Date]],"yyyy")</f>
        <v>2015</v>
      </c>
      <c r="Z1909" s="1" t="s">
        <v>98</v>
      </c>
    </row>
    <row r="1910" spans="1:26" x14ac:dyDescent="0.3">
      <c r="A1910">
        <v>8990</v>
      </c>
      <c r="B1910" s="1" t="s">
        <v>4168</v>
      </c>
      <c r="C1910" s="2">
        <v>42362</v>
      </c>
      <c r="D1910" s="2">
        <v>42368</v>
      </c>
      <c r="E1910" s="1" t="s">
        <v>41</v>
      </c>
      <c r="F1910" s="1" t="s">
        <v>1868</v>
      </c>
      <c r="G1910" s="1" t="s">
        <v>1869</v>
      </c>
      <c r="H1910" s="1" t="s">
        <v>92</v>
      </c>
      <c r="I1910" s="1" t="s">
        <v>27</v>
      </c>
      <c r="J1910" s="1" t="s">
        <v>880</v>
      </c>
      <c r="K1910" s="1" t="s">
        <v>567</v>
      </c>
      <c r="L1910" s="1" t="s">
        <v>95</v>
      </c>
      <c r="M1910" s="1" t="s">
        <v>2526</v>
      </c>
      <c r="N1910" s="1" t="s">
        <v>32</v>
      </c>
      <c r="O1910" s="1" t="s">
        <v>58</v>
      </c>
      <c r="P1910" s="1" t="s">
        <v>2527</v>
      </c>
      <c r="Q1910">
        <v>9.68</v>
      </c>
      <c r="R1910">
        <v>2</v>
      </c>
      <c r="S1910" s="5">
        <v>0</v>
      </c>
      <c r="T1910" s="11">
        <v>3.7751999999999999</v>
      </c>
      <c r="U1910" s="11">
        <f>SalesData[[#This Row],[Profit]]/SalesData[[#This Row],[Quantity]]</f>
        <v>1.8875999999999999</v>
      </c>
      <c r="V1910" s="5">
        <f>SalesData[[#This Row],[Profit]]/SalesData[[#This Row],[Sales]]</f>
        <v>0.39</v>
      </c>
      <c r="W1910" s="17">
        <f>IF(SalesData[[#This Row],[Discount]]&gt;=0.2,1,0)</f>
        <v>0</v>
      </c>
      <c r="X1910" s="1" t="s">
        <v>131</v>
      </c>
      <c r="Y1910" s="1" t="str">
        <f>TEXT(SalesData[[#This Row],[Order Date]],"yyyy")</f>
        <v>2015</v>
      </c>
      <c r="Z1910" s="1" t="s">
        <v>98</v>
      </c>
    </row>
    <row r="1911" spans="1:26" x14ac:dyDescent="0.3">
      <c r="A1911">
        <v>8994</v>
      </c>
      <c r="B1911" s="1" t="s">
        <v>4169</v>
      </c>
      <c r="C1911" s="2">
        <v>43024</v>
      </c>
      <c r="D1911" s="2">
        <v>43029</v>
      </c>
      <c r="E1911" s="1" t="s">
        <v>41</v>
      </c>
      <c r="F1911" s="1" t="s">
        <v>3529</v>
      </c>
      <c r="G1911" s="1" t="s">
        <v>3530</v>
      </c>
      <c r="H1911" s="1" t="s">
        <v>92</v>
      </c>
      <c r="I1911" s="1" t="s">
        <v>27</v>
      </c>
      <c r="J1911" s="1" t="s">
        <v>159</v>
      </c>
      <c r="K1911" s="1" t="s">
        <v>143</v>
      </c>
      <c r="L1911" s="1" t="s">
        <v>30</v>
      </c>
      <c r="M1911" s="1" t="s">
        <v>1813</v>
      </c>
      <c r="N1911" s="1" t="s">
        <v>32</v>
      </c>
      <c r="O1911" s="1" t="s">
        <v>47</v>
      </c>
      <c r="P1911" s="1" t="s">
        <v>1814</v>
      </c>
      <c r="Q1911">
        <v>1875.258</v>
      </c>
      <c r="R1911">
        <v>7</v>
      </c>
      <c r="S1911" s="5">
        <v>0.4</v>
      </c>
      <c r="T1911" s="11">
        <v>-968.88329999999996</v>
      </c>
      <c r="U1911" s="11">
        <f>SalesData[[#This Row],[Profit]]/SalesData[[#This Row],[Quantity]]</f>
        <v>-138.4119</v>
      </c>
      <c r="V1911" s="5">
        <f>SalesData[[#This Row],[Profit]]/SalesData[[#This Row],[Sales]]</f>
        <v>-0.51666666666666661</v>
      </c>
      <c r="W1911" s="17">
        <f>IF(SalesData[[#This Row],[Discount]]&gt;=0.2,1,0)</f>
        <v>1</v>
      </c>
      <c r="X1911" s="1" t="s">
        <v>60</v>
      </c>
      <c r="Y1911" s="1" t="str">
        <f>TEXT(SalesData[[#This Row],[Order Date]],"yyyy")</f>
        <v>2017</v>
      </c>
      <c r="Z1911" s="1" t="s">
        <v>50</v>
      </c>
    </row>
    <row r="1912" spans="1:26" x14ac:dyDescent="0.3">
      <c r="A1912">
        <v>9000</v>
      </c>
      <c r="B1912" s="1" t="s">
        <v>4170</v>
      </c>
      <c r="C1912" s="2">
        <v>42868</v>
      </c>
      <c r="D1912" s="2">
        <v>42872</v>
      </c>
      <c r="E1912" s="1" t="s">
        <v>41</v>
      </c>
      <c r="F1912" s="1" t="s">
        <v>1146</v>
      </c>
      <c r="G1912" s="1" t="s">
        <v>1147</v>
      </c>
      <c r="H1912" s="1" t="s">
        <v>102</v>
      </c>
      <c r="I1912" s="1" t="s">
        <v>27</v>
      </c>
      <c r="J1912" s="1" t="s">
        <v>67</v>
      </c>
      <c r="K1912" s="1" t="s">
        <v>68</v>
      </c>
      <c r="L1912" s="1" t="s">
        <v>69</v>
      </c>
      <c r="M1912" s="1" t="s">
        <v>670</v>
      </c>
      <c r="N1912" s="1" t="s">
        <v>32</v>
      </c>
      <c r="O1912" s="1" t="s">
        <v>38</v>
      </c>
      <c r="P1912" s="1" t="s">
        <v>671</v>
      </c>
      <c r="Q1912">
        <v>458.43</v>
      </c>
      <c r="R1912">
        <v>5</v>
      </c>
      <c r="S1912" s="5">
        <v>0.3</v>
      </c>
      <c r="T1912" s="11">
        <v>-124.431</v>
      </c>
      <c r="U1912" s="11">
        <f>SalesData[[#This Row],[Profit]]/SalesData[[#This Row],[Quantity]]</f>
        <v>-24.886199999999999</v>
      </c>
      <c r="V1912" s="5">
        <f>SalesData[[#This Row],[Profit]]/SalesData[[#This Row],[Sales]]</f>
        <v>-0.27142857142857141</v>
      </c>
      <c r="W1912" s="17">
        <f>IF(SalesData[[#This Row],[Discount]]&gt;=0.2,1,0)</f>
        <v>1</v>
      </c>
      <c r="X1912" s="1" t="s">
        <v>85</v>
      </c>
      <c r="Y1912" s="1" t="str">
        <f>TEXT(SalesData[[#This Row],[Order Date]],"yyyy")</f>
        <v>2017</v>
      </c>
      <c r="Z1912" s="1" t="s">
        <v>163</v>
      </c>
    </row>
    <row r="1913" spans="1:26" x14ac:dyDescent="0.3">
      <c r="A1913">
        <v>9009</v>
      </c>
      <c r="B1913" s="1" t="s">
        <v>4171</v>
      </c>
      <c r="C1913" s="2">
        <v>43057</v>
      </c>
      <c r="D1913" s="2">
        <v>43057</v>
      </c>
      <c r="E1913" s="1" t="s">
        <v>427</v>
      </c>
      <c r="F1913" s="1" t="s">
        <v>784</v>
      </c>
      <c r="G1913" s="1" t="s">
        <v>785</v>
      </c>
      <c r="H1913" s="1" t="s">
        <v>92</v>
      </c>
      <c r="I1913" s="1" t="s">
        <v>27</v>
      </c>
      <c r="J1913" s="1" t="s">
        <v>907</v>
      </c>
      <c r="K1913" s="1" t="s">
        <v>240</v>
      </c>
      <c r="L1913" s="1" t="s">
        <v>95</v>
      </c>
      <c r="M1913" s="1" t="s">
        <v>502</v>
      </c>
      <c r="N1913" s="1" t="s">
        <v>32</v>
      </c>
      <c r="O1913" s="1" t="s">
        <v>58</v>
      </c>
      <c r="P1913" s="1" t="s">
        <v>503</v>
      </c>
      <c r="Q1913">
        <v>5.82</v>
      </c>
      <c r="R1913">
        <v>2</v>
      </c>
      <c r="S1913" s="5">
        <v>0</v>
      </c>
      <c r="T1913" s="11">
        <v>2.7353999999999998</v>
      </c>
      <c r="U1913" s="11">
        <f>SalesData[[#This Row],[Profit]]/SalesData[[#This Row],[Quantity]]</f>
        <v>1.3676999999999999</v>
      </c>
      <c r="V1913" s="5">
        <f>SalesData[[#This Row],[Profit]]/SalesData[[#This Row],[Sales]]</f>
        <v>0.47</v>
      </c>
      <c r="W1913" s="17">
        <f>IF(SalesData[[#This Row],[Discount]]&gt;=0.2,1,0)</f>
        <v>0</v>
      </c>
      <c r="X1913" s="1" t="s">
        <v>432</v>
      </c>
      <c r="Y1913" s="1" t="str">
        <f>TEXT(SalesData[[#This Row],[Order Date]],"yyyy")</f>
        <v>2017</v>
      </c>
      <c r="Z1913" s="1" t="s">
        <v>36</v>
      </c>
    </row>
    <row r="1914" spans="1:26" x14ac:dyDescent="0.3">
      <c r="A1914">
        <v>9013</v>
      </c>
      <c r="B1914" s="1" t="s">
        <v>4172</v>
      </c>
      <c r="C1914" s="2">
        <v>42421</v>
      </c>
      <c r="D1914" s="2">
        <v>42422</v>
      </c>
      <c r="E1914" s="1" t="s">
        <v>89</v>
      </c>
      <c r="F1914" s="1" t="s">
        <v>1513</v>
      </c>
      <c r="G1914" s="1" t="s">
        <v>1514</v>
      </c>
      <c r="H1914" s="1" t="s">
        <v>92</v>
      </c>
      <c r="I1914" s="1" t="s">
        <v>27</v>
      </c>
      <c r="J1914" s="1" t="s">
        <v>175</v>
      </c>
      <c r="K1914" s="1" t="s">
        <v>122</v>
      </c>
      <c r="L1914" s="1" t="s">
        <v>69</v>
      </c>
      <c r="M1914" s="1" t="s">
        <v>365</v>
      </c>
      <c r="N1914" s="1" t="s">
        <v>32</v>
      </c>
      <c r="O1914" s="1" t="s">
        <v>58</v>
      </c>
      <c r="P1914" s="1" t="s">
        <v>366</v>
      </c>
      <c r="Q1914">
        <v>135.80000000000001</v>
      </c>
      <c r="R1914">
        <v>7</v>
      </c>
      <c r="S1914" s="5">
        <v>0</v>
      </c>
      <c r="T1914" s="11">
        <v>66.542000000000002</v>
      </c>
      <c r="U1914" s="11">
        <f>SalesData[[#This Row],[Profit]]/SalesData[[#This Row],[Quantity]]</f>
        <v>9.5060000000000002</v>
      </c>
      <c r="V1914" s="5">
        <f>SalesData[[#This Row],[Profit]]/SalesData[[#This Row],[Sales]]</f>
        <v>0.49</v>
      </c>
      <c r="W1914" s="17">
        <f>IF(SalesData[[#This Row],[Discount]]&gt;=0.2,1,0)</f>
        <v>0</v>
      </c>
      <c r="X1914" s="1" t="s">
        <v>125</v>
      </c>
      <c r="Y1914" s="1" t="str">
        <f>TEXT(SalesData[[#This Row],[Order Date]],"yyyy")</f>
        <v>2016</v>
      </c>
      <c r="Z1914" s="1" t="s">
        <v>299</v>
      </c>
    </row>
    <row r="1915" spans="1:26" x14ac:dyDescent="0.3">
      <c r="A1915">
        <v>9021</v>
      </c>
      <c r="B1915" s="1" t="s">
        <v>4173</v>
      </c>
      <c r="C1915" s="2">
        <v>41989</v>
      </c>
      <c r="D1915" s="2">
        <v>41991</v>
      </c>
      <c r="E1915" s="1" t="s">
        <v>23</v>
      </c>
      <c r="F1915" s="1" t="s">
        <v>795</v>
      </c>
      <c r="G1915" s="1" t="s">
        <v>796</v>
      </c>
      <c r="H1915" s="1" t="s">
        <v>26</v>
      </c>
      <c r="I1915" s="1" t="s">
        <v>27</v>
      </c>
      <c r="J1915" s="1" t="s">
        <v>880</v>
      </c>
      <c r="K1915" s="1" t="s">
        <v>718</v>
      </c>
      <c r="L1915" s="1" t="s">
        <v>30</v>
      </c>
      <c r="M1915" s="1" t="s">
        <v>1101</v>
      </c>
      <c r="N1915" s="1" t="s">
        <v>32</v>
      </c>
      <c r="O1915" s="1" t="s">
        <v>58</v>
      </c>
      <c r="P1915" s="1" t="s">
        <v>1102</v>
      </c>
      <c r="Q1915">
        <v>29.46</v>
      </c>
      <c r="R1915">
        <v>6</v>
      </c>
      <c r="S1915" s="5">
        <v>0</v>
      </c>
      <c r="T1915" s="11">
        <v>9.7218</v>
      </c>
      <c r="U1915" s="11">
        <f>SalesData[[#This Row],[Profit]]/SalesData[[#This Row],[Quantity]]</f>
        <v>1.6203000000000001</v>
      </c>
      <c r="V1915" s="5">
        <f>SalesData[[#This Row],[Profit]]/SalesData[[#This Row],[Sales]]</f>
        <v>0.33</v>
      </c>
      <c r="W1915" s="17">
        <f>IF(SalesData[[#This Row],[Discount]]&gt;=0.2,1,0)</f>
        <v>0</v>
      </c>
      <c r="X1915" s="1" t="s">
        <v>72</v>
      </c>
      <c r="Y1915" s="1" t="str">
        <f>TEXT(SalesData[[#This Row],[Order Date]],"yyyy")</f>
        <v>2014</v>
      </c>
      <c r="Z1915" s="1" t="s">
        <v>98</v>
      </c>
    </row>
    <row r="1916" spans="1:26" x14ac:dyDescent="0.3">
      <c r="A1916">
        <v>9023</v>
      </c>
      <c r="B1916" s="1" t="s">
        <v>4174</v>
      </c>
      <c r="C1916" s="2">
        <v>42604</v>
      </c>
      <c r="D1916" s="2">
        <v>42605</v>
      </c>
      <c r="E1916" s="1" t="s">
        <v>89</v>
      </c>
      <c r="F1916" s="1" t="s">
        <v>2278</v>
      </c>
      <c r="G1916" s="1" t="s">
        <v>2279</v>
      </c>
      <c r="H1916" s="1" t="s">
        <v>102</v>
      </c>
      <c r="I1916" s="1" t="s">
        <v>27</v>
      </c>
      <c r="J1916" s="1" t="s">
        <v>2345</v>
      </c>
      <c r="K1916" s="1" t="s">
        <v>182</v>
      </c>
      <c r="L1916" s="1" t="s">
        <v>56</v>
      </c>
      <c r="M1916" s="1" t="s">
        <v>642</v>
      </c>
      <c r="N1916" s="1" t="s">
        <v>32</v>
      </c>
      <c r="O1916" s="1" t="s">
        <v>58</v>
      </c>
      <c r="P1916" s="1" t="s">
        <v>643</v>
      </c>
      <c r="Q1916">
        <v>98.328000000000003</v>
      </c>
      <c r="R1916">
        <v>3</v>
      </c>
      <c r="S1916" s="5">
        <v>0.2</v>
      </c>
      <c r="T1916" s="11">
        <v>9.8328000000000007</v>
      </c>
      <c r="U1916" s="11">
        <f>SalesData[[#This Row],[Profit]]/SalesData[[#This Row],[Quantity]]</f>
        <v>3.2776000000000001</v>
      </c>
      <c r="V1916" s="5">
        <f>SalesData[[#This Row],[Profit]]/SalesData[[#This Row],[Sales]]</f>
        <v>0.1</v>
      </c>
      <c r="W1916" s="17">
        <f>IF(SalesData[[#This Row],[Discount]]&gt;=0.2,1,0)</f>
        <v>1</v>
      </c>
      <c r="X1916" s="1" t="s">
        <v>125</v>
      </c>
      <c r="Y1916" s="1" t="str">
        <f>TEXT(SalesData[[#This Row],[Order Date]],"yyyy")</f>
        <v>2016</v>
      </c>
      <c r="Z1916" s="1" t="s">
        <v>255</v>
      </c>
    </row>
    <row r="1917" spans="1:26" x14ac:dyDescent="0.3">
      <c r="A1917">
        <v>9024</v>
      </c>
      <c r="B1917" s="1" t="s">
        <v>4175</v>
      </c>
      <c r="C1917" s="2">
        <v>42184</v>
      </c>
      <c r="D1917" s="2">
        <v>42187</v>
      </c>
      <c r="E1917" s="1" t="s">
        <v>89</v>
      </c>
      <c r="F1917" s="1" t="s">
        <v>1370</v>
      </c>
      <c r="G1917" s="1" t="s">
        <v>1371</v>
      </c>
      <c r="H1917" s="1" t="s">
        <v>26</v>
      </c>
      <c r="I1917" s="1" t="s">
        <v>27</v>
      </c>
      <c r="J1917" s="1" t="s">
        <v>175</v>
      </c>
      <c r="K1917" s="1" t="s">
        <v>122</v>
      </c>
      <c r="L1917" s="1" t="s">
        <v>69</v>
      </c>
      <c r="M1917" s="1" t="s">
        <v>670</v>
      </c>
      <c r="N1917" s="1" t="s">
        <v>32</v>
      </c>
      <c r="O1917" s="1" t="s">
        <v>38</v>
      </c>
      <c r="P1917" s="1" t="s">
        <v>671</v>
      </c>
      <c r="Q1917">
        <v>117.88200000000001</v>
      </c>
      <c r="R1917">
        <v>1</v>
      </c>
      <c r="S1917" s="5">
        <v>0.1</v>
      </c>
      <c r="T1917" s="11">
        <v>1.3098000000000001</v>
      </c>
      <c r="U1917" s="11">
        <f>SalesData[[#This Row],[Profit]]/SalesData[[#This Row],[Quantity]]</f>
        <v>1.3098000000000001</v>
      </c>
      <c r="V1917" s="5">
        <f>SalesData[[#This Row],[Profit]]/SalesData[[#This Row],[Sales]]</f>
        <v>1.1111111111111112E-2</v>
      </c>
      <c r="W1917" s="17">
        <f>IF(SalesData[[#This Row],[Discount]]&gt;=0.2,1,0)</f>
        <v>0</v>
      </c>
      <c r="X1917" s="1" t="s">
        <v>35</v>
      </c>
      <c r="Y1917" s="1" t="str">
        <f>TEXT(SalesData[[#This Row],[Order Date]],"yyyy")</f>
        <v>2015</v>
      </c>
      <c r="Z1917" s="1" t="s">
        <v>61</v>
      </c>
    </row>
    <row r="1918" spans="1:26" x14ac:dyDescent="0.3">
      <c r="A1918">
        <v>9027</v>
      </c>
      <c r="B1918" s="1" t="s">
        <v>4176</v>
      </c>
      <c r="C1918" s="2">
        <v>42547</v>
      </c>
      <c r="D1918" s="2">
        <v>42553</v>
      </c>
      <c r="E1918" s="1" t="s">
        <v>41</v>
      </c>
      <c r="F1918" s="1" t="s">
        <v>3529</v>
      </c>
      <c r="G1918" s="1" t="s">
        <v>3530</v>
      </c>
      <c r="H1918" s="1" t="s">
        <v>92</v>
      </c>
      <c r="I1918" s="1" t="s">
        <v>27</v>
      </c>
      <c r="J1918" s="1" t="s">
        <v>175</v>
      </c>
      <c r="K1918" s="1" t="s">
        <v>122</v>
      </c>
      <c r="L1918" s="1" t="s">
        <v>69</v>
      </c>
      <c r="M1918" s="1" t="s">
        <v>1270</v>
      </c>
      <c r="N1918" s="1" t="s">
        <v>32</v>
      </c>
      <c r="O1918" s="1" t="s">
        <v>58</v>
      </c>
      <c r="P1918" s="1" t="s">
        <v>1271</v>
      </c>
      <c r="Q1918">
        <v>37.74</v>
      </c>
      <c r="R1918">
        <v>3</v>
      </c>
      <c r="S1918" s="5">
        <v>0</v>
      </c>
      <c r="T1918" s="11">
        <v>12.8316</v>
      </c>
      <c r="U1918" s="11">
        <f>SalesData[[#This Row],[Profit]]/SalesData[[#This Row],[Quantity]]</f>
        <v>4.2771999999999997</v>
      </c>
      <c r="V1918" s="5">
        <f>SalesData[[#This Row],[Profit]]/SalesData[[#This Row],[Sales]]</f>
        <v>0.33999999999999997</v>
      </c>
      <c r="W1918" s="17">
        <f>IF(SalesData[[#This Row],[Discount]]&gt;=0.2,1,0)</f>
        <v>0</v>
      </c>
      <c r="X1918" s="1" t="s">
        <v>131</v>
      </c>
      <c r="Y1918" s="1" t="str">
        <f>TEXT(SalesData[[#This Row],[Order Date]],"yyyy")</f>
        <v>2016</v>
      </c>
      <c r="Z1918" s="1" t="s">
        <v>61</v>
      </c>
    </row>
    <row r="1919" spans="1:26" x14ac:dyDescent="0.3">
      <c r="A1919">
        <v>9028</v>
      </c>
      <c r="B1919" s="1" t="s">
        <v>4177</v>
      </c>
      <c r="C1919" s="2">
        <v>42630</v>
      </c>
      <c r="D1919" s="2">
        <v>42635</v>
      </c>
      <c r="E1919" s="1" t="s">
        <v>41</v>
      </c>
      <c r="F1919" s="1" t="s">
        <v>157</v>
      </c>
      <c r="G1919" s="1" t="s">
        <v>158</v>
      </c>
      <c r="H1919" s="1" t="s">
        <v>26</v>
      </c>
      <c r="I1919" s="1" t="s">
        <v>27</v>
      </c>
      <c r="J1919" s="1" t="s">
        <v>4178</v>
      </c>
      <c r="K1919" s="1" t="s">
        <v>436</v>
      </c>
      <c r="L1919" s="1" t="s">
        <v>69</v>
      </c>
      <c r="M1919" s="1" t="s">
        <v>804</v>
      </c>
      <c r="N1919" s="1" t="s">
        <v>32</v>
      </c>
      <c r="O1919" s="1" t="s">
        <v>58</v>
      </c>
      <c r="P1919" s="1" t="s">
        <v>805</v>
      </c>
      <c r="Q1919">
        <v>14.82</v>
      </c>
      <c r="R1919">
        <v>3</v>
      </c>
      <c r="S1919" s="5">
        <v>0</v>
      </c>
      <c r="T1919" s="11">
        <v>6.2244000000000002</v>
      </c>
      <c r="U1919" s="11">
        <f>SalesData[[#This Row],[Profit]]/SalesData[[#This Row],[Quantity]]</f>
        <v>2.0748000000000002</v>
      </c>
      <c r="V1919" s="5">
        <f>SalesData[[#This Row],[Profit]]/SalesData[[#This Row],[Sales]]</f>
        <v>0.42</v>
      </c>
      <c r="W1919" s="17">
        <f>IF(SalesData[[#This Row],[Discount]]&gt;=0.2,1,0)</f>
        <v>0</v>
      </c>
      <c r="X1919" s="1" t="s">
        <v>60</v>
      </c>
      <c r="Y1919" s="1" t="str">
        <f>TEXT(SalesData[[#This Row],[Order Date]],"yyyy")</f>
        <v>2016</v>
      </c>
      <c r="Z1919" s="1" t="s">
        <v>79</v>
      </c>
    </row>
    <row r="1920" spans="1:26" x14ac:dyDescent="0.3">
      <c r="A1920">
        <v>9029</v>
      </c>
      <c r="B1920" s="1" t="s">
        <v>4177</v>
      </c>
      <c r="C1920" s="2">
        <v>42630</v>
      </c>
      <c r="D1920" s="2">
        <v>42635</v>
      </c>
      <c r="E1920" s="1" t="s">
        <v>41</v>
      </c>
      <c r="F1920" s="1" t="s">
        <v>157</v>
      </c>
      <c r="G1920" s="1" t="s">
        <v>158</v>
      </c>
      <c r="H1920" s="1" t="s">
        <v>26</v>
      </c>
      <c r="I1920" s="1" t="s">
        <v>27</v>
      </c>
      <c r="J1920" s="1" t="s">
        <v>4178</v>
      </c>
      <c r="K1920" s="1" t="s">
        <v>436</v>
      </c>
      <c r="L1920" s="1" t="s">
        <v>69</v>
      </c>
      <c r="M1920" s="1" t="s">
        <v>553</v>
      </c>
      <c r="N1920" s="1" t="s">
        <v>32</v>
      </c>
      <c r="O1920" s="1" t="s">
        <v>58</v>
      </c>
      <c r="P1920" s="1" t="s">
        <v>554</v>
      </c>
      <c r="Q1920">
        <v>191.82</v>
      </c>
      <c r="R1920">
        <v>3</v>
      </c>
      <c r="S1920" s="5">
        <v>0</v>
      </c>
      <c r="T1920" s="11">
        <v>61.382399999999997</v>
      </c>
      <c r="U1920" s="11">
        <f>SalesData[[#This Row],[Profit]]/SalesData[[#This Row],[Quantity]]</f>
        <v>20.460799999999999</v>
      </c>
      <c r="V1920" s="5">
        <f>SalesData[[#This Row],[Profit]]/SalesData[[#This Row],[Sales]]</f>
        <v>0.32</v>
      </c>
      <c r="W1920" s="17">
        <f>IF(SalesData[[#This Row],[Discount]]&gt;=0.2,1,0)</f>
        <v>0</v>
      </c>
      <c r="X1920" s="1" t="s">
        <v>60</v>
      </c>
      <c r="Y1920" s="1" t="str">
        <f>TEXT(SalesData[[#This Row],[Order Date]],"yyyy")</f>
        <v>2016</v>
      </c>
      <c r="Z1920" s="1" t="s">
        <v>79</v>
      </c>
    </row>
    <row r="1921" spans="1:26" x14ac:dyDescent="0.3">
      <c r="A1921">
        <v>9032</v>
      </c>
      <c r="B1921" s="1" t="s">
        <v>4179</v>
      </c>
      <c r="C1921" s="2">
        <v>42979</v>
      </c>
      <c r="D1921" s="2">
        <v>42979</v>
      </c>
      <c r="E1921" s="1" t="s">
        <v>427</v>
      </c>
      <c r="F1921" s="1" t="s">
        <v>1590</v>
      </c>
      <c r="G1921" s="1" t="s">
        <v>1591</v>
      </c>
      <c r="H1921" s="1" t="s">
        <v>92</v>
      </c>
      <c r="I1921" s="1" t="s">
        <v>27</v>
      </c>
      <c r="J1921" s="1" t="s">
        <v>193</v>
      </c>
      <c r="K1921" s="1" t="s">
        <v>194</v>
      </c>
      <c r="L1921" s="1" t="s">
        <v>56</v>
      </c>
      <c r="M1921" s="1" t="s">
        <v>319</v>
      </c>
      <c r="N1921" s="1" t="s">
        <v>32</v>
      </c>
      <c r="O1921" s="1" t="s">
        <v>47</v>
      </c>
      <c r="P1921" s="1" t="s">
        <v>320</v>
      </c>
      <c r="Q1921">
        <v>283.56</v>
      </c>
      <c r="R1921">
        <v>4</v>
      </c>
      <c r="S1921" s="5">
        <v>0</v>
      </c>
      <c r="T1921" s="11">
        <v>45.369599999999998</v>
      </c>
      <c r="U1921" s="11">
        <f>SalesData[[#This Row],[Profit]]/SalesData[[#This Row],[Quantity]]</f>
        <v>11.3424</v>
      </c>
      <c r="V1921" s="5">
        <f>SalesData[[#This Row],[Profit]]/SalesData[[#This Row],[Sales]]</f>
        <v>0.16</v>
      </c>
      <c r="W1921" s="17">
        <f>IF(SalesData[[#This Row],[Discount]]&gt;=0.2,1,0)</f>
        <v>0</v>
      </c>
      <c r="X1921" s="1" t="s">
        <v>432</v>
      </c>
      <c r="Y1921" s="1" t="str">
        <f>TEXT(SalesData[[#This Row],[Order Date]],"yyyy")</f>
        <v>2017</v>
      </c>
      <c r="Z1921" s="1" t="s">
        <v>79</v>
      </c>
    </row>
    <row r="1922" spans="1:26" x14ac:dyDescent="0.3">
      <c r="A1922">
        <v>9033</v>
      </c>
      <c r="B1922" s="1" t="s">
        <v>4180</v>
      </c>
      <c r="C1922" s="2">
        <v>42908</v>
      </c>
      <c r="D1922" s="2">
        <v>42912</v>
      </c>
      <c r="E1922" s="1" t="s">
        <v>41</v>
      </c>
      <c r="F1922" s="1" t="s">
        <v>673</v>
      </c>
      <c r="G1922" s="1" t="s">
        <v>674</v>
      </c>
      <c r="H1922" s="1" t="s">
        <v>102</v>
      </c>
      <c r="I1922" s="1" t="s">
        <v>27</v>
      </c>
      <c r="J1922" s="1" t="s">
        <v>290</v>
      </c>
      <c r="K1922" s="1" t="s">
        <v>291</v>
      </c>
      <c r="L1922" s="1" t="s">
        <v>95</v>
      </c>
      <c r="M1922" s="1" t="s">
        <v>37</v>
      </c>
      <c r="N1922" s="1" t="s">
        <v>32</v>
      </c>
      <c r="O1922" s="1" t="s">
        <v>38</v>
      </c>
      <c r="P1922" s="1" t="s">
        <v>39</v>
      </c>
      <c r="Q1922">
        <v>487.96</v>
      </c>
      <c r="R1922">
        <v>2</v>
      </c>
      <c r="S1922" s="5">
        <v>0</v>
      </c>
      <c r="T1922" s="11">
        <v>146.38800000000001</v>
      </c>
      <c r="U1922" s="11">
        <f>SalesData[[#This Row],[Profit]]/SalesData[[#This Row],[Quantity]]</f>
        <v>73.194000000000003</v>
      </c>
      <c r="V1922" s="5">
        <f>SalesData[[#This Row],[Profit]]/SalesData[[#This Row],[Sales]]</f>
        <v>0.30000000000000004</v>
      </c>
      <c r="W1922" s="17">
        <f>IF(SalesData[[#This Row],[Discount]]&gt;=0.2,1,0)</f>
        <v>0</v>
      </c>
      <c r="X1922" s="1" t="s">
        <v>85</v>
      </c>
      <c r="Y1922" s="1" t="str">
        <f>TEXT(SalesData[[#This Row],[Order Date]],"yyyy")</f>
        <v>2017</v>
      </c>
      <c r="Z1922" s="1" t="s">
        <v>61</v>
      </c>
    </row>
    <row r="1923" spans="1:26" x14ac:dyDescent="0.3">
      <c r="A1923">
        <v>9041</v>
      </c>
      <c r="B1923" s="1" t="s">
        <v>4181</v>
      </c>
      <c r="C1923" s="2">
        <v>41901</v>
      </c>
      <c r="D1923" s="2">
        <v>41906</v>
      </c>
      <c r="E1923" s="1" t="s">
        <v>41</v>
      </c>
      <c r="F1923" s="1" t="s">
        <v>4182</v>
      </c>
      <c r="G1923" s="1" t="s">
        <v>4183</v>
      </c>
      <c r="H1923" s="1" t="s">
        <v>92</v>
      </c>
      <c r="I1923" s="1" t="s">
        <v>27</v>
      </c>
      <c r="J1923" s="1" t="s">
        <v>3060</v>
      </c>
      <c r="K1923" s="1" t="s">
        <v>522</v>
      </c>
      <c r="L1923" s="1" t="s">
        <v>56</v>
      </c>
      <c r="M1923" s="1" t="s">
        <v>1467</v>
      </c>
      <c r="N1923" s="1" t="s">
        <v>32</v>
      </c>
      <c r="O1923" s="1" t="s">
        <v>47</v>
      </c>
      <c r="P1923" s="1" t="s">
        <v>1468</v>
      </c>
      <c r="Q1923">
        <v>73.915000000000006</v>
      </c>
      <c r="R1923">
        <v>1</v>
      </c>
      <c r="S1923" s="5">
        <v>0.5</v>
      </c>
      <c r="T1923" s="11">
        <v>-45.827300000000001</v>
      </c>
      <c r="U1923" s="11">
        <f>SalesData[[#This Row],[Profit]]/SalesData[[#This Row],[Quantity]]</f>
        <v>-45.827300000000001</v>
      </c>
      <c r="V1923" s="5">
        <f>SalesData[[#This Row],[Profit]]/SalesData[[#This Row],[Sales]]</f>
        <v>-0.62</v>
      </c>
      <c r="W1923" s="17">
        <f>IF(SalesData[[#This Row],[Discount]]&gt;=0.2,1,0)</f>
        <v>1</v>
      </c>
      <c r="X1923" s="1" t="s">
        <v>60</v>
      </c>
      <c r="Y1923" s="1" t="str">
        <f>TEXT(SalesData[[#This Row],[Order Date]],"yyyy")</f>
        <v>2014</v>
      </c>
      <c r="Z1923" s="1" t="s">
        <v>79</v>
      </c>
    </row>
    <row r="1924" spans="1:26" x14ac:dyDescent="0.3">
      <c r="A1924">
        <v>9042</v>
      </c>
      <c r="B1924" s="1" t="s">
        <v>4184</v>
      </c>
      <c r="C1924" s="2">
        <v>41910</v>
      </c>
      <c r="D1924" s="2">
        <v>41915</v>
      </c>
      <c r="E1924" s="1" t="s">
        <v>41</v>
      </c>
      <c r="F1924" s="1" t="s">
        <v>3451</v>
      </c>
      <c r="G1924" s="1" t="s">
        <v>3452</v>
      </c>
      <c r="H1924" s="1" t="s">
        <v>26</v>
      </c>
      <c r="I1924" s="1" t="s">
        <v>27</v>
      </c>
      <c r="J1924" s="1" t="s">
        <v>4185</v>
      </c>
      <c r="K1924" s="1" t="s">
        <v>45</v>
      </c>
      <c r="L1924" s="1" t="s">
        <v>30</v>
      </c>
      <c r="M1924" s="1" t="s">
        <v>3619</v>
      </c>
      <c r="N1924" s="1" t="s">
        <v>32</v>
      </c>
      <c r="O1924" s="1" t="s">
        <v>58</v>
      </c>
      <c r="P1924" s="1" t="s">
        <v>3620</v>
      </c>
      <c r="Q1924">
        <v>337.08800000000002</v>
      </c>
      <c r="R1924">
        <v>4</v>
      </c>
      <c r="S1924" s="5">
        <v>0.2</v>
      </c>
      <c r="T1924" s="11">
        <v>16.854399999999998</v>
      </c>
      <c r="U1924" s="11">
        <f>SalesData[[#This Row],[Profit]]/SalesData[[#This Row],[Quantity]]</f>
        <v>4.2135999999999996</v>
      </c>
      <c r="V1924" s="5">
        <f>SalesData[[#This Row],[Profit]]/SalesData[[#This Row],[Sales]]</f>
        <v>4.9999999999999989E-2</v>
      </c>
      <c r="W1924" s="17">
        <f>IF(SalesData[[#This Row],[Discount]]&gt;=0.2,1,0)</f>
        <v>1</v>
      </c>
      <c r="X1924" s="1" t="s">
        <v>60</v>
      </c>
      <c r="Y1924" s="1" t="str">
        <f>TEXT(SalesData[[#This Row],[Order Date]],"yyyy")</f>
        <v>2014</v>
      </c>
      <c r="Z1924" s="1" t="s">
        <v>79</v>
      </c>
    </row>
    <row r="1925" spans="1:26" x14ac:dyDescent="0.3">
      <c r="A1925">
        <v>9057</v>
      </c>
      <c r="B1925" s="1" t="s">
        <v>4186</v>
      </c>
      <c r="C1925" s="2">
        <v>42310</v>
      </c>
      <c r="D1925" s="2">
        <v>42312</v>
      </c>
      <c r="E1925" s="1" t="s">
        <v>89</v>
      </c>
      <c r="F1925" s="1" t="s">
        <v>2653</v>
      </c>
      <c r="G1925" s="1" t="s">
        <v>2654</v>
      </c>
      <c r="H1925" s="1" t="s">
        <v>102</v>
      </c>
      <c r="I1925" s="1" t="s">
        <v>27</v>
      </c>
      <c r="J1925" s="1" t="s">
        <v>175</v>
      </c>
      <c r="K1925" s="1" t="s">
        <v>122</v>
      </c>
      <c r="L1925" s="1" t="s">
        <v>69</v>
      </c>
      <c r="M1925" s="1" t="s">
        <v>3593</v>
      </c>
      <c r="N1925" s="1" t="s">
        <v>32</v>
      </c>
      <c r="O1925" s="1" t="s">
        <v>38</v>
      </c>
      <c r="P1925" s="1" t="s">
        <v>3594</v>
      </c>
      <c r="Q1925">
        <v>2621.3220000000001</v>
      </c>
      <c r="R1925">
        <v>11</v>
      </c>
      <c r="S1925" s="5">
        <v>0.1</v>
      </c>
      <c r="T1925" s="11">
        <v>553.39020000000005</v>
      </c>
      <c r="U1925" s="11">
        <f>SalesData[[#This Row],[Profit]]/SalesData[[#This Row],[Quantity]]</f>
        <v>50.308200000000006</v>
      </c>
      <c r="V1925" s="5">
        <f>SalesData[[#This Row],[Profit]]/SalesData[[#This Row],[Sales]]</f>
        <v>0.21111111111111111</v>
      </c>
      <c r="W1925" s="17">
        <f>IF(SalesData[[#This Row],[Discount]]&gt;=0.2,1,0)</f>
        <v>0</v>
      </c>
      <c r="X1925" s="1" t="s">
        <v>72</v>
      </c>
      <c r="Y1925" s="1" t="str">
        <f>TEXT(SalesData[[#This Row],[Order Date]],"yyyy")</f>
        <v>2015</v>
      </c>
      <c r="Z1925" s="1" t="s">
        <v>36</v>
      </c>
    </row>
    <row r="1926" spans="1:26" x14ac:dyDescent="0.3">
      <c r="A1926">
        <v>9058</v>
      </c>
      <c r="B1926" s="1" t="s">
        <v>4187</v>
      </c>
      <c r="C1926" s="2">
        <v>42297</v>
      </c>
      <c r="D1926" s="2">
        <v>42301</v>
      </c>
      <c r="E1926" s="1" t="s">
        <v>41</v>
      </c>
      <c r="F1926" s="1" t="s">
        <v>2919</v>
      </c>
      <c r="G1926" s="1" t="s">
        <v>2920</v>
      </c>
      <c r="H1926" s="1" t="s">
        <v>26</v>
      </c>
      <c r="I1926" s="1" t="s">
        <v>27</v>
      </c>
      <c r="J1926" s="1" t="s">
        <v>54</v>
      </c>
      <c r="K1926" s="1" t="s">
        <v>55</v>
      </c>
      <c r="L1926" s="1" t="s">
        <v>56</v>
      </c>
      <c r="M1926" s="1" t="s">
        <v>2887</v>
      </c>
      <c r="N1926" s="1" t="s">
        <v>32</v>
      </c>
      <c r="O1926" s="1" t="s">
        <v>58</v>
      </c>
      <c r="P1926" s="1" t="s">
        <v>2888</v>
      </c>
      <c r="Q1926">
        <v>74.760000000000005</v>
      </c>
      <c r="R1926">
        <v>7</v>
      </c>
      <c r="S1926" s="5">
        <v>0</v>
      </c>
      <c r="T1926" s="11">
        <v>23.923200000000001</v>
      </c>
      <c r="U1926" s="11">
        <f>SalesData[[#This Row],[Profit]]/SalesData[[#This Row],[Quantity]]</f>
        <v>3.4176000000000002</v>
      </c>
      <c r="V1926" s="5">
        <f>SalesData[[#This Row],[Profit]]/SalesData[[#This Row],[Sales]]</f>
        <v>0.32</v>
      </c>
      <c r="W1926" s="17">
        <f>IF(SalesData[[#This Row],[Discount]]&gt;=0.2,1,0)</f>
        <v>0</v>
      </c>
      <c r="X1926" s="1" t="s">
        <v>85</v>
      </c>
      <c r="Y1926" s="1" t="str">
        <f>TEXT(SalesData[[#This Row],[Order Date]],"yyyy")</f>
        <v>2015</v>
      </c>
      <c r="Z1926" s="1" t="s">
        <v>50</v>
      </c>
    </row>
    <row r="1927" spans="1:26" x14ac:dyDescent="0.3">
      <c r="A1927">
        <v>9059</v>
      </c>
      <c r="B1927" s="1" t="s">
        <v>4187</v>
      </c>
      <c r="C1927" s="2">
        <v>42297</v>
      </c>
      <c r="D1927" s="2">
        <v>42301</v>
      </c>
      <c r="E1927" s="1" t="s">
        <v>41</v>
      </c>
      <c r="F1927" s="1" t="s">
        <v>2919</v>
      </c>
      <c r="G1927" s="1" t="s">
        <v>2920</v>
      </c>
      <c r="H1927" s="1" t="s">
        <v>26</v>
      </c>
      <c r="I1927" s="1" t="s">
        <v>27</v>
      </c>
      <c r="J1927" s="1" t="s">
        <v>54</v>
      </c>
      <c r="K1927" s="1" t="s">
        <v>55</v>
      </c>
      <c r="L1927" s="1" t="s">
        <v>56</v>
      </c>
      <c r="M1927" s="1" t="s">
        <v>3191</v>
      </c>
      <c r="N1927" s="1" t="s">
        <v>32</v>
      </c>
      <c r="O1927" s="1" t="s">
        <v>47</v>
      </c>
      <c r="P1927" s="1" t="s">
        <v>3192</v>
      </c>
      <c r="Q1927">
        <v>364.77600000000001</v>
      </c>
      <c r="R1927">
        <v>3</v>
      </c>
      <c r="S1927" s="5">
        <v>0.2</v>
      </c>
      <c r="T1927" s="11">
        <v>27.3582</v>
      </c>
      <c r="U1927" s="11">
        <f>SalesData[[#This Row],[Profit]]/SalesData[[#This Row],[Quantity]]</f>
        <v>9.1194000000000006</v>
      </c>
      <c r="V1927" s="5">
        <f>SalesData[[#This Row],[Profit]]/SalesData[[#This Row],[Sales]]</f>
        <v>7.4999999999999997E-2</v>
      </c>
      <c r="W1927" s="17">
        <f>IF(SalesData[[#This Row],[Discount]]&gt;=0.2,1,0)</f>
        <v>1</v>
      </c>
      <c r="X1927" s="1" t="s">
        <v>85</v>
      </c>
      <c r="Y1927" s="1" t="str">
        <f>TEXT(SalesData[[#This Row],[Order Date]],"yyyy")</f>
        <v>2015</v>
      </c>
      <c r="Z1927" s="1" t="s">
        <v>50</v>
      </c>
    </row>
    <row r="1928" spans="1:26" x14ac:dyDescent="0.3">
      <c r="A1928">
        <v>9060</v>
      </c>
      <c r="B1928" s="1" t="s">
        <v>4188</v>
      </c>
      <c r="C1928" s="2">
        <v>42535</v>
      </c>
      <c r="D1928" s="2">
        <v>42539</v>
      </c>
      <c r="E1928" s="1" t="s">
        <v>41</v>
      </c>
      <c r="F1928" s="1" t="s">
        <v>682</v>
      </c>
      <c r="G1928" s="1" t="s">
        <v>683</v>
      </c>
      <c r="H1928" s="1" t="s">
        <v>92</v>
      </c>
      <c r="I1928" s="1" t="s">
        <v>27</v>
      </c>
      <c r="J1928" s="1" t="s">
        <v>193</v>
      </c>
      <c r="K1928" s="1" t="s">
        <v>194</v>
      </c>
      <c r="L1928" s="1" t="s">
        <v>56</v>
      </c>
      <c r="M1928" s="1" t="s">
        <v>1136</v>
      </c>
      <c r="N1928" s="1" t="s">
        <v>32</v>
      </c>
      <c r="O1928" s="1" t="s">
        <v>47</v>
      </c>
      <c r="P1928" s="1" t="s">
        <v>1137</v>
      </c>
      <c r="Q1928">
        <v>1115.17</v>
      </c>
      <c r="R1928">
        <v>7</v>
      </c>
      <c r="S1928" s="5">
        <v>0</v>
      </c>
      <c r="T1928" s="11">
        <v>334.55099999999999</v>
      </c>
      <c r="U1928" s="11">
        <f>SalesData[[#This Row],[Profit]]/SalesData[[#This Row],[Quantity]]</f>
        <v>47.792999999999999</v>
      </c>
      <c r="V1928" s="5">
        <f>SalesData[[#This Row],[Profit]]/SalesData[[#This Row],[Sales]]</f>
        <v>0.3</v>
      </c>
      <c r="W1928" s="17">
        <f>IF(SalesData[[#This Row],[Discount]]&gt;=0.2,1,0)</f>
        <v>0</v>
      </c>
      <c r="X1928" s="1" t="s">
        <v>85</v>
      </c>
      <c r="Y1928" s="1" t="str">
        <f>TEXT(SalesData[[#This Row],[Order Date]],"yyyy")</f>
        <v>2016</v>
      </c>
      <c r="Z1928" s="1" t="s">
        <v>61</v>
      </c>
    </row>
    <row r="1929" spans="1:26" x14ac:dyDescent="0.3">
      <c r="A1929">
        <v>9069</v>
      </c>
      <c r="B1929" s="1" t="s">
        <v>4189</v>
      </c>
      <c r="C1929" s="2">
        <v>42615</v>
      </c>
      <c r="D1929" s="2">
        <v>42618</v>
      </c>
      <c r="E1929" s="1" t="s">
        <v>23</v>
      </c>
      <c r="F1929" s="1" t="s">
        <v>245</v>
      </c>
      <c r="G1929" s="1" t="s">
        <v>246</v>
      </c>
      <c r="H1929" s="1" t="s">
        <v>26</v>
      </c>
      <c r="I1929" s="1" t="s">
        <v>27</v>
      </c>
      <c r="J1929" s="1" t="s">
        <v>802</v>
      </c>
      <c r="K1929" s="1" t="s">
        <v>194</v>
      </c>
      <c r="L1929" s="1" t="s">
        <v>56</v>
      </c>
      <c r="M1929" s="1" t="s">
        <v>116</v>
      </c>
      <c r="N1929" s="1" t="s">
        <v>32</v>
      </c>
      <c r="O1929" s="1" t="s">
        <v>38</v>
      </c>
      <c r="P1929" s="1" t="s">
        <v>117</v>
      </c>
      <c r="Q1929">
        <v>215.976</v>
      </c>
      <c r="R1929">
        <v>3</v>
      </c>
      <c r="S1929" s="5">
        <v>0.2</v>
      </c>
      <c r="T1929" s="11">
        <v>-2.6997</v>
      </c>
      <c r="U1929" s="11">
        <f>SalesData[[#This Row],[Profit]]/SalesData[[#This Row],[Quantity]]</f>
        <v>-0.89990000000000003</v>
      </c>
      <c r="V1929" s="5">
        <f>SalesData[[#This Row],[Profit]]/SalesData[[#This Row],[Sales]]</f>
        <v>-1.2500000000000001E-2</v>
      </c>
      <c r="W1929" s="17">
        <f>IF(SalesData[[#This Row],[Discount]]&gt;=0.2,1,0)</f>
        <v>1</v>
      </c>
      <c r="X1929" s="1" t="s">
        <v>35</v>
      </c>
      <c r="Y1929" s="1" t="str">
        <f>TEXT(SalesData[[#This Row],[Order Date]],"yyyy")</f>
        <v>2016</v>
      </c>
      <c r="Z1929" s="1" t="s">
        <v>79</v>
      </c>
    </row>
    <row r="1930" spans="1:26" x14ac:dyDescent="0.3">
      <c r="A1930">
        <v>9071</v>
      </c>
      <c r="B1930" s="1" t="s">
        <v>4190</v>
      </c>
      <c r="C1930" s="2">
        <v>43073</v>
      </c>
      <c r="D1930" s="2">
        <v>43074</v>
      </c>
      <c r="E1930" s="1" t="s">
        <v>89</v>
      </c>
      <c r="F1930" s="1" t="s">
        <v>2594</v>
      </c>
      <c r="G1930" s="1" t="s">
        <v>2595</v>
      </c>
      <c r="H1930" s="1" t="s">
        <v>92</v>
      </c>
      <c r="I1930" s="1" t="s">
        <v>27</v>
      </c>
      <c r="J1930" s="1" t="s">
        <v>67</v>
      </c>
      <c r="K1930" s="1" t="s">
        <v>68</v>
      </c>
      <c r="L1930" s="1" t="s">
        <v>69</v>
      </c>
      <c r="M1930" s="1" t="s">
        <v>381</v>
      </c>
      <c r="N1930" s="1" t="s">
        <v>32</v>
      </c>
      <c r="O1930" s="1" t="s">
        <v>58</v>
      </c>
      <c r="P1930" s="1" t="s">
        <v>382</v>
      </c>
      <c r="Q1930">
        <v>11.352</v>
      </c>
      <c r="R1930">
        <v>3</v>
      </c>
      <c r="S1930" s="5">
        <v>0.2</v>
      </c>
      <c r="T1930" s="11">
        <v>2.6960999999999999</v>
      </c>
      <c r="U1930" s="11">
        <f>SalesData[[#This Row],[Profit]]/SalesData[[#This Row],[Quantity]]</f>
        <v>0.89869999999999994</v>
      </c>
      <c r="V1930" s="5">
        <f>SalesData[[#This Row],[Profit]]/SalesData[[#This Row],[Sales]]</f>
        <v>0.23749999999999999</v>
      </c>
      <c r="W1930" s="17">
        <f>IF(SalesData[[#This Row],[Discount]]&gt;=0.2,1,0)</f>
        <v>1</v>
      </c>
      <c r="X1930" s="1" t="s">
        <v>125</v>
      </c>
      <c r="Y1930" s="1" t="str">
        <f>TEXT(SalesData[[#This Row],[Order Date]],"yyyy")</f>
        <v>2017</v>
      </c>
      <c r="Z1930" s="1" t="s">
        <v>98</v>
      </c>
    </row>
    <row r="1931" spans="1:26" x14ac:dyDescent="0.3">
      <c r="A1931">
        <v>9079</v>
      </c>
      <c r="B1931" s="1" t="s">
        <v>4191</v>
      </c>
      <c r="C1931" s="2">
        <v>42416</v>
      </c>
      <c r="D1931" s="2">
        <v>42423</v>
      </c>
      <c r="E1931" s="1" t="s">
        <v>41</v>
      </c>
      <c r="F1931" s="1" t="s">
        <v>3999</v>
      </c>
      <c r="G1931" s="1" t="s">
        <v>4000</v>
      </c>
      <c r="H1931" s="1" t="s">
        <v>26</v>
      </c>
      <c r="I1931" s="1" t="s">
        <v>27</v>
      </c>
      <c r="J1931" s="1" t="s">
        <v>28</v>
      </c>
      <c r="K1931" s="1" t="s">
        <v>29</v>
      </c>
      <c r="L1931" s="1" t="s">
        <v>30</v>
      </c>
      <c r="M1931" s="1" t="s">
        <v>220</v>
      </c>
      <c r="N1931" s="1" t="s">
        <v>32</v>
      </c>
      <c r="O1931" s="1" t="s">
        <v>58</v>
      </c>
      <c r="P1931" s="1" t="s">
        <v>221</v>
      </c>
      <c r="Q1931">
        <v>318.08</v>
      </c>
      <c r="R1931">
        <v>4</v>
      </c>
      <c r="S1931" s="5">
        <v>0</v>
      </c>
      <c r="T1931" s="11">
        <v>34.988799999999998</v>
      </c>
      <c r="U1931" s="11">
        <f>SalesData[[#This Row],[Profit]]/SalesData[[#This Row],[Quantity]]</f>
        <v>8.7471999999999994</v>
      </c>
      <c r="V1931" s="5">
        <f>SalesData[[#This Row],[Profit]]/SalesData[[#This Row],[Sales]]</f>
        <v>0.11</v>
      </c>
      <c r="W1931" s="17">
        <f>IF(SalesData[[#This Row],[Discount]]&gt;=0.2,1,0)</f>
        <v>0</v>
      </c>
      <c r="X1931" s="1" t="s">
        <v>49</v>
      </c>
      <c r="Y1931" s="1" t="str">
        <f>TEXT(SalesData[[#This Row],[Order Date]],"yyyy")</f>
        <v>2016</v>
      </c>
      <c r="Z1931" s="1" t="s">
        <v>299</v>
      </c>
    </row>
    <row r="1932" spans="1:26" x14ac:dyDescent="0.3">
      <c r="A1932">
        <v>9088</v>
      </c>
      <c r="B1932" s="1" t="s">
        <v>4192</v>
      </c>
      <c r="C1932" s="2">
        <v>42639</v>
      </c>
      <c r="D1932" s="2">
        <v>42643</v>
      </c>
      <c r="E1932" s="1" t="s">
        <v>41</v>
      </c>
      <c r="F1932" s="1" t="s">
        <v>4193</v>
      </c>
      <c r="G1932" s="1" t="s">
        <v>4194</v>
      </c>
      <c r="H1932" s="1" t="s">
        <v>92</v>
      </c>
      <c r="I1932" s="1" t="s">
        <v>27</v>
      </c>
      <c r="J1932" s="1" t="s">
        <v>103</v>
      </c>
      <c r="K1932" s="1" t="s">
        <v>94</v>
      </c>
      <c r="L1932" s="1" t="s">
        <v>95</v>
      </c>
      <c r="M1932" s="1" t="s">
        <v>144</v>
      </c>
      <c r="N1932" s="1" t="s">
        <v>32</v>
      </c>
      <c r="O1932" s="1" t="s">
        <v>38</v>
      </c>
      <c r="P1932" s="1" t="s">
        <v>145</v>
      </c>
      <c r="Q1932">
        <v>454.96499999999997</v>
      </c>
      <c r="R1932">
        <v>5</v>
      </c>
      <c r="S1932" s="5">
        <v>0.3</v>
      </c>
      <c r="T1932" s="11">
        <v>-136.48949999999999</v>
      </c>
      <c r="U1932" s="11">
        <f>SalesData[[#This Row],[Profit]]/SalesData[[#This Row],[Quantity]]</f>
        <v>-27.297899999999998</v>
      </c>
      <c r="V1932" s="5">
        <f>SalesData[[#This Row],[Profit]]/SalesData[[#This Row],[Sales]]</f>
        <v>-0.3</v>
      </c>
      <c r="W1932" s="17">
        <f>IF(SalesData[[#This Row],[Discount]]&gt;=0.2,1,0)</f>
        <v>1</v>
      </c>
      <c r="X1932" s="1" t="s">
        <v>85</v>
      </c>
      <c r="Y1932" s="1" t="str">
        <f>TEXT(SalesData[[#This Row],[Order Date]],"yyyy")</f>
        <v>2016</v>
      </c>
      <c r="Z1932" s="1" t="s">
        <v>79</v>
      </c>
    </row>
    <row r="1933" spans="1:26" x14ac:dyDescent="0.3">
      <c r="A1933">
        <v>9093</v>
      </c>
      <c r="B1933" s="1" t="s">
        <v>4195</v>
      </c>
      <c r="C1933" s="2">
        <v>42183</v>
      </c>
      <c r="D1933" s="2">
        <v>42188</v>
      </c>
      <c r="E1933" s="1" t="s">
        <v>23</v>
      </c>
      <c r="F1933" s="1" t="s">
        <v>1940</v>
      </c>
      <c r="G1933" s="1" t="s">
        <v>1941</v>
      </c>
      <c r="H1933" s="1" t="s">
        <v>92</v>
      </c>
      <c r="I1933" s="1" t="s">
        <v>27</v>
      </c>
      <c r="J1933" s="1" t="s">
        <v>121</v>
      </c>
      <c r="K1933" s="1" t="s">
        <v>233</v>
      </c>
      <c r="L1933" s="1" t="s">
        <v>69</v>
      </c>
      <c r="M1933" s="1" t="s">
        <v>1550</v>
      </c>
      <c r="N1933" s="1" t="s">
        <v>32</v>
      </c>
      <c r="O1933" s="1" t="s">
        <v>33</v>
      </c>
      <c r="P1933" s="1" t="s">
        <v>1551</v>
      </c>
      <c r="Q1933">
        <v>482.94</v>
      </c>
      <c r="R1933">
        <v>6</v>
      </c>
      <c r="S1933" s="5">
        <v>0.5</v>
      </c>
      <c r="T1933" s="11">
        <v>-376.69319999999999</v>
      </c>
      <c r="U1933" s="11">
        <f>SalesData[[#This Row],[Profit]]/SalesData[[#This Row],[Quantity]]</f>
        <v>-62.782199999999996</v>
      </c>
      <c r="V1933" s="5">
        <f>SalesData[[#This Row],[Profit]]/SalesData[[#This Row],[Sales]]</f>
        <v>-0.78</v>
      </c>
      <c r="W1933" s="17">
        <f>IF(SalesData[[#This Row],[Discount]]&gt;=0.2,1,0)</f>
        <v>1</v>
      </c>
      <c r="X1933" s="1" t="s">
        <v>60</v>
      </c>
      <c r="Y1933" s="1" t="str">
        <f>TEXT(SalesData[[#This Row],[Order Date]],"yyyy")</f>
        <v>2015</v>
      </c>
      <c r="Z1933" s="1" t="s">
        <v>61</v>
      </c>
    </row>
    <row r="1934" spans="1:26" x14ac:dyDescent="0.3">
      <c r="A1934">
        <v>9104</v>
      </c>
      <c r="B1934" s="1" t="s">
        <v>4196</v>
      </c>
      <c r="C1934" s="2">
        <v>42315</v>
      </c>
      <c r="D1934" s="2">
        <v>42320</v>
      </c>
      <c r="E1934" s="1" t="s">
        <v>41</v>
      </c>
      <c r="F1934" s="1" t="s">
        <v>1264</v>
      </c>
      <c r="G1934" s="1" t="s">
        <v>1265</v>
      </c>
      <c r="H1934" s="1" t="s">
        <v>26</v>
      </c>
      <c r="I1934" s="1" t="s">
        <v>27</v>
      </c>
      <c r="J1934" s="1" t="s">
        <v>103</v>
      </c>
      <c r="K1934" s="1" t="s">
        <v>94</v>
      </c>
      <c r="L1934" s="1" t="s">
        <v>95</v>
      </c>
      <c r="M1934" s="1" t="s">
        <v>2397</v>
      </c>
      <c r="N1934" s="1" t="s">
        <v>32</v>
      </c>
      <c r="O1934" s="1" t="s">
        <v>58</v>
      </c>
      <c r="P1934" s="1" t="s">
        <v>2398</v>
      </c>
      <c r="Q1934">
        <v>64.959999999999994</v>
      </c>
      <c r="R1934">
        <v>5</v>
      </c>
      <c r="S1934" s="5">
        <v>0.6</v>
      </c>
      <c r="T1934" s="11">
        <v>-84.447999999999993</v>
      </c>
      <c r="U1934" s="11">
        <f>SalesData[[#This Row],[Profit]]/SalesData[[#This Row],[Quantity]]</f>
        <v>-16.889599999999998</v>
      </c>
      <c r="V1934" s="5">
        <f>SalesData[[#This Row],[Profit]]/SalesData[[#This Row],[Sales]]</f>
        <v>-1.3</v>
      </c>
      <c r="W1934" s="17">
        <f>IF(SalesData[[#This Row],[Discount]]&gt;=0.2,1,0)</f>
        <v>1</v>
      </c>
      <c r="X1934" s="1" t="s">
        <v>60</v>
      </c>
      <c r="Y1934" s="1" t="str">
        <f>TEXT(SalesData[[#This Row],[Order Date]],"yyyy")</f>
        <v>2015</v>
      </c>
      <c r="Z1934" s="1" t="s">
        <v>36</v>
      </c>
    </row>
    <row r="1935" spans="1:26" x14ac:dyDescent="0.3">
      <c r="A1935">
        <v>9117</v>
      </c>
      <c r="B1935" s="1" t="s">
        <v>4197</v>
      </c>
      <c r="C1935" s="2">
        <v>42754</v>
      </c>
      <c r="D1935" s="2">
        <v>42759</v>
      </c>
      <c r="E1935" s="1" t="s">
        <v>23</v>
      </c>
      <c r="F1935" s="1" t="s">
        <v>1765</v>
      </c>
      <c r="G1935" s="1" t="s">
        <v>1766</v>
      </c>
      <c r="H1935" s="1" t="s">
        <v>26</v>
      </c>
      <c r="I1935" s="1" t="s">
        <v>27</v>
      </c>
      <c r="J1935" s="1" t="s">
        <v>67</v>
      </c>
      <c r="K1935" s="1" t="s">
        <v>68</v>
      </c>
      <c r="L1935" s="1" t="s">
        <v>69</v>
      </c>
      <c r="M1935" s="1" t="s">
        <v>699</v>
      </c>
      <c r="N1935" s="1" t="s">
        <v>32</v>
      </c>
      <c r="O1935" s="1" t="s">
        <v>58</v>
      </c>
      <c r="P1935" s="1" t="s">
        <v>700</v>
      </c>
      <c r="Q1935">
        <v>31.968</v>
      </c>
      <c r="R1935">
        <v>2</v>
      </c>
      <c r="S1935" s="5">
        <v>0.2</v>
      </c>
      <c r="T1935" s="11">
        <v>6.3936000000000002</v>
      </c>
      <c r="U1935" s="11">
        <f>SalesData[[#This Row],[Profit]]/SalesData[[#This Row],[Quantity]]</f>
        <v>3.1968000000000001</v>
      </c>
      <c r="V1935" s="5">
        <f>SalesData[[#This Row],[Profit]]/SalesData[[#This Row],[Sales]]</f>
        <v>0.2</v>
      </c>
      <c r="W1935" s="17">
        <f>IF(SalesData[[#This Row],[Discount]]&gt;=0.2,1,0)</f>
        <v>1</v>
      </c>
      <c r="X1935" s="1" t="s">
        <v>60</v>
      </c>
      <c r="Y1935" s="1" t="str">
        <f>TEXT(SalesData[[#This Row],[Order Date]],"yyyy")</f>
        <v>2017</v>
      </c>
      <c r="Z1935" s="1" t="s">
        <v>171</v>
      </c>
    </row>
    <row r="1936" spans="1:26" x14ac:dyDescent="0.3">
      <c r="A1936">
        <v>9118</v>
      </c>
      <c r="B1936" s="1" t="s">
        <v>4197</v>
      </c>
      <c r="C1936" s="2">
        <v>42754</v>
      </c>
      <c r="D1936" s="2">
        <v>42759</v>
      </c>
      <c r="E1936" s="1" t="s">
        <v>23</v>
      </c>
      <c r="F1936" s="1" t="s">
        <v>1765</v>
      </c>
      <c r="G1936" s="1" t="s">
        <v>1766</v>
      </c>
      <c r="H1936" s="1" t="s">
        <v>26</v>
      </c>
      <c r="I1936" s="1" t="s">
        <v>27</v>
      </c>
      <c r="J1936" s="1" t="s">
        <v>67</v>
      </c>
      <c r="K1936" s="1" t="s">
        <v>68</v>
      </c>
      <c r="L1936" s="1" t="s">
        <v>69</v>
      </c>
      <c r="M1936" s="1" t="s">
        <v>983</v>
      </c>
      <c r="N1936" s="1" t="s">
        <v>32</v>
      </c>
      <c r="O1936" s="1" t="s">
        <v>38</v>
      </c>
      <c r="P1936" s="1" t="s">
        <v>984</v>
      </c>
      <c r="Q1936">
        <v>887.27099999999996</v>
      </c>
      <c r="R1936">
        <v>3</v>
      </c>
      <c r="S1936" s="5">
        <v>0.3</v>
      </c>
      <c r="T1936" s="11">
        <v>-63.3765</v>
      </c>
      <c r="U1936" s="11">
        <f>SalesData[[#This Row],[Profit]]/SalesData[[#This Row],[Quantity]]</f>
        <v>-21.125499999999999</v>
      </c>
      <c r="V1936" s="5">
        <f>SalesData[[#This Row],[Profit]]/SalesData[[#This Row],[Sales]]</f>
        <v>-7.1428571428571438E-2</v>
      </c>
      <c r="W1936" s="17">
        <f>IF(SalesData[[#This Row],[Discount]]&gt;=0.2,1,0)</f>
        <v>1</v>
      </c>
      <c r="X1936" s="1" t="s">
        <v>60</v>
      </c>
      <c r="Y1936" s="1" t="str">
        <f>TEXT(SalesData[[#This Row],[Order Date]],"yyyy")</f>
        <v>2017</v>
      </c>
      <c r="Z1936" s="1" t="s">
        <v>171</v>
      </c>
    </row>
    <row r="1937" spans="1:26" x14ac:dyDescent="0.3">
      <c r="A1937">
        <v>9125</v>
      </c>
      <c r="B1937" s="1" t="s">
        <v>4198</v>
      </c>
      <c r="C1937" s="2">
        <v>42600</v>
      </c>
      <c r="D1937" s="2">
        <v>42602</v>
      </c>
      <c r="E1937" s="1" t="s">
        <v>23</v>
      </c>
      <c r="F1937" s="1" t="s">
        <v>3035</v>
      </c>
      <c r="G1937" s="1" t="s">
        <v>3036</v>
      </c>
      <c r="H1937" s="1" t="s">
        <v>102</v>
      </c>
      <c r="I1937" s="1" t="s">
        <v>27</v>
      </c>
      <c r="J1937" s="1" t="s">
        <v>103</v>
      </c>
      <c r="K1937" s="1" t="s">
        <v>94</v>
      </c>
      <c r="L1937" s="1" t="s">
        <v>95</v>
      </c>
      <c r="M1937" s="1" t="s">
        <v>929</v>
      </c>
      <c r="N1937" s="1" t="s">
        <v>32</v>
      </c>
      <c r="O1937" s="1" t="s">
        <v>58</v>
      </c>
      <c r="P1937" s="1" t="s">
        <v>318</v>
      </c>
      <c r="Q1937">
        <v>9.5519999999999996</v>
      </c>
      <c r="R1937">
        <v>3</v>
      </c>
      <c r="S1937" s="5">
        <v>0.6</v>
      </c>
      <c r="T1937" s="11">
        <v>-3.8208000000000002</v>
      </c>
      <c r="U1937" s="11">
        <f>SalesData[[#This Row],[Profit]]/SalesData[[#This Row],[Quantity]]</f>
        <v>-1.2736000000000001</v>
      </c>
      <c r="V1937" s="5">
        <f>SalesData[[#This Row],[Profit]]/SalesData[[#This Row],[Sales]]</f>
        <v>-0.4</v>
      </c>
      <c r="W1937" s="17">
        <f>IF(SalesData[[#This Row],[Discount]]&gt;=0.2,1,0)</f>
        <v>1</v>
      </c>
      <c r="X1937" s="1" t="s">
        <v>72</v>
      </c>
      <c r="Y1937" s="1" t="str">
        <f>TEXT(SalesData[[#This Row],[Order Date]],"yyyy")</f>
        <v>2016</v>
      </c>
      <c r="Z1937" s="1" t="s">
        <v>255</v>
      </c>
    </row>
    <row r="1938" spans="1:26" x14ac:dyDescent="0.3">
      <c r="A1938">
        <v>9126</v>
      </c>
      <c r="B1938" s="1" t="s">
        <v>4198</v>
      </c>
      <c r="C1938" s="2">
        <v>42600</v>
      </c>
      <c r="D1938" s="2">
        <v>42602</v>
      </c>
      <c r="E1938" s="1" t="s">
        <v>23</v>
      </c>
      <c r="F1938" s="1" t="s">
        <v>3035</v>
      </c>
      <c r="G1938" s="1" t="s">
        <v>3036</v>
      </c>
      <c r="H1938" s="1" t="s">
        <v>102</v>
      </c>
      <c r="I1938" s="1" t="s">
        <v>27</v>
      </c>
      <c r="J1938" s="1" t="s">
        <v>103</v>
      </c>
      <c r="K1938" s="1" t="s">
        <v>94</v>
      </c>
      <c r="L1938" s="1" t="s">
        <v>95</v>
      </c>
      <c r="M1938" s="1" t="s">
        <v>2427</v>
      </c>
      <c r="N1938" s="1" t="s">
        <v>32</v>
      </c>
      <c r="O1938" s="1" t="s">
        <v>58</v>
      </c>
      <c r="P1938" s="1" t="s">
        <v>2428</v>
      </c>
      <c r="Q1938">
        <v>5.3440000000000003</v>
      </c>
      <c r="R1938">
        <v>4</v>
      </c>
      <c r="S1938" s="5">
        <v>0.6</v>
      </c>
      <c r="T1938" s="11">
        <v>-2.1375999999999999</v>
      </c>
      <c r="U1938" s="11">
        <f>SalesData[[#This Row],[Profit]]/SalesData[[#This Row],[Quantity]]</f>
        <v>-0.53439999999999999</v>
      </c>
      <c r="V1938" s="5">
        <f>SalesData[[#This Row],[Profit]]/SalesData[[#This Row],[Sales]]</f>
        <v>-0.39999999999999997</v>
      </c>
      <c r="W1938" s="17">
        <f>IF(SalesData[[#This Row],[Discount]]&gt;=0.2,1,0)</f>
        <v>1</v>
      </c>
      <c r="X1938" s="1" t="s">
        <v>72</v>
      </c>
      <c r="Y1938" s="1" t="str">
        <f>TEXT(SalesData[[#This Row],[Order Date]],"yyyy")</f>
        <v>2016</v>
      </c>
      <c r="Z1938" s="1" t="s">
        <v>255</v>
      </c>
    </row>
    <row r="1939" spans="1:26" x14ac:dyDescent="0.3">
      <c r="A1939">
        <v>9130</v>
      </c>
      <c r="B1939" s="1" t="s">
        <v>4199</v>
      </c>
      <c r="C1939" s="2">
        <v>42453</v>
      </c>
      <c r="D1939" s="2">
        <v>42455</v>
      </c>
      <c r="E1939" s="1" t="s">
        <v>23</v>
      </c>
      <c r="F1939" s="1" t="s">
        <v>3880</v>
      </c>
      <c r="G1939" s="1" t="s">
        <v>3881</v>
      </c>
      <c r="H1939" s="1" t="s">
        <v>26</v>
      </c>
      <c r="I1939" s="1" t="s">
        <v>27</v>
      </c>
      <c r="J1939" s="1" t="s">
        <v>695</v>
      </c>
      <c r="K1939" s="1" t="s">
        <v>233</v>
      </c>
      <c r="L1939" s="1" t="s">
        <v>69</v>
      </c>
      <c r="M1939" s="1" t="s">
        <v>1969</v>
      </c>
      <c r="N1939" s="1" t="s">
        <v>32</v>
      </c>
      <c r="O1939" s="1" t="s">
        <v>33</v>
      </c>
      <c r="P1939" s="1" t="s">
        <v>1970</v>
      </c>
      <c r="Q1939">
        <v>301.47000000000003</v>
      </c>
      <c r="R1939">
        <v>3</v>
      </c>
      <c r="S1939" s="5">
        <v>0.5</v>
      </c>
      <c r="T1939" s="11">
        <v>-241.17599999999999</v>
      </c>
      <c r="U1939" s="11">
        <f>SalesData[[#This Row],[Profit]]/SalesData[[#This Row],[Quantity]]</f>
        <v>-80.391999999999996</v>
      </c>
      <c r="V1939" s="5">
        <f>SalesData[[#This Row],[Profit]]/SalesData[[#This Row],[Sales]]</f>
        <v>-0.79999999999999993</v>
      </c>
      <c r="W1939" s="17">
        <f>IF(SalesData[[#This Row],[Discount]]&gt;=0.2,1,0)</f>
        <v>1</v>
      </c>
      <c r="X1939" s="1" t="s">
        <v>72</v>
      </c>
      <c r="Y1939" s="1" t="str">
        <f>TEXT(SalesData[[#This Row],[Order Date]],"yyyy")</f>
        <v>2016</v>
      </c>
      <c r="Z1939" s="1" t="s">
        <v>197</v>
      </c>
    </row>
    <row r="1940" spans="1:26" x14ac:dyDescent="0.3">
      <c r="A1940">
        <v>9132</v>
      </c>
      <c r="B1940" s="1" t="s">
        <v>4200</v>
      </c>
      <c r="C1940" s="2">
        <v>42883</v>
      </c>
      <c r="D1940" s="2">
        <v>42887</v>
      </c>
      <c r="E1940" s="1" t="s">
        <v>41</v>
      </c>
      <c r="F1940" s="1" t="s">
        <v>2096</v>
      </c>
      <c r="G1940" s="1" t="s">
        <v>2097</v>
      </c>
      <c r="H1940" s="1" t="s">
        <v>92</v>
      </c>
      <c r="I1940" s="1" t="s">
        <v>27</v>
      </c>
      <c r="J1940" s="1" t="s">
        <v>4201</v>
      </c>
      <c r="K1940" s="1" t="s">
        <v>1091</v>
      </c>
      <c r="L1940" s="1" t="s">
        <v>69</v>
      </c>
      <c r="M1940" s="1" t="s">
        <v>1292</v>
      </c>
      <c r="N1940" s="1" t="s">
        <v>32</v>
      </c>
      <c r="O1940" s="1" t="s">
        <v>58</v>
      </c>
      <c r="P1940" s="1" t="s">
        <v>1293</v>
      </c>
      <c r="Q1940">
        <v>27.46</v>
      </c>
      <c r="R1940">
        <v>2</v>
      </c>
      <c r="S1940" s="5">
        <v>0</v>
      </c>
      <c r="T1940" s="11">
        <v>9.8856000000000002</v>
      </c>
      <c r="U1940" s="11">
        <f>SalesData[[#This Row],[Profit]]/SalesData[[#This Row],[Quantity]]</f>
        <v>4.9428000000000001</v>
      </c>
      <c r="V1940" s="5">
        <f>SalesData[[#This Row],[Profit]]/SalesData[[#This Row],[Sales]]</f>
        <v>0.36</v>
      </c>
      <c r="W1940" s="17">
        <f>IF(SalesData[[#This Row],[Discount]]&gt;=0.2,1,0)</f>
        <v>0</v>
      </c>
      <c r="X1940" s="1" t="s">
        <v>85</v>
      </c>
      <c r="Y1940" s="1" t="str">
        <f>TEXT(SalesData[[#This Row],[Order Date]],"yyyy")</f>
        <v>2017</v>
      </c>
      <c r="Z1940" s="1" t="s">
        <v>163</v>
      </c>
    </row>
    <row r="1941" spans="1:26" x14ac:dyDescent="0.3">
      <c r="A1941">
        <v>9155</v>
      </c>
      <c r="B1941" s="1" t="s">
        <v>4202</v>
      </c>
      <c r="C1941" s="2">
        <v>42583</v>
      </c>
      <c r="D1941" s="2">
        <v>42585</v>
      </c>
      <c r="E1941" s="1" t="s">
        <v>23</v>
      </c>
      <c r="F1941" s="1" t="s">
        <v>4203</v>
      </c>
      <c r="G1941" s="1" t="s">
        <v>4204</v>
      </c>
      <c r="H1941" s="1" t="s">
        <v>26</v>
      </c>
      <c r="I1941" s="1" t="s">
        <v>27</v>
      </c>
      <c r="J1941" s="1" t="s">
        <v>67</v>
      </c>
      <c r="K1941" s="1" t="s">
        <v>68</v>
      </c>
      <c r="L1941" s="1" t="s">
        <v>69</v>
      </c>
      <c r="M1941" s="1" t="s">
        <v>553</v>
      </c>
      <c r="N1941" s="1" t="s">
        <v>32</v>
      </c>
      <c r="O1941" s="1" t="s">
        <v>58</v>
      </c>
      <c r="P1941" s="1" t="s">
        <v>3127</v>
      </c>
      <c r="Q1941">
        <v>19.312000000000001</v>
      </c>
      <c r="R1941">
        <v>2</v>
      </c>
      <c r="S1941" s="5">
        <v>0.2</v>
      </c>
      <c r="T1941" s="11">
        <v>3.1381999999999999</v>
      </c>
      <c r="U1941" s="11">
        <f>SalesData[[#This Row],[Profit]]/SalesData[[#This Row],[Quantity]]</f>
        <v>1.5690999999999999</v>
      </c>
      <c r="V1941" s="5">
        <f>SalesData[[#This Row],[Profit]]/SalesData[[#This Row],[Sales]]</f>
        <v>0.16249999999999998</v>
      </c>
      <c r="W1941" s="17">
        <f>IF(SalesData[[#This Row],[Discount]]&gt;=0.2,1,0)</f>
        <v>1</v>
      </c>
      <c r="X1941" s="1" t="s">
        <v>72</v>
      </c>
      <c r="Y1941" s="1" t="str">
        <f>TEXT(SalesData[[#This Row],[Order Date]],"yyyy")</f>
        <v>2016</v>
      </c>
      <c r="Z1941" s="1" t="s">
        <v>255</v>
      </c>
    </row>
    <row r="1942" spans="1:26" x14ac:dyDescent="0.3">
      <c r="A1942">
        <v>9162</v>
      </c>
      <c r="B1942" s="1" t="s">
        <v>4205</v>
      </c>
      <c r="C1942" s="2">
        <v>42712</v>
      </c>
      <c r="D1942" s="2">
        <v>42716</v>
      </c>
      <c r="E1942" s="1" t="s">
        <v>41</v>
      </c>
      <c r="F1942" s="1" t="s">
        <v>1474</v>
      </c>
      <c r="G1942" s="1" t="s">
        <v>1475</v>
      </c>
      <c r="H1942" s="1" t="s">
        <v>26</v>
      </c>
      <c r="I1942" s="1" t="s">
        <v>27</v>
      </c>
      <c r="J1942" s="1" t="s">
        <v>4206</v>
      </c>
      <c r="K1942" s="1" t="s">
        <v>240</v>
      </c>
      <c r="L1942" s="1" t="s">
        <v>95</v>
      </c>
      <c r="M1942" s="1" t="s">
        <v>1955</v>
      </c>
      <c r="N1942" s="1" t="s">
        <v>32</v>
      </c>
      <c r="O1942" s="1" t="s">
        <v>33</v>
      </c>
      <c r="P1942" s="1" t="s">
        <v>1956</v>
      </c>
      <c r="Q1942">
        <v>405.86</v>
      </c>
      <c r="R1942">
        <v>7</v>
      </c>
      <c r="S1942" s="5">
        <v>0</v>
      </c>
      <c r="T1942" s="11">
        <v>32.468800000000002</v>
      </c>
      <c r="U1942" s="11">
        <f>SalesData[[#This Row],[Profit]]/SalesData[[#This Row],[Quantity]]</f>
        <v>4.6383999999999999</v>
      </c>
      <c r="V1942" s="5">
        <f>SalesData[[#This Row],[Profit]]/SalesData[[#This Row],[Sales]]</f>
        <v>0.08</v>
      </c>
      <c r="W1942" s="17">
        <f>IF(SalesData[[#This Row],[Discount]]&gt;=0.2,1,0)</f>
        <v>0</v>
      </c>
      <c r="X1942" s="1" t="s">
        <v>85</v>
      </c>
      <c r="Y1942" s="1" t="str">
        <f>TEXT(SalesData[[#This Row],[Order Date]],"yyyy")</f>
        <v>2016</v>
      </c>
      <c r="Z1942" s="1" t="s">
        <v>98</v>
      </c>
    </row>
    <row r="1943" spans="1:26" x14ac:dyDescent="0.3">
      <c r="A1943">
        <v>9163</v>
      </c>
      <c r="B1943" s="1" t="s">
        <v>4205</v>
      </c>
      <c r="C1943" s="2">
        <v>42712</v>
      </c>
      <c r="D1943" s="2">
        <v>42716</v>
      </c>
      <c r="E1943" s="1" t="s">
        <v>41</v>
      </c>
      <c r="F1943" s="1" t="s">
        <v>1474</v>
      </c>
      <c r="G1943" s="1" t="s">
        <v>1475</v>
      </c>
      <c r="H1943" s="1" t="s">
        <v>26</v>
      </c>
      <c r="I1943" s="1" t="s">
        <v>27</v>
      </c>
      <c r="J1943" s="1" t="s">
        <v>4206</v>
      </c>
      <c r="K1943" s="1" t="s">
        <v>240</v>
      </c>
      <c r="L1943" s="1" t="s">
        <v>95</v>
      </c>
      <c r="M1943" s="1" t="s">
        <v>807</v>
      </c>
      <c r="N1943" s="1" t="s">
        <v>32</v>
      </c>
      <c r="O1943" s="1" t="s">
        <v>38</v>
      </c>
      <c r="P1943" s="1" t="s">
        <v>808</v>
      </c>
      <c r="Q1943">
        <v>680.01</v>
      </c>
      <c r="R1943">
        <v>3</v>
      </c>
      <c r="S1943" s="5">
        <v>0</v>
      </c>
      <c r="T1943" s="11">
        <v>176.80260000000001</v>
      </c>
      <c r="U1943" s="11">
        <f>SalesData[[#This Row],[Profit]]/SalesData[[#This Row],[Quantity]]</f>
        <v>58.934200000000004</v>
      </c>
      <c r="V1943" s="5">
        <f>SalesData[[#This Row],[Profit]]/SalesData[[#This Row],[Sales]]</f>
        <v>0.26</v>
      </c>
      <c r="W1943" s="17">
        <f>IF(SalesData[[#This Row],[Discount]]&gt;=0.2,1,0)</f>
        <v>0</v>
      </c>
      <c r="X1943" s="1" t="s">
        <v>85</v>
      </c>
      <c r="Y1943" s="1" t="str">
        <f>TEXT(SalesData[[#This Row],[Order Date]],"yyyy")</f>
        <v>2016</v>
      </c>
      <c r="Z1943" s="1" t="s">
        <v>98</v>
      </c>
    </row>
    <row r="1944" spans="1:26" x14ac:dyDescent="0.3">
      <c r="A1944">
        <v>9171</v>
      </c>
      <c r="B1944" s="1" t="s">
        <v>4207</v>
      </c>
      <c r="C1944" s="2">
        <v>42705</v>
      </c>
      <c r="D1944" s="2">
        <v>42705</v>
      </c>
      <c r="E1944" s="1" t="s">
        <v>427</v>
      </c>
      <c r="F1944" s="1" t="s">
        <v>2441</v>
      </c>
      <c r="G1944" s="1" t="s">
        <v>2442</v>
      </c>
      <c r="H1944" s="1" t="s">
        <v>102</v>
      </c>
      <c r="I1944" s="1" t="s">
        <v>27</v>
      </c>
      <c r="J1944" s="1" t="s">
        <v>3449</v>
      </c>
      <c r="K1944" s="1" t="s">
        <v>55</v>
      </c>
      <c r="L1944" s="1" t="s">
        <v>56</v>
      </c>
      <c r="M1944" s="1" t="s">
        <v>587</v>
      </c>
      <c r="N1944" s="1" t="s">
        <v>32</v>
      </c>
      <c r="O1944" s="1" t="s">
        <v>58</v>
      </c>
      <c r="P1944" s="1" t="s">
        <v>588</v>
      </c>
      <c r="Q1944">
        <v>31.96</v>
      </c>
      <c r="R1944">
        <v>2</v>
      </c>
      <c r="S1944" s="5">
        <v>0</v>
      </c>
      <c r="T1944" s="11">
        <v>1.5980000000000001</v>
      </c>
      <c r="U1944" s="11">
        <f>SalesData[[#This Row],[Profit]]/SalesData[[#This Row],[Quantity]]</f>
        <v>0.79900000000000004</v>
      </c>
      <c r="V1944" s="5">
        <f>SalesData[[#This Row],[Profit]]/SalesData[[#This Row],[Sales]]</f>
        <v>0.05</v>
      </c>
      <c r="W1944" s="17">
        <f>IF(SalesData[[#This Row],[Discount]]&gt;=0.2,1,0)</f>
        <v>0</v>
      </c>
      <c r="X1944" s="1" t="s">
        <v>432</v>
      </c>
      <c r="Y1944" s="1" t="str">
        <f>TEXT(SalesData[[#This Row],[Order Date]],"yyyy")</f>
        <v>2016</v>
      </c>
      <c r="Z1944" s="1" t="s">
        <v>98</v>
      </c>
    </row>
    <row r="1945" spans="1:26" x14ac:dyDescent="0.3">
      <c r="A1945">
        <v>9185</v>
      </c>
      <c r="B1945" s="1" t="s">
        <v>4208</v>
      </c>
      <c r="C1945" s="2">
        <v>42954</v>
      </c>
      <c r="D1945" s="2">
        <v>42958</v>
      </c>
      <c r="E1945" s="1" t="s">
        <v>41</v>
      </c>
      <c r="F1945" s="1" t="s">
        <v>415</v>
      </c>
      <c r="G1945" s="1" t="s">
        <v>416</v>
      </c>
      <c r="H1945" s="1" t="s">
        <v>26</v>
      </c>
      <c r="I1945" s="1" t="s">
        <v>27</v>
      </c>
      <c r="J1945" s="1" t="s">
        <v>3773</v>
      </c>
      <c r="K1945" s="1" t="s">
        <v>55</v>
      </c>
      <c r="L1945" s="1" t="s">
        <v>56</v>
      </c>
      <c r="M1945" s="1" t="s">
        <v>86</v>
      </c>
      <c r="N1945" s="1" t="s">
        <v>32</v>
      </c>
      <c r="O1945" s="1" t="s">
        <v>58</v>
      </c>
      <c r="P1945" s="1" t="s">
        <v>87</v>
      </c>
      <c r="Q1945">
        <v>51.75</v>
      </c>
      <c r="R1945">
        <v>1</v>
      </c>
      <c r="S1945" s="5">
        <v>0</v>
      </c>
      <c r="T1945" s="11">
        <v>15.525</v>
      </c>
      <c r="U1945" s="11">
        <f>SalesData[[#This Row],[Profit]]/SalesData[[#This Row],[Quantity]]</f>
        <v>15.525</v>
      </c>
      <c r="V1945" s="5">
        <f>SalesData[[#This Row],[Profit]]/SalesData[[#This Row],[Sales]]</f>
        <v>0.3</v>
      </c>
      <c r="W1945" s="17">
        <f>IF(SalesData[[#This Row],[Discount]]&gt;=0.2,1,0)</f>
        <v>0</v>
      </c>
      <c r="X1945" s="1" t="s">
        <v>85</v>
      </c>
      <c r="Y1945" s="1" t="str">
        <f>TEXT(SalesData[[#This Row],[Order Date]],"yyyy")</f>
        <v>2017</v>
      </c>
      <c r="Z1945" s="1" t="s">
        <v>255</v>
      </c>
    </row>
    <row r="1946" spans="1:26" x14ac:dyDescent="0.3">
      <c r="A1946">
        <v>9186</v>
      </c>
      <c r="B1946" s="1" t="s">
        <v>4208</v>
      </c>
      <c r="C1946" s="2">
        <v>42954</v>
      </c>
      <c r="D1946" s="2">
        <v>42958</v>
      </c>
      <c r="E1946" s="1" t="s">
        <v>41</v>
      </c>
      <c r="F1946" s="1" t="s">
        <v>415</v>
      </c>
      <c r="G1946" s="1" t="s">
        <v>416</v>
      </c>
      <c r="H1946" s="1" t="s">
        <v>26</v>
      </c>
      <c r="I1946" s="1" t="s">
        <v>27</v>
      </c>
      <c r="J1946" s="1" t="s">
        <v>3773</v>
      </c>
      <c r="K1946" s="1" t="s">
        <v>55</v>
      </c>
      <c r="L1946" s="1" t="s">
        <v>56</v>
      </c>
      <c r="M1946" s="1" t="s">
        <v>4209</v>
      </c>
      <c r="N1946" s="1" t="s">
        <v>32</v>
      </c>
      <c r="O1946" s="1" t="s">
        <v>38</v>
      </c>
      <c r="P1946" s="1" t="s">
        <v>4210</v>
      </c>
      <c r="Q1946">
        <v>207.184</v>
      </c>
      <c r="R1946">
        <v>1</v>
      </c>
      <c r="S1946" s="5">
        <v>0.2</v>
      </c>
      <c r="T1946" s="11">
        <v>25.898</v>
      </c>
      <c r="U1946" s="11">
        <f>SalesData[[#This Row],[Profit]]/SalesData[[#This Row],[Quantity]]</f>
        <v>25.898</v>
      </c>
      <c r="V1946" s="5">
        <f>SalesData[[#This Row],[Profit]]/SalesData[[#This Row],[Sales]]</f>
        <v>0.125</v>
      </c>
      <c r="W1946" s="17">
        <f>IF(SalesData[[#This Row],[Discount]]&gt;=0.2,1,0)</f>
        <v>1</v>
      </c>
      <c r="X1946" s="1" t="s">
        <v>85</v>
      </c>
      <c r="Y1946" s="1" t="str">
        <f>TEXT(SalesData[[#This Row],[Order Date]],"yyyy")</f>
        <v>2017</v>
      </c>
      <c r="Z1946" s="1" t="s">
        <v>255</v>
      </c>
    </row>
    <row r="1947" spans="1:26" x14ac:dyDescent="0.3">
      <c r="A1947">
        <v>9200</v>
      </c>
      <c r="B1947" s="1" t="s">
        <v>4211</v>
      </c>
      <c r="C1947" s="2">
        <v>41769</v>
      </c>
      <c r="D1947" s="2">
        <v>41774</v>
      </c>
      <c r="E1947" s="1" t="s">
        <v>41</v>
      </c>
      <c r="F1947" s="1" t="s">
        <v>1128</v>
      </c>
      <c r="G1947" s="1" t="s">
        <v>1129</v>
      </c>
      <c r="H1947" s="1" t="s">
        <v>26</v>
      </c>
      <c r="I1947" s="1" t="s">
        <v>27</v>
      </c>
      <c r="J1947" s="1" t="s">
        <v>1493</v>
      </c>
      <c r="K1947" s="1" t="s">
        <v>55</v>
      </c>
      <c r="L1947" s="1" t="s">
        <v>56</v>
      </c>
      <c r="M1947" s="1" t="s">
        <v>2275</v>
      </c>
      <c r="N1947" s="1" t="s">
        <v>32</v>
      </c>
      <c r="O1947" s="1" t="s">
        <v>38</v>
      </c>
      <c r="P1947" s="1" t="s">
        <v>2276</v>
      </c>
      <c r="Q1947">
        <v>256.78399999999999</v>
      </c>
      <c r="R1947">
        <v>1</v>
      </c>
      <c r="S1947" s="5">
        <v>0.2</v>
      </c>
      <c r="T1947" s="11">
        <v>32.097999999999999</v>
      </c>
      <c r="U1947" s="11">
        <f>SalesData[[#This Row],[Profit]]/SalesData[[#This Row],[Quantity]]</f>
        <v>32.097999999999999</v>
      </c>
      <c r="V1947" s="5">
        <f>SalesData[[#This Row],[Profit]]/SalesData[[#This Row],[Sales]]</f>
        <v>0.125</v>
      </c>
      <c r="W1947" s="17">
        <f>IF(SalesData[[#This Row],[Discount]]&gt;=0.2,1,0)</f>
        <v>1</v>
      </c>
      <c r="X1947" s="1" t="s">
        <v>60</v>
      </c>
      <c r="Y1947" s="1" t="str">
        <f>TEXT(SalesData[[#This Row],[Order Date]],"yyyy")</f>
        <v>2014</v>
      </c>
      <c r="Z1947" s="1" t="s">
        <v>163</v>
      </c>
    </row>
    <row r="1948" spans="1:26" x14ac:dyDescent="0.3">
      <c r="A1948">
        <v>9201</v>
      </c>
      <c r="B1948" s="1" t="s">
        <v>4212</v>
      </c>
      <c r="C1948" s="2">
        <v>42660</v>
      </c>
      <c r="D1948" s="2">
        <v>42663</v>
      </c>
      <c r="E1948" s="1" t="s">
        <v>89</v>
      </c>
      <c r="F1948" s="1" t="s">
        <v>2938</v>
      </c>
      <c r="G1948" s="1" t="s">
        <v>2939</v>
      </c>
      <c r="H1948" s="1" t="s">
        <v>26</v>
      </c>
      <c r="I1948" s="1" t="s">
        <v>27</v>
      </c>
      <c r="J1948" s="1" t="s">
        <v>4213</v>
      </c>
      <c r="K1948" s="1" t="s">
        <v>364</v>
      </c>
      <c r="L1948" s="1" t="s">
        <v>69</v>
      </c>
      <c r="M1948" s="1" t="s">
        <v>544</v>
      </c>
      <c r="N1948" s="1" t="s">
        <v>32</v>
      </c>
      <c r="O1948" s="1" t="s">
        <v>33</v>
      </c>
      <c r="P1948" s="1" t="s">
        <v>545</v>
      </c>
      <c r="Q1948">
        <v>120.98</v>
      </c>
      <c r="R1948">
        <v>1</v>
      </c>
      <c r="S1948" s="5">
        <v>0</v>
      </c>
      <c r="T1948" s="11">
        <v>12.098000000000001</v>
      </c>
      <c r="U1948" s="11">
        <f>SalesData[[#This Row],[Profit]]/SalesData[[#This Row],[Quantity]]</f>
        <v>12.098000000000001</v>
      </c>
      <c r="V1948" s="5">
        <f>SalesData[[#This Row],[Profit]]/SalesData[[#This Row],[Sales]]</f>
        <v>0.1</v>
      </c>
      <c r="W1948" s="17">
        <f>IF(SalesData[[#This Row],[Discount]]&gt;=0.2,1,0)</f>
        <v>0</v>
      </c>
      <c r="X1948" s="1" t="s">
        <v>35</v>
      </c>
      <c r="Y1948" s="1" t="str">
        <f>TEXT(SalesData[[#This Row],[Order Date]],"yyyy")</f>
        <v>2016</v>
      </c>
      <c r="Z1948" s="1" t="s">
        <v>50</v>
      </c>
    </row>
    <row r="1949" spans="1:26" x14ac:dyDescent="0.3">
      <c r="A1949">
        <v>9213</v>
      </c>
      <c r="B1949" s="1" t="s">
        <v>4214</v>
      </c>
      <c r="C1949" s="2">
        <v>41981</v>
      </c>
      <c r="D1949" s="2">
        <v>41988</v>
      </c>
      <c r="E1949" s="1" t="s">
        <v>41</v>
      </c>
      <c r="F1949" s="1" t="s">
        <v>666</v>
      </c>
      <c r="G1949" s="1" t="s">
        <v>667</v>
      </c>
      <c r="H1949" s="1" t="s">
        <v>92</v>
      </c>
      <c r="I1949" s="1" t="s">
        <v>27</v>
      </c>
      <c r="J1949" s="1" t="s">
        <v>330</v>
      </c>
      <c r="K1949" s="1" t="s">
        <v>55</v>
      </c>
      <c r="L1949" s="1" t="s">
        <v>56</v>
      </c>
      <c r="M1949" s="1" t="s">
        <v>129</v>
      </c>
      <c r="N1949" s="1" t="s">
        <v>32</v>
      </c>
      <c r="O1949" s="1" t="s">
        <v>58</v>
      </c>
      <c r="P1949" s="1" t="s">
        <v>130</v>
      </c>
      <c r="Q1949">
        <v>39.880000000000003</v>
      </c>
      <c r="R1949">
        <v>2</v>
      </c>
      <c r="S1949" s="5">
        <v>0</v>
      </c>
      <c r="T1949" s="11">
        <v>11.166399999999999</v>
      </c>
      <c r="U1949" s="11">
        <f>SalesData[[#This Row],[Profit]]/SalesData[[#This Row],[Quantity]]</f>
        <v>5.5831999999999997</v>
      </c>
      <c r="V1949" s="5">
        <f>SalesData[[#This Row],[Profit]]/SalesData[[#This Row],[Sales]]</f>
        <v>0.27999999999999997</v>
      </c>
      <c r="W1949" s="17">
        <f>IF(SalesData[[#This Row],[Discount]]&gt;=0.2,1,0)</f>
        <v>0</v>
      </c>
      <c r="X1949" s="1" t="s">
        <v>49</v>
      </c>
      <c r="Y1949" s="1" t="str">
        <f>TEXT(SalesData[[#This Row],[Order Date]],"yyyy")</f>
        <v>2014</v>
      </c>
      <c r="Z1949" s="1" t="s">
        <v>98</v>
      </c>
    </row>
    <row r="1950" spans="1:26" x14ac:dyDescent="0.3">
      <c r="A1950">
        <v>9214</v>
      </c>
      <c r="B1950" s="1" t="s">
        <v>4214</v>
      </c>
      <c r="C1950" s="2">
        <v>41981</v>
      </c>
      <c r="D1950" s="2">
        <v>41988</v>
      </c>
      <c r="E1950" s="1" t="s">
        <v>41</v>
      </c>
      <c r="F1950" s="1" t="s">
        <v>666</v>
      </c>
      <c r="G1950" s="1" t="s">
        <v>667</v>
      </c>
      <c r="H1950" s="1" t="s">
        <v>92</v>
      </c>
      <c r="I1950" s="1" t="s">
        <v>27</v>
      </c>
      <c r="J1950" s="1" t="s">
        <v>330</v>
      </c>
      <c r="K1950" s="1" t="s">
        <v>55</v>
      </c>
      <c r="L1950" s="1" t="s">
        <v>56</v>
      </c>
      <c r="M1950" s="1" t="s">
        <v>1423</v>
      </c>
      <c r="N1950" s="1" t="s">
        <v>32</v>
      </c>
      <c r="O1950" s="1" t="s">
        <v>58</v>
      </c>
      <c r="P1950" s="1" t="s">
        <v>1424</v>
      </c>
      <c r="Q1950">
        <v>79.44</v>
      </c>
      <c r="R1950">
        <v>3</v>
      </c>
      <c r="S1950" s="5">
        <v>0</v>
      </c>
      <c r="T1950" s="11">
        <v>28.598400000000002</v>
      </c>
      <c r="U1950" s="11">
        <f>SalesData[[#This Row],[Profit]]/SalesData[[#This Row],[Quantity]]</f>
        <v>9.5327999999999999</v>
      </c>
      <c r="V1950" s="5">
        <f>SalesData[[#This Row],[Profit]]/SalesData[[#This Row],[Sales]]</f>
        <v>0.36000000000000004</v>
      </c>
      <c r="W1950" s="17">
        <f>IF(SalesData[[#This Row],[Discount]]&gt;=0.2,1,0)</f>
        <v>0</v>
      </c>
      <c r="X1950" s="1" t="s">
        <v>49</v>
      </c>
      <c r="Y1950" s="1" t="str">
        <f>TEXT(SalesData[[#This Row],[Order Date]],"yyyy")</f>
        <v>2014</v>
      </c>
      <c r="Z1950" s="1" t="s">
        <v>98</v>
      </c>
    </row>
    <row r="1951" spans="1:26" x14ac:dyDescent="0.3">
      <c r="A1951">
        <v>9220</v>
      </c>
      <c r="B1951" s="1" t="s">
        <v>4215</v>
      </c>
      <c r="C1951" s="2">
        <v>42232</v>
      </c>
      <c r="D1951" s="2">
        <v>42236</v>
      </c>
      <c r="E1951" s="1" t="s">
        <v>41</v>
      </c>
      <c r="F1951" s="1" t="s">
        <v>1470</v>
      </c>
      <c r="G1951" s="1" t="s">
        <v>1471</v>
      </c>
      <c r="H1951" s="1" t="s">
        <v>26</v>
      </c>
      <c r="I1951" s="1" t="s">
        <v>27</v>
      </c>
      <c r="J1951" s="1" t="s">
        <v>67</v>
      </c>
      <c r="K1951" s="1" t="s">
        <v>68</v>
      </c>
      <c r="L1951" s="1" t="s">
        <v>69</v>
      </c>
      <c r="M1951" s="1" t="s">
        <v>1871</v>
      </c>
      <c r="N1951" s="1" t="s">
        <v>32</v>
      </c>
      <c r="O1951" s="1" t="s">
        <v>33</v>
      </c>
      <c r="P1951" s="1" t="s">
        <v>1872</v>
      </c>
      <c r="Q1951">
        <v>301.47000000000003</v>
      </c>
      <c r="R1951">
        <v>3</v>
      </c>
      <c r="S1951" s="5">
        <v>0.5</v>
      </c>
      <c r="T1951" s="11">
        <v>-204.99959999999999</v>
      </c>
      <c r="U1951" s="11">
        <f>SalesData[[#This Row],[Profit]]/SalesData[[#This Row],[Quantity]]</f>
        <v>-68.333199999999991</v>
      </c>
      <c r="V1951" s="5">
        <f>SalesData[[#This Row],[Profit]]/SalesData[[#This Row],[Sales]]</f>
        <v>-0.67999999999999994</v>
      </c>
      <c r="W1951" s="17">
        <f>IF(SalesData[[#This Row],[Discount]]&gt;=0.2,1,0)</f>
        <v>1</v>
      </c>
      <c r="X1951" s="1" t="s">
        <v>85</v>
      </c>
      <c r="Y1951" s="1" t="str">
        <f>TEXT(SalesData[[#This Row],[Order Date]],"yyyy")</f>
        <v>2015</v>
      </c>
      <c r="Z1951" s="1" t="s">
        <v>255</v>
      </c>
    </row>
    <row r="1952" spans="1:26" x14ac:dyDescent="0.3">
      <c r="A1952">
        <v>9222</v>
      </c>
      <c r="B1952" s="1" t="s">
        <v>4216</v>
      </c>
      <c r="C1952" s="2">
        <v>43021</v>
      </c>
      <c r="D1952" s="2">
        <v>43022</v>
      </c>
      <c r="E1952" s="1" t="s">
        <v>89</v>
      </c>
      <c r="F1952" s="1" t="s">
        <v>2109</v>
      </c>
      <c r="G1952" s="1" t="s">
        <v>2110</v>
      </c>
      <c r="H1952" s="1" t="s">
        <v>26</v>
      </c>
      <c r="I1952" s="1" t="s">
        <v>27</v>
      </c>
      <c r="J1952" s="1" t="s">
        <v>1407</v>
      </c>
      <c r="K1952" s="1" t="s">
        <v>1408</v>
      </c>
      <c r="L1952" s="1" t="s">
        <v>30</v>
      </c>
      <c r="M1952" s="1" t="s">
        <v>308</v>
      </c>
      <c r="N1952" s="1" t="s">
        <v>32</v>
      </c>
      <c r="O1952" s="1" t="s">
        <v>47</v>
      </c>
      <c r="P1952" s="1" t="s">
        <v>309</v>
      </c>
      <c r="Q1952">
        <v>1504.52</v>
      </c>
      <c r="R1952">
        <v>4</v>
      </c>
      <c r="S1952" s="5">
        <v>0</v>
      </c>
      <c r="T1952" s="11">
        <v>346.03960000000001</v>
      </c>
      <c r="U1952" s="11">
        <f>SalesData[[#This Row],[Profit]]/SalesData[[#This Row],[Quantity]]</f>
        <v>86.509900000000002</v>
      </c>
      <c r="V1952" s="5">
        <f>SalesData[[#This Row],[Profit]]/SalesData[[#This Row],[Sales]]</f>
        <v>0.23</v>
      </c>
      <c r="W1952" s="17">
        <f>IF(SalesData[[#This Row],[Discount]]&gt;=0.2,1,0)</f>
        <v>0</v>
      </c>
      <c r="X1952" s="1" t="s">
        <v>125</v>
      </c>
      <c r="Y1952" s="1" t="str">
        <f>TEXT(SalesData[[#This Row],[Order Date]],"yyyy")</f>
        <v>2017</v>
      </c>
      <c r="Z1952" s="1" t="s">
        <v>50</v>
      </c>
    </row>
    <row r="1953" spans="1:26" x14ac:dyDescent="0.3">
      <c r="A1953">
        <v>9233</v>
      </c>
      <c r="B1953" s="1" t="s">
        <v>4217</v>
      </c>
      <c r="C1953" s="2">
        <v>42615</v>
      </c>
      <c r="D1953" s="2">
        <v>42619</v>
      </c>
      <c r="E1953" s="1" t="s">
        <v>41</v>
      </c>
      <c r="F1953" s="1" t="s">
        <v>639</v>
      </c>
      <c r="G1953" s="1" t="s">
        <v>640</v>
      </c>
      <c r="H1953" s="1" t="s">
        <v>26</v>
      </c>
      <c r="I1953" s="1" t="s">
        <v>27</v>
      </c>
      <c r="J1953" s="1" t="s">
        <v>54</v>
      </c>
      <c r="K1953" s="1" t="s">
        <v>55</v>
      </c>
      <c r="L1953" s="1" t="s">
        <v>56</v>
      </c>
      <c r="M1953" s="1" t="s">
        <v>1579</v>
      </c>
      <c r="N1953" s="1" t="s">
        <v>32</v>
      </c>
      <c r="O1953" s="1" t="s">
        <v>58</v>
      </c>
      <c r="P1953" s="1" t="s">
        <v>1580</v>
      </c>
      <c r="Q1953">
        <v>94.68</v>
      </c>
      <c r="R1953">
        <v>9</v>
      </c>
      <c r="S1953" s="5">
        <v>0</v>
      </c>
      <c r="T1953" s="11">
        <v>31.244399999999999</v>
      </c>
      <c r="U1953" s="11">
        <f>SalesData[[#This Row],[Profit]]/SalesData[[#This Row],[Quantity]]</f>
        <v>3.4716</v>
      </c>
      <c r="V1953" s="5">
        <f>SalesData[[#This Row],[Profit]]/SalesData[[#This Row],[Sales]]</f>
        <v>0.32999999999999996</v>
      </c>
      <c r="W1953" s="17">
        <f>IF(SalesData[[#This Row],[Discount]]&gt;=0.2,1,0)</f>
        <v>0</v>
      </c>
      <c r="X1953" s="1" t="s">
        <v>85</v>
      </c>
      <c r="Y1953" s="1" t="str">
        <f>TEXT(SalesData[[#This Row],[Order Date]],"yyyy")</f>
        <v>2016</v>
      </c>
      <c r="Z1953" s="1" t="s">
        <v>79</v>
      </c>
    </row>
    <row r="1954" spans="1:26" x14ac:dyDescent="0.3">
      <c r="A1954">
        <v>9237</v>
      </c>
      <c r="B1954" s="1" t="s">
        <v>4217</v>
      </c>
      <c r="C1954" s="2">
        <v>42615</v>
      </c>
      <c r="D1954" s="2">
        <v>42619</v>
      </c>
      <c r="E1954" s="1" t="s">
        <v>41</v>
      </c>
      <c r="F1954" s="1" t="s">
        <v>639</v>
      </c>
      <c r="G1954" s="1" t="s">
        <v>640</v>
      </c>
      <c r="H1954" s="1" t="s">
        <v>26</v>
      </c>
      <c r="I1954" s="1" t="s">
        <v>27</v>
      </c>
      <c r="J1954" s="1" t="s">
        <v>54</v>
      </c>
      <c r="K1954" s="1" t="s">
        <v>55</v>
      </c>
      <c r="L1954" s="1" t="s">
        <v>56</v>
      </c>
      <c r="M1954" s="1" t="s">
        <v>62</v>
      </c>
      <c r="N1954" s="1" t="s">
        <v>32</v>
      </c>
      <c r="O1954" s="1" t="s">
        <v>47</v>
      </c>
      <c r="P1954" s="1" t="s">
        <v>63</v>
      </c>
      <c r="Q1954">
        <v>568.72799999999995</v>
      </c>
      <c r="R1954">
        <v>3</v>
      </c>
      <c r="S1954" s="5">
        <v>0.2</v>
      </c>
      <c r="T1954" s="11">
        <v>28.436399999999999</v>
      </c>
      <c r="U1954" s="11">
        <f>SalesData[[#This Row],[Profit]]/SalesData[[#This Row],[Quantity]]</f>
        <v>9.4787999999999997</v>
      </c>
      <c r="V1954" s="5">
        <f>SalesData[[#This Row],[Profit]]/SalesData[[#This Row],[Sales]]</f>
        <v>0.05</v>
      </c>
      <c r="W1954" s="17">
        <f>IF(SalesData[[#This Row],[Discount]]&gt;=0.2,1,0)</f>
        <v>1</v>
      </c>
      <c r="X1954" s="1" t="s">
        <v>85</v>
      </c>
      <c r="Y1954" s="1" t="str">
        <f>TEXT(SalesData[[#This Row],[Order Date]],"yyyy")</f>
        <v>2016</v>
      </c>
      <c r="Z1954" s="1" t="s">
        <v>79</v>
      </c>
    </row>
    <row r="1955" spans="1:26" x14ac:dyDescent="0.3">
      <c r="A1955">
        <v>9239</v>
      </c>
      <c r="B1955" s="1" t="s">
        <v>4218</v>
      </c>
      <c r="C1955" s="2">
        <v>42777</v>
      </c>
      <c r="D1955" s="2">
        <v>42780</v>
      </c>
      <c r="E1955" s="1" t="s">
        <v>89</v>
      </c>
      <c r="F1955" s="1" t="s">
        <v>1686</v>
      </c>
      <c r="G1955" s="1" t="s">
        <v>1687</v>
      </c>
      <c r="H1955" s="1" t="s">
        <v>26</v>
      </c>
      <c r="I1955" s="1" t="s">
        <v>27</v>
      </c>
      <c r="J1955" s="1" t="s">
        <v>349</v>
      </c>
      <c r="K1955" s="1" t="s">
        <v>233</v>
      </c>
      <c r="L1955" s="1" t="s">
        <v>69</v>
      </c>
      <c r="M1955" s="1" t="s">
        <v>922</v>
      </c>
      <c r="N1955" s="1" t="s">
        <v>32</v>
      </c>
      <c r="O1955" s="1" t="s">
        <v>58</v>
      </c>
      <c r="P1955" s="1" t="s">
        <v>923</v>
      </c>
      <c r="Q1955">
        <v>147.56800000000001</v>
      </c>
      <c r="R1955">
        <v>2</v>
      </c>
      <c r="S1955" s="5">
        <v>0.2</v>
      </c>
      <c r="T1955" s="11">
        <v>-3.6892</v>
      </c>
      <c r="U1955" s="11">
        <f>SalesData[[#This Row],[Profit]]/SalesData[[#This Row],[Quantity]]</f>
        <v>-1.8446</v>
      </c>
      <c r="V1955" s="5">
        <f>SalesData[[#This Row],[Profit]]/SalesData[[#This Row],[Sales]]</f>
        <v>-2.4999999999999998E-2</v>
      </c>
      <c r="W1955" s="17">
        <f>IF(SalesData[[#This Row],[Discount]]&gt;=0.2,1,0)</f>
        <v>1</v>
      </c>
      <c r="X1955" s="1" t="s">
        <v>35</v>
      </c>
      <c r="Y1955" s="1" t="str">
        <f>TEXT(SalesData[[#This Row],[Order Date]],"yyyy")</f>
        <v>2017</v>
      </c>
      <c r="Z1955" s="1" t="s">
        <v>299</v>
      </c>
    </row>
    <row r="1956" spans="1:26" x14ac:dyDescent="0.3">
      <c r="A1956">
        <v>9244</v>
      </c>
      <c r="B1956" s="1" t="s">
        <v>4219</v>
      </c>
      <c r="C1956" s="2">
        <v>41829</v>
      </c>
      <c r="D1956" s="2">
        <v>41834</v>
      </c>
      <c r="E1956" s="1" t="s">
        <v>41</v>
      </c>
      <c r="F1956" s="1" t="s">
        <v>767</v>
      </c>
      <c r="G1956" s="1" t="s">
        <v>768</v>
      </c>
      <c r="H1956" s="1" t="s">
        <v>102</v>
      </c>
      <c r="I1956" s="1" t="s">
        <v>27</v>
      </c>
      <c r="J1956" s="1" t="s">
        <v>330</v>
      </c>
      <c r="K1956" s="1" t="s">
        <v>55</v>
      </c>
      <c r="L1956" s="1" t="s">
        <v>56</v>
      </c>
      <c r="M1956" s="1" t="s">
        <v>2624</v>
      </c>
      <c r="N1956" s="1" t="s">
        <v>32</v>
      </c>
      <c r="O1956" s="1" t="s">
        <v>33</v>
      </c>
      <c r="P1956" s="1" t="s">
        <v>2625</v>
      </c>
      <c r="Q1956">
        <v>119.833</v>
      </c>
      <c r="R1956">
        <v>1</v>
      </c>
      <c r="S1956" s="5">
        <v>0.15</v>
      </c>
      <c r="T1956" s="11">
        <v>7.0490000000000004</v>
      </c>
      <c r="U1956" s="11">
        <f>SalesData[[#This Row],[Profit]]/SalesData[[#This Row],[Quantity]]</f>
        <v>7.0490000000000004</v>
      </c>
      <c r="V1956" s="5">
        <f>SalesData[[#This Row],[Profit]]/SalesData[[#This Row],[Sales]]</f>
        <v>5.8823529411764712E-2</v>
      </c>
      <c r="W1956" s="17">
        <f>IF(SalesData[[#This Row],[Discount]]&gt;=0.2,1,0)</f>
        <v>0</v>
      </c>
      <c r="X1956" s="1" t="s">
        <v>60</v>
      </c>
      <c r="Y1956" s="1" t="str">
        <f>TEXT(SalesData[[#This Row],[Order Date]],"yyyy")</f>
        <v>2014</v>
      </c>
      <c r="Z1956" s="1" t="s">
        <v>73</v>
      </c>
    </row>
    <row r="1957" spans="1:26" x14ac:dyDescent="0.3">
      <c r="A1957">
        <v>9255</v>
      </c>
      <c r="B1957" s="1" t="s">
        <v>4220</v>
      </c>
      <c r="C1957" s="2">
        <v>41681</v>
      </c>
      <c r="D1957" s="2">
        <v>41685</v>
      </c>
      <c r="E1957" s="1" t="s">
        <v>23</v>
      </c>
      <c r="F1957" s="1" t="s">
        <v>869</v>
      </c>
      <c r="G1957" s="1" t="s">
        <v>870</v>
      </c>
      <c r="H1957" s="1" t="s">
        <v>26</v>
      </c>
      <c r="I1957" s="1" t="s">
        <v>27</v>
      </c>
      <c r="J1957" s="1" t="s">
        <v>159</v>
      </c>
      <c r="K1957" s="1" t="s">
        <v>567</v>
      </c>
      <c r="L1957" s="1" t="s">
        <v>95</v>
      </c>
      <c r="M1957" s="1" t="s">
        <v>137</v>
      </c>
      <c r="N1957" s="1" t="s">
        <v>32</v>
      </c>
      <c r="O1957" s="1" t="s">
        <v>38</v>
      </c>
      <c r="P1957" s="1" t="s">
        <v>138</v>
      </c>
      <c r="Q1957">
        <v>60.89</v>
      </c>
      <c r="R1957">
        <v>1</v>
      </c>
      <c r="S1957" s="5">
        <v>0</v>
      </c>
      <c r="T1957" s="11">
        <v>15.2225</v>
      </c>
      <c r="U1957" s="11">
        <f>SalesData[[#This Row],[Profit]]/SalesData[[#This Row],[Quantity]]</f>
        <v>15.2225</v>
      </c>
      <c r="V1957" s="5">
        <f>SalesData[[#This Row],[Profit]]/SalesData[[#This Row],[Sales]]</f>
        <v>0.25</v>
      </c>
      <c r="W1957" s="17">
        <f>IF(SalesData[[#This Row],[Discount]]&gt;=0.2,1,0)</f>
        <v>0</v>
      </c>
      <c r="X1957" s="1" t="s">
        <v>85</v>
      </c>
      <c r="Y1957" s="1" t="str">
        <f>TEXT(SalesData[[#This Row],[Order Date]],"yyyy")</f>
        <v>2014</v>
      </c>
      <c r="Z1957" s="1" t="s">
        <v>299</v>
      </c>
    </row>
    <row r="1958" spans="1:26" x14ac:dyDescent="0.3">
      <c r="A1958">
        <v>9258</v>
      </c>
      <c r="B1958" s="1" t="s">
        <v>4220</v>
      </c>
      <c r="C1958" s="2">
        <v>41681</v>
      </c>
      <c r="D1958" s="2">
        <v>41685</v>
      </c>
      <c r="E1958" s="1" t="s">
        <v>23</v>
      </c>
      <c r="F1958" s="1" t="s">
        <v>869</v>
      </c>
      <c r="G1958" s="1" t="s">
        <v>870</v>
      </c>
      <c r="H1958" s="1" t="s">
        <v>26</v>
      </c>
      <c r="I1958" s="1" t="s">
        <v>27</v>
      </c>
      <c r="J1958" s="1" t="s">
        <v>159</v>
      </c>
      <c r="K1958" s="1" t="s">
        <v>567</v>
      </c>
      <c r="L1958" s="1" t="s">
        <v>95</v>
      </c>
      <c r="M1958" s="1" t="s">
        <v>1855</v>
      </c>
      <c r="N1958" s="1" t="s">
        <v>32</v>
      </c>
      <c r="O1958" s="1" t="s">
        <v>58</v>
      </c>
      <c r="P1958" s="1" t="s">
        <v>1856</v>
      </c>
      <c r="Q1958">
        <v>332.94</v>
      </c>
      <c r="R1958">
        <v>3</v>
      </c>
      <c r="S1958" s="5">
        <v>0</v>
      </c>
      <c r="T1958" s="11">
        <v>53.270400000000002</v>
      </c>
      <c r="U1958" s="11">
        <f>SalesData[[#This Row],[Profit]]/SalesData[[#This Row],[Quantity]]</f>
        <v>17.756800000000002</v>
      </c>
      <c r="V1958" s="5">
        <f>SalesData[[#This Row],[Profit]]/SalesData[[#This Row],[Sales]]</f>
        <v>0.16</v>
      </c>
      <c r="W1958" s="17">
        <f>IF(SalesData[[#This Row],[Discount]]&gt;=0.2,1,0)</f>
        <v>0</v>
      </c>
      <c r="X1958" s="1" t="s">
        <v>85</v>
      </c>
      <c r="Y1958" s="1" t="str">
        <f>TEXT(SalesData[[#This Row],[Order Date]],"yyyy")</f>
        <v>2014</v>
      </c>
      <c r="Z1958" s="1" t="s">
        <v>299</v>
      </c>
    </row>
    <row r="1959" spans="1:26" x14ac:dyDescent="0.3">
      <c r="A1959">
        <v>9262</v>
      </c>
      <c r="B1959" s="1" t="s">
        <v>4221</v>
      </c>
      <c r="C1959" s="2">
        <v>42980</v>
      </c>
      <c r="D1959" s="2">
        <v>42980</v>
      </c>
      <c r="E1959" s="1" t="s">
        <v>427</v>
      </c>
      <c r="F1959" s="1" t="s">
        <v>3201</v>
      </c>
      <c r="G1959" s="1" t="s">
        <v>3202</v>
      </c>
      <c r="H1959" s="1" t="s">
        <v>102</v>
      </c>
      <c r="I1959" s="1" t="s">
        <v>27</v>
      </c>
      <c r="J1959" s="1" t="s">
        <v>193</v>
      </c>
      <c r="K1959" s="1" t="s">
        <v>194</v>
      </c>
      <c r="L1959" s="1" t="s">
        <v>56</v>
      </c>
      <c r="M1959" s="1" t="s">
        <v>116</v>
      </c>
      <c r="N1959" s="1" t="s">
        <v>32</v>
      </c>
      <c r="O1959" s="1" t="s">
        <v>38</v>
      </c>
      <c r="P1959" s="1" t="s">
        <v>117</v>
      </c>
      <c r="Q1959">
        <v>215.976</v>
      </c>
      <c r="R1959">
        <v>3</v>
      </c>
      <c r="S1959" s="5">
        <v>0.2</v>
      </c>
      <c r="T1959" s="11">
        <v>-2.6997</v>
      </c>
      <c r="U1959" s="11">
        <f>SalesData[[#This Row],[Profit]]/SalesData[[#This Row],[Quantity]]</f>
        <v>-0.89990000000000003</v>
      </c>
      <c r="V1959" s="5">
        <f>SalesData[[#This Row],[Profit]]/SalesData[[#This Row],[Sales]]</f>
        <v>-1.2500000000000001E-2</v>
      </c>
      <c r="W1959" s="17">
        <f>IF(SalesData[[#This Row],[Discount]]&gt;=0.2,1,0)</f>
        <v>1</v>
      </c>
      <c r="X1959" s="1" t="s">
        <v>432</v>
      </c>
      <c r="Y1959" s="1" t="str">
        <f>TEXT(SalesData[[#This Row],[Order Date]],"yyyy")</f>
        <v>2017</v>
      </c>
      <c r="Z1959" s="1" t="s">
        <v>79</v>
      </c>
    </row>
    <row r="1960" spans="1:26" x14ac:dyDescent="0.3">
      <c r="A1960">
        <v>9263</v>
      </c>
      <c r="B1960" s="1" t="s">
        <v>4222</v>
      </c>
      <c r="C1960" s="2">
        <v>42286</v>
      </c>
      <c r="D1960" s="2">
        <v>42290</v>
      </c>
      <c r="E1960" s="1" t="s">
        <v>41</v>
      </c>
      <c r="F1960" s="1" t="s">
        <v>4223</v>
      </c>
      <c r="G1960" s="1" t="s">
        <v>4224</v>
      </c>
      <c r="H1960" s="1" t="s">
        <v>26</v>
      </c>
      <c r="I1960" s="1" t="s">
        <v>27</v>
      </c>
      <c r="J1960" s="1" t="s">
        <v>290</v>
      </c>
      <c r="K1960" s="1" t="s">
        <v>291</v>
      </c>
      <c r="L1960" s="1" t="s">
        <v>95</v>
      </c>
      <c r="M1960" s="1" t="s">
        <v>144</v>
      </c>
      <c r="N1960" s="1" t="s">
        <v>32</v>
      </c>
      <c r="O1960" s="1" t="s">
        <v>38</v>
      </c>
      <c r="P1960" s="1" t="s">
        <v>145</v>
      </c>
      <c r="Q1960">
        <v>389.97</v>
      </c>
      <c r="R1960">
        <v>3</v>
      </c>
      <c r="S1960" s="5">
        <v>0</v>
      </c>
      <c r="T1960" s="11">
        <v>35.097299999999997</v>
      </c>
      <c r="U1960" s="11">
        <f>SalesData[[#This Row],[Profit]]/SalesData[[#This Row],[Quantity]]</f>
        <v>11.6991</v>
      </c>
      <c r="V1960" s="5">
        <f>SalesData[[#This Row],[Profit]]/SalesData[[#This Row],[Sales]]</f>
        <v>8.9999999999999983E-2</v>
      </c>
      <c r="W1960" s="17">
        <f>IF(SalesData[[#This Row],[Discount]]&gt;=0.2,1,0)</f>
        <v>0</v>
      </c>
      <c r="X1960" s="1" t="s">
        <v>85</v>
      </c>
      <c r="Y1960" s="1" t="str">
        <f>TEXT(SalesData[[#This Row],[Order Date]],"yyyy")</f>
        <v>2015</v>
      </c>
      <c r="Z1960" s="1" t="s">
        <v>50</v>
      </c>
    </row>
    <row r="1961" spans="1:26" x14ac:dyDescent="0.3">
      <c r="A1961">
        <v>9267</v>
      </c>
      <c r="B1961" s="1" t="s">
        <v>4225</v>
      </c>
      <c r="C1961" s="2">
        <v>41678</v>
      </c>
      <c r="D1961" s="2">
        <v>41679</v>
      </c>
      <c r="E1961" s="1" t="s">
        <v>89</v>
      </c>
      <c r="F1961" s="1" t="s">
        <v>394</v>
      </c>
      <c r="G1961" s="1" t="s">
        <v>395</v>
      </c>
      <c r="H1961" s="1" t="s">
        <v>102</v>
      </c>
      <c r="I1961" s="1" t="s">
        <v>27</v>
      </c>
      <c r="J1961" s="1" t="s">
        <v>1341</v>
      </c>
      <c r="K1961" s="1" t="s">
        <v>1342</v>
      </c>
      <c r="L1961" s="1" t="s">
        <v>56</v>
      </c>
      <c r="M1961" s="1" t="s">
        <v>2879</v>
      </c>
      <c r="N1961" s="1" t="s">
        <v>32</v>
      </c>
      <c r="O1961" s="1" t="s">
        <v>58</v>
      </c>
      <c r="P1961" s="1" t="s">
        <v>2880</v>
      </c>
      <c r="Q1961">
        <v>14.56</v>
      </c>
      <c r="R1961">
        <v>2</v>
      </c>
      <c r="S1961" s="5">
        <v>0</v>
      </c>
      <c r="T1961" s="11">
        <v>5.5327999999999999</v>
      </c>
      <c r="U1961" s="11">
        <f>SalesData[[#This Row],[Profit]]/SalesData[[#This Row],[Quantity]]</f>
        <v>2.7664</v>
      </c>
      <c r="V1961" s="5">
        <f>SalesData[[#This Row],[Profit]]/SalesData[[#This Row],[Sales]]</f>
        <v>0.38</v>
      </c>
      <c r="W1961" s="17">
        <f>IF(SalesData[[#This Row],[Discount]]&gt;=0.2,1,0)</f>
        <v>0</v>
      </c>
      <c r="X1961" s="1" t="s">
        <v>125</v>
      </c>
      <c r="Y1961" s="1" t="str">
        <f>TEXT(SalesData[[#This Row],[Order Date]],"yyyy")</f>
        <v>2014</v>
      </c>
      <c r="Z1961" s="1" t="s">
        <v>299</v>
      </c>
    </row>
    <row r="1962" spans="1:26" x14ac:dyDescent="0.3">
      <c r="A1962">
        <v>9268</v>
      </c>
      <c r="B1962" s="1" t="s">
        <v>4226</v>
      </c>
      <c r="C1962" s="2">
        <v>42272</v>
      </c>
      <c r="D1962" s="2">
        <v>42272</v>
      </c>
      <c r="E1962" s="1" t="s">
        <v>427</v>
      </c>
      <c r="F1962" s="1" t="s">
        <v>630</v>
      </c>
      <c r="G1962" s="1" t="s">
        <v>631</v>
      </c>
      <c r="H1962" s="1" t="s">
        <v>26</v>
      </c>
      <c r="I1962" s="1" t="s">
        <v>27</v>
      </c>
      <c r="J1962" s="1" t="s">
        <v>2730</v>
      </c>
      <c r="K1962" s="1" t="s">
        <v>122</v>
      </c>
      <c r="L1962" s="1" t="s">
        <v>69</v>
      </c>
      <c r="M1962" s="1" t="s">
        <v>3218</v>
      </c>
      <c r="N1962" s="1" t="s">
        <v>32</v>
      </c>
      <c r="O1962" s="1" t="s">
        <v>38</v>
      </c>
      <c r="P1962" s="1" t="s">
        <v>3219</v>
      </c>
      <c r="Q1962">
        <v>102.58199999999999</v>
      </c>
      <c r="R1962">
        <v>1</v>
      </c>
      <c r="S1962" s="5">
        <v>0.1</v>
      </c>
      <c r="T1962" s="11">
        <v>6.8388</v>
      </c>
      <c r="U1962" s="11">
        <f>SalesData[[#This Row],[Profit]]/SalesData[[#This Row],[Quantity]]</f>
        <v>6.8388</v>
      </c>
      <c r="V1962" s="5">
        <f>SalesData[[#This Row],[Profit]]/SalesData[[#This Row],[Sales]]</f>
        <v>6.6666666666666666E-2</v>
      </c>
      <c r="W1962" s="17">
        <f>IF(SalesData[[#This Row],[Discount]]&gt;=0.2,1,0)</f>
        <v>0</v>
      </c>
      <c r="X1962" s="1" t="s">
        <v>432</v>
      </c>
      <c r="Y1962" s="1" t="str">
        <f>TEXT(SalesData[[#This Row],[Order Date]],"yyyy")</f>
        <v>2015</v>
      </c>
      <c r="Z1962" s="1" t="s">
        <v>79</v>
      </c>
    </row>
    <row r="1963" spans="1:26" x14ac:dyDescent="0.3">
      <c r="A1963">
        <v>9272</v>
      </c>
      <c r="B1963" s="1" t="s">
        <v>4227</v>
      </c>
      <c r="C1963" s="2">
        <v>42502</v>
      </c>
      <c r="D1963" s="2">
        <v>42507</v>
      </c>
      <c r="E1963" s="1" t="s">
        <v>41</v>
      </c>
      <c r="F1963" s="1" t="s">
        <v>1868</v>
      </c>
      <c r="G1963" s="1" t="s">
        <v>1869</v>
      </c>
      <c r="H1963" s="1" t="s">
        <v>92</v>
      </c>
      <c r="I1963" s="1" t="s">
        <v>27</v>
      </c>
      <c r="J1963" s="1" t="s">
        <v>175</v>
      </c>
      <c r="K1963" s="1" t="s">
        <v>122</v>
      </c>
      <c r="L1963" s="1" t="s">
        <v>69</v>
      </c>
      <c r="M1963" s="1" t="s">
        <v>2427</v>
      </c>
      <c r="N1963" s="1" t="s">
        <v>32</v>
      </c>
      <c r="O1963" s="1" t="s">
        <v>58</v>
      </c>
      <c r="P1963" s="1" t="s">
        <v>2428</v>
      </c>
      <c r="Q1963">
        <v>10.02</v>
      </c>
      <c r="R1963">
        <v>3</v>
      </c>
      <c r="S1963" s="5">
        <v>0</v>
      </c>
      <c r="T1963" s="11">
        <v>4.4088000000000003</v>
      </c>
      <c r="U1963" s="11">
        <f>SalesData[[#This Row],[Profit]]/SalesData[[#This Row],[Quantity]]</f>
        <v>1.4696</v>
      </c>
      <c r="V1963" s="5">
        <f>SalesData[[#This Row],[Profit]]/SalesData[[#This Row],[Sales]]</f>
        <v>0.44000000000000006</v>
      </c>
      <c r="W1963" s="17">
        <f>IF(SalesData[[#This Row],[Discount]]&gt;=0.2,1,0)</f>
        <v>0</v>
      </c>
      <c r="X1963" s="1" t="s">
        <v>60</v>
      </c>
      <c r="Y1963" s="1" t="str">
        <f>TEXT(SalesData[[#This Row],[Order Date]],"yyyy")</f>
        <v>2016</v>
      </c>
      <c r="Z1963" s="1" t="s">
        <v>163</v>
      </c>
    </row>
    <row r="1964" spans="1:26" x14ac:dyDescent="0.3">
      <c r="A1964">
        <v>9280</v>
      </c>
      <c r="B1964" s="1" t="s">
        <v>4228</v>
      </c>
      <c r="C1964" s="2">
        <v>43070</v>
      </c>
      <c r="D1964" s="2">
        <v>43074</v>
      </c>
      <c r="E1964" s="1" t="s">
        <v>41</v>
      </c>
      <c r="F1964" s="1" t="s">
        <v>3685</v>
      </c>
      <c r="G1964" s="1" t="s">
        <v>3686</v>
      </c>
      <c r="H1964" s="1" t="s">
        <v>26</v>
      </c>
      <c r="I1964" s="1" t="s">
        <v>27</v>
      </c>
      <c r="J1964" s="1" t="s">
        <v>67</v>
      </c>
      <c r="K1964" s="1" t="s">
        <v>68</v>
      </c>
      <c r="L1964" s="1" t="s">
        <v>69</v>
      </c>
      <c r="M1964" s="1" t="s">
        <v>577</v>
      </c>
      <c r="N1964" s="1" t="s">
        <v>32</v>
      </c>
      <c r="O1964" s="1" t="s">
        <v>38</v>
      </c>
      <c r="P1964" s="1" t="s">
        <v>578</v>
      </c>
      <c r="Q1964">
        <v>398.97199999999998</v>
      </c>
      <c r="R1964">
        <v>2</v>
      </c>
      <c r="S1964" s="5">
        <v>0.3</v>
      </c>
      <c r="T1964" s="11">
        <v>-28.498000000000001</v>
      </c>
      <c r="U1964" s="11">
        <f>SalesData[[#This Row],[Profit]]/SalesData[[#This Row],[Quantity]]</f>
        <v>-14.249000000000001</v>
      </c>
      <c r="V1964" s="5">
        <f>SalesData[[#This Row],[Profit]]/SalesData[[#This Row],[Sales]]</f>
        <v>-7.1428571428571438E-2</v>
      </c>
      <c r="W1964" s="17">
        <f>IF(SalesData[[#This Row],[Discount]]&gt;=0.2,1,0)</f>
        <v>1</v>
      </c>
      <c r="X1964" s="1" t="s">
        <v>85</v>
      </c>
      <c r="Y1964" s="1" t="str">
        <f>TEXT(SalesData[[#This Row],[Order Date]],"yyyy")</f>
        <v>2017</v>
      </c>
      <c r="Z1964" s="1" t="s">
        <v>98</v>
      </c>
    </row>
    <row r="1965" spans="1:26" x14ac:dyDescent="0.3">
      <c r="A1965">
        <v>9281</v>
      </c>
      <c r="B1965" s="1" t="s">
        <v>4229</v>
      </c>
      <c r="C1965" s="2">
        <v>42633</v>
      </c>
      <c r="D1965" s="2">
        <v>42637</v>
      </c>
      <c r="E1965" s="1" t="s">
        <v>41</v>
      </c>
      <c r="F1965" s="1" t="s">
        <v>4230</v>
      </c>
      <c r="G1965" s="1" t="s">
        <v>4231</v>
      </c>
      <c r="H1965" s="1" t="s">
        <v>102</v>
      </c>
      <c r="I1965" s="1" t="s">
        <v>27</v>
      </c>
      <c r="J1965" s="1" t="s">
        <v>193</v>
      </c>
      <c r="K1965" s="1" t="s">
        <v>194</v>
      </c>
      <c r="L1965" s="1" t="s">
        <v>56</v>
      </c>
      <c r="M1965" s="1" t="s">
        <v>2735</v>
      </c>
      <c r="N1965" s="1" t="s">
        <v>32</v>
      </c>
      <c r="O1965" s="1" t="s">
        <v>33</v>
      </c>
      <c r="P1965" s="1" t="s">
        <v>2736</v>
      </c>
      <c r="Q1965">
        <v>163.88</v>
      </c>
      <c r="R1965">
        <v>2</v>
      </c>
      <c r="S1965" s="5">
        <v>0</v>
      </c>
      <c r="T1965" s="11">
        <v>40.97</v>
      </c>
      <c r="U1965" s="11">
        <f>SalesData[[#This Row],[Profit]]/SalesData[[#This Row],[Quantity]]</f>
        <v>20.484999999999999</v>
      </c>
      <c r="V1965" s="5">
        <f>SalesData[[#This Row],[Profit]]/SalesData[[#This Row],[Sales]]</f>
        <v>0.25</v>
      </c>
      <c r="W1965" s="17">
        <f>IF(SalesData[[#This Row],[Discount]]&gt;=0.2,1,0)</f>
        <v>0</v>
      </c>
      <c r="X1965" s="1" t="s">
        <v>85</v>
      </c>
      <c r="Y1965" s="1" t="str">
        <f>TEXT(SalesData[[#This Row],[Order Date]],"yyyy")</f>
        <v>2016</v>
      </c>
      <c r="Z1965" s="1" t="s">
        <v>79</v>
      </c>
    </row>
    <row r="1966" spans="1:26" x14ac:dyDescent="0.3">
      <c r="A1966">
        <v>9285</v>
      </c>
      <c r="B1966" s="1" t="s">
        <v>4232</v>
      </c>
      <c r="C1966" s="2">
        <v>41961</v>
      </c>
      <c r="D1966" s="2">
        <v>41966</v>
      </c>
      <c r="E1966" s="1" t="s">
        <v>41</v>
      </c>
      <c r="F1966" s="1" t="s">
        <v>428</v>
      </c>
      <c r="G1966" s="1" t="s">
        <v>429</v>
      </c>
      <c r="H1966" s="1" t="s">
        <v>92</v>
      </c>
      <c r="I1966" s="1" t="s">
        <v>27</v>
      </c>
      <c r="J1966" s="1" t="s">
        <v>239</v>
      </c>
      <c r="K1966" s="1" t="s">
        <v>240</v>
      </c>
      <c r="L1966" s="1" t="s">
        <v>95</v>
      </c>
      <c r="M1966" s="1" t="s">
        <v>670</v>
      </c>
      <c r="N1966" s="1" t="s">
        <v>32</v>
      </c>
      <c r="O1966" s="1" t="s">
        <v>38</v>
      </c>
      <c r="P1966" s="1" t="s">
        <v>671</v>
      </c>
      <c r="Q1966">
        <v>392.94</v>
      </c>
      <c r="R1966">
        <v>3</v>
      </c>
      <c r="S1966" s="5">
        <v>0</v>
      </c>
      <c r="T1966" s="11">
        <v>43.223399999999998</v>
      </c>
      <c r="U1966" s="11">
        <f>SalesData[[#This Row],[Profit]]/SalesData[[#This Row],[Quantity]]</f>
        <v>14.4078</v>
      </c>
      <c r="V1966" s="5">
        <f>SalesData[[#This Row],[Profit]]/SalesData[[#This Row],[Sales]]</f>
        <v>0.11</v>
      </c>
      <c r="W1966" s="17">
        <f>IF(SalesData[[#This Row],[Discount]]&gt;=0.2,1,0)</f>
        <v>0</v>
      </c>
      <c r="X1966" s="1" t="s">
        <v>60</v>
      </c>
      <c r="Y1966" s="1" t="str">
        <f>TEXT(SalesData[[#This Row],[Order Date]],"yyyy")</f>
        <v>2014</v>
      </c>
      <c r="Z1966" s="1" t="s">
        <v>36</v>
      </c>
    </row>
    <row r="1967" spans="1:26" x14ac:dyDescent="0.3">
      <c r="A1967">
        <v>9286</v>
      </c>
      <c r="B1967" s="1" t="s">
        <v>4233</v>
      </c>
      <c r="C1967" s="2">
        <v>42329</v>
      </c>
      <c r="D1967" s="2">
        <v>42332</v>
      </c>
      <c r="E1967" s="1" t="s">
        <v>89</v>
      </c>
      <c r="F1967" s="1" t="s">
        <v>4234</v>
      </c>
      <c r="G1967" s="1" t="s">
        <v>4235</v>
      </c>
      <c r="H1967" s="1" t="s">
        <v>26</v>
      </c>
      <c r="I1967" s="1" t="s">
        <v>27</v>
      </c>
      <c r="J1967" s="1" t="s">
        <v>1037</v>
      </c>
      <c r="K1967" s="1" t="s">
        <v>1038</v>
      </c>
      <c r="L1967" s="1" t="s">
        <v>30</v>
      </c>
      <c r="M1967" s="1" t="s">
        <v>285</v>
      </c>
      <c r="N1967" s="1" t="s">
        <v>32</v>
      </c>
      <c r="O1967" s="1" t="s">
        <v>58</v>
      </c>
      <c r="P1967" s="1" t="s">
        <v>286</v>
      </c>
      <c r="Q1967">
        <v>18.175999999999998</v>
      </c>
      <c r="R1967">
        <v>1</v>
      </c>
      <c r="S1967" s="5">
        <v>0.2</v>
      </c>
      <c r="T1967" s="11">
        <v>4.7712000000000003</v>
      </c>
      <c r="U1967" s="11">
        <f>SalesData[[#This Row],[Profit]]/SalesData[[#This Row],[Quantity]]</f>
        <v>4.7712000000000003</v>
      </c>
      <c r="V1967" s="5">
        <f>SalesData[[#This Row],[Profit]]/SalesData[[#This Row],[Sales]]</f>
        <v>0.26250000000000007</v>
      </c>
      <c r="W1967" s="17">
        <f>IF(SalesData[[#This Row],[Discount]]&gt;=0.2,1,0)</f>
        <v>1</v>
      </c>
      <c r="X1967" s="1" t="s">
        <v>35</v>
      </c>
      <c r="Y1967" s="1" t="str">
        <f>TEXT(SalesData[[#This Row],[Order Date]],"yyyy")</f>
        <v>2015</v>
      </c>
      <c r="Z1967" s="1" t="s">
        <v>36</v>
      </c>
    </row>
    <row r="1968" spans="1:26" x14ac:dyDescent="0.3">
      <c r="A1968">
        <v>9288</v>
      </c>
      <c r="B1968" s="1" t="s">
        <v>4236</v>
      </c>
      <c r="C1968" s="2">
        <v>42905</v>
      </c>
      <c r="D1968" s="2">
        <v>42912</v>
      </c>
      <c r="E1968" s="1" t="s">
        <v>41</v>
      </c>
      <c r="F1968" s="1" t="s">
        <v>3398</v>
      </c>
      <c r="G1968" s="1" t="s">
        <v>3399</v>
      </c>
      <c r="H1968" s="1" t="s">
        <v>102</v>
      </c>
      <c r="I1968" s="1" t="s">
        <v>27</v>
      </c>
      <c r="J1968" s="1" t="s">
        <v>1741</v>
      </c>
      <c r="K1968" s="1" t="s">
        <v>94</v>
      </c>
      <c r="L1968" s="1" t="s">
        <v>95</v>
      </c>
      <c r="M1968" s="1" t="s">
        <v>701</v>
      </c>
      <c r="N1968" s="1" t="s">
        <v>32</v>
      </c>
      <c r="O1968" s="1" t="s">
        <v>47</v>
      </c>
      <c r="P1968" s="1" t="s">
        <v>702</v>
      </c>
      <c r="Q1968">
        <v>457.48500000000001</v>
      </c>
      <c r="R1968">
        <v>3</v>
      </c>
      <c r="S1968" s="5">
        <v>0.3</v>
      </c>
      <c r="T1968" s="11">
        <v>-84.961500000000001</v>
      </c>
      <c r="U1968" s="11">
        <f>SalesData[[#This Row],[Profit]]/SalesData[[#This Row],[Quantity]]</f>
        <v>-28.320499999999999</v>
      </c>
      <c r="V1968" s="5">
        <f>SalesData[[#This Row],[Profit]]/SalesData[[#This Row],[Sales]]</f>
        <v>-0.18571428571428572</v>
      </c>
      <c r="W1968" s="17">
        <f>IF(SalesData[[#This Row],[Discount]]&gt;=0.2,1,0)</f>
        <v>1</v>
      </c>
      <c r="X1968" s="1" t="s">
        <v>49</v>
      </c>
      <c r="Y1968" s="1" t="str">
        <f>TEXT(SalesData[[#This Row],[Order Date]],"yyyy")</f>
        <v>2017</v>
      </c>
      <c r="Z1968" s="1" t="s">
        <v>61</v>
      </c>
    </row>
    <row r="1969" spans="1:26" x14ac:dyDescent="0.3">
      <c r="A1969">
        <v>9289</v>
      </c>
      <c r="B1969" s="1" t="s">
        <v>4237</v>
      </c>
      <c r="C1969" s="2">
        <v>43069</v>
      </c>
      <c r="D1969" s="2">
        <v>43072</v>
      </c>
      <c r="E1969" s="1" t="s">
        <v>89</v>
      </c>
      <c r="F1969" s="1" t="s">
        <v>1717</v>
      </c>
      <c r="G1969" s="1" t="s">
        <v>1718</v>
      </c>
      <c r="H1969" s="1" t="s">
        <v>26</v>
      </c>
      <c r="I1969" s="1" t="s">
        <v>27</v>
      </c>
      <c r="J1969" s="1" t="s">
        <v>67</v>
      </c>
      <c r="K1969" s="1" t="s">
        <v>68</v>
      </c>
      <c r="L1969" s="1" t="s">
        <v>69</v>
      </c>
      <c r="M1969" s="1" t="s">
        <v>1602</v>
      </c>
      <c r="N1969" s="1" t="s">
        <v>32</v>
      </c>
      <c r="O1969" s="1" t="s">
        <v>38</v>
      </c>
      <c r="P1969" s="1" t="s">
        <v>1603</v>
      </c>
      <c r="Q1969">
        <v>1079.316</v>
      </c>
      <c r="R1969">
        <v>6</v>
      </c>
      <c r="S1969" s="5">
        <v>0.3</v>
      </c>
      <c r="T1969" s="11">
        <v>-15.418799999999999</v>
      </c>
      <c r="U1969" s="11">
        <f>SalesData[[#This Row],[Profit]]/SalesData[[#This Row],[Quantity]]</f>
        <v>-2.5697999999999999</v>
      </c>
      <c r="V1969" s="5">
        <f>SalesData[[#This Row],[Profit]]/SalesData[[#This Row],[Sales]]</f>
        <v>-1.4285714285714285E-2</v>
      </c>
      <c r="W1969" s="17">
        <f>IF(SalesData[[#This Row],[Discount]]&gt;=0.2,1,0)</f>
        <v>1</v>
      </c>
      <c r="X1969" s="1" t="s">
        <v>35</v>
      </c>
      <c r="Y1969" s="1" t="str">
        <f>TEXT(SalesData[[#This Row],[Order Date]],"yyyy")</f>
        <v>2017</v>
      </c>
      <c r="Z1969" s="1" t="s">
        <v>36</v>
      </c>
    </row>
    <row r="1970" spans="1:26" x14ac:dyDescent="0.3">
      <c r="A1970">
        <v>9296</v>
      </c>
      <c r="B1970" s="1" t="s">
        <v>4238</v>
      </c>
      <c r="C1970" s="2">
        <v>42883</v>
      </c>
      <c r="D1970" s="2">
        <v>42887</v>
      </c>
      <c r="E1970" s="1" t="s">
        <v>41</v>
      </c>
      <c r="F1970" s="1" t="s">
        <v>4239</v>
      </c>
      <c r="G1970" s="1" t="s">
        <v>4240</v>
      </c>
      <c r="H1970" s="1" t="s">
        <v>92</v>
      </c>
      <c r="I1970" s="1" t="s">
        <v>27</v>
      </c>
      <c r="J1970" s="1" t="s">
        <v>695</v>
      </c>
      <c r="K1970" s="1" t="s">
        <v>233</v>
      </c>
      <c r="L1970" s="1" t="s">
        <v>69</v>
      </c>
      <c r="M1970" s="1" t="s">
        <v>350</v>
      </c>
      <c r="N1970" s="1" t="s">
        <v>32</v>
      </c>
      <c r="O1970" s="1" t="s">
        <v>33</v>
      </c>
      <c r="P1970" s="1" t="s">
        <v>351</v>
      </c>
      <c r="Q1970">
        <v>115.96</v>
      </c>
      <c r="R1970">
        <v>4</v>
      </c>
      <c r="S1970" s="5">
        <v>0.5</v>
      </c>
      <c r="T1970" s="11">
        <v>-64.937600000000003</v>
      </c>
      <c r="U1970" s="11">
        <f>SalesData[[#This Row],[Profit]]/SalesData[[#This Row],[Quantity]]</f>
        <v>-16.234400000000001</v>
      </c>
      <c r="V1970" s="5">
        <f>SalesData[[#This Row],[Profit]]/SalesData[[#This Row],[Sales]]</f>
        <v>-0.56000000000000005</v>
      </c>
      <c r="W1970" s="17">
        <f>IF(SalesData[[#This Row],[Discount]]&gt;=0.2,1,0)</f>
        <v>1</v>
      </c>
      <c r="X1970" s="1" t="s">
        <v>85</v>
      </c>
      <c r="Y1970" s="1" t="str">
        <f>TEXT(SalesData[[#This Row],[Order Date]],"yyyy")</f>
        <v>2017</v>
      </c>
      <c r="Z1970" s="1" t="s">
        <v>163</v>
      </c>
    </row>
    <row r="1971" spans="1:26" x14ac:dyDescent="0.3">
      <c r="A1971">
        <v>9301</v>
      </c>
      <c r="B1971" s="1" t="s">
        <v>4241</v>
      </c>
      <c r="C1971" s="2">
        <v>42112</v>
      </c>
      <c r="D1971" s="2">
        <v>42116</v>
      </c>
      <c r="E1971" s="1" t="s">
        <v>23</v>
      </c>
      <c r="F1971" s="1" t="s">
        <v>471</v>
      </c>
      <c r="G1971" s="1" t="s">
        <v>472</v>
      </c>
      <c r="H1971" s="1" t="s">
        <v>92</v>
      </c>
      <c r="I1971" s="1" t="s">
        <v>27</v>
      </c>
      <c r="J1971" s="1" t="s">
        <v>4242</v>
      </c>
      <c r="K1971" s="1" t="s">
        <v>94</v>
      </c>
      <c r="L1971" s="1" t="s">
        <v>95</v>
      </c>
      <c r="M1971" s="1" t="s">
        <v>512</v>
      </c>
      <c r="N1971" s="1" t="s">
        <v>32</v>
      </c>
      <c r="O1971" s="1" t="s">
        <v>38</v>
      </c>
      <c r="P1971" s="1" t="s">
        <v>513</v>
      </c>
      <c r="Q1971">
        <v>56.686</v>
      </c>
      <c r="R1971">
        <v>1</v>
      </c>
      <c r="S1971" s="5">
        <v>0.3</v>
      </c>
      <c r="T1971" s="11">
        <v>-20.245000000000001</v>
      </c>
      <c r="U1971" s="11">
        <f>SalesData[[#This Row],[Profit]]/SalesData[[#This Row],[Quantity]]</f>
        <v>-20.245000000000001</v>
      </c>
      <c r="V1971" s="5">
        <f>SalesData[[#This Row],[Profit]]/SalesData[[#This Row],[Sales]]</f>
        <v>-0.35714285714285715</v>
      </c>
      <c r="W1971" s="17">
        <f>IF(SalesData[[#This Row],[Discount]]&gt;=0.2,1,0)</f>
        <v>1</v>
      </c>
      <c r="X1971" s="1" t="s">
        <v>85</v>
      </c>
      <c r="Y1971" s="1" t="str">
        <f>TEXT(SalesData[[#This Row],[Order Date]],"yyyy")</f>
        <v>2015</v>
      </c>
      <c r="Z1971" s="1" t="s">
        <v>115</v>
      </c>
    </row>
    <row r="1972" spans="1:26" x14ac:dyDescent="0.3">
      <c r="A1972">
        <v>9320</v>
      </c>
      <c r="B1972" s="1" t="s">
        <v>4243</v>
      </c>
      <c r="C1972" s="2">
        <v>42936</v>
      </c>
      <c r="D1972" s="2">
        <v>42941</v>
      </c>
      <c r="E1972" s="1" t="s">
        <v>41</v>
      </c>
      <c r="F1972" s="1" t="s">
        <v>682</v>
      </c>
      <c r="G1972" s="1" t="s">
        <v>683</v>
      </c>
      <c r="H1972" s="1" t="s">
        <v>92</v>
      </c>
      <c r="I1972" s="1" t="s">
        <v>27</v>
      </c>
      <c r="J1972" s="1" t="s">
        <v>175</v>
      </c>
      <c r="K1972" s="1" t="s">
        <v>122</v>
      </c>
      <c r="L1972" s="1" t="s">
        <v>69</v>
      </c>
      <c r="M1972" s="1" t="s">
        <v>4244</v>
      </c>
      <c r="N1972" s="1" t="s">
        <v>32</v>
      </c>
      <c r="O1972" s="1" t="s">
        <v>38</v>
      </c>
      <c r="P1972" s="1" t="s">
        <v>4245</v>
      </c>
      <c r="Q1972">
        <v>163.76400000000001</v>
      </c>
      <c r="R1972">
        <v>2</v>
      </c>
      <c r="S1972" s="5">
        <v>0.1</v>
      </c>
      <c r="T1972" s="11">
        <v>25.474399999999999</v>
      </c>
      <c r="U1972" s="11">
        <f>SalesData[[#This Row],[Profit]]/SalesData[[#This Row],[Quantity]]</f>
        <v>12.7372</v>
      </c>
      <c r="V1972" s="5">
        <f>SalesData[[#This Row],[Profit]]/SalesData[[#This Row],[Sales]]</f>
        <v>0.15555555555555553</v>
      </c>
      <c r="W1972" s="17">
        <f>IF(SalesData[[#This Row],[Discount]]&gt;=0.2,1,0)</f>
        <v>0</v>
      </c>
      <c r="X1972" s="1" t="s">
        <v>60</v>
      </c>
      <c r="Y1972" s="1" t="str">
        <f>TEXT(SalesData[[#This Row],[Order Date]],"yyyy")</f>
        <v>2017</v>
      </c>
      <c r="Z1972" s="1" t="s">
        <v>73</v>
      </c>
    </row>
    <row r="1973" spans="1:26" x14ac:dyDescent="0.3">
      <c r="A1973">
        <v>9321</v>
      </c>
      <c r="B1973" s="1" t="s">
        <v>4243</v>
      </c>
      <c r="C1973" s="2">
        <v>42936</v>
      </c>
      <c r="D1973" s="2">
        <v>42941</v>
      </c>
      <c r="E1973" s="1" t="s">
        <v>41</v>
      </c>
      <c r="F1973" s="1" t="s">
        <v>682</v>
      </c>
      <c r="G1973" s="1" t="s">
        <v>683</v>
      </c>
      <c r="H1973" s="1" t="s">
        <v>92</v>
      </c>
      <c r="I1973" s="1" t="s">
        <v>27</v>
      </c>
      <c r="J1973" s="1" t="s">
        <v>175</v>
      </c>
      <c r="K1973" s="1" t="s">
        <v>122</v>
      </c>
      <c r="L1973" s="1" t="s">
        <v>69</v>
      </c>
      <c r="M1973" s="1" t="s">
        <v>3290</v>
      </c>
      <c r="N1973" s="1" t="s">
        <v>32</v>
      </c>
      <c r="O1973" s="1" t="s">
        <v>58</v>
      </c>
      <c r="P1973" s="1" t="s">
        <v>3291</v>
      </c>
      <c r="Q1973">
        <v>183.92</v>
      </c>
      <c r="R1973">
        <v>4</v>
      </c>
      <c r="S1973" s="5">
        <v>0</v>
      </c>
      <c r="T1973" s="11">
        <v>31.266400000000001</v>
      </c>
      <c r="U1973" s="11">
        <f>SalesData[[#This Row],[Profit]]/SalesData[[#This Row],[Quantity]]</f>
        <v>7.8166000000000002</v>
      </c>
      <c r="V1973" s="5">
        <f>SalesData[[#This Row],[Profit]]/SalesData[[#This Row],[Sales]]</f>
        <v>0.17</v>
      </c>
      <c r="W1973" s="17">
        <f>IF(SalesData[[#This Row],[Discount]]&gt;=0.2,1,0)</f>
        <v>0</v>
      </c>
      <c r="X1973" s="1" t="s">
        <v>60</v>
      </c>
      <c r="Y1973" s="1" t="str">
        <f>TEXT(SalesData[[#This Row],[Order Date]],"yyyy")</f>
        <v>2017</v>
      </c>
      <c r="Z1973" s="1" t="s">
        <v>73</v>
      </c>
    </row>
    <row r="1974" spans="1:26" x14ac:dyDescent="0.3">
      <c r="A1974">
        <v>9322</v>
      </c>
      <c r="B1974" s="1" t="s">
        <v>4246</v>
      </c>
      <c r="C1974" s="2">
        <v>42678</v>
      </c>
      <c r="D1974" s="2">
        <v>42682</v>
      </c>
      <c r="E1974" s="1" t="s">
        <v>41</v>
      </c>
      <c r="F1974" s="1" t="s">
        <v>4247</v>
      </c>
      <c r="G1974" s="1" t="s">
        <v>4248</v>
      </c>
      <c r="H1974" s="1" t="s">
        <v>26</v>
      </c>
      <c r="I1974" s="1" t="s">
        <v>27</v>
      </c>
      <c r="J1974" s="1" t="s">
        <v>103</v>
      </c>
      <c r="K1974" s="1" t="s">
        <v>94</v>
      </c>
      <c r="L1974" s="1" t="s">
        <v>95</v>
      </c>
      <c r="M1974" s="1" t="s">
        <v>2206</v>
      </c>
      <c r="N1974" s="1" t="s">
        <v>32</v>
      </c>
      <c r="O1974" s="1" t="s">
        <v>58</v>
      </c>
      <c r="P1974" s="1" t="s">
        <v>2207</v>
      </c>
      <c r="Q1974">
        <v>11.375999999999999</v>
      </c>
      <c r="R1974">
        <v>3</v>
      </c>
      <c r="S1974" s="5">
        <v>0.6</v>
      </c>
      <c r="T1974" s="11">
        <v>-5.6879999999999997</v>
      </c>
      <c r="U1974" s="11">
        <f>SalesData[[#This Row],[Profit]]/SalesData[[#This Row],[Quantity]]</f>
        <v>-1.8959999999999999</v>
      </c>
      <c r="V1974" s="5">
        <f>SalesData[[#This Row],[Profit]]/SalesData[[#This Row],[Sales]]</f>
        <v>-0.5</v>
      </c>
      <c r="W1974" s="17">
        <f>IF(SalesData[[#This Row],[Discount]]&gt;=0.2,1,0)</f>
        <v>1</v>
      </c>
      <c r="X1974" s="1" t="s">
        <v>85</v>
      </c>
      <c r="Y1974" s="1" t="str">
        <f>TEXT(SalesData[[#This Row],[Order Date]],"yyyy")</f>
        <v>2016</v>
      </c>
      <c r="Z1974" s="1" t="s">
        <v>36</v>
      </c>
    </row>
    <row r="1975" spans="1:26" x14ac:dyDescent="0.3">
      <c r="A1975">
        <v>9323</v>
      </c>
      <c r="B1975" s="1" t="s">
        <v>4246</v>
      </c>
      <c r="C1975" s="2">
        <v>42678</v>
      </c>
      <c r="D1975" s="2">
        <v>42682</v>
      </c>
      <c r="E1975" s="1" t="s">
        <v>41</v>
      </c>
      <c r="F1975" s="1" t="s">
        <v>4247</v>
      </c>
      <c r="G1975" s="1" t="s">
        <v>4248</v>
      </c>
      <c r="H1975" s="1" t="s">
        <v>26</v>
      </c>
      <c r="I1975" s="1" t="s">
        <v>27</v>
      </c>
      <c r="J1975" s="1" t="s">
        <v>103</v>
      </c>
      <c r="K1975" s="1" t="s">
        <v>94</v>
      </c>
      <c r="L1975" s="1" t="s">
        <v>95</v>
      </c>
      <c r="M1975" s="1" t="s">
        <v>598</v>
      </c>
      <c r="N1975" s="1" t="s">
        <v>32</v>
      </c>
      <c r="O1975" s="1" t="s">
        <v>58</v>
      </c>
      <c r="P1975" s="1" t="s">
        <v>599</v>
      </c>
      <c r="Q1975">
        <v>66.111999999999995</v>
      </c>
      <c r="R1975">
        <v>4</v>
      </c>
      <c r="S1975" s="5">
        <v>0.6</v>
      </c>
      <c r="T1975" s="11">
        <v>-84.2928</v>
      </c>
      <c r="U1975" s="11">
        <f>SalesData[[#This Row],[Profit]]/SalesData[[#This Row],[Quantity]]</f>
        <v>-21.0732</v>
      </c>
      <c r="V1975" s="5">
        <f>SalesData[[#This Row],[Profit]]/SalesData[[#This Row],[Sales]]</f>
        <v>-1.2750000000000001</v>
      </c>
      <c r="W1975" s="17">
        <f>IF(SalesData[[#This Row],[Discount]]&gt;=0.2,1,0)</f>
        <v>1</v>
      </c>
      <c r="X1975" s="1" t="s">
        <v>85</v>
      </c>
      <c r="Y1975" s="1" t="str">
        <f>TEXT(SalesData[[#This Row],[Order Date]],"yyyy")</f>
        <v>2016</v>
      </c>
      <c r="Z1975" s="1" t="s">
        <v>36</v>
      </c>
    </row>
    <row r="1976" spans="1:26" x14ac:dyDescent="0.3">
      <c r="A1976">
        <v>9325</v>
      </c>
      <c r="B1976" s="1" t="s">
        <v>4249</v>
      </c>
      <c r="C1976" s="2">
        <v>43001</v>
      </c>
      <c r="D1976" s="2">
        <v>43007</v>
      </c>
      <c r="E1976" s="1" t="s">
        <v>41</v>
      </c>
      <c r="F1976" s="1" t="s">
        <v>1595</v>
      </c>
      <c r="G1976" s="1" t="s">
        <v>1596</v>
      </c>
      <c r="H1976" s="1" t="s">
        <v>26</v>
      </c>
      <c r="I1976" s="1" t="s">
        <v>27</v>
      </c>
      <c r="J1976" s="1" t="s">
        <v>54</v>
      </c>
      <c r="K1976" s="1" t="s">
        <v>55</v>
      </c>
      <c r="L1976" s="1" t="s">
        <v>56</v>
      </c>
      <c r="M1976" s="1" t="s">
        <v>1097</v>
      </c>
      <c r="N1976" s="1" t="s">
        <v>32</v>
      </c>
      <c r="O1976" s="1" t="s">
        <v>38</v>
      </c>
      <c r="P1976" s="1" t="s">
        <v>1098</v>
      </c>
      <c r="Q1976">
        <v>594.81600000000003</v>
      </c>
      <c r="R1976">
        <v>2</v>
      </c>
      <c r="S1976" s="5">
        <v>0.2</v>
      </c>
      <c r="T1976" s="11">
        <v>59.4816</v>
      </c>
      <c r="U1976" s="11">
        <f>SalesData[[#This Row],[Profit]]/SalesData[[#This Row],[Quantity]]</f>
        <v>29.7408</v>
      </c>
      <c r="V1976" s="5">
        <f>SalesData[[#This Row],[Profit]]/SalesData[[#This Row],[Sales]]</f>
        <v>9.9999999999999992E-2</v>
      </c>
      <c r="W1976" s="17">
        <f>IF(SalesData[[#This Row],[Discount]]&gt;=0.2,1,0)</f>
        <v>1</v>
      </c>
      <c r="X1976" s="1" t="s">
        <v>131</v>
      </c>
      <c r="Y1976" s="1" t="str">
        <f>TEXT(SalesData[[#This Row],[Order Date]],"yyyy")</f>
        <v>2017</v>
      </c>
      <c r="Z1976" s="1" t="s">
        <v>79</v>
      </c>
    </row>
    <row r="1977" spans="1:26" x14ac:dyDescent="0.3">
      <c r="A1977">
        <v>9327</v>
      </c>
      <c r="B1977" s="1" t="s">
        <v>4250</v>
      </c>
      <c r="C1977" s="2">
        <v>42985</v>
      </c>
      <c r="D1977" s="2">
        <v>42988</v>
      </c>
      <c r="E1977" s="1" t="s">
        <v>89</v>
      </c>
      <c r="F1977" s="1" t="s">
        <v>1918</v>
      </c>
      <c r="G1977" s="1" t="s">
        <v>1919</v>
      </c>
      <c r="H1977" s="1" t="s">
        <v>26</v>
      </c>
      <c r="I1977" s="1" t="s">
        <v>27</v>
      </c>
      <c r="J1977" s="1" t="s">
        <v>847</v>
      </c>
      <c r="K1977" s="1" t="s">
        <v>194</v>
      </c>
      <c r="L1977" s="1" t="s">
        <v>56</v>
      </c>
      <c r="M1977" s="1" t="s">
        <v>2797</v>
      </c>
      <c r="N1977" s="1" t="s">
        <v>32</v>
      </c>
      <c r="O1977" s="1" t="s">
        <v>58</v>
      </c>
      <c r="P1977" s="1" t="s">
        <v>2798</v>
      </c>
      <c r="Q1977">
        <v>80.959999999999994</v>
      </c>
      <c r="R1977">
        <v>4</v>
      </c>
      <c r="S1977" s="5">
        <v>0</v>
      </c>
      <c r="T1977" s="11">
        <v>34.812800000000003</v>
      </c>
      <c r="U1977" s="11">
        <f>SalesData[[#This Row],[Profit]]/SalesData[[#This Row],[Quantity]]</f>
        <v>8.7032000000000007</v>
      </c>
      <c r="V1977" s="5">
        <f>SalesData[[#This Row],[Profit]]/SalesData[[#This Row],[Sales]]</f>
        <v>0.43000000000000005</v>
      </c>
      <c r="W1977" s="17">
        <f>IF(SalesData[[#This Row],[Discount]]&gt;=0.2,1,0)</f>
        <v>0</v>
      </c>
      <c r="X1977" s="1" t="s">
        <v>35</v>
      </c>
      <c r="Y1977" s="1" t="str">
        <f>TEXT(SalesData[[#This Row],[Order Date]],"yyyy")</f>
        <v>2017</v>
      </c>
      <c r="Z1977" s="1" t="s">
        <v>79</v>
      </c>
    </row>
    <row r="1978" spans="1:26" x14ac:dyDescent="0.3">
      <c r="A1978">
        <v>9335</v>
      </c>
      <c r="B1978" s="1" t="s">
        <v>4251</v>
      </c>
      <c r="C1978" s="2">
        <v>42856</v>
      </c>
      <c r="D1978" s="2">
        <v>42857</v>
      </c>
      <c r="E1978" s="1" t="s">
        <v>89</v>
      </c>
      <c r="F1978" s="1" t="s">
        <v>1474</v>
      </c>
      <c r="G1978" s="1" t="s">
        <v>1475</v>
      </c>
      <c r="H1978" s="1" t="s">
        <v>26</v>
      </c>
      <c r="I1978" s="1" t="s">
        <v>27</v>
      </c>
      <c r="J1978" s="1" t="s">
        <v>1100</v>
      </c>
      <c r="K1978" s="1" t="s">
        <v>45</v>
      </c>
      <c r="L1978" s="1" t="s">
        <v>30</v>
      </c>
      <c r="M1978" s="1" t="s">
        <v>31</v>
      </c>
      <c r="N1978" s="1" t="s">
        <v>32</v>
      </c>
      <c r="O1978" s="1" t="s">
        <v>33</v>
      </c>
      <c r="P1978" s="1" t="s">
        <v>34</v>
      </c>
      <c r="Q1978">
        <v>314.35199999999998</v>
      </c>
      <c r="R1978">
        <v>3</v>
      </c>
      <c r="S1978" s="5">
        <v>0.2</v>
      </c>
      <c r="T1978" s="11">
        <v>-15.717599999999999</v>
      </c>
      <c r="U1978" s="11">
        <f>SalesData[[#This Row],[Profit]]/SalesData[[#This Row],[Quantity]]</f>
        <v>-5.2391999999999994</v>
      </c>
      <c r="V1978" s="5">
        <f>SalesData[[#This Row],[Profit]]/SalesData[[#This Row],[Sales]]</f>
        <v>-0.05</v>
      </c>
      <c r="W1978" s="17">
        <f>IF(SalesData[[#This Row],[Discount]]&gt;=0.2,1,0)</f>
        <v>1</v>
      </c>
      <c r="X1978" s="1" t="s">
        <v>125</v>
      </c>
      <c r="Y1978" s="1" t="str">
        <f>TEXT(SalesData[[#This Row],[Order Date]],"yyyy")</f>
        <v>2017</v>
      </c>
      <c r="Z1978" s="1" t="s">
        <v>163</v>
      </c>
    </row>
    <row r="1979" spans="1:26" x14ac:dyDescent="0.3">
      <c r="A1979">
        <v>9344</v>
      </c>
      <c r="B1979" s="1" t="s">
        <v>4252</v>
      </c>
      <c r="C1979" s="2">
        <v>42783</v>
      </c>
      <c r="D1979" s="2">
        <v>42786</v>
      </c>
      <c r="E1979" s="1" t="s">
        <v>89</v>
      </c>
      <c r="F1979" s="1" t="s">
        <v>750</v>
      </c>
      <c r="G1979" s="1" t="s">
        <v>751</v>
      </c>
      <c r="H1979" s="1" t="s">
        <v>102</v>
      </c>
      <c r="I1979" s="1" t="s">
        <v>27</v>
      </c>
      <c r="J1979" s="1" t="s">
        <v>121</v>
      </c>
      <c r="K1979" s="1" t="s">
        <v>233</v>
      </c>
      <c r="L1979" s="1" t="s">
        <v>69</v>
      </c>
      <c r="M1979" s="1" t="s">
        <v>3191</v>
      </c>
      <c r="N1979" s="1" t="s">
        <v>32</v>
      </c>
      <c r="O1979" s="1" t="s">
        <v>47</v>
      </c>
      <c r="P1979" s="1" t="s">
        <v>3192</v>
      </c>
      <c r="Q1979">
        <v>455.97</v>
      </c>
      <c r="R1979">
        <v>5</v>
      </c>
      <c r="S1979" s="5">
        <v>0.4</v>
      </c>
      <c r="T1979" s="11">
        <v>-106.393</v>
      </c>
      <c r="U1979" s="11">
        <f>SalesData[[#This Row],[Profit]]/SalesData[[#This Row],[Quantity]]</f>
        <v>-21.278600000000001</v>
      </c>
      <c r="V1979" s="5">
        <f>SalesData[[#This Row],[Profit]]/SalesData[[#This Row],[Sales]]</f>
        <v>-0.23333333333333331</v>
      </c>
      <c r="W1979" s="17">
        <f>IF(SalesData[[#This Row],[Discount]]&gt;=0.2,1,0)</f>
        <v>1</v>
      </c>
      <c r="X1979" s="1" t="s">
        <v>35</v>
      </c>
      <c r="Y1979" s="1" t="str">
        <f>TEXT(SalesData[[#This Row],[Order Date]],"yyyy")</f>
        <v>2017</v>
      </c>
      <c r="Z1979" s="1" t="s">
        <v>299</v>
      </c>
    </row>
    <row r="1980" spans="1:26" x14ac:dyDescent="0.3">
      <c r="A1980">
        <v>9347</v>
      </c>
      <c r="B1980" s="1" t="s">
        <v>4252</v>
      </c>
      <c r="C1980" s="2">
        <v>42783</v>
      </c>
      <c r="D1980" s="2">
        <v>42786</v>
      </c>
      <c r="E1980" s="1" t="s">
        <v>89</v>
      </c>
      <c r="F1980" s="1" t="s">
        <v>750</v>
      </c>
      <c r="G1980" s="1" t="s">
        <v>751</v>
      </c>
      <c r="H1980" s="1" t="s">
        <v>102</v>
      </c>
      <c r="I1980" s="1" t="s">
        <v>27</v>
      </c>
      <c r="J1980" s="1" t="s">
        <v>121</v>
      </c>
      <c r="K1980" s="1" t="s">
        <v>233</v>
      </c>
      <c r="L1980" s="1" t="s">
        <v>69</v>
      </c>
      <c r="M1980" s="1" t="s">
        <v>1544</v>
      </c>
      <c r="N1980" s="1" t="s">
        <v>32</v>
      </c>
      <c r="O1980" s="1" t="s">
        <v>58</v>
      </c>
      <c r="P1980" s="1" t="s">
        <v>1545</v>
      </c>
      <c r="Q1980">
        <v>30.143999999999998</v>
      </c>
      <c r="R1980">
        <v>2</v>
      </c>
      <c r="S1980" s="5">
        <v>0.2</v>
      </c>
      <c r="T1980" s="11">
        <v>8.2896000000000001</v>
      </c>
      <c r="U1980" s="11">
        <f>SalesData[[#This Row],[Profit]]/SalesData[[#This Row],[Quantity]]</f>
        <v>4.1448</v>
      </c>
      <c r="V1980" s="5">
        <f>SalesData[[#This Row],[Profit]]/SalesData[[#This Row],[Sales]]</f>
        <v>0.27500000000000002</v>
      </c>
      <c r="W1980" s="17">
        <f>IF(SalesData[[#This Row],[Discount]]&gt;=0.2,1,0)</f>
        <v>1</v>
      </c>
      <c r="X1980" s="1" t="s">
        <v>35</v>
      </c>
      <c r="Y1980" s="1" t="str">
        <f>TEXT(SalesData[[#This Row],[Order Date]],"yyyy")</f>
        <v>2017</v>
      </c>
      <c r="Z1980" s="1" t="s">
        <v>299</v>
      </c>
    </row>
    <row r="1981" spans="1:26" x14ac:dyDescent="0.3">
      <c r="A1981">
        <v>9348</v>
      </c>
      <c r="B1981" s="1" t="s">
        <v>4252</v>
      </c>
      <c r="C1981" s="2">
        <v>42783</v>
      </c>
      <c r="D1981" s="2">
        <v>42786</v>
      </c>
      <c r="E1981" s="1" t="s">
        <v>89</v>
      </c>
      <c r="F1981" s="1" t="s">
        <v>750</v>
      </c>
      <c r="G1981" s="1" t="s">
        <v>751</v>
      </c>
      <c r="H1981" s="1" t="s">
        <v>102</v>
      </c>
      <c r="I1981" s="1" t="s">
        <v>27</v>
      </c>
      <c r="J1981" s="1" t="s">
        <v>121</v>
      </c>
      <c r="K1981" s="1" t="s">
        <v>233</v>
      </c>
      <c r="L1981" s="1" t="s">
        <v>69</v>
      </c>
      <c r="M1981" s="1" t="s">
        <v>1602</v>
      </c>
      <c r="N1981" s="1" t="s">
        <v>32</v>
      </c>
      <c r="O1981" s="1" t="s">
        <v>38</v>
      </c>
      <c r="P1981" s="1" t="s">
        <v>1603</v>
      </c>
      <c r="Q1981">
        <v>899.43</v>
      </c>
      <c r="R1981">
        <v>5</v>
      </c>
      <c r="S1981" s="5">
        <v>0.3</v>
      </c>
      <c r="T1981" s="11">
        <v>-12.849</v>
      </c>
      <c r="U1981" s="11">
        <f>SalesData[[#This Row],[Profit]]/SalesData[[#This Row],[Quantity]]</f>
        <v>-2.5697999999999999</v>
      </c>
      <c r="V1981" s="5">
        <f>SalesData[[#This Row],[Profit]]/SalesData[[#This Row],[Sales]]</f>
        <v>-1.4285714285714287E-2</v>
      </c>
      <c r="W1981" s="17">
        <f>IF(SalesData[[#This Row],[Discount]]&gt;=0.2,1,0)</f>
        <v>1</v>
      </c>
      <c r="X1981" s="1" t="s">
        <v>35</v>
      </c>
      <c r="Y1981" s="1" t="str">
        <f>TEXT(SalesData[[#This Row],[Order Date]],"yyyy")</f>
        <v>2017</v>
      </c>
      <c r="Z1981" s="1" t="s">
        <v>299</v>
      </c>
    </row>
    <row r="1982" spans="1:26" x14ac:dyDescent="0.3">
      <c r="A1982">
        <v>9349</v>
      </c>
      <c r="B1982" s="1" t="s">
        <v>4253</v>
      </c>
      <c r="C1982" s="2">
        <v>42726</v>
      </c>
      <c r="D1982" s="2">
        <v>42732</v>
      </c>
      <c r="E1982" s="1" t="s">
        <v>41</v>
      </c>
      <c r="F1982" s="1" t="s">
        <v>2644</v>
      </c>
      <c r="G1982" s="1" t="s">
        <v>2645</v>
      </c>
      <c r="H1982" s="1" t="s">
        <v>26</v>
      </c>
      <c r="I1982" s="1" t="s">
        <v>27</v>
      </c>
      <c r="J1982" s="1" t="s">
        <v>4254</v>
      </c>
      <c r="K1982" s="1" t="s">
        <v>55</v>
      </c>
      <c r="L1982" s="1" t="s">
        <v>56</v>
      </c>
      <c r="M1982" s="1" t="s">
        <v>3619</v>
      </c>
      <c r="N1982" s="1" t="s">
        <v>32</v>
      </c>
      <c r="O1982" s="1" t="s">
        <v>58</v>
      </c>
      <c r="P1982" s="1" t="s">
        <v>3620</v>
      </c>
      <c r="Q1982">
        <v>842.72</v>
      </c>
      <c r="R1982">
        <v>8</v>
      </c>
      <c r="S1982" s="5">
        <v>0</v>
      </c>
      <c r="T1982" s="11">
        <v>202.25280000000001</v>
      </c>
      <c r="U1982" s="11">
        <f>SalesData[[#This Row],[Profit]]/SalesData[[#This Row],[Quantity]]</f>
        <v>25.281600000000001</v>
      </c>
      <c r="V1982" s="5">
        <f>SalesData[[#This Row],[Profit]]/SalesData[[#This Row],[Sales]]</f>
        <v>0.24</v>
      </c>
      <c r="W1982" s="17">
        <f>IF(SalesData[[#This Row],[Discount]]&gt;=0.2,1,0)</f>
        <v>0</v>
      </c>
      <c r="X1982" s="1" t="s">
        <v>131</v>
      </c>
      <c r="Y1982" s="1" t="str">
        <f>TEXT(SalesData[[#This Row],[Order Date]],"yyyy")</f>
        <v>2016</v>
      </c>
      <c r="Z1982" s="1" t="s">
        <v>98</v>
      </c>
    </row>
    <row r="1983" spans="1:26" x14ac:dyDescent="0.3">
      <c r="A1983">
        <v>9350</v>
      </c>
      <c r="B1983" s="1" t="s">
        <v>4253</v>
      </c>
      <c r="C1983" s="2">
        <v>42726</v>
      </c>
      <c r="D1983" s="2">
        <v>42732</v>
      </c>
      <c r="E1983" s="1" t="s">
        <v>41</v>
      </c>
      <c r="F1983" s="1" t="s">
        <v>2644</v>
      </c>
      <c r="G1983" s="1" t="s">
        <v>2645</v>
      </c>
      <c r="H1983" s="1" t="s">
        <v>26</v>
      </c>
      <c r="I1983" s="1" t="s">
        <v>27</v>
      </c>
      <c r="J1983" s="1" t="s">
        <v>4254</v>
      </c>
      <c r="K1983" s="1" t="s">
        <v>55</v>
      </c>
      <c r="L1983" s="1" t="s">
        <v>56</v>
      </c>
      <c r="M1983" s="1" t="s">
        <v>188</v>
      </c>
      <c r="N1983" s="1" t="s">
        <v>32</v>
      </c>
      <c r="O1983" s="1" t="s">
        <v>58</v>
      </c>
      <c r="P1983" s="1" t="s">
        <v>189</v>
      </c>
      <c r="Q1983">
        <v>41.96</v>
      </c>
      <c r="R1983">
        <v>2</v>
      </c>
      <c r="S1983" s="5">
        <v>0</v>
      </c>
      <c r="T1983" s="11">
        <v>10.909599999999999</v>
      </c>
      <c r="U1983" s="11">
        <f>SalesData[[#This Row],[Profit]]/SalesData[[#This Row],[Quantity]]</f>
        <v>5.4547999999999996</v>
      </c>
      <c r="V1983" s="5">
        <f>SalesData[[#This Row],[Profit]]/SalesData[[#This Row],[Sales]]</f>
        <v>0.25999999999999995</v>
      </c>
      <c r="W1983" s="17">
        <f>IF(SalesData[[#This Row],[Discount]]&gt;=0.2,1,0)</f>
        <v>0</v>
      </c>
      <c r="X1983" s="1" t="s">
        <v>131</v>
      </c>
      <c r="Y1983" s="1" t="str">
        <f>TEXT(SalesData[[#This Row],[Order Date]],"yyyy")</f>
        <v>2016</v>
      </c>
      <c r="Z1983" s="1" t="s">
        <v>98</v>
      </c>
    </row>
    <row r="1984" spans="1:26" x14ac:dyDescent="0.3">
      <c r="A1984">
        <v>9352</v>
      </c>
      <c r="B1984" s="1" t="s">
        <v>4255</v>
      </c>
      <c r="C1984" s="2">
        <v>42636</v>
      </c>
      <c r="D1984" s="2">
        <v>42640</v>
      </c>
      <c r="E1984" s="1" t="s">
        <v>41</v>
      </c>
      <c r="F1984" s="1" t="s">
        <v>4256</v>
      </c>
      <c r="G1984" s="1" t="s">
        <v>4257</v>
      </c>
      <c r="H1984" s="1" t="s">
        <v>92</v>
      </c>
      <c r="I1984" s="1" t="s">
        <v>27</v>
      </c>
      <c r="J1984" s="1" t="s">
        <v>193</v>
      </c>
      <c r="K1984" s="1" t="s">
        <v>194</v>
      </c>
      <c r="L1984" s="1" t="s">
        <v>56</v>
      </c>
      <c r="M1984" s="1" t="s">
        <v>490</v>
      </c>
      <c r="N1984" s="1" t="s">
        <v>32</v>
      </c>
      <c r="O1984" s="1" t="s">
        <v>38</v>
      </c>
      <c r="P1984" s="1" t="s">
        <v>491</v>
      </c>
      <c r="Q1984">
        <v>184.75200000000001</v>
      </c>
      <c r="R1984">
        <v>3</v>
      </c>
      <c r="S1984" s="5">
        <v>0.2</v>
      </c>
      <c r="T1984" s="11">
        <v>-20.784600000000001</v>
      </c>
      <c r="U1984" s="11">
        <f>SalesData[[#This Row],[Profit]]/SalesData[[#This Row],[Quantity]]</f>
        <v>-6.9282000000000004</v>
      </c>
      <c r="V1984" s="5">
        <f>SalesData[[#This Row],[Profit]]/SalesData[[#This Row],[Sales]]</f>
        <v>-0.1125</v>
      </c>
      <c r="W1984" s="17">
        <f>IF(SalesData[[#This Row],[Discount]]&gt;=0.2,1,0)</f>
        <v>1</v>
      </c>
      <c r="X1984" s="1" t="s">
        <v>85</v>
      </c>
      <c r="Y1984" s="1" t="str">
        <f>TEXT(SalesData[[#This Row],[Order Date]],"yyyy")</f>
        <v>2016</v>
      </c>
      <c r="Z1984" s="1" t="s">
        <v>79</v>
      </c>
    </row>
    <row r="1985" spans="1:26" x14ac:dyDescent="0.3">
      <c r="A1985">
        <v>9353</v>
      </c>
      <c r="B1985" s="1" t="s">
        <v>4258</v>
      </c>
      <c r="C1985" s="2">
        <v>43002</v>
      </c>
      <c r="D1985" s="2">
        <v>43004</v>
      </c>
      <c r="E1985" s="1" t="s">
        <v>89</v>
      </c>
      <c r="F1985" s="1" t="s">
        <v>547</v>
      </c>
      <c r="G1985" s="1" t="s">
        <v>548</v>
      </c>
      <c r="H1985" s="1" t="s">
        <v>26</v>
      </c>
      <c r="I1985" s="1" t="s">
        <v>27</v>
      </c>
      <c r="J1985" s="1" t="s">
        <v>135</v>
      </c>
      <c r="K1985" s="1" t="s">
        <v>136</v>
      </c>
      <c r="L1985" s="1" t="s">
        <v>95</v>
      </c>
      <c r="M1985" s="1" t="s">
        <v>1097</v>
      </c>
      <c r="N1985" s="1" t="s">
        <v>32</v>
      </c>
      <c r="O1985" s="1" t="s">
        <v>38</v>
      </c>
      <c r="P1985" s="1" t="s">
        <v>1098</v>
      </c>
      <c r="Q1985">
        <v>520.46400000000006</v>
      </c>
      <c r="R1985">
        <v>2</v>
      </c>
      <c r="S1985" s="5">
        <v>0.3</v>
      </c>
      <c r="T1985" s="11">
        <v>-14.8704</v>
      </c>
      <c r="U1985" s="11">
        <f>SalesData[[#This Row],[Profit]]/SalesData[[#This Row],[Quantity]]</f>
        <v>-7.4352</v>
      </c>
      <c r="V1985" s="5">
        <f>SalesData[[#This Row],[Profit]]/SalesData[[#This Row],[Sales]]</f>
        <v>-2.8571428571428567E-2</v>
      </c>
      <c r="W1985" s="17">
        <f>IF(SalesData[[#This Row],[Discount]]&gt;=0.2,1,0)</f>
        <v>1</v>
      </c>
      <c r="X1985" s="1" t="s">
        <v>72</v>
      </c>
      <c r="Y1985" s="1" t="str">
        <f>TEXT(SalesData[[#This Row],[Order Date]],"yyyy")</f>
        <v>2017</v>
      </c>
      <c r="Z1985" s="1" t="s">
        <v>79</v>
      </c>
    </row>
    <row r="1986" spans="1:26" x14ac:dyDescent="0.3">
      <c r="A1986">
        <v>9359</v>
      </c>
      <c r="B1986" s="1" t="s">
        <v>4259</v>
      </c>
      <c r="C1986" s="2">
        <v>42394</v>
      </c>
      <c r="D1986" s="2">
        <v>42397</v>
      </c>
      <c r="E1986" s="1" t="s">
        <v>23</v>
      </c>
      <c r="F1986" s="1" t="s">
        <v>227</v>
      </c>
      <c r="G1986" s="1" t="s">
        <v>228</v>
      </c>
      <c r="H1986" s="1" t="s">
        <v>92</v>
      </c>
      <c r="I1986" s="1" t="s">
        <v>27</v>
      </c>
      <c r="J1986" s="1" t="s">
        <v>175</v>
      </c>
      <c r="K1986" s="1" t="s">
        <v>122</v>
      </c>
      <c r="L1986" s="1" t="s">
        <v>69</v>
      </c>
      <c r="M1986" s="1" t="s">
        <v>786</v>
      </c>
      <c r="N1986" s="1" t="s">
        <v>32</v>
      </c>
      <c r="O1986" s="1" t="s">
        <v>47</v>
      </c>
      <c r="P1986" s="1" t="s">
        <v>787</v>
      </c>
      <c r="Q1986">
        <v>313.72199999999998</v>
      </c>
      <c r="R1986">
        <v>3</v>
      </c>
      <c r="S1986" s="5">
        <v>0.4</v>
      </c>
      <c r="T1986" s="11">
        <v>-99.345299999999995</v>
      </c>
      <c r="U1986" s="11">
        <f>SalesData[[#This Row],[Profit]]/SalesData[[#This Row],[Quantity]]</f>
        <v>-33.115099999999998</v>
      </c>
      <c r="V1986" s="5">
        <f>SalesData[[#This Row],[Profit]]/SalesData[[#This Row],[Sales]]</f>
        <v>-0.31666666666666665</v>
      </c>
      <c r="W1986" s="17">
        <f>IF(SalesData[[#This Row],[Discount]]&gt;=0.2,1,0)</f>
        <v>1</v>
      </c>
      <c r="X1986" s="1" t="s">
        <v>35</v>
      </c>
      <c r="Y1986" s="1" t="str">
        <f>TEXT(SalesData[[#This Row],[Order Date]],"yyyy")</f>
        <v>2016</v>
      </c>
      <c r="Z1986" s="1" t="s">
        <v>171</v>
      </c>
    </row>
    <row r="1987" spans="1:26" x14ac:dyDescent="0.3">
      <c r="A1987">
        <v>9360</v>
      </c>
      <c r="B1987" s="1" t="s">
        <v>4259</v>
      </c>
      <c r="C1987" s="2">
        <v>42394</v>
      </c>
      <c r="D1987" s="2">
        <v>42397</v>
      </c>
      <c r="E1987" s="1" t="s">
        <v>23</v>
      </c>
      <c r="F1987" s="1" t="s">
        <v>227</v>
      </c>
      <c r="G1987" s="1" t="s">
        <v>228</v>
      </c>
      <c r="H1987" s="1" t="s">
        <v>92</v>
      </c>
      <c r="I1987" s="1" t="s">
        <v>27</v>
      </c>
      <c r="J1987" s="1" t="s">
        <v>175</v>
      </c>
      <c r="K1987" s="1" t="s">
        <v>122</v>
      </c>
      <c r="L1987" s="1" t="s">
        <v>69</v>
      </c>
      <c r="M1987" s="1" t="s">
        <v>3290</v>
      </c>
      <c r="N1987" s="1" t="s">
        <v>32</v>
      </c>
      <c r="O1987" s="1" t="s">
        <v>58</v>
      </c>
      <c r="P1987" s="1" t="s">
        <v>3291</v>
      </c>
      <c r="Q1987">
        <v>45.98</v>
      </c>
      <c r="R1987">
        <v>1</v>
      </c>
      <c r="S1987" s="5">
        <v>0</v>
      </c>
      <c r="T1987" s="11">
        <v>7.8166000000000002</v>
      </c>
      <c r="U1987" s="11">
        <f>SalesData[[#This Row],[Profit]]/SalesData[[#This Row],[Quantity]]</f>
        <v>7.8166000000000002</v>
      </c>
      <c r="V1987" s="5">
        <f>SalesData[[#This Row],[Profit]]/SalesData[[#This Row],[Sales]]</f>
        <v>0.17</v>
      </c>
      <c r="W1987" s="17">
        <f>IF(SalesData[[#This Row],[Discount]]&gt;=0.2,1,0)</f>
        <v>0</v>
      </c>
      <c r="X1987" s="1" t="s">
        <v>35</v>
      </c>
      <c r="Y1987" s="1" t="str">
        <f>TEXT(SalesData[[#This Row],[Order Date]],"yyyy")</f>
        <v>2016</v>
      </c>
      <c r="Z1987" s="1" t="s">
        <v>171</v>
      </c>
    </row>
    <row r="1988" spans="1:26" x14ac:dyDescent="0.3">
      <c r="A1988">
        <v>9364</v>
      </c>
      <c r="B1988" s="1" t="s">
        <v>4260</v>
      </c>
      <c r="C1988" s="2">
        <v>42815</v>
      </c>
      <c r="D1988" s="2">
        <v>42819</v>
      </c>
      <c r="E1988" s="1" t="s">
        <v>41</v>
      </c>
      <c r="F1988" s="1" t="s">
        <v>133</v>
      </c>
      <c r="G1988" s="1" t="s">
        <v>134</v>
      </c>
      <c r="H1988" s="1" t="s">
        <v>102</v>
      </c>
      <c r="I1988" s="1" t="s">
        <v>27</v>
      </c>
      <c r="J1988" s="1" t="s">
        <v>193</v>
      </c>
      <c r="K1988" s="1" t="s">
        <v>194</v>
      </c>
      <c r="L1988" s="1" t="s">
        <v>56</v>
      </c>
      <c r="M1988" s="1" t="s">
        <v>1720</v>
      </c>
      <c r="N1988" s="1" t="s">
        <v>32</v>
      </c>
      <c r="O1988" s="1" t="s">
        <v>58</v>
      </c>
      <c r="P1988" s="1" t="s">
        <v>1721</v>
      </c>
      <c r="Q1988">
        <v>22.14</v>
      </c>
      <c r="R1988">
        <v>3</v>
      </c>
      <c r="S1988" s="5">
        <v>0</v>
      </c>
      <c r="T1988" s="11">
        <v>6.4206000000000003</v>
      </c>
      <c r="U1988" s="11">
        <f>SalesData[[#This Row],[Profit]]/SalesData[[#This Row],[Quantity]]</f>
        <v>2.1402000000000001</v>
      </c>
      <c r="V1988" s="5">
        <f>SalesData[[#This Row],[Profit]]/SalesData[[#This Row],[Sales]]</f>
        <v>0.28999999999999998</v>
      </c>
      <c r="W1988" s="17">
        <f>IF(SalesData[[#This Row],[Discount]]&gt;=0.2,1,0)</f>
        <v>0</v>
      </c>
      <c r="X1988" s="1" t="s">
        <v>85</v>
      </c>
      <c r="Y1988" s="1" t="str">
        <f>TEXT(SalesData[[#This Row],[Order Date]],"yyyy")</f>
        <v>2017</v>
      </c>
      <c r="Z1988" s="1" t="s">
        <v>197</v>
      </c>
    </row>
    <row r="1989" spans="1:26" x14ac:dyDescent="0.3">
      <c r="A1989">
        <v>9370</v>
      </c>
      <c r="B1989" s="1" t="s">
        <v>4261</v>
      </c>
      <c r="C1989" s="2">
        <v>43046</v>
      </c>
      <c r="D1989" s="2">
        <v>43048</v>
      </c>
      <c r="E1989" s="1" t="s">
        <v>23</v>
      </c>
      <c r="F1989" s="1" t="s">
        <v>3490</v>
      </c>
      <c r="G1989" s="1" t="s">
        <v>3491</v>
      </c>
      <c r="H1989" s="1" t="s">
        <v>92</v>
      </c>
      <c r="I1989" s="1" t="s">
        <v>27</v>
      </c>
      <c r="J1989" s="1" t="s">
        <v>2524</v>
      </c>
      <c r="K1989" s="1" t="s">
        <v>1091</v>
      </c>
      <c r="L1989" s="1" t="s">
        <v>69</v>
      </c>
      <c r="M1989" s="1" t="s">
        <v>2182</v>
      </c>
      <c r="N1989" s="1" t="s">
        <v>32</v>
      </c>
      <c r="O1989" s="1" t="s">
        <v>38</v>
      </c>
      <c r="P1989" s="1" t="s">
        <v>2183</v>
      </c>
      <c r="Q1989">
        <v>272.97000000000003</v>
      </c>
      <c r="R1989">
        <v>3</v>
      </c>
      <c r="S1989" s="5">
        <v>0</v>
      </c>
      <c r="T1989" s="11">
        <v>43.675199999999997</v>
      </c>
      <c r="U1989" s="11">
        <f>SalesData[[#This Row],[Profit]]/SalesData[[#This Row],[Quantity]]</f>
        <v>14.558399999999999</v>
      </c>
      <c r="V1989" s="5">
        <f>SalesData[[#This Row],[Profit]]/SalesData[[#This Row],[Sales]]</f>
        <v>0.15999999999999998</v>
      </c>
      <c r="W1989" s="17">
        <f>IF(SalesData[[#This Row],[Discount]]&gt;=0.2,1,0)</f>
        <v>0</v>
      </c>
      <c r="X1989" s="1" t="s">
        <v>72</v>
      </c>
      <c r="Y1989" s="1" t="str">
        <f>TEXT(SalesData[[#This Row],[Order Date]],"yyyy")</f>
        <v>2017</v>
      </c>
      <c r="Z1989" s="1" t="s">
        <v>36</v>
      </c>
    </row>
    <row r="1990" spans="1:26" x14ac:dyDescent="0.3">
      <c r="A1990">
        <v>9371</v>
      </c>
      <c r="B1990" s="1" t="s">
        <v>4262</v>
      </c>
      <c r="C1990" s="2">
        <v>42153</v>
      </c>
      <c r="D1990" s="2">
        <v>42155</v>
      </c>
      <c r="E1990" s="1" t="s">
        <v>89</v>
      </c>
      <c r="F1990" s="1" t="s">
        <v>3529</v>
      </c>
      <c r="G1990" s="1" t="s">
        <v>3530</v>
      </c>
      <c r="H1990" s="1" t="s">
        <v>92</v>
      </c>
      <c r="I1990" s="1" t="s">
        <v>27</v>
      </c>
      <c r="J1990" s="1" t="s">
        <v>349</v>
      </c>
      <c r="K1990" s="1" t="s">
        <v>233</v>
      </c>
      <c r="L1990" s="1" t="s">
        <v>69</v>
      </c>
      <c r="M1990" s="1" t="s">
        <v>3827</v>
      </c>
      <c r="N1990" s="1" t="s">
        <v>32</v>
      </c>
      <c r="O1990" s="1" t="s">
        <v>58</v>
      </c>
      <c r="P1990" s="1" t="s">
        <v>3828</v>
      </c>
      <c r="Q1990">
        <v>41.567999999999998</v>
      </c>
      <c r="R1990">
        <v>4</v>
      </c>
      <c r="S1990" s="5">
        <v>0.2</v>
      </c>
      <c r="T1990" s="11">
        <v>-4.1567999999999996</v>
      </c>
      <c r="U1990" s="11">
        <f>SalesData[[#This Row],[Profit]]/SalesData[[#This Row],[Quantity]]</f>
        <v>-1.0391999999999999</v>
      </c>
      <c r="V1990" s="5">
        <f>SalesData[[#This Row],[Profit]]/SalesData[[#This Row],[Sales]]</f>
        <v>-9.9999999999999992E-2</v>
      </c>
      <c r="W1990" s="17">
        <f>IF(SalesData[[#This Row],[Discount]]&gt;=0.2,1,0)</f>
        <v>1</v>
      </c>
      <c r="X1990" s="1" t="s">
        <v>72</v>
      </c>
      <c r="Y1990" s="1" t="str">
        <f>TEXT(SalesData[[#This Row],[Order Date]],"yyyy")</f>
        <v>2015</v>
      </c>
      <c r="Z1990" s="1" t="s">
        <v>163</v>
      </c>
    </row>
    <row r="1991" spans="1:26" x14ac:dyDescent="0.3">
      <c r="A1991">
        <v>9372</v>
      </c>
      <c r="B1991" s="1" t="s">
        <v>4262</v>
      </c>
      <c r="C1991" s="2">
        <v>42153</v>
      </c>
      <c r="D1991" s="2">
        <v>42155</v>
      </c>
      <c r="E1991" s="1" t="s">
        <v>89</v>
      </c>
      <c r="F1991" s="1" t="s">
        <v>3529</v>
      </c>
      <c r="G1991" s="1" t="s">
        <v>3530</v>
      </c>
      <c r="H1991" s="1" t="s">
        <v>92</v>
      </c>
      <c r="I1991" s="1" t="s">
        <v>27</v>
      </c>
      <c r="J1991" s="1" t="s">
        <v>349</v>
      </c>
      <c r="K1991" s="1" t="s">
        <v>233</v>
      </c>
      <c r="L1991" s="1" t="s">
        <v>69</v>
      </c>
      <c r="M1991" s="1" t="s">
        <v>161</v>
      </c>
      <c r="N1991" s="1" t="s">
        <v>32</v>
      </c>
      <c r="O1991" s="1" t="s">
        <v>38</v>
      </c>
      <c r="P1991" s="1" t="s">
        <v>162</v>
      </c>
      <c r="Q1991">
        <v>317.05799999999999</v>
      </c>
      <c r="R1991">
        <v>3</v>
      </c>
      <c r="S1991" s="5">
        <v>0.3</v>
      </c>
      <c r="T1991" s="11">
        <v>-86.058599999999998</v>
      </c>
      <c r="U1991" s="11">
        <f>SalesData[[#This Row],[Profit]]/SalesData[[#This Row],[Quantity]]</f>
        <v>-28.686199999999999</v>
      </c>
      <c r="V1991" s="5">
        <f>SalesData[[#This Row],[Profit]]/SalesData[[#This Row],[Sales]]</f>
        <v>-0.27142857142857141</v>
      </c>
      <c r="W1991" s="17">
        <f>IF(SalesData[[#This Row],[Discount]]&gt;=0.2,1,0)</f>
        <v>1</v>
      </c>
      <c r="X1991" s="1" t="s">
        <v>72</v>
      </c>
      <c r="Y1991" s="1" t="str">
        <f>TEXT(SalesData[[#This Row],[Order Date]],"yyyy")</f>
        <v>2015</v>
      </c>
      <c r="Z1991" s="1" t="s">
        <v>163</v>
      </c>
    </row>
    <row r="1992" spans="1:26" x14ac:dyDescent="0.3">
      <c r="A1992">
        <v>9381</v>
      </c>
      <c r="B1992" s="1" t="s">
        <v>4263</v>
      </c>
      <c r="C1992" s="2">
        <v>41996</v>
      </c>
      <c r="D1992" s="2">
        <v>42000</v>
      </c>
      <c r="E1992" s="1" t="s">
        <v>23</v>
      </c>
      <c r="F1992" s="1" t="s">
        <v>2842</v>
      </c>
      <c r="G1992" s="1" t="s">
        <v>2843</v>
      </c>
      <c r="H1992" s="1" t="s">
        <v>26</v>
      </c>
      <c r="I1992" s="1" t="s">
        <v>27</v>
      </c>
      <c r="J1992" s="1" t="s">
        <v>305</v>
      </c>
      <c r="K1992" s="1" t="s">
        <v>45</v>
      </c>
      <c r="L1992" s="1" t="s">
        <v>30</v>
      </c>
      <c r="M1992" s="1" t="s">
        <v>257</v>
      </c>
      <c r="N1992" s="1" t="s">
        <v>32</v>
      </c>
      <c r="O1992" s="1" t="s">
        <v>38</v>
      </c>
      <c r="P1992" s="1" t="s">
        <v>258</v>
      </c>
      <c r="Q1992">
        <v>64.784000000000006</v>
      </c>
      <c r="R1992">
        <v>1</v>
      </c>
      <c r="S1992" s="5">
        <v>0.2</v>
      </c>
      <c r="T1992" s="11">
        <v>6.4783999999999997</v>
      </c>
      <c r="U1992" s="11">
        <f>SalesData[[#This Row],[Profit]]/SalesData[[#This Row],[Quantity]]</f>
        <v>6.4783999999999997</v>
      </c>
      <c r="V1992" s="5">
        <f>SalesData[[#This Row],[Profit]]/SalesData[[#This Row],[Sales]]</f>
        <v>9.9999999999999992E-2</v>
      </c>
      <c r="W1992" s="17">
        <f>IF(SalesData[[#This Row],[Discount]]&gt;=0.2,1,0)</f>
        <v>1</v>
      </c>
      <c r="X1992" s="1" t="s">
        <v>85</v>
      </c>
      <c r="Y1992" s="1" t="str">
        <f>TEXT(SalesData[[#This Row],[Order Date]],"yyyy")</f>
        <v>2014</v>
      </c>
      <c r="Z1992" s="1" t="s">
        <v>98</v>
      </c>
    </row>
    <row r="1993" spans="1:26" x14ac:dyDescent="0.3">
      <c r="A1993">
        <v>9386</v>
      </c>
      <c r="B1993" s="1" t="s">
        <v>4264</v>
      </c>
      <c r="C1993" s="2">
        <v>42974</v>
      </c>
      <c r="D1993" s="2">
        <v>42978</v>
      </c>
      <c r="E1993" s="1" t="s">
        <v>41</v>
      </c>
      <c r="F1993" s="1" t="s">
        <v>1972</v>
      </c>
      <c r="G1993" s="1" t="s">
        <v>1973</v>
      </c>
      <c r="H1993" s="1" t="s">
        <v>26</v>
      </c>
      <c r="I1993" s="1" t="s">
        <v>27</v>
      </c>
      <c r="J1993" s="1" t="s">
        <v>916</v>
      </c>
      <c r="K1993" s="1" t="s">
        <v>522</v>
      </c>
      <c r="L1993" s="1" t="s">
        <v>56</v>
      </c>
      <c r="M1993" s="1" t="s">
        <v>1544</v>
      </c>
      <c r="N1993" s="1" t="s">
        <v>32</v>
      </c>
      <c r="O1993" s="1" t="s">
        <v>58</v>
      </c>
      <c r="P1993" s="1" t="s">
        <v>1545</v>
      </c>
      <c r="Q1993">
        <v>120.57599999999999</v>
      </c>
      <c r="R1993">
        <v>8</v>
      </c>
      <c r="S1993" s="5">
        <v>0.2</v>
      </c>
      <c r="T1993" s="11">
        <v>33.1584</v>
      </c>
      <c r="U1993" s="11">
        <f>SalesData[[#This Row],[Profit]]/SalesData[[#This Row],[Quantity]]</f>
        <v>4.1448</v>
      </c>
      <c r="V1993" s="5">
        <f>SalesData[[#This Row],[Profit]]/SalesData[[#This Row],[Sales]]</f>
        <v>0.27500000000000002</v>
      </c>
      <c r="W1993" s="17">
        <f>IF(SalesData[[#This Row],[Discount]]&gt;=0.2,1,0)</f>
        <v>1</v>
      </c>
      <c r="X1993" s="1" t="s">
        <v>85</v>
      </c>
      <c r="Y1993" s="1" t="str">
        <f>TEXT(SalesData[[#This Row],[Order Date]],"yyyy")</f>
        <v>2017</v>
      </c>
      <c r="Z1993" s="1" t="s">
        <v>255</v>
      </c>
    </row>
    <row r="1994" spans="1:26" x14ac:dyDescent="0.3">
      <c r="A1994">
        <v>9393</v>
      </c>
      <c r="B1994" s="1" t="s">
        <v>4265</v>
      </c>
      <c r="C1994" s="2">
        <v>42302</v>
      </c>
      <c r="D1994" s="2">
        <v>42302</v>
      </c>
      <c r="E1994" s="1" t="s">
        <v>427</v>
      </c>
      <c r="F1994" s="1" t="s">
        <v>1010</v>
      </c>
      <c r="G1994" s="1" t="s">
        <v>1011</v>
      </c>
      <c r="H1994" s="1" t="s">
        <v>92</v>
      </c>
      <c r="I1994" s="1" t="s">
        <v>27</v>
      </c>
      <c r="J1994" s="1" t="s">
        <v>267</v>
      </c>
      <c r="K1994" s="1" t="s">
        <v>182</v>
      </c>
      <c r="L1994" s="1" t="s">
        <v>56</v>
      </c>
      <c r="M1994" s="1" t="s">
        <v>2182</v>
      </c>
      <c r="N1994" s="1" t="s">
        <v>32</v>
      </c>
      <c r="O1994" s="1" t="s">
        <v>38</v>
      </c>
      <c r="P1994" s="1" t="s">
        <v>2183</v>
      </c>
      <c r="Q1994">
        <v>582.33600000000001</v>
      </c>
      <c r="R1994">
        <v>8</v>
      </c>
      <c r="S1994" s="5">
        <v>0.2</v>
      </c>
      <c r="T1994" s="11">
        <v>-29.116800000000001</v>
      </c>
      <c r="U1994" s="11">
        <f>SalesData[[#This Row],[Profit]]/SalesData[[#This Row],[Quantity]]</f>
        <v>-3.6396000000000002</v>
      </c>
      <c r="V1994" s="5">
        <f>SalesData[[#This Row],[Profit]]/SalesData[[#This Row],[Sales]]</f>
        <v>-0.05</v>
      </c>
      <c r="W1994" s="17">
        <f>IF(SalesData[[#This Row],[Discount]]&gt;=0.2,1,0)</f>
        <v>1</v>
      </c>
      <c r="X1994" s="1" t="s">
        <v>432</v>
      </c>
      <c r="Y1994" s="1" t="str">
        <f>TEXT(SalesData[[#This Row],[Order Date]],"yyyy")</f>
        <v>2015</v>
      </c>
      <c r="Z1994" s="1" t="s">
        <v>50</v>
      </c>
    </row>
    <row r="1995" spans="1:26" x14ac:dyDescent="0.3">
      <c r="A1995">
        <v>9395</v>
      </c>
      <c r="B1995" s="1" t="s">
        <v>4266</v>
      </c>
      <c r="C1995" s="2">
        <v>41902</v>
      </c>
      <c r="D1995" s="2">
        <v>41905</v>
      </c>
      <c r="E1995" s="1" t="s">
        <v>89</v>
      </c>
      <c r="F1995" s="1" t="s">
        <v>4267</v>
      </c>
      <c r="G1995" s="1" t="s">
        <v>4268</v>
      </c>
      <c r="H1995" s="1" t="s">
        <v>26</v>
      </c>
      <c r="I1995" s="1" t="s">
        <v>27</v>
      </c>
      <c r="J1995" s="1" t="s">
        <v>175</v>
      </c>
      <c r="K1995" s="1" t="s">
        <v>122</v>
      </c>
      <c r="L1995" s="1" t="s">
        <v>69</v>
      </c>
      <c r="M1995" s="1" t="s">
        <v>853</v>
      </c>
      <c r="N1995" s="1" t="s">
        <v>32</v>
      </c>
      <c r="O1995" s="1" t="s">
        <v>38</v>
      </c>
      <c r="P1995" s="1" t="s">
        <v>854</v>
      </c>
      <c r="Q1995">
        <v>631.78200000000004</v>
      </c>
      <c r="R1995">
        <v>2</v>
      </c>
      <c r="S1995" s="5">
        <v>0.1</v>
      </c>
      <c r="T1995" s="11">
        <v>140.39599999999999</v>
      </c>
      <c r="U1995" s="11">
        <f>SalesData[[#This Row],[Profit]]/SalesData[[#This Row],[Quantity]]</f>
        <v>70.197999999999993</v>
      </c>
      <c r="V1995" s="5">
        <f>SalesData[[#This Row],[Profit]]/SalesData[[#This Row],[Sales]]</f>
        <v>0.22222222222222218</v>
      </c>
      <c r="W1995" s="17">
        <f>IF(SalesData[[#This Row],[Discount]]&gt;=0.2,1,0)</f>
        <v>0</v>
      </c>
      <c r="X1995" s="1" t="s">
        <v>35</v>
      </c>
      <c r="Y1995" s="1" t="str">
        <f>TEXT(SalesData[[#This Row],[Order Date]],"yyyy")</f>
        <v>2014</v>
      </c>
      <c r="Z1995" s="1" t="s">
        <v>79</v>
      </c>
    </row>
    <row r="1996" spans="1:26" x14ac:dyDescent="0.3">
      <c r="A1996">
        <v>9396</v>
      </c>
      <c r="B1996" s="1" t="s">
        <v>4266</v>
      </c>
      <c r="C1996" s="2">
        <v>41902</v>
      </c>
      <c r="D1996" s="2">
        <v>41905</v>
      </c>
      <c r="E1996" s="1" t="s">
        <v>89</v>
      </c>
      <c r="F1996" s="1" t="s">
        <v>4267</v>
      </c>
      <c r="G1996" s="1" t="s">
        <v>4268</v>
      </c>
      <c r="H1996" s="1" t="s">
        <v>26</v>
      </c>
      <c r="I1996" s="1" t="s">
        <v>27</v>
      </c>
      <c r="J1996" s="1" t="s">
        <v>175</v>
      </c>
      <c r="K1996" s="1" t="s">
        <v>122</v>
      </c>
      <c r="L1996" s="1" t="s">
        <v>69</v>
      </c>
      <c r="M1996" s="1" t="s">
        <v>1697</v>
      </c>
      <c r="N1996" s="1" t="s">
        <v>32</v>
      </c>
      <c r="O1996" s="1" t="s">
        <v>33</v>
      </c>
      <c r="P1996" s="1" t="s">
        <v>1698</v>
      </c>
      <c r="Q1996">
        <v>801.56799999999998</v>
      </c>
      <c r="R1996">
        <v>2</v>
      </c>
      <c r="S1996" s="5">
        <v>0.2</v>
      </c>
      <c r="T1996" s="11">
        <v>-10.019600000000001</v>
      </c>
      <c r="U1996" s="11">
        <f>SalesData[[#This Row],[Profit]]/SalesData[[#This Row],[Quantity]]</f>
        <v>-5.0098000000000003</v>
      </c>
      <c r="V1996" s="5">
        <f>SalesData[[#This Row],[Profit]]/SalesData[[#This Row],[Sales]]</f>
        <v>-1.2500000000000001E-2</v>
      </c>
      <c r="W1996" s="17">
        <f>IF(SalesData[[#This Row],[Discount]]&gt;=0.2,1,0)</f>
        <v>1</v>
      </c>
      <c r="X1996" s="1" t="s">
        <v>35</v>
      </c>
      <c r="Y1996" s="1" t="str">
        <f>TEXT(SalesData[[#This Row],[Order Date]],"yyyy")</f>
        <v>2014</v>
      </c>
      <c r="Z1996" s="1" t="s">
        <v>79</v>
      </c>
    </row>
    <row r="1997" spans="1:26" x14ac:dyDescent="0.3">
      <c r="A1997">
        <v>9402</v>
      </c>
      <c r="B1997" s="1" t="s">
        <v>4269</v>
      </c>
      <c r="C1997" s="2">
        <v>41814</v>
      </c>
      <c r="D1997" s="2">
        <v>41818</v>
      </c>
      <c r="E1997" s="1" t="s">
        <v>41</v>
      </c>
      <c r="F1997" s="1" t="s">
        <v>617</v>
      </c>
      <c r="G1997" s="1" t="s">
        <v>618</v>
      </c>
      <c r="H1997" s="1" t="s">
        <v>26</v>
      </c>
      <c r="I1997" s="1" t="s">
        <v>27</v>
      </c>
      <c r="J1997" s="1" t="s">
        <v>1224</v>
      </c>
      <c r="K1997" s="1" t="s">
        <v>522</v>
      </c>
      <c r="L1997" s="1" t="s">
        <v>56</v>
      </c>
      <c r="M1997" s="1" t="s">
        <v>2515</v>
      </c>
      <c r="N1997" s="1" t="s">
        <v>32</v>
      </c>
      <c r="O1997" s="1" t="s">
        <v>58</v>
      </c>
      <c r="P1997" s="1" t="s">
        <v>2516</v>
      </c>
      <c r="Q1997">
        <v>4.2720000000000002</v>
      </c>
      <c r="R1997">
        <v>2</v>
      </c>
      <c r="S1997" s="5">
        <v>0.2</v>
      </c>
      <c r="T1997" s="11">
        <v>0.96120000000000005</v>
      </c>
      <c r="U1997" s="11">
        <f>SalesData[[#This Row],[Profit]]/SalesData[[#This Row],[Quantity]]</f>
        <v>0.48060000000000003</v>
      </c>
      <c r="V1997" s="5">
        <f>SalesData[[#This Row],[Profit]]/SalesData[[#This Row],[Sales]]</f>
        <v>0.22500000000000001</v>
      </c>
      <c r="W1997" s="17">
        <f>IF(SalesData[[#This Row],[Discount]]&gt;=0.2,1,0)</f>
        <v>1</v>
      </c>
      <c r="X1997" s="1" t="s">
        <v>85</v>
      </c>
      <c r="Y1997" s="1" t="str">
        <f>TEXT(SalesData[[#This Row],[Order Date]],"yyyy")</f>
        <v>2014</v>
      </c>
      <c r="Z1997" s="1" t="s">
        <v>61</v>
      </c>
    </row>
    <row r="1998" spans="1:26" x14ac:dyDescent="0.3">
      <c r="A1998">
        <v>9403</v>
      </c>
      <c r="B1998" s="1" t="s">
        <v>4270</v>
      </c>
      <c r="C1998" s="2">
        <v>42594</v>
      </c>
      <c r="D1998" s="2">
        <v>42599</v>
      </c>
      <c r="E1998" s="1" t="s">
        <v>23</v>
      </c>
      <c r="F1998" s="1" t="s">
        <v>1133</v>
      </c>
      <c r="G1998" s="1" t="s">
        <v>1134</v>
      </c>
      <c r="H1998" s="1" t="s">
        <v>26</v>
      </c>
      <c r="I1998" s="1" t="s">
        <v>27</v>
      </c>
      <c r="J1998" s="1" t="s">
        <v>175</v>
      </c>
      <c r="K1998" s="1" t="s">
        <v>122</v>
      </c>
      <c r="L1998" s="1" t="s">
        <v>69</v>
      </c>
      <c r="M1998" s="1" t="s">
        <v>786</v>
      </c>
      <c r="N1998" s="1" t="s">
        <v>32</v>
      </c>
      <c r="O1998" s="1" t="s">
        <v>47</v>
      </c>
      <c r="P1998" s="1" t="s">
        <v>787</v>
      </c>
      <c r="Q1998">
        <v>209.148</v>
      </c>
      <c r="R1998">
        <v>2</v>
      </c>
      <c r="S1998" s="5">
        <v>0.4</v>
      </c>
      <c r="T1998" s="11">
        <v>-66.230199999999996</v>
      </c>
      <c r="U1998" s="11">
        <f>SalesData[[#This Row],[Profit]]/SalesData[[#This Row],[Quantity]]</f>
        <v>-33.115099999999998</v>
      </c>
      <c r="V1998" s="5">
        <f>SalesData[[#This Row],[Profit]]/SalesData[[#This Row],[Sales]]</f>
        <v>-0.31666666666666665</v>
      </c>
      <c r="W1998" s="17">
        <f>IF(SalesData[[#This Row],[Discount]]&gt;=0.2,1,0)</f>
        <v>1</v>
      </c>
      <c r="X1998" s="1" t="s">
        <v>60</v>
      </c>
      <c r="Y1998" s="1" t="str">
        <f>TEXT(SalesData[[#This Row],[Order Date]],"yyyy")</f>
        <v>2016</v>
      </c>
      <c r="Z1998" s="1" t="s">
        <v>255</v>
      </c>
    </row>
    <row r="1999" spans="1:26" x14ac:dyDescent="0.3">
      <c r="A1999">
        <v>9409</v>
      </c>
      <c r="B1999" s="1" t="s">
        <v>4271</v>
      </c>
      <c r="C1999" s="2">
        <v>43000</v>
      </c>
      <c r="D1999" s="2">
        <v>43002</v>
      </c>
      <c r="E1999" s="1" t="s">
        <v>23</v>
      </c>
      <c r="F1999" s="1" t="s">
        <v>1172</v>
      </c>
      <c r="G1999" s="1" t="s">
        <v>1173</v>
      </c>
      <c r="H1999" s="1" t="s">
        <v>26</v>
      </c>
      <c r="I1999" s="1" t="s">
        <v>27</v>
      </c>
      <c r="J1999" s="1" t="s">
        <v>175</v>
      </c>
      <c r="K1999" s="1" t="s">
        <v>122</v>
      </c>
      <c r="L1999" s="1" t="s">
        <v>69</v>
      </c>
      <c r="M1999" s="1" t="s">
        <v>553</v>
      </c>
      <c r="N1999" s="1" t="s">
        <v>32</v>
      </c>
      <c r="O1999" s="1" t="s">
        <v>58</v>
      </c>
      <c r="P1999" s="1" t="s">
        <v>3127</v>
      </c>
      <c r="Q1999">
        <v>12.07</v>
      </c>
      <c r="R1999">
        <v>1</v>
      </c>
      <c r="S1999" s="5">
        <v>0</v>
      </c>
      <c r="T1999" s="11">
        <v>3.9830999999999999</v>
      </c>
      <c r="U1999" s="11">
        <f>SalesData[[#This Row],[Profit]]/SalesData[[#This Row],[Quantity]]</f>
        <v>3.9830999999999999</v>
      </c>
      <c r="V1999" s="5">
        <f>SalesData[[#This Row],[Profit]]/SalesData[[#This Row],[Sales]]</f>
        <v>0.32999999999999996</v>
      </c>
      <c r="W1999" s="17">
        <f>IF(SalesData[[#This Row],[Discount]]&gt;=0.2,1,0)</f>
        <v>0</v>
      </c>
      <c r="X1999" s="1" t="s">
        <v>72</v>
      </c>
      <c r="Y1999" s="1" t="str">
        <f>TEXT(SalesData[[#This Row],[Order Date]],"yyyy")</f>
        <v>2017</v>
      </c>
      <c r="Z1999" s="1" t="s">
        <v>79</v>
      </c>
    </row>
    <row r="2000" spans="1:26" x14ac:dyDescent="0.3">
      <c r="A2000">
        <v>9411</v>
      </c>
      <c r="B2000" s="1" t="s">
        <v>4272</v>
      </c>
      <c r="C2000" s="2">
        <v>43079</v>
      </c>
      <c r="D2000" s="2">
        <v>43082</v>
      </c>
      <c r="E2000" s="1" t="s">
        <v>89</v>
      </c>
      <c r="F2000" s="1" t="s">
        <v>1732</v>
      </c>
      <c r="G2000" s="1" t="s">
        <v>1733</v>
      </c>
      <c r="H2000" s="1" t="s">
        <v>26</v>
      </c>
      <c r="I2000" s="1" t="s">
        <v>27</v>
      </c>
      <c r="J2000" s="1" t="s">
        <v>67</v>
      </c>
      <c r="K2000" s="1" t="s">
        <v>68</v>
      </c>
      <c r="L2000" s="1" t="s">
        <v>69</v>
      </c>
      <c r="M2000" s="1" t="s">
        <v>632</v>
      </c>
      <c r="N2000" s="1" t="s">
        <v>32</v>
      </c>
      <c r="O2000" s="1" t="s">
        <v>58</v>
      </c>
      <c r="P2000" s="1" t="s">
        <v>633</v>
      </c>
      <c r="Q2000">
        <v>87.92</v>
      </c>
      <c r="R2000">
        <v>5</v>
      </c>
      <c r="S2000" s="5">
        <v>0.2</v>
      </c>
      <c r="T2000" s="11">
        <v>15.385999999999999</v>
      </c>
      <c r="U2000" s="11">
        <f>SalesData[[#This Row],[Profit]]/SalesData[[#This Row],[Quantity]]</f>
        <v>3.0771999999999999</v>
      </c>
      <c r="V2000" s="5">
        <f>SalesData[[#This Row],[Profit]]/SalesData[[#This Row],[Sales]]</f>
        <v>0.17499999999999999</v>
      </c>
      <c r="W2000" s="17">
        <f>IF(SalesData[[#This Row],[Discount]]&gt;=0.2,1,0)</f>
        <v>1</v>
      </c>
      <c r="X2000" s="1" t="s">
        <v>35</v>
      </c>
      <c r="Y2000" s="1" t="str">
        <f>TEXT(SalesData[[#This Row],[Order Date]],"yyyy")</f>
        <v>2017</v>
      </c>
      <c r="Z2000" s="1" t="s">
        <v>98</v>
      </c>
    </row>
    <row r="2001" spans="1:26" x14ac:dyDescent="0.3">
      <c r="A2001">
        <v>9413</v>
      </c>
      <c r="B2001" s="1" t="s">
        <v>4273</v>
      </c>
      <c r="C2001" s="2">
        <v>42031</v>
      </c>
      <c r="D2001" s="2">
        <v>42033</v>
      </c>
      <c r="E2001" s="1" t="s">
        <v>89</v>
      </c>
      <c r="F2001" s="1" t="s">
        <v>3685</v>
      </c>
      <c r="G2001" s="1" t="s">
        <v>3686</v>
      </c>
      <c r="H2001" s="1" t="s">
        <v>26</v>
      </c>
      <c r="I2001" s="1" t="s">
        <v>27</v>
      </c>
      <c r="J2001" s="1" t="s">
        <v>54</v>
      </c>
      <c r="K2001" s="1" t="s">
        <v>55</v>
      </c>
      <c r="L2001" s="1" t="s">
        <v>56</v>
      </c>
      <c r="M2001" s="1" t="s">
        <v>603</v>
      </c>
      <c r="N2001" s="1" t="s">
        <v>32</v>
      </c>
      <c r="O2001" s="1" t="s">
        <v>38</v>
      </c>
      <c r="P2001" s="1" t="s">
        <v>604</v>
      </c>
      <c r="Q2001">
        <v>2803.92</v>
      </c>
      <c r="R2001">
        <v>5</v>
      </c>
      <c r="S2001" s="5">
        <v>0.2</v>
      </c>
      <c r="T2001" s="11">
        <v>0</v>
      </c>
      <c r="U2001" s="11">
        <f>SalesData[[#This Row],[Profit]]/SalesData[[#This Row],[Quantity]]</f>
        <v>0</v>
      </c>
      <c r="V2001" s="5">
        <f>SalesData[[#This Row],[Profit]]/SalesData[[#This Row],[Sales]]</f>
        <v>0</v>
      </c>
      <c r="W2001" s="17">
        <f>IF(SalesData[[#This Row],[Discount]]&gt;=0.2,1,0)</f>
        <v>1</v>
      </c>
      <c r="X2001" s="1" t="s">
        <v>72</v>
      </c>
      <c r="Y2001" s="1" t="str">
        <f>TEXT(SalesData[[#This Row],[Order Date]],"yyyy")</f>
        <v>2015</v>
      </c>
      <c r="Z2001" s="1" t="s">
        <v>171</v>
      </c>
    </row>
    <row r="2002" spans="1:26" x14ac:dyDescent="0.3">
      <c r="A2002">
        <v>9417</v>
      </c>
      <c r="B2002" s="1" t="s">
        <v>4274</v>
      </c>
      <c r="C2002" s="2">
        <v>42295</v>
      </c>
      <c r="D2002" s="2">
        <v>42299</v>
      </c>
      <c r="E2002" s="1" t="s">
        <v>41</v>
      </c>
      <c r="F2002" s="1" t="s">
        <v>2508</v>
      </c>
      <c r="G2002" s="1" t="s">
        <v>2509</v>
      </c>
      <c r="H2002" s="1" t="s">
        <v>26</v>
      </c>
      <c r="I2002" s="1" t="s">
        <v>27</v>
      </c>
      <c r="J2002" s="1" t="s">
        <v>193</v>
      </c>
      <c r="K2002" s="1" t="s">
        <v>194</v>
      </c>
      <c r="L2002" s="1" t="s">
        <v>56</v>
      </c>
      <c r="M2002" s="1" t="s">
        <v>321</v>
      </c>
      <c r="N2002" s="1" t="s">
        <v>32</v>
      </c>
      <c r="O2002" s="1" t="s">
        <v>58</v>
      </c>
      <c r="P2002" s="1" t="s">
        <v>322</v>
      </c>
      <c r="Q2002">
        <v>10.11</v>
      </c>
      <c r="R2002">
        <v>3</v>
      </c>
      <c r="S2002" s="5">
        <v>0</v>
      </c>
      <c r="T2002" s="11">
        <v>3.2351999999999999</v>
      </c>
      <c r="U2002" s="11">
        <f>SalesData[[#This Row],[Profit]]/SalesData[[#This Row],[Quantity]]</f>
        <v>1.0784</v>
      </c>
      <c r="V2002" s="5">
        <f>SalesData[[#This Row],[Profit]]/SalesData[[#This Row],[Sales]]</f>
        <v>0.32</v>
      </c>
      <c r="W2002" s="17">
        <f>IF(SalesData[[#This Row],[Discount]]&gt;=0.2,1,0)</f>
        <v>0</v>
      </c>
      <c r="X2002" s="1" t="s">
        <v>85</v>
      </c>
      <c r="Y2002" s="1" t="str">
        <f>TEXT(SalesData[[#This Row],[Order Date]],"yyyy")</f>
        <v>2015</v>
      </c>
      <c r="Z2002" s="1" t="s">
        <v>50</v>
      </c>
    </row>
    <row r="2003" spans="1:26" x14ac:dyDescent="0.3">
      <c r="A2003">
        <v>9426</v>
      </c>
      <c r="B2003" s="1" t="s">
        <v>4275</v>
      </c>
      <c r="C2003" s="2">
        <v>41894</v>
      </c>
      <c r="D2003" s="2">
        <v>41899</v>
      </c>
      <c r="E2003" s="1" t="s">
        <v>23</v>
      </c>
      <c r="F2003" s="1" t="s">
        <v>3846</v>
      </c>
      <c r="G2003" s="1" t="s">
        <v>3847</v>
      </c>
      <c r="H2003" s="1" t="s">
        <v>26</v>
      </c>
      <c r="I2003" s="1" t="s">
        <v>27</v>
      </c>
      <c r="J2003" s="1" t="s">
        <v>175</v>
      </c>
      <c r="K2003" s="1" t="s">
        <v>122</v>
      </c>
      <c r="L2003" s="1" t="s">
        <v>69</v>
      </c>
      <c r="M2003" s="1" t="s">
        <v>603</v>
      </c>
      <c r="N2003" s="1" t="s">
        <v>32</v>
      </c>
      <c r="O2003" s="1" t="s">
        <v>38</v>
      </c>
      <c r="P2003" s="1" t="s">
        <v>604</v>
      </c>
      <c r="Q2003">
        <v>3785.2919999999999</v>
      </c>
      <c r="R2003">
        <v>6</v>
      </c>
      <c r="S2003" s="5">
        <v>0.1</v>
      </c>
      <c r="T2003" s="11">
        <v>420.58800000000002</v>
      </c>
      <c r="U2003" s="11">
        <f>SalesData[[#This Row],[Profit]]/SalesData[[#This Row],[Quantity]]</f>
        <v>70.097999999999999</v>
      </c>
      <c r="V2003" s="5">
        <f>SalesData[[#This Row],[Profit]]/SalesData[[#This Row],[Sales]]</f>
        <v>0.11111111111111112</v>
      </c>
      <c r="W2003" s="17">
        <f>IF(SalesData[[#This Row],[Discount]]&gt;=0.2,1,0)</f>
        <v>0</v>
      </c>
      <c r="X2003" s="1" t="s">
        <v>60</v>
      </c>
      <c r="Y2003" s="1" t="str">
        <f>TEXT(SalesData[[#This Row],[Order Date]],"yyyy")</f>
        <v>2014</v>
      </c>
      <c r="Z2003" s="1" t="s">
        <v>79</v>
      </c>
    </row>
    <row r="2004" spans="1:26" x14ac:dyDescent="0.3">
      <c r="A2004">
        <v>9428</v>
      </c>
      <c r="B2004" s="1" t="s">
        <v>4276</v>
      </c>
      <c r="C2004" s="2">
        <v>41970</v>
      </c>
      <c r="D2004" s="2">
        <v>41974</v>
      </c>
      <c r="E2004" s="1" t="s">
        <v>41</v>
      </c>
      <c r="F2004" s="1" t="s">
        <v>2698</v>
      </c>
      <c r="G2004" s="1" t="s">
        <v>2699</v>
      </c>
      <c r="H2004" s="1" t="s">
        <v>92</v>
      </c>
      <c r="I2004" s="1" t="s">
        <v>27</v>
      </c>
      <c r="J2004" s="1" t="s">
        <v>2956</v>
      </c>
      <c r="K2004" s="1" t="s">
        <v>122</v>
      </c>
      <c r="L2004" s="1" t="s">
        <v>69</v>
      </c>
      <c r="M2004" s="1" t="s">
        <v>1125</v>
      </c>
      <c r="N2004" s="1" t="s">
        <v>32</v>
      </c>
      <c r="O2004" s="1" t="s">
        <v>58</v>
      </c>
      <c r="P2004" s="1" t="s">
        <v>1126</v>
      </c>
      <c r="Q2004">
        <v>199.9</v>
      </c>
      <c r="R2004">
        <v>5</v>
      </c>
      <c r="S2004" s="5">
        <v>0</v>
      </c>
      <c r="T2004" s="11">
        <v>39.979999999999997</v>
      </c>
      <c r="U2004" s="11">
        <f>SalesData[[#This Row],[Profit]]/SalesData[[#This Row],[Quantity]]</f>
        <v>7.9959999999999996</v>
      </c>
      <c r="V2004" s="5">
        <f>SalesData[[#This Row],[Profit]]/SalesData[[#This Row],[Sales]]</f>
        <v>0.19999999999999998</v>
      </c>
      <c r="W2004" s="17">
        <f>IF(SalesData[[#This Row],[Discount]]&gt;=0.2,1,0)</f>
        <v>0</v>
      </c>
      <c r="X2004" s="1" t="s">
        <v>85</v>
      </c>
      <c r="Y2004" s="1" t="str">
        <f>TEXT(SalesData[[#This Row],[Order Date]],"yyyy")</f>
        <v>2014</v>
      </c>
      <c r="Z2004" s="1" t="s">
        <v>36</v>
      </c>
    </row>
    <row r="2005" spans="1:26" x14ac:dyDescent="0.3">
      <c r="A2005">
        <v>9429</v>
      </c>
      <c r="B2005" s="1" t="s">
        <v>4277</v>
      </c>
      <c r="C2005" s="2">
        <v>41770</v>
      </c>
      <c r="D2005" s="2">
        <v>41775</v>
      </c>
      <c r="E2005" s="1" t="s">
        <v>41</v>
      </c>
      <c r="F2005" s="1" t="s">
        <v>276</v>
      </c>
      <c r="G2005" s="1" t="s">
        <v>277</v>
      </c>
      <c r="H2005" s="1" t="s">
        <v>92</v>
      </c>
      <c r="I2005" s="1" t="s">
        <v>27</v>
      </c>
      <c r="J2005" s="1" t="s">
        <v>1870</v>
      </c>
      <c r="K2005" s="1" t="s">
        <v>94</v>
      </c>
      <c r="L2005" s="1" t="s">
        <v>95</v>
      </c>
      <c r="M2005" s="1" t="s">
        <v>481</v>
      </c>
      <c r="N2005" s="1" t="s">
        <v>32</v>
      </c>
      <c r="O2005" s="1" t="s">
        <v>38</v>
      </c>
      <c r="P2005" s="1" t="s">
        <v>482</v>
      </c>
      <c r="Q2005">
        <v>1212.96</v>
      </c>
      <c r="R2005">
        <v>8</v>
      </c>
      <c r="S2005" s="5">
        <v>0.3</v>
      </c>
      <c r="T2005" s="11">
        <v>-69.311999999999998</v>
      </c>
      <c r="U2005" s="11">
        <f>SalesData[[#This Row],[Profit]]/SalesData[[#This Row],[Quantity]]</f>
        <v>-8.6639999999999997</v>
      </c>
      <c r="V2005" s="5">
        <f>SalesData[[#This Row],[Profit]]/SalesData[[#This Row],[Sales]]</f>
        <v>-5.7142857142857141E-2</v>
      </c>
      <c r="W2005" s="17">
        <f>IF(SalesData[[#This Row],[Discount]]&gt;=0.2,1,0)</f>
        <v>1</v>
      </c>
      <c r="X2005" s="1" t="s">
        <v>60</v>
      </c>
      <c r="Y2005" s="1" t="str">
        <f>TEXT(SalesData[[#This Row],[Order Date]],"yyyy")</f>
        <v>2014</v>
      </c>
      <c r="Z2005" s="1" t="s">
        <v>163</v>
      </c>
    </row>
    <row r="2006" spans="1:26" x14ac:dyDescent="0.3">
      <c r="A2006">
        <v>9431</v>
      </c>
      <c r="B2006" s="1" t="s">
        <v>4278</v>
      </c>
      <c r="C2006" s="2">
        <v>42244</v>
      </c>
      <c r="D2006" s="2">
        <v>42248</v>
      </c>
      <c r="E2006" s="1" t="s">
        <v>41</v>
      </c>
      <c r="F2006" s="1" t="s">
        <v>378</v>
      </c>
      <c r="G2006" s="1" t="s">
        <v>379</v>
      </c>
      <c r="H2006" s="1" t="s">
        <v>92</v>
      </c>
      <c r="I2006" s="1" t="s">
        <v>27</v>
      </c>
      <c r="J2006" s="1" t="s">
        <v>1741</v>
      </c>
      <c r="K2006" s="1" t="s">
        <v>94</v>
      </c>
      <c r="L2006" s="1" t="s">
        <v>95</v>
      </c>
      <c r="M2006" s="1" t="s">
        <v>1467</v>
      </c>
      <c r="N2006" s="1" t="s">
        <v>32</v>
      </c>
      <c r="O2006" s="1" t="s">
        <v>47</v>
      </c>
      <c r="P2006" s="1" t="s">
        <v>1468</v>
      </c>
      <c r="Q2006">
        <v>103.48099999999999</v>
      </c>
      <c r="R2006">
        <v>1</v>
      </c>
      <c r="S2006" s="5">
        <v>0.3</v>
      </c>
      <c r="T2006" s="11">
        <v>-16.261299999999999</v>
      </c>
      <c r="U2006" s="11">
        <f>SalesData[[#This Row],[Profit]]/SalesData[[#This Row],[Quantity]]</f>
        <v>-16.261299999999999</v>
      </c>
      <c r="V2006" s="5">
        <f>SalesData[[#This Row],[Profit]]/SalesData[[#This Row],[Sales]]</f>
        <v>-0.15714285714285714</v>
      </c>
      <c r="W2006" s="17">
        <f>IF(SalesData[[#This Row],[Discount]]&gt;=0.2,1,0)</f>
        <v>1</v>
      </c>
      <c r="X2006" s="1" t="s">
        <v>85</v>
      </c>
      <c r="Y2006" s="1" t="str">
        <f>TEXT(SalesData[[#This Row],[Order Date]],"yyyy")</f>
        <v>2015</v>
      </c>
      <c r="Z2006" s="1" t="s">
        <v>255</v>
      </c>
    </row>
    <row r="2007" spans="1:26" x14ac:dyDescent="0.3">
      <c r="A2007">
        <v>9448</v>
      </c>
      <c r="B2007" s="1" t="s">
        <v>4279</v>
      </c>
      <c r="C2007" s="2">
        <v>42882</v>
      </c>
      <c r="D2007" s="2">
        <v>42889</v>
      </c>
      <c r="E2007" s="1" t="s">
        <v>41</v>
      </c>
      <c r="F2007" s="1" t="s">
        <v>2644</v>
      </c>
      <c r="G2007" s="1" t="s">
        <v>2645</v>
      </c>
      <c r="H2007" s="1" t="s">
        <v>26</v>
      </c>
      <c r="I2007" s="1" t="s">
        <v>27</v>
      </c>
      <c r="J2007" s="1" t="s">
        <v>2023</v>
      </c>
      <c r="K2007" s="1" t="s">
        <v>1524</v>
      </c>
      <c r="L2007" s="1" t="s">
        <v>95</v>
      </c>
      <c r="M2007" s="1" t="s">
        <v>96</v>
      </c>
      <c r="N2007" s="1" t="s">
        <v>32</v>
      </c>
      <c r="O2007" s="1" t="s">
        <v>58</v>
      </c>
      <c r="P2007" s="1" t="s">
        <v>97</v>
      </c>
      <c r="Q2007">
        <v>477.3</v>
      </c>
      <c r="R2007">
        <v>5</v>
      </c>
      <c r="S2007" s="5">
        <v>0</v>
      </c>
      <c r="T2007" s="11">
        <v>138.417</v>
      </c>
      <c r="U2007" s="11">
        <f>SalesData[[#This Row],[Profit]]/SalesData[[#This Row],[Quantity]]</f>
        <v>27.683399999999999</v>
      </c>
      <c r="V2007" s="5">
        <f>SalesData[[#This Row],[Profit]]/SalesData[[#This Row],[Sales]]</f>
        <v>0.28999999999999998</v>
      </c>
      <c r="W2007" s="17">
        <f>IF(SalesData[[#This Row],[Discount]]&gt;=0.2,1,0)</f>
        <v>0</v>
      </c>
      <c r="X2007" s="1" t="s">
        <v>49</v>
      </c>
      <c r="Y2007" s="1" t="str">
        <f>TEXT(SalesData[[#This Row],[Order Date]],"yyyy")</f>
        <v>2017</v>
      </c>
      <c r="Z2007" s="1" t="s">
        <v>163</v>
      </c>
    </row>
    <row r="2008" spans="1:26" x14ac:dyDescent="0.3">
      <c r="A2008">
        <v>9463</v>
      </c>
      <c r="B2008" s="1" t="s">
        <v>4280</v>
      </c>
      <c r="C2008" s="2">
        <v>43064</v>
      </c>
      <c r="D2008" s="2">
        <v>43069</v>
      </c>
      <c r="E2008" s="1" t="s">
        <v>23</v>
      </c>
      <c r="F2008" s="1" t="s">
        <v>3486</v>
      </c>
      <c r="G2008" s="1" t="s">
        <v>3487</v>
      </c>
      <c r="H2008" s="1" t="s">
        <v>92</v>
      </c>
      <c r="I2008" s="1" t="s">
        <v>27</v>
      </c>
      <c r="J2008" s="1" t="s">
        <v>867</v>
      </c>
      <c r="K2008" s="1" t="s">
        <v>29</v>
      </c>
      <c r="L2008" s="1" t="s">
        <v>30</v>
      </c>
      <c r="M2008" s="1" t="s">
        <v>1488</v>
      </c>
      <c r="N2008" s="1" t="s">
        <v>32</v>
      </c>
      <c r="O2008" s="1" t="s">
        <v>38</v>
      </c>
      <c r="P2008" s="1" t="s">
        <v>1489</v>
      </c>
      <c r="Q2008">
        <v>701.96</v>
      </c>
      <c r="R2008">
        <v>2</v>
      </c>
      <c r="S2008" s="5">
        <v>0</v>
      </c>
      <c r="T2008" s="11">
        <v>168.47040000000001</v>
      </c>
      <c r="U2008" s="11">
        <f>SalesData[[#This Row],[Profit]]/SalesData[[#This Row],[Quantity]]</f>
        <v>84.235200000000006</v>
      </c>
      <c r="V2008" s="5">
        <f>SalesData[[#This Row],[Profit]]/SalesData[[#This Row],[Sales]]</f>
        <v>0.24</v>
      </c>
      <c r="W2008" s="17">
        <f>IF(SalesData[[#This Row],[Discount]]&gt;=0.2,1,0)</f>
        <v>0</v>
      </c>
      <c r="X2008" s="1" t="s">
        <v>60</v>
      </c>
      <c r="Y2008" s="1" t="str">
        <f>TEXT(SalesData[[#This Row],[Order Date]],"yyyy")</f>
        <v>2017</v>
      </c>
      <c r="Z2008" s="1" t="s">
        <v>36</v>
      </c>
    </row>
    <row r="2009" spans="1:26" x14ac:dyDescent="0.3">
      <c r="A2009">
        <v>9466</v>
      </c>
      <c r="B2009" s="1" t="s">
        <v>4281</v>
      </c>
      <c r="C2009" s="2">
        <v>42693</v>
      </c>
      <c r="D2009" s="2">
        <v>42697</v>
      </c>
      <c r="E2009" s="1" t="s">
        <v>41</v>
      </c>
      <c r="F2009" s="1" t="s">
        <v>484</v>
      </c>
      <c r="G2009" s="1" t="s">
        <v>485</v>
      </c>
      <c r="H2009" s="1" t="s">
        <v>92</v>
      </c>
      <c r="I2009" s="1" t="s">
        <v>27</v>
      </c>
      <c r="J2009" s="1" t="s">
        <v>193</v>
      </c>
      <c r="K2009" s="1" t="s">
        <v>194</v>
      </c>
      <c r="L2009" s="1" t="s">
        <v>56</v>
      </c>
      <c r="M2009" s="1" t="s">
        <v>587</v>
      </c>
      <c r="N2009" s="1" t="s">
        <v>32</v>
      </c>
      <c r="O2009" s="1" t="s">
        <v>58</v>
      </c>
      <c r="P2009" s="1" t="s">
        <v>588</v>
      </c>
      <c r="Q2009">
        <v>31.96</v>
      </c>
      <c r="R2009">
        <v>2</v>
      </c>
      <c r="S2009" s="5">
        <v>0</v>
      </c>
      <c r="T2009" s="11">
        <v>1.5980000000000001</v>
      </c>
      <c r="U2009" s="11">
        <f>SalesData[[#This Row],[Profit]]/SalesData[[#This Row],[Quantity]]</f>
        <v>0.79900000000000004</v>
      </c>
      <c r="V2009" s="5">
        <f>SalesData[[#This Row],[Profit]]/SalesData[[#This Row],[Sales]]</f>
        <v>0.05</v>
      </c>
      <c r="W2009" s="17">
        <f>IF(SalesData[[#This Row],[Discount]]&gt;=0.2,1,0)</f>
        <v>0</v>
      </c>
      <c r="X2009" s="1" t="s">
        <v>85</v>
      </c>
      <c r="Y2009" s="1" t="str">
        <f>TEXT(SalesData[[#This Row],[Order Date]],"yyyy")</f>
        <v>2016</v>
      </c>
      <c r="Z2009" s="1" t="s">
        <v>36</v>
      </c>
    </row>
    <row r="2010" spans="1:26" x14ac:dyDescent="0.3">
      <c r="A2010">
        <v>9468</v>
      </c>
      <c r="B2010" s="1" t="s">
        <v>4282</v>
      </c>
      <c r="C2010" s="2">
        <v>43044</v>
      </c>
      <c r="D2010" s="2">
        <v>43049</v>
      </c>
      <c r="E2010" s="1" t="s">
        <v>23</v>
      </c>
      <c r="F2010" s="1" t="s">
        <v>4283</v>
      </c>
      <c r="G2010" s="1" t="s">
        <v>4284</v>
      </c>
      <c r="H2010" s="1" t="s">
        <v>26</v>
      </c>
      <c r="I2010" s="1" t="s">
        <v>27</v>
      </c>
      <c r="J2010" s="1" t="s">
        <v>175</v>
      </c>
      <c r="K2010" s="1" t="s">
        <v>122</v>
      </c>
      <c r="L2010" s="1" t="s">
        <v>69</v>
      </c>
      <c r="M2010" s="1" t="s">
        <v>2568</v>
      </c>
      <c r="N2010" s="1" t="s">
        <v>32</v>
      </c>
      <c r="O2010" s="1" t="s">
        <v>47</v>
      </c>
      <c r="P2010" s="1" t="s">
        <v>2569</v>
      </c>
      <c r="Q2010">
        <v>166.5</v>
      </c>
      <c r="R2010">
        <v>2</v>
      </c>
      <c r="S2010" s="5">
        <v>0.4</v>
      </c>
      <c r="T2010" s="11">
        <v>-66.599999999999994</v>
      </c>
      <c r="U2010" s="11">
        <f>SalesData[[#This Row],[Profit]]/SalesData[[#This Row],[Quantity]]</f>
        <v>-33.299999999999997</v>
      </c>
      <c r="V2010" s="5">
        <f>SalesData[[#This Row],[Profit]]/SalesData[[#This Row],[Sales]]</f>
        <v>-0.39999999999999997</v>
      </c>
      <c r="W2010" s="17">
        <f>IF(SalesData[[#This Row],[Discount]]&gt;=0.2,1,0)</f>
        <v>1</v>
      </c>
      <c r="X2010" s="1" t="s">
        <v>60</v>
      </c>
      <c r="Y2010" s="1" t="str">
        <f>TEXT(SalesData[[#This Row],[Order Date]],"yyyy")</f>
        <v>2017</v>
      </c>
      <c r="Z2010" s="1" t="s">
        <v>36</v>
      </c>
    </row>
    <row r="2011" spans="1:26" x14ac:dyDescent="0.3">
      <c r="A2011">
        <v>9473</v>
      </c>
      <c r="B2011" s="1" t="s">
        <v>4282</v>
      </c>
      <c r="C2011" s="2">
        <v>43044</v>
      </c>
      <c r="D2011" s="2">
        <v>43049</v>
      </c>
      <c r="E2011" s="1" t="s">
        <v>23</v>
      </c>
      <c r="F2011" s="1" t="s">
        <v>4283</v>
      </c>
      <c r="G2011" s="1" t="s">
        <v>4284</v>
      </c>
      <c r="H2011" s="1" t="s">
        <v>26</v>
      </c>
      <c r="I2011" s="1" t="s">
        <v>27</v>
      </c>
      <c r="J2011" s="1" t="s">
        <v>175</v>
      </c>
      <c r="K2011" s="1" t="s">
        <v>122</v>
      </c>
      <c r="L2011" s="1" t="s">
        <v>69</v>
      </c>
      <c r="M2011" s="1" t="s">
        <v>2196</v>
      </c>
      <c r="N2011" s="1" t="s">
        <v>32</v>
      </c>
      <c r="O2011" s="1" t="s">
        <v>38</v>
      </c>
      <c r="P2011" s="1" t="s">
        <v>2197</v>
      </c>
      <c r="Q2011">
        <v>128.124</v>
      </c>
      <c r="R2011">
        <v>2</v>
      </c>
      <c r="S2011" s="5">
        <v>0.1</v>
      </c>
      <c r="T2011" s="11">
        <v>24.2012</v>
      </c>
      <c r="U2011" s="11">
        <f>SalesData[[#This Row],[Profit]]/SalesData[[#This Row],[Quantity]]</f>
        <v>12.1006</v>
      </c>
      <c r="V2011" s="5">
        <f>SalesData[[#This Row],[Profit]]/SalesData[[#This Row],[Sales]]</f>
        <v>0.18888888888888888</v>
      </c>
      <c r="W2011" s="17">
        <f>IF(SalesData[[#This Row],[Discount]]&gt;=0.2,1,0)</f>
        <v>0</v>
      </c>
      <c r="X2011" s="1" t="s">
        <v>60</v>
      </c>
      <c r="Y2011" s="1" t="str">
        <f>TEXT(SalesData[[#This Row],[Order Date]],"yyyy")</f>
        <v>2017</v>
      </c>
      <c r="Z2011" s="1" t="s">
        <v>36</v>
      </c>
    </row>
    <row r="2012" spans="1:26" x14ac:dyDescent="0.3">
      <c r="A2012">
        <v>9474</v>
      </c>
      <c r="B2012" s="1" t="s">
        <v>4282</v>
      </c>
      <c r="C2012" s="2">
        <v>43044</v>
      </c>
      <c r="D2012" s="2">
        <v>43049</v>
      </c>
      <c r="E2012" s="1" t="s">
        <v>23</v>
      </c>
      <c r="F2012" s="1" t="s">
        <v>4283</v>
      </c>
      <c r="G2012" s="1" t="s">
        <v>4284</v>
      </c>
      <c r="H2012" s="1" t="s">
        <v>26</v>
      </c>
      <c r="I2012" s="1" t="s">
        <v>27</v>
      </c>
      <c r="J2012" s="1" t="s">
        <v>175</v>
      </c>
      <c r="K2012" s="1" t="s">
        <v>122</v>
      </c>
      <c r="L2012" s="1" t="s">
        <v>69</v>
      </c>
      <c r="M2012" s="1" t="s">
        <v>3225</v>
      </c>
      <c r="N2012" s="1" t="s">
        <v>32</v>
      </c>
      <c r="O2012" s="1" t="s">
        <v>58</v>
      </c>
      <c r="P2012" s="1" t="s">
        <v>3226</v>
      </c>
      <c r="Q2012">
        <v>101.4</v>
      </c>
      <c r="R2012">
        <v>5</v>
      </c>
      <c r="S2012" s="5">
        <v>0</v>
      </c>
      <c r="T2012" s="11">
        <v>38.531999999999996</v>
      </c>
      <c r="U2012" s="11">
        <f>SalesData[[#This Row],[Profit]]/SalesData[[#This Row],[Quantity]]</f>
        <v>7.7063999999999995</v>
      </c>
      <c r="V2012" s="5">
        <f>SalesData[[#This Row],[Profit]]/SalesData[[#This Row],[Sales]]</f>
        <v>0.37999999999999995</v>
      </c>
      <c r="W2012" s="17">
        <f>IF(SalesData[[#This Row],[Discount]]&gt;=0.2,1,0)</f>
        <v>0</v>
      </c>
      <c r="X2012" s="1" t="s">
        <v>60</v>
      </c>
      <c r="Y2012" s="1" t="str">
        <f>TEXT(SalesData[[#This Row],[Order Date]],"yyyy")</f>
        <v>2017</v>
      </c>
      <c r="Z2012" s="1" t="s">
        <v>36</v>
      </c>
    </row>
    <row r="2013" spans="1:26" x14ac:dyDescent="0.3">
      <c r="A2013">
        <v>9477</v>
      </c>
      <c r="B2013" s="1" t="s">
        <v>4285</v>
      </c>
      <c r="C2013" s="2">
        <v>42155</v>
      </c>
      <c r="D2013" s="2">
        <v>42160</v>
      </c>
      <c r="E2013" s="1" t="s">
        <v>23</v>
      </c>
      <c r="F2013" s="1" t="s">
        <v>484</v>
      </c>
      <c r="G2013" s="1" t="s">
        <v>485</v>
      </c>
      <c r="H2013" s="1" t="s">
        <v>92</v>
      </c>
      <c r="I2013" s="1" t="s">
        <v>27</v>
      </c>
      <c r="J2013" s="1" t="s">
        <v>135</v>
      </c>
      <c r="K2013" s="1" t="s">
        <v>136</v>
      </c>
      <c r="L2013" s="1" t="s">
        <v>95</v>
      </c>
      <c r="M2013" s="1" t="s">
        <v>2451</v>
      </c>
      <c r="N2013" s="1" t="s">
        <v>32</v>
      </c>
      <c r="O2013" s="1" t="s">
        <v>58</v>
      </c>
      <c r="P2013" s="1" t="s">
        <v>2452</v>
      </c>
      <c r="Q2013">
        <v>51.56</v>
      </c>
      <c r="R2013">
        <v>2</v>
      </c>
      <c r="S2013" s="5">
        <v>0.6</v>
      </c>
      <c r="T2013" s="11">
        <v>-61.872</v>
      </c>
      <c r="U2013" s="11">
        <f>SalesData[[#This Row],[Profit]]/SalesData[[#This Row],[Quantity]]</f>
        <v>-30.936</v>
      </c>
      <c r="V2013" s="5">
        <f>SalesData[[#This Row],[Profit]]/SalesData[[#This Row],[Sales]]</f>
        <v>-1.2</v>
      </c>
      <c r="W2013" s="17">
        <f>IF(SalesData[[#This Row],[Discount]]&gt;=0.2,1,0)</f>
        <v>1</v>
      </c>
      <c r="X2013" s="1" t="s">
        <v>60</v>
      </c>
      <c r="Y2013" s="1" t="str">
        <f>TEXT(SalesData[[#This Row],[Order Date]],"yyyy")</f>
        <v>2015</v>
      </c>
      <c r="Z2013" s="1" t="s">
        <v>163</v>
      </c>
    </row>
    <row r="2014" spans="1:26" x14ac:dyDescent="0.3">
      <c r="A2014">
        <v>9485</v>
      </c>
      <c r="B2014" s="1" t="s">
        <v>4286</v>
      </c>
      <c r="C2014" s="2">
        <v>42706</v>
      </c>
      <c r="D2014" s="2">
        <v>42708</v>
      </c>
      <c r="E2014" s="1" t="s">
        <v>23</v>
      </c>
      <c r="F2014" s="1" t="s">
        <v>2590</v>
      </c>
      <c r="G2014" s="1" t="s">
        <v>2591</v>
      </c>
      <c r="H2014" s="1" t="s">
        <v>92</v>
      </c>
      <c r="I2014" s="1" t="s">
        <v>27</v>
      </c>
      <c r="J2014" s="1" t="s">
        <v>103</v>
      </c>
      <c r="K2014" s="1" t="s">
        <v>94</v>
      </c>
      <c r="L2014" s="1" t="s">
        <v>95</v>
      </c>
      <c r="M2014" s="1" t="s">
        <v>2907</v>
      </c>
      <c r="N2014" s="1" t="s">
        <v>32</v>
      </c>
      <c r="O2014" s="1" t="s">
        <v>33</v>
      </c>
      <c r="P2014" s="1" t="s">
        <v>2908</v>
      </c>
      <c r="Q2014">
        <v>781.86400000000003</v>
      </c>
      <c r="R2014">
        <v>10</v>
      </c>
      <c r="S2014" s="5">
        <v>0.32</v>
      </c>
      <c r="T2014" s="11">
        <v>-137.976</v>
      </c>
      <c r="U2014" s="11">
        <f>SalesData[[#This Row],[Profit]]/SalesData[[#This Row],[Quantity]]</f>
        <v>-13.797599999999999</v>
      </c>
      <c r="V2014" s="5">
        <f>SalesData[[#This Row],[Profit]]/SalesData[[#This Row],[Sales]]</f>
        <v>-0.1764705882352941</v>
      </c>
      <c r="W2014" s="17">
        <f>IF(SalesData[[#This Row],[Discount]]&gt;=0.2,1,0)</f>
        <v>1</v>
      </c>
      <c r="X2014" s="1" t="s">
        <v>72</v>
      </c>
      <c r="Y2014" s="1" t="str">
        <f>TEXT(SalesData[[#This Row],[Order Date]],"yyyy")</f>
        <v>2016</v>
      </c>
      <c r="Z2014" s="1" t="s">
        <v>98</v>
      </c>
    </row>
    <row r="2015" spans="1:26" x14ac:dyDescent="0.3">
      <c r="A2015">
        <v>9487</v>
      </c>
      <c r="B2015" s="1" t="s">
        <v>4287</v>
      </c>
      <c r="C2015" s="2">
        <v>43020</v>
      </c>
      <c r="D2015" s="2">
        <v>43020</v>
      </c>
      <c r="E2015" s="1" t="s">
        <v>427</v>
      </c>
      <c r="F2015" s="1" t="s">
        <v>477</v>
      </c>
      <c r="G2015" s="1" t="s">
        <v>478</v>
      </c>
      <c r="H2015" s="1" t="s">
        <v>26</v>
      </c>
      <c r="I2015" s="1" t="s">
        <v>27</v>
      </c>
      <c r="J2015" s="1" t="s">
        <v>1990</v>
      </c>
      <c r="K2015" s="1" t="s">
        <v>4288</v>
      </c>
      <c r="L2015" s="1" t="s">
        <v>69</v>
      </c>
      <c r="M2015" s="1" t="s">
        <v>1079</v>
      </c>
      <c r="N2015" s="1" t="s">
        <v>32</v>
      </c>
      <c r="O2015" s="1" t="s">
        <v>47</v>
      </c>
      <c r="P2015" s="1" t="s">
        <v>1080</v>
      </c>
      <c r="Q2015">
        <v>673.34400000000005</v>
      </c>
      <c r="R2015">
        <v>3</v>
      </c>
      <c r="S2015" s="5">
        <v>0.3</v>
      </c>
      <c r="T2015" s="11">
        <v>-76.953599999999994</v>
      </c>
      <c r="U2015" s="11">
        <f>SalesData[[#This Row],[Profit]]/SalesData[[#This Row],[Quantity]]</f>
        <v>-25.651199999999999</v>
      </c>
      <c r="V2015" s="5">
        <f>SalesData[[#This Row],[Profit]]/SalesData[[#This Row],[Sales]]</f>
        <v>-0.11428571428571427</v>
      </c>
      <c r="W2015" s="17">
        <f>IF(SalesData[[#This Row],[Discount]]&gt;=0.2,1,0)</f>
        <v>1</v>
      </c>
      <c r="X2015" s="1" t="s">
        <v>432</v>
      </c>
      <c r="Y2015" s="1" t="str">
        <f>TEXT(SalesData[[#This Row],[Order Date]],"yyyy")</f>
        <v>2017</v>
      </c>
      <c r="Z2015" s="1" t="s">
        <v>50</v>
      </c>
    </row>
    <row r="2016" spans="1:26" x14ac:dyDescent="0.3">
      <c r="A2016">
        <v>9494</v>
      </c>
      <c r="B2016" s="1" t="s">
        <v>4289</v>
      </c>
      <c r="C2016" s="2">
        <v>42372</v>
      </c>
      <c r="D2016" s="2">
        <v>42377</v>
      </c>
      <c r="E2016" s="1" t="s">
        <v>41</v>
      </c>
      <c r="F2016" s="1" t="s">
        <v>2002</v>
      </c>
      <c r="G2016" s="1" t="s">
        <v>2003</v>
      </c>
      <c r="H2016" s="1" t="s">
        <v>92</v>
      </c>
      <c r="I2016" s="1" t="s">
        <v>27</v>
      </c>
      <c r="J2016" s="1" t="s">
        <v>4290</v>
      </c>
      <c r="K2016" s="1" t="s">
        <v>1524</v>
      </c>
      <c r="L2016" s="1" t="s">
        <v>95</v>
      </c>
      <c r="M2016" s="1" t="s">
        <v>443</v>
      </c>
      <c r="N2016" s="1" t="s">
        <v>32</v>
      </c>
      <c r="O2016" s="1" t="s">
        <v>47</v>
      </c>
      <c r="P2016" s="1" t="s">
        <v>444</v>
      </c>
      <c r="Q2016">
        <v>1592.85</v>
      </c>
      <c r="R2016">
        <v>7</v>
      </c>
      <c r="S2016" s="5">
        <v>0</v>
      </c>
      <c r="T2016" s="11">
        <v>350.42700000000002</v>
      </c>
      <c r="U2016" s="11">
        <f>SalesData[[#This Row],[Profit]]/SalesData[[#This Row],[Quantity]]</f>
        <v>50.061</v>
      </c>
      <c r="V2016" s="5">
        <f>SalesData[[#This Row],[Profit]]/SalesData[[#This Row],[Sales]]</f>
        <v>0.22000000000000003</v>
      </c>
      <c r="W2016" s="17">
        <f>IF(SalesData[[#This Row],[Discount]]&gt;=0.2,1,0)</f>
        <v>0</v>
      </c>
      <c r="X2016" s="1" t="s">
        <v>60</v>
      </c>
      <c r="Y2016" s="1" t="str">
        <f>TEXT(SalesData[[#This Row],[Order Date]],"yyyy")</f>
        <v>2016</v>
      </c>
      <c r="Z2016" s="1" t="s">
        <v>171</v>
      </c>
    </row>
    <row r="2017" spans="1:26" x14ac:dyDescent="0.3">
      <c r="A2017">
        <v>9501</v>
      </c>
      <c r="B2017" s="1" t="s">
        <v>4291</v>
      </c>
      <c r="C2017" s="2">
        <v>42516</v>
      </c>
      <c r="D2017" s="2">
        <v>42520</v>
      </c>
      <c r="E2017" s="1" t="s">
        <v>41</v>
      </c>
      <c r="F2017" s="1" t="s">
        <v>4292</v>
      </c>
      <c r="G2017" s="1" t="s">
        <v>4293</v>
      </c>
      <c r="H2017" s="1" t="s">
        <v>26</v>
      </c>
      <c r="I2017" s="1" t="s">
        <v>27</v>
      </c>
      <c r="J2017" s="1" t="s">
        <v>907</v>
      </c>
      <c r="K2017" s="1" t="s">
        <v>240</v>
      </c>
      <c r="L2017" s="1" t="s">
        <v>95</v>
      </c>
      <c r="M2017" s="1" t="s">
        <v>1453</v>
      </c>
      <c r="N2017" s="1" t="s">
        <v>32</v>
      </c>
      <c r="O2017" s="1" t="s">
        <v>58</v>
      </c>
      <c r="P2017" s="1" t="s">
        <v>1454</v>
      </c>
      <c r="Q2017">
        <v>26.94</v>
      </c>
      <c r="R2017">
        <v>3</v>
      </c>
      <c r="S2017" s="5">
        <v>0</v>
      </c>
      <c r="T2017" s="11">
        <v>11.3148</v>
      </c>
      <c r="U2017" s="11">
        <f>SalesData[[#This Row],[Profit]]/SalesData[[#This Row],[Quantity]]</f>
        <v>3.7715999999999998</v>
      </c>
      <c r="V2017" s="5">
        <f>SalesData[[#This Row],[Profit]]/SalesData[[#This Row],[Sales]]</f>
        <v>0.42</v>
      </c>
      <c r="W2017" s="17">
        <f>IF(SalesData[[#This Row],[Discount]]&gt;=0.2,1,0)</f>
        <v>0</v>
      </c>
      <c r="X2017" s="1" t="s">
        <v>85</v>
      </c>
      <c r="Y2017" s="1" t="str">
        <f>TEXT(SalesData[[#This Row],[Order Date]],"yyyy")</f>
        <v>2016</v>
      </c>
      <c r="Z2017" s="1" t="s">
        <v>163</v>
      </c>
    </row>
    <row r="2018" spans="1:26" x14ac:dyDescent="0.3">
      <c r="A2018">
        <v>9502</v>
      </c>
      <c r="B2018" s="1" t="s">
        <v>4294</v>
      </c>
      <c r="C2018" s="2">
        <v>42328</v>
      </c>
      <c r="D2018" s="2">
        <v>42332</v>
      </c>
      <c r="E2018" s="1" t="s">
        <v>41</v>
      </c>
      <c r="F2018" s="1" t="s">
        <v>3062</v>
      </c>
      <c r="G2018" s="1" t="s">
        <v>3063</v>
      </c>
      <c r="H2018" s="1" t="s">
        <v>26</v>
      </c>
      <c r="I2018" s="1" t="s">
        <v>27</v>
      </c>
      <c r="J2018" s="1" t="s">
        <v>330</v>
      </c>
      <c r="K2018" s="1" t="s">
        <v>55</v>
      </c>
      <c r="L2018" s="1" t="s">
        <v>56</v>
      </c>
      <c r="M2018" s="1" t="s">
        <v>2142</v>
      </c>
      <c r="N2018" s="1" t="s">
        <v>32</v>
      </c>
      <c r="O2018" s="1" t="s">
        <v>58</v>
      </c>
      <c r="P2018" s="1" t="s">
        <v>2143</v>
      </c>
      <c r="Q2018">
        <v>32.04</v>
      </c>
      <c r="R2018">
        <v>3</v>
      </c>
      <c r="S2018" s="5">
        <v>0</v>
      </c>
      <c r="T2018" s="11">
        <v>8.01</v>
      </c>
      <c r="U2018" s="11">
        <f>SalesData[[#This Row],[Profit]]/SalesData[[#This Row],[Quantity]]</f>
        <v>2.67</v>
      </c>
      <c r="V2018" s="5">
        <f>SalesData[[#This Row],[Profit]]/SalesData[[#This Row],[Sales]]</f>
        <v>0.25</v>
      </c>
      <c r="W2018" s="17">
        <f>IF(SalesData[[#This Row],[Discount]]&gt;=0.2,1,0)</f>
        <v>0</v>
      </c>
      <c r="X2018" s="1" t="s">
        <v>85</v>
      </c>
      <c r="Y2018" s="1" t="str">
        <f>TEXT(SalesData[[#This Row],[Order Date]],"yyyy")</f>
        <v>2015</v>
      </c>
      <c r="Z2018" s="1" t="s">
        <v>36</v>
      </c>
    </row>
    <row r="2019" spans="1:26" x14ac:dyDescent="0.3">
      <c r="A2019">
        <v>9513</v>
      </c>
      <c r="B2019" s="1" t="s">
        <v>4295</v>
      </c>
      <c r="C2019" s="2">
        <v>42885</v>
      </c>
      <c r="D2019" s="2">
        <v>42889</v>
      </c>
      <c r="E2019" s="1" t="s">
        <v>23</v>
      </c>
      <c r="F2019" s="1" t="s">
        <v>1929</v>
      </c>
      <c r="G2019" s="1" t="s">
        <v>1930</v>
      </c>
      <c r="H2019" s="1" t="s">
        <v>26</v>
      </c>
      <c r="I2019" s="1" t="s">
        <v>27</v>
      </c>
      <c r="J2019" s="1" t="s">
        <v>1741</v>
      </c>
      <c r="K2019" s="1" t="s">
        <v>94</v>
      </c>
      <c r="L2019" s="1" t="s">
        <v>95</v>
      </c>
      <c r="M2019" s="1" t="s">
        <v>1001</v>
      </c>
      <c r="N2019" s="1" t="s">
        <v>32</v>
      </c>
      <c r="O2019" s="1" t="s">
        <v>33</v>
      </c>
      <c r="P2019" s="1" t="s">
        <v>1002</v>
      </c>
      <c r="Q2019">
        <v>204.66640000000001</v>
      </c>
      <c r="R2019">
        <v>1</v>
      </c>
      <c r="S2019" s="5">
        <v>0.32</v>
      </c>
      <c r="T2019" s="11">
        <v>-6.0195999999999996</v>
      </c>
      <c r="U2019" s="11">
        <f>SalesData[[#This Row],[Profit]]/SalesData[[#This Row],[Quantity]]</f>
        <v>-6.0195999999999996</v>
      </c>
      <c r="V2019" s="5">
        <f>SalesData[[#This Row],[Profit]]/SalesData[[#This Row],[Sales]]</f>
        <v>-2.9411764705882349E-2</v>
      </c>
      <c r="W2019" s="17">
        <f>IF(SalesData[[#This Row],[Discount]]&gt;=0.2,1,0)</f>
        <v>1</v>
      </c>
      <c r="X2019" s="1" t="s">
        <v>85</v>
      </c>
      <c r="Y2019" s="1" t="str">
        <f>TEXT(SalesData[[#This Row],[Order Date]],"yyyy")</f>
        <v>2017</v>
      </c>
      <c r="Z2019" s="1" t="s">
        <v>163</v>
      </c>
    </row>
    <row r="2020" spans="1:26" x14ac:dyDescent="0.3">
      <c r="A2020">
        <v>9526</v>
      </c>
      <c r="B2020" s="1" t="s">
        <v>4296</v>
      </c>
      <c r="C2020" s="2">
        <v>43074</v>
      </c>
      <c r="D2020" s="2">
        <v>43075</v>
      </c>
      <c r="E2020" s="1" t="s">
        <v>89</v>
      </c>
      <c r="F2020" s="1" t="s">
        <v>4297</v>
      </c>
      <c r="G2020" s="1" t="s">
        <v>4298</v>
      </c>
      <c r="H2020" s="1" t="s">
        <v>102</v>
      </c>
      <c r="I2020" s="1" t="s">
        <v>27</v>
      </c>
      <c r="J2020" s="1" t="s">
        <v>193</v>
      </c>
      <c r="K2020" s="1" t="s">
        <v>194</v>
      </c>
      <c r="L2020" s="1" t="s">
        <v>56</v>
      </c>
      <c r="M2020" s="1" t="s">
        <v>1125</v>
      </c>
      <c r="N2020" s="1" t="s">
        <v>32</v>
      </c>
      <c r="O2020" s="1" t="s">
        <v>58</v>
      </c>
      <c r="P2020" s="1" t="s">
        <v>1126</v>
      </c>
      <c r="Q2020">
        <v>199.9</v>
      </c>
      <c r="R2020">
        <v>5</v>
      </c>
      <c r="S2020" s="5">
        <v>0</v>
      </c>
      <c r="T2020" s="11">
        <v>39.979999999999997</v>
      </c>
      <c r="U2020" s="11">
        <f>SalesData[[#This Row],[Profit]]/SalesData[[#This Row],[Quantity]]</f>
        <v>7.9959999999999996</v>
      </c>
      <c r="V2020" s="5">
        <f>SalesData[[#This Row],[Profit]]/SalesData[[#This Row],[Sales]]</f>
        <v>0.19999999999999998</v>
      </c>
      <c r="W2020" s="17">
        <f>IF(SalesData[[#This Row],[Discount]]&gt;=0.2,1,0)</f>
        <v>0</v>
      </c>
      <c r="X2020" s="1" t="s">
        <v>125</v>
      </c>
      <c r="Y2020" s="1" t="str">
        <f>TEXT(SalesData[[#This Row],[Order Date]],"yyyy")</f>
        <v>2017</v>
      </c>
      <c r="Z2020" s="1" t="s">
        <v>98</v>
      </c>
    </row>
    <row r="2021" spans="1:26" x14ac:dyDescent="0.3">
      <c r="A2021">
        <v>9533</v>
      </c>
      <c r="B2021" s="1" t="s">
        <v>4299</v>
      </c>
      <c r="C2021" s="2">
        <v>42670</v>
      </c>
      <c r="D2021" s="2">
        <v>42674</v>
      </c>
      <c r="E2021" s="1" t="s">
        <v>41</v>
      </c>
      <c r="F2021" s="1" t="s">
        <v>2850</v>
      </c>
      <c r="G2021" s="1" t="s">
        <v>2851</v>
      </c>
      <c r="H2021" s="1" t="s">
        <v>26</v>
      </c>
      <c r="I2021" s="1" t="s">
        <v>27</v>
      </c>
      <c r="J2021" s="1" t="s">
        <v>175</v>
      </c>
      <c r="K2021" s="1" t="s">
        <v>122</v>
      </c>
      <c r="L2021" s="1" t="s">
        <v>69</v>
      </c>
      <c r="M2021" s="1" t="s">
        <v>1767</v>
      </c>
      <c r="N2021" s="1" t="s">
        <v>32</v>
      </c>
      <c r="O2021" s="1" t="s">
        <v>38</v>
      </c>
      <c r="P2021" s="1" t="s">
        <v>1768</v>
      </c>
      <c r="Q2021">
        <v>427.64400000000001</v>
      </c>
      <c r="R2021">
        <v>14</v>
      </c>
      <c r="S2021" s="5">
        <v>0.1</v>
      </c>
      <c r="T2021" s="11">
        <v>80.777199999999993</v>
      </c>
      <c r="U2021" s="11">
        <f>SalesData[[#This Row],[Profit]]/SalesData[[#This Row],[Quantity]]</f>
        <v>5.7697999999999992</v>
      </c>
      <c r="V2021" s="5">
        <f>SalesData[[#This Row],[Profit]]/SalesData[[#This Row],[Sales]]</f>
        <v>0.18888888888888888</v>
      </c>
      <c r="W2021" s="17">
        <f>IF(SalesData[[#This Row],[Discount]]&gt;=0.2,1,0)</f>
        <v>0</v>
      </c>
      <c r="X2021" s="1" t="s">
        <v>85</v>
      </c>
      <c r="Y2021" s="1" t="str">
        <f>TEXT(SalesData[[#This Row],[Order Date]],"yyyy")</f>
        <v>2016</v>
      </c>
      <c r="Z2021" s="1" t="s">
        <v>50</v>
      </c>
    </row>
    <row r="2022" spans="1:26" x14ac:dyDescent="0.3">
      <c r="A2022">
        <v>9537</v>
      </c>
      <c r="B2022" s="1" t="s">
        <v>4300</v>
      </c>
      <c r="C2022" s="2">
        <v>42898</v>
      </c>
      <c r="D2022" s="2">
        <v>42900</v>
      </c>
      <c r="E2022" s="1" t="s">
        <v>23</v>
      </c>
      <c r="F2022" s="1" t="s">
        <v>1430</v>
      </c>
      <c r="G2022" s="1" t="s">
        <v>1431</v>
      </c>
      <c r="H2022" s="1" t="s">
        <v>26</v>
      </c>
      <c r="I2022" s="1" t="s">
        <v>27</v>
      </c>
      <c r="J2022" s="1" t="s">
        <v>135</v>
      </c>
      <c r="K2022" s="1" t="s">
        <v>136</v>
      </c>
      <c r="L2022" s="1" t="s">
        <v>95</v>
      </c>
      <c r="M2022" s="1" t="s">
        <v>1720</v>
      </c>
      <c r="N2022" s="1" t="s">
        <v>32</v>
      </c>
      <c r="O2022" s="1" t="s">
        <v>58</v>
      </c>
      <c r="P2022" s="1" t="s">
        <v>1721</v>
      </c>
      <c r="Q2022">
        <v>8.8559999999999999</v>
      </c>
      <c r="R2022">
        <v>3</v>
      </c>
      <c r="S2022" s="5">
        <v>0.6</v>
      </c>
      <c r="T2022" s="11">
        <v>-6.8634000000000004</v>
      </c>
      <c r="U2022" s="11">
        <f>SalesData[[#This Row],[Profit]]/SalesData[[#This Row],[Quantity]]</f>
        <v>-2.2878000000000003</v>
      </c>
      <c r="V2022" s="5">
        <f>SalesData[[#This Row],[Profit]]/SalesData[[#This Row],[Sales]]</f>
        <v>-0.77500000000000002</v>
      </c>
      <c r="W2022" s="17">
        <f>IF(SalesData[[#This Row],[Discount]]&gt;=0.2,1,0)</f>
        <v>1</v>
      </c>
      <c r="X2022" s="1" t="s">
        <v>72</v>
      </c>
      <c r="Y2022" s="1" t="str">
        <f>TEXT(SalesData[[#This Row],[Order Date]],"yyyy")</f>
        <v>2017</v>
      </c>
      <c r="Z2022" s="1" t="s">
        <v>61</v>
      </c>
    </row>
    <row r="2023" spans="1:26" x14ac:dyDescent="0.3">
      <c r="A2023">
        <v>9538</v>
      </c>
      <c r="B2023" s="1" t="s">
        <v>4301</v>
      </c>
      <c r="C2023" s="2">
        <v>42638</v>
      </c>
      <c r="D2023" s="2">
        <v>42640</v>
      </c>
      <c r="E2023" s="1" t="s">
        <v>89</v>
      </c>
      <c r="F2023" s="1" t="s">
        <v>2266</v>
      </c>
      <c r="G2023" s="1" t="s">
        <v>2267</v>
      </c>
      <c r="H2023" s="1" t="s">
        <v>92</v>
      </c>
      <c r="I2023" s="1" t="s">
        <v>27</v>
      </c>
      <c r="J2023" s="1" t="s">
        <v>330</v>
      </c>
      <c r="K2023" s="1" t="s">
        <v>55</v>
      </c>
      <c r="L2023" s="1" t="s">
        <v>56</v>
      </c>
      <c r="M2023" s="1" t="s">
        <v>262</v>
      </c>
      <c r="N2023" s="1" t="s">
        <v>32</v>
      </c>
      <c r="O2023" s="1" t="s">
        <v>33</v>
      </c>
      <c r="P2023" s="1" t="s">
        <v>263</v>
      </c>
      <c r="Q2023">
        <v>477.666</v>
      </c>
      <c r="R2023">
        <v>2</v>
      </c>
      <c r="S2023" s="5">
        <v>0.15</v>
      </c>
      <c r="T2023" s="11">
        <v>84.293999999999997</v>
      </c>
      <c r="U2023" s="11">
        <f>SalesData[[#This Row],[Profit]]/SalesData[[#This Row],[Quantity]]</f>
        <v>42.146999999999998</v>
      </c>
      <c r="V2023" s="5">
        <f>SalesData[[#This Row],[Profit]]/SalesData[[#This Row],[Sales]]</f>
        <v>0.1764705882352941</v>
      </c>
      <c r="W2023" s="17">
        <f>IF(SalesData[[#This Row],[Discount]]&gt;=0.2,1,0)</f>
        <v>0</v>
      </c>
      <c r="X2023" s="1" t="s">
        <v>72</v>
      </c>
      <c r="Y2023" s="1" t="str">
        <f>TEXT(SalesData[[#This Row],[Order Date]],"yyyy")</f>
        <v>2016</v>
      </c>
      <c r="Z2023" s="1" t="s">
        <v>79</v>
      </c>
    </row>
    <row r="2024" spans="1:26" x14ac:dyDescent="0.3">
      <c r="A2024">
        <v>9541</v>
      </c>
      <c r="B2024" s="1" t="s">
        <v>4302</v>
      </c>
      <c r="C2024" s="2">
        <v>42135</v>
      </c>
      <c r="D2024" s="2">
        <v>42140</v>
      </c>
      <c r="E2024" s="1" t="s">
        <v>23</v>
      </c>
      <c r="F2024" s="1" t="s">
        <v>133</v>
      </c>
      <c r="G2024" s="1" t="s">
        <v>134</v>
      </c>
      <c r="H2024" s="1" t="s">
        <v>102</v>
      </c>
      <c r="I2024" s="1" t="s">
        <v>27</v>
      </c>
      <c r="J2024" s="1" t="s">
        <v>521</v>
      </c>
      <c r="K2024" s="1" t="s">
        <v>522</v>
      </c>
      <c r="L2024" s="1" t="s">
        <v>56</v>
      </c>
      <c r="M2024" s="1" t="s">
        <v>1104</v>
      </c>
      <c r="N2024" s="1" t="s">
        <v>32</v>
      </c>
      <c r="O2024" s="1" t="s">
        <v>38</v>
      </c>
      <c r="P2024" s="1" t="s">
        <v>1105</v>
      </c>
      <c r="Q2024">
        <v>191.96799999999999</v>
      </c>
      <c r="R2024">
        <v>7</v>
      </c>
      <c r="S2024" s="5">
        <v>0.2</v>
      </c>
      <c r="T2024" s="11">
        <v>16.7972</v>
      </c>
      <c r="U2024" s="11">
        <f>SalesData[[#This Row],[Profit]]/SalesData[[#This Row],[Quantity]]</f>
        <v>2.3996</v>
      </c>
      <c r="V2024" s="5">
        <f>SalesData[[#This Row],[Profit]]/SalesData[[#This Row],[Sales]]</f>
        <v>8.7500000000000008E-2</v>
      </c>
      <c r="W2024" s="17">
        <f>IF(SalesData[[#This Row],[Discount]]&gt;=0.2,1,0)</f>
        <v>1</v>
      </c>
      <c r="X2024" s="1" t="s">
        <v>60</v>
      </c>
      <c r="Y2024" s="1" t="str">
        <f>TEXT(SalesData[[#This Row],[Order Date]],"yyyy")</f>
        <v>2015</v>
      </c>
      <c r="Z2024" s="1" t="s">
        <v>163</v>
      </c>
    </row>
    <row r="2025" spans="1:26" x14ac:dyDescent="0.3">
      <c r="A2025">
        <v>9545</v>
      </c>
      <c r="B2025" s="1" t="s">
        <v>4303</v>
      </c>
      <c r="C2025" s="2">
        <v>42222</v>
      </c>
      <c r="D2025" s="2">
        <v>42226</v>
      </c>
      <c r="E2025" s="1" t="s">
        <v>41</v>
      </c>
      <c r="F2025" s="1" t="s">
        <v>4304</v>
      </c>
      <c r="G2025" s="1" t="s">
        <v>4305</v>
      </c>
      <c r="H2025" s="1" t="s">
        <v>92</v>
      </c>
      <c r="I2025" s="1" t="s">
        <v>27</v>
      </c>
      <c r="J2025" s="1" t="s">
        <v>103</v>
      </c>
      <c r="K2025" s="1" t="s">
        <v>94</v>
      </c>
      <c r="L2025" s="1" t="s">
        <v>95</v>
      </c>
      <c r="M2025" s="1" t="s">
        <v>1448</v>
      </c>
      <c r="N2025" s="1" t="s">
        <v>32</v>
      </c>
      <c r="O2025" s="1" t="s">
        <v>33</v>
      </c>
      <c r="P2025" s="1" t="s">
        <v>1449</v>
      </c>
      <c r="Q2025">
        <v>369.19920000000002</v>
      </c>
      <c r="R2025">
        <v>3</v>
      </c>
      <c r="S2025" s="5">
        <v>0.32</v>
      </c>
      <c r="T2025" s="11">
        <v>-114.01739999999999</v>
      </c>
      <c r="U2025" s="11">
        <f>SalesData[[#This Row],[Profit]]/SalesData[[#This Row],[Quantity]]</f>
        <v>-38.005800000000001</v>
      </c>
      <c r="V2025" s="5">
        <f>SalesData[[#This Row],[Profit]]/SalesData[[#This Row],[Sales]]</f>
        <v>-0.30882352941176466</v>
      </c>
      <c r="W2025" s="17">
        <f>IF(SalesData[[#This Row],[Discount]]&gt;=0.2,1,0)</f>
        <v>1</v>
      </c>
      <c r="X2025" s="1" t="s">
        <v>85</v>
      </c>
      <c r="Y2025" s="1" t="str">
        <f>TEXT(SalesData[[#This Row],[Order Date]],"yyyy")</f>
        <v>2015</v>
      </c>
      <c r="Z2025" s="1" t="s">
        <v>255</v>
      </c>
    </row>
    <row r="2026" spans="1:26" x14ac:dyDescent="0.3">
      <c r="A2026">
        <v>9554</v>
      </c>
      <c r="B2026" s="1" t="s">
        <v>4306</v>
      </c>
      <c r="C2026" s="2">
        <v>42635</v>
      </c>
      <c r="D2026" s="2">
        <v>42640</v>
      </c>
      <c r="E2026" s="1" t="s">
        <v>41</v>
      </c>
      <c r="F2026" s="1" t="s">
        <v>2347</v>
      </c>
      <c r="G2026" s="1" t="s">
        <v>2348</v>
      </c>
      <c r="H2026" s="1" t="s">
        <v>92</v>
      </c>
      <c r="I2026" s="1" t="s">
        <v>27</v>
      </c>
      <c r="J2026" s="1" t="s">
        <v>1613</v>
      </c>
      <c r="K2026" s="1" t="s">
        <v>182</v>
      </c>
      <c r="L2026" s="1" t="s">
        <v>56</v>
      </c>
      <c r="M2026" s="1" t="s">
        <v>495</v>
      </c>
      <c r="N2026" s="1" t="s">
        <v>32</v>
      </c>
      <c r="O2026" s="1" t="s">
        <v>58</v>
      </c>
      <c r="P2026" s="1" t="s">
        <v>496</v>
      </c>
      <c r="Q2026">
        <v>68.432000000000002</v>
      </c>
      <c r="R2026">
        <v>7</v>
      </c>
      <c r="S2026" s="5">
        <v>0.2</v>
      </c>
      <c r="T2026" s="11">
        <v>8.5540000000000003</v>
      </c>
      <c r="U2026" s="11">
        <f>SalesData[[#This Row],[Profit]]/SalesData[[#This Row],[Quantity]]</f>
        <v>1.222</v>
      </c>
      <c r="V2026" s="5">
        <f>SalesData[[#This Row],[Profit]]/SalesData[[#This Row],[Sales]]</f>
        <v>0.125</v>
      </c>
      <c r="W2026" s="17">
        <f>IF(SalesData[[#This Row],[Discount]]&gt;=0.2,1,0)</f>
        <v>1</v>
      </c>
      <c r="X2026" s="1" t="s">
        <v>60</v>
      </c>
      <c r="Y2026" s="1" t="str">
        <f>TEXT(SalesData[[#This Row],[Order Date]],"yyyy")</f>
        <v>2016</v>
      </c>
      <c r="Z2026" s="1" t="s">
        <v>79</v>
      </c>
    </row>
    <row r="2027" spans="1:26" x14ac:dyDescent="0.3">
      <c r="A2027">
        <v>9555</v>
      </c>
      <c r="B2027" s="1" t="s">
        <v>4307</v>
      </c>
      <c r="C2027" s="2">
        <v>42336</v>
      </c>
      <c r="D2027" s="2">
        <v>42340</v>
      </c>
      <c r="E2027" s="1" t="s">
        <v>41</v>
      </c>
      <c r="F2027" s="1" t="s">
        <v>2965</v>
      </c>
      <c r="G2027" s="1" t="s">
        <v>2966</v>
      </c>
      <c r="H2027" s="1" t="s">
        <v>26</v>
      </c>
      <c r="I2027" s="1" t="s">
        <v>27</v>
      </c>
      <c r="J2027" s="1" t="s">
        <v>349</v>
      </c>
      <c r="K2027" s="1" t="s">
        <v>233</v>
      </c>
      <c r="L2027" s="1" t="s">
        <v>69</v>
      </c>
      <c r="M2027" s="1" t="s">
        <v>169</v>
      </c>
      <c r="N2027" s="1" t="s">
        <v>32</v>
      </c>
      <c r="O2027" s="1" t="s">
        <v>58</v>
      </c>
      <c r="P2027" s="1" t="s">
        <v>170</v>
      </c>
      <c r="Q2027">
        <v>71.12</v>
      </c>
      <c r="R2027">
        <v>5</v>
      </c>
      <c r="S2027" s="5">
        <v>0.2</v>
      </c>
      <c r="T2027" s="11">
        <v>9.7789999999999999</v>
      </c>
      <c r="U2027" s="11">
        <f>SalesData[[#This Row],[Profit]]/SalesData[[#This Row],[Quantity]]</f>
        <v>1.9558</v>
      </c>
      <c r="V2027" s="5">
        <f>SalesData[[#This Row],[Profit]]/SalesData[[#This Row],[Sales]]</f>
        <v>0.13749999999999998</v>
      </c>
      <c r="W2027" s="17">
        <f>IF(SalesData[[#This Row],[Discount]]&gt;=0.2,1,0)</f>
        <v>1</v>
      </c>
      <c r="X2027" s="1" t="s">
        <v>85</v>
      </c>
      <c r="Y2027" s="1" t="str">
        <f>TEXT(SalesData[[#This Row],[Order Date]],"yyyy")</f>
        <v>2015</v>
      </c>
      <c r="Z2027" s="1" t="s">
        <v>36</v>
      </c>
    </row>
    <row r="2028" spans="1:26" x14ac:dyDescent="0.3">
      <c r="A2028">
        <v>9558</v>
      </c>
      <c r="B2028" s="1" t="s">
        <v>4308</v>
      </c>
      <c r="C2028" s="2">
        <v>41929</v>
      </c>
      <c r="D2028" s="2">
        <v>41931</v>
      </c>
      <c r="E2028" s="1" t="s">
        <v>23</v>
      </c>
      <c r="F2028" s="1" t="s">
        <v>4309</v>
      </c>
      <c r="G2028" s="1" t="s">
        <v>4310</v>
      </c>
      <c r="H2028" s="1" t="s">
        <v>26</v>
      </c>
      <c r="I2028" s="1" t="s">
        <v>27</v>
      </c>
      <c r="J2028" s="1" t="s">
        <v>103</v>
      </c>
      <c r="K2028" s="1" t="s">
        <v>94</v>
      </c>
      <c r="L2028" s="1" t="s">
        <v>95</v>
      </c>
      <c r="M2028" s="1" t="s">
        <v>2328</v>
      </c>
      <c r="N2028" s="1" t="s">
        <v>32</v>
      </c>
      <c r="O2028" s="1" t="s">
        <v>58</v>
      </c>
      <c r="P2028" s="1" t="s">
        <v>2329</v>
      </c>
      <c r="Q2028">
        <v>5.3120000000000003</v>
      </c>
      <c r="R2028">
        <v>2</v>
      </c>
      <c r="S2028" s="5">
        <v>0.6</v>
      </c>
      <c r="T2028" s="11">
        <v>-1.5935999999999999</v>
      </c>
      <c r="U2028" s="11">
        <f>SalesData[[#This Row],[Profit]]/SalesData[[#This Row],[Quantity]]</f>
        <v>-0.79679999999999995</v>
      </c>
      <c r="V2028" s="5">
        <f>SalesData[[#This Row],[Profit]]/SalesData[[#This Row],[Sales]]</f>
        <v>-0.3</v>
      </c>
      <c r="W2028" s="17">
        <f>IF(SalesData[[#This Row],[Discount]]&gt;=0.2,1,0)</f>
        <v>1</v>
      </c>
      <c r="X2028" s="1" t="s">
        <v>72</v>
      </c>
      <c r="Y2028" s="1" t="str">
        <f>TEXT(SalesData[[#This Row],[Order Date]],"yyyy")</f>
        <v>2014</v>
      </c>
      <c r="Z2028" s="1" t="s">
        <v>50</v>
      </c>
    </row>
    <row r="2029" spans="1:26" x14ac:dyDescent="0.3">
      <c r="A2029">
        <v>9561</v>
      </c>
      <c r="B2029" s="1" t="s">
        <v>4311</v>
      </c>
      <c r="C2029" s="2">
        <v>42493</v>
      </c>
      <c r="D2029" s="2">
        <v>42495</v>
      </c>
      <c r="E2029" s="1" t="s">
        <v>89</v>
      </c>
      <c r="F2029" s="1" t="s">
        <v>4312</v>
      </c>
      <c r="G2029" s="1" t="s">
        <v>4313</v>
      </c>
      <c r="H2029" s="1" t="s">
        <v>26</v>
      </c>
      <c r="I2029" s="1" t="s">
        <v>27</v>
      </c>
      <c r="J2029" s="1" t="s">
        <v>232</v>
      </c>
      <c r="K2029" s="1" t="s">
        <v>233</v>
      </c>
      <c r="L2029" s="1" t="s">
        <v>69</v>
      </c>
      <c r="M2029" s="1" t="s">
        <v>2057</v>
      </c>
      <c r="N2029" s="1" t="s">
        <v>32</v>
      </c>
      <c r="O2029" s="1" t="s">
        <v>58</v>
      </c>
      <c r="P2029" s="1" t="s">
        <v>2058</v>
      </c>
      <c r="Q2029">
        <v>51.968000000000004</v>
      </c>
      <c r="R2029">
        <v>2</v>
      </c>
      <c r="S2029" s="5">
        <v>0.2</v>
      </c>
      <c r="T2029" s="11">
        <v>10.393599999999999</v>
      </c>
      <c r="U2029" s="11">
        <f>SalesData[[#This Row],[Profit]]/SalesData[[#This Row],[Quantity]]</f>
        <v>5.1967999999999996</v>
      </c>
      <c r="V2029" s="5">
        <f>SalesData[[#This Row],[Profit]]/SalesData[[#This Row],[Sales]]</f>
        <v>0.19999999999999998</v>
      </c>
      <c r="W2029" s="17">
        <f>IF(SalesData[[#This Row],[Discount]]&gt;=0.2,1,0)</f>
        <v>1</v>
      </c>
      <c r="X2029" s="1" t="s">
        <v>72</v>
      </c>
      <c r="Y2029" s="1" t="str">
        <f>TEXT(SalesData[[#This Row],[Order Date]],"yyyy")</f>
        <v>2016</v>
      </c>
      <c r="Z2029" s="1" t="s">
        <v>163</v>
      </c>
    </row>
    <row r="2030" spans="1:26" x14ac:dyDescent="0.3">
      <c r="A2030">
        <v>9566</v>
      </c>
      <c r="B2030" s="1" t="s">
        <v>4314</v>
      </c>
      <c r="C2030" s="2">
        <v>41729</v>
      </c>
      <c r="D2030" s="2">
        <v>41729</v>
      </c>
      <c r="E2030" s="1" t="s">
        <v>427</v>
      </c>
      <c r="F2030" s="1" t="s">
        <v>3238</v>
      </c>
      <c r="G2030" s="1" t="s">
        <v>3239</v>
      </c>
      <c r="H2030" s="1" t="s">
        <v>26</v>
      </c>
      <c r="I2030" s="1" t="s">
        <v>27</v>
      </c>
      <c r="J2030" s="1" t="s">
        <v>305</v>
      </c>
      <c r="K2030" s="1" t="s">
        <v>45</v>
      </c>
      <c r="L2030" s="1" t="s">
        <v>30</v>
      </c>
      <c r="M2030" s="1" t="s">
        <v>331</v>
      </c>
      <c r="N2030" s="1" t="s">
        <v>32</v>
      </c>
      <c r="O2030" s="1" t="s">
        <v>38</v>
      </c>
      <c r="P2030" s="1" t="s">
        <v>332</v>
      </c>
      <c r="Q2030">
        <v>1125.4880000000001</v>
      </c>
      <c r="R2030">
        <v>7</v>
      </c>
      <c r="S2030" s="5">
        <v>0.2</v>
      </c>
      <c r="T2030" s="11">
        <v>98.480199999999996</v>
      </c>
      <c r="U2030" s="11">
        <f>SalesData[[#This Row],[Profit]]/SalesData[[#This Row],[Quantity]]</f>
        <v>14.0686</v>
      </c>
      <c r="V2030" s="5">
        <f>SalesData[[#This Row],[Profit]]/SalesData[[#This Row],[Sales]]</f>
        <v>8.7499999999999994E-2</v>
      </c>
      <c r="W2030" s="17">
        <f>IF(SalesData[[#This Row],[Discount]]&gt;=0.2,1,0)</f>
        <v>1</v>
      </c>
      <c r="X2030" s="1" t="s">
        <v>432</v>
      </c>
      <c r="Y2030" s="1" t="str">
        <f>TEXT(SalesData[[#This Row],[Order Date]],"yyyy")</f>
        <v>2014</v>
      </c>
      <c r="Z2030" s="1" t="s">
        <v>197</v>
      </c>
    </row>
    <row r="2031" spans="1:26" x14ac:dyDescent="0.3">
      <c r="A2031">
        <v>9575</v>
      </c>
      <c r="B2031" s="1" t="s">
        <v>4315</v>
      </c>
      <c r="C2031" s="2">
        <v>42229</v>
      </c>
      <c r="D2031" s="2">
        <v>42229</v>
      </c>
      <c r="E2031" s="1" t="s">
        <v>427</v>
      </c>
      <c r="F2031" s="1" t="s">
        <v>65</v>
      </c>
      <c r="G2031" s="1" t="s">
        <v>66</v>
      </c>
      <c r="H2031" s="1" t="s">
        <v>26</v>
      </c>
      <c r="I2031" s="1" t="s">
        <v>27</v>
      </c>
      <c r="J2031" s="1" t="s">
        <v>1672</v>
      </c>
      <c r="K2031" s="1" t="s">
        <v>55</v>
      </c>
      <c r="L2031" s="1" t="s">
        <v>56</v>
      </c>
      <c r="M2031" s="1" t="s">
        <v>1579</v>
      </c>
      <c r="N2031" s="1" t="s">
        <v>32</v>
      </c>
      <c r="O2031" s="1" t="s">
        <v>58</v>
      </c>
      <c r="P2031" s="1" t="s">
        <v>1580</v>
      </c>
      <c r="Q2031">
        <v>31.56</v>
      </c>
      <c r="R2031">
        <v>3</v>
      </c>
      <c r="S2031" s="5">
        <v>0</v>
      </c>
      <c r="T2031" s="11">
        <v>10.4148</v>
      </c>
      <c r="U2031" s="11">
        <f>SalesData[[#This Row],[Profit]]/SalesData[[#This Row],[Quantity]]</f>
        <v>3.4716</v>
      </c>
      <c r="V2031" s="5">
        <f>SalesData[[#This Row],[Profit]]/SalesData[[#This Row],[Sales]]</f>
        <v>0.33</v>
      </c>
      <c r="W2031" s="17">
        <f>IF(SalesData[[#This Row],[Discount]]&gt;=0.2,1,0)</f>
        <v>0</v>
      </c>
      <c r="X2031" s="1" t="s">
        <v>432</v>
      </c>
      <c r="Y2031" s="1" t="str">
        <f>TEXT(SalesData[[#This Row],[Order Date]],"yyyy")</f>
        <v>2015</v>
      </c>
      <c r="Z2031" s="1" t="s">
        <v>255</v>
      </c>
    </row>
    <row r="2032" spans="1:26" x14ac:dyDescent="0.3">
      <c r="A2032">
        <v>9576</v>
      </c>
      <c r="B2032" s="1" t="s">
        <v>4316</v>
      </c>
      <c r="C2032" s="2">
        <v>42150</v>
      </c>
      <c r="D2032" s="2">
        <v>42152</v>
      </c>
      <c r="E2032" s="1" t="s">
        <v>23</v>
      </c>
      <c r="F2032" s="1" t="s">
        <v>3582</v>
      </c>
      <c r="G2032" s="1" t="s">
        <v>3583</v>
      </c>
      <c r="H2032" s="1" t="s">
        <v>26</v>
      </c>
      <c r="I2032" s="1" t="s">
        <v>27</v>
      </c>
      <c r="J2032" s="1" t="s">
        <v>247</v>
      </c>
      <c r="K2032" s="1" t="s">
        <v>94</v>
      </c>
      <c r="L2032" s="1" t="s">
        <v>95</v>
      </c>
      <c r="M2032" s="1" t="s">
        <v>161</v>
      </c>
      <c r="N2032" s="1" t="s">
        <v>32</v>
      </c>
      <c r="O2032" s="1" t="s">
        <v>38</v>
      </c>
      <c r="P2032" s="1" t="s">
        <v>162</v>
      </c>
      <c r="Q2032">
        <v>105.68600000000001</v>
      </c>
      <c r="R2032">
        <v>1</v>
      </c>
      <c r="S2032" s="5">
        <v>0.3</v>
      </c>
      <c r="T2032" s="11">
        <v>-28.686199999999999</v>
      </c>
      <c r="U2032" s="11">
        <f>SalesData[[#This Row],[Profit]]/SalesData[[#This Row],[Quantity]]</f>
        <v>-28.686199999999999</v>
      </c>
      <c r="V2032" s="5">
        <f>SalesData[[#This Row],[Profit]]/SalesData[[#This Row],[Sales]]</f>
        <v>-0.27142857142857141</v>
      </c>
      <c r="W2032" s="17">
        <f>IF(SalesData[[#This Row],[Discount]]&gt;=0.2,1,0)</f>
        <v>1</v>
      </c>
      <c r="X2032" s="1" t="s">
        <v>72</v>
      </c>
      <c r="Y2032" s="1" t="str">
        <f>TEXT(SalesData[[#This Row],[Order Date]],"yyyy")</f>
        <v>2015</v>
      </c>
      <c r="Z2032" s="1" t="s">
        <v>163</v>
      </c>
    </row>
    <row r="2033" spans="1:26" x14ac:dyDescent="0.3">
      <c r="A2033">
        <v>9578</v>
      </c>
      <c r="B2033" s="1" t="s">
        <v>4316</v>
      </c>
      <c r="C2033" s="2">
        <v>42150</v>
      </c>
      <c r="D2033" s="2">
        <v>42152</v>
      </c>
      <c r="E2033" s="1" t="s">
        <v>23</v>
      </c>
      <c r="F2033" s="1" t="s">
        <v>3582</v>
      </c>
      <c r="G2033" s="1" t="s">
        <v>3583</v>
      </c>
      <c r="H2033" s="1" t="s">
        <v>26</v>
      </c>
      <c r="I2033" s="1" t="s">
        <v>27</v>
      </c>
      <c r="J2033" s="1" t="s">
        <v>247</v>
      </c>
      <c r="K2033" s="1" t="s">
        <v>94</v>
      </c>
      <c r="L2033" s="1" t="s">
        <v>95</v>
      </c>
      <c r="M2033" s="1" t="s">
        <v>1515</v>
      </c>
      <c r="N2033" s="1" t="s">
        <v>32</v>
      </c>
      <c r="O2033" s="1" t="s">
        <v>38</v>
      </c>
      <c r="P2033" s="1" t="s">
        <v>1516</v>
      </c>
      <c r="Q2033">
        <v>104.93</v>
      </c>
      <c r="R2033">
        <v>5</v>
      </c>
      <c r="S2033" s="5">
        <v>0.3</v>
      </c>
      <c r="T2033" s="11">
        <v>-4.4969999999999999</v>
      </c>
      <c r="U2033" s="11">
        <f>SalesData[[#This Row],[Profit]]/SalesData[[#This Row],[Quantity]]</f>
        <v>-0.89939999999999998</v>
      </c>
      <c r="V2033" s="5">
        <f>SalesData[[#This Row],[Profit]]/SalesData[[#This Row],[Sales]]</f>
        <v>-4.2857142857142851E-2</v>
      </c>
      <c r="W2033" s="17">
        <f>IF(SalesData[[#This Row],[Discount]]&gt;=0.2,1,0)</f>
        <v>1</v>
      </c>
      <c r="X2033" s="1" t="s">
        <v>72</v>
      </c>
      <c r="Y2033" s="1" t="str">
        <f>TEXT(SalesData[[#This Row],[Order Date]],"yyyy")</f>
        <v>2015</v>
      </c>
      <c r="Z2033" s="1" t="s">
        <v>163</v>
      </c>
    </row>
    <row r="2034" spans="1:26" x14ac:dyDescent="0.3">
      <c r="A2034">
        <v>9582</v>
      </c>
      <c r="B2034" s="1" t="s">
        <v>4317</v>
      </c>
      <c r="C2034" s="2">
        <v>42992</v>
      </c>
      <c r="D2034" s="2">
        <v>42994</v>
      </c>
      <c r="E2034" s="1" t="s">
        <v>89</v>
      </c>
      <c r="F2034" s="1" t="s">
        <v>3245</v>
      </c>
      <c r="G2034" s="1" t="s">
        <v>3246</v>
      </c>
      <c r="H2034" s="1" t="s">
        <v>102</v>
      </c>
      <c r="I2034" s="1" t="s">
        <v>27</v>
      </c>
      <c r="J2034" s="1" t="s">
        <v>175</v>
      </c>
      <c r="K2034" s="1" t="s">
        <v>122</v>
      </c>
      <c r="L2034" s="1" t="s">
        <v>69</v>
      </c>
      <c r="M2034" s="1" t="s">
        <v>2580</v>
      </c>
      <c r="N2034" s="1" t="s">
        <v>32</v>
      </c>
      <c r="O2034" s="1" t="s">
        <v>38</v>
      </c>
      <c r="P2034" s="1" t="s">
        <v>2581</v>
      </c>
      <c r="Q2034">
        <v>589.41</v>
      </c>
      <c r="R2034">
        <v>5</v>
      </c>
      <c r="S2034" s="5">
        <v>0.1</v>
      </c>
      <c r="T2034" s="11">
        <v>-6.5490000000000004</v>
      </c>
      <c r="U2034" s="11">
        <f>SalesData[[#This Row],[Profit]]/SalesData[[#This Row],[Quantity]]</f>
        <v>-1.3098000000000001</v>
      </c>
      <c r="V2034" s="5">
        <f>SalesData[[#This Row],[Profit]]/SalesData[[#This Row],[Sales]]</f>
        <v>-1.1111111111111112E-2</v>
      </c>
      <c r="W2034" s="17">
        <f>IF(SalesData[[#This Row],[Discount]]&gt;=0.2,1,0)</f>
        <v>0</v>
      </c>
      <c r="X2034" s="1" t="s">
        <v>72</v>
      </c>
      <c r="Y2034" s="1" t="str">
        <f>TEXT(SalesData[[#This Row],[Order Date]],"yyyy")</f>
        <v>2017</v>
      </c>
      <c r="Z2034" s="1" t="s">
        <v>79</v>
      </c>
    </row>
    <row r="2035" spans="1:26" x14ac:dyDescent="0.3">
      <c r="A2035">
        <v>9584</v>
      </c>
      <c r="B2035" s="1" t="s">
        <v>4318</v>
      </c>
      <c r="C2035" s="2">
        <v>42911</v>
      </c>
      <c r="D2035" s="2">
        <v>42913</v>
      </c>
      <c r="E2035" s="1" t="s">
        <v>23</v>
      </c>
      <c r="F2035" s="1" t="s">
        <v>4128</v>
      </c>
      <c r="G2035" s="1" t="s">
        <v>4129</v>
      </c>
      <c r="H2035" s="1" t="s">
        <v>26</v>
      </c>
      <c r="I2035" s="1" t="s">
        <v>27</v>
      </c>
      <c r="J2035" s="1" t="s">
        <v>175</v>
      </c>
      <c r="K2035" s="1" t="s">
        <v>122</v>
      </c>
      <c r="L2035" s="1" t="s">
        <v>69</v>
      </c>
      <c r="M2035" s="1" t="s">
        <v>1697</v>
      </c>
      <c r="N2035" s="1" t="s">
        <v>32</v>
      </c>
      <c r="O2035" s="1" t="s">
        <v>33</v>
      </c>
      <c r="P2035" s="1" t="s">
        <v>1698</v>
      </c>
      <c r="Q2035">
        <v>400.78399999999999</v>
      </c>
      <c r="R2035">
        <v>1</v>
      </c>
      <c r="S2035" s="5">
        <v>0.2</v>
      </c>
      <c r="T2035" s="11">
        <v>-5.0098000000000003</v>
      </c>
      <c r="U2035" s="11">
        <f>SalesData[[#This Row],[Profit]]/SalesData[[#This Row],[Quantity]]</f>
        <v>-5.0098000000000003</v>
      </c>
      <c r="V2035" s="5">
        <f>SalesData[[#This Row],[Profit]]/SalesData[[#This Row],[Sales]]</f>
        <v>-1.2500000000000001E-2</v>
      </c>
      <c r="W2035" s="17">
        <f>IF(SalesData[[#This Row],[Discount]]&gt;=0.2,1,0)</f>
        <v>1</v>
      </c>
      <c r="X2035" s="1" t="s">
        <v>72</v>
      </c>
      <c r="Y2035" s="1" t="str">
        <f>TEXT(SalesData[[#This Row],[Order Date]],"yyyy")</f>
        <v>2017</v>
      </c>
      <c r="Z2035" s="1" t="s">
        <v>61</v>
      </c>
    </row>
    <row r="2036" spans="1:26" x14ac:dyDescent="0.3">
      <c r="A2036">
        <v>9592</v>
      </c>
      <c r="B2036" s="1" t="s">
        <v>4319</v>
      </c>
      <c r="C2036" s="2">
        <v>42579</v>
      </c>
      <c r="D2036" s="2">
        <v>42583</v>
      </c>
      <c r="E2036" s="1" t="s">
        <v>41</v>
      </c>
      <c r="F2036" s="1" t="s">
        <v>4320</v>
      </c>
      <c r="G2036" s="1" t="s">
        <v>4321</v>
      </c>
      <c r="H2036" s="1" t="s">
        <v>102</v>
      </c>
      <c r="I2036" s="1" t="s">
        <v>27</v>
      </c>
      <c r="J2036" s="1" t="s">
        <v>1187</v>
      </c>
      <c r="K2036" s="1" t="s">
        <v>94</v>
      </c>
      <c r="L2036" s="1" t="s">
        <v>95</v>
      </c>
      <c r="M2036" s="1" t="s">
        <v>1130</v>
      </c>
      <c r="N2036" s="1" t="s">
        <v>32</v>
      </c>
      <c r="O2036" s="1" t="s">
        <v>58</v>
      </c>
      <c r="P2036" s="1" t="s">
        <v>1131</v>
      </c>
      <c r="Q2036">
        <v>24.7</v>
      </c>
      <c r="R2036">
        <v>5</v>
      </c>
      <c r="S2036" s="5">
        <v>0.6</v>
      </c>
      <c r="T2036" s="11">
        <v>-9.8800000000000008</v>
      </c>
      <c r="U2036" s="11">
        <f>SalesData[[#This Row],[Profit]]/SalesData[[#This Row],[Quantity]]</f>
        <v>-1.9760000000000002</v>
      </c>
      <c r="V2036" s="5">
        <f>SalesData[[#This Row],[Profit]]/SalesData[[#This Row],[Sales]]</f>
        <v>-0.4</v>
      </c>
      <c r="W2036" s="17">
        <f>IF(SalesData[[#This Row],[Discount]]&gt;=0.2,1,0)</f>
        <v>1</v>
      </c>
      <c r="X2036" s="1" t="s">
        <v>85</v>
      </c>
      <c r="Y2036" s="1" t="str">
        <f>TEXT(SalesData[[#This Row],[Order Date]],"yyyy")</f>
        <v>2016</v>
      </c>
      <c r="Z2036" s="1" t="s">
        <v>73</v>
      </c>
    </row>
    <row r="2037" spans="1:26" x14ac:dyDescent="0.3">
      <c r="A2037">
        <v>9593</v>
      </c>
      <c r="B2037" s="1" t="s">
        <v>4319</v>
      </c>
      <c r="C2037" s="2">
        <v>42579</v>
      </c>
      <c r="D2037" s="2">
        <v>42583</v>
      </c>
      <c r="E2037" s="1" t="s">
        <v>41</v>
      </c>
      <c r="F2037" s="1" t="s">
        <v>4320</v>
      </c>
      <c r="G2037" s="1" t="s">
        <v>4321</v>
      </c>
      <c r="H2037" s="1" t="s">
        <v>102</v>
      </c>
      <c r="I2037" s="1" t="s">
        <v>27</v>
      </c>
      <c r="J2037" s="1" t="s">
        <v>1187</v>
      </c>
      <c r="K2037" s="1" t="s">
        <v>94</v>
      </c>
      <c r="L2037" s="1" t="s">
        <v>95</v>
      </c>
      <c r="M2037" s="1" t="s">
        <v>3678</v>
      </c>
      <c r="N2037" s="1" t="s">
        <v>32</v>
      </c>
      <c r="O2037" s="1" t="s">
        <v>58</v>
      </c>
      <c r="P2037" s="1" t="s">
        <v>3679</v>
      </c>
      <c r="Q2037">
        <v>302.72000000000003</v>
      </c>
      <c r="R2037">
        <v>5</v>
      </c>
      <c r="S2037" s="5">
        <v>0.6</v>
      </c>
      <c r="T2037" s="11">
        <v>-378.4</v>
      </c>
      <c r="U2037" s="11">
        <f>SalesData[[#This Row],[Profit]]/SalesData[[#This Row],[Quantity]]</f>
        <v>-75.679999999999993</v>
      </c>
      <c r="V2037" s="5">
        <f>SalesData[[#This Row],[Profit]]/SalesData[[#This Row],[Sales]]</f>
        <v>-1.2499999999999998</v>
      </c>
      <c r="W2037" s="17">
        <f>IF(SalesData[[#This Row],[Discount]]&gt;=0.2,1,0)</f>
        <v>1</v>
      </c>
      <c r="X2037" s="1" t="s">
        <v>85</v>
      </c>
      <c r="Y2037" s="1" t="str">
        <f>TEXT(SalesData[[#This Row],[Order Date]],"yyyy")</f>
        <v>2016</v>
      </c>
      <c r="Z2037" s="1" t="s">
        <v>73</v>
      </c>
    </row>
    <row r="2038" spans="1:26" x14ac:dyDescent="0.3">
      <c r="A2038">
        <v>9599</v>
      </c>
      <c r="B2038" s="1" t="s">
        <v>4322</v>
      </c>
      <c r="C2038" s="2">
        <v>42266</v>
      </c>
      <c r="D2038" s="2">
        <v>42270</v>
      </c>
      <c r="E2038" s="1" t="s">
        <v>41</v>
      </c>
      <c r="F2038" s="1" t="s">
        <v>4323</v>
      </c>
      <c r="G2038" s="1" t="s">
        <v>4324</v>
      </c>
      <c r="H2038" s="1" t="s">
        <v>102</v>
      </c>
      <c r="I2038" s="1" t="s">
        <v>27</v>
      </c>
      <c r="J2038" s="1" t="s">
        <v>1851</v>
      </c>
      <c r="K2038" s="1" t="s">
        <v>55</v>
      </c>
      <c r="L2038" s="1" t="s">
        <v>56</v>
      </c>
      <c r="M2038" s="1" t="s">
        <v>2320</v>
      </c>
      <c r="N2038" s="1" t="s">
        <v>32</v>
      </c>
      <c r="O2038" s="1" t="s">
        <v>58</v>
      </c>
      <c r="P2038" s="1" t="s">
        <v>2321</v>
      </c>
      <c r="Q2038">
        <v>60.84</v>
      </c>
      <c r="R2038">
        <v>3</v>
      </c>
      <c r="S2038" s="5">
        <v>0</v>
      </c>
      <c r="T2038" s="11">
        <v>19.468800000000002</v>
      </c>
      <c r="U2038" s="11">
        <f>SalesData[[#This Row],[Profit]]/SalesData[[#This Row],[Quantity]]</f>
        <v>6.4896000000000003</v>
      </c>
      <c r="V2038" s="5">
        <f>SalesData[[#This Row],[Profit]]/SalesData[[#This Row],[Sales]]</f>
        <v>0.32</v>
      </c>
      <c r="W2038" s="17">
        <f>IF(SalesData[[#This Row],[Discount]]&gt;=0.2,1,0)</f>
        <v>0</v>
      </c>
      <c r="X2038" s="1" t="s">
        <v>85</v>
      </c>
      <c r="Y2038" s="1" t="str">
        <f>TEXT(SalesData[[#This Row],[Order Date]],"yyyy")</f>
        <v>2015</v>
      </c>
      <c r="Z2038" s="1" t="s">
        <v>79</v>
      </c>
    </row>
    <row r="2039" spans="1:26" x14ac:dyDescent="0.3">
      <c r="A2039">
        <v>9604</v>
      </c>
      <c r="B2039" s="1" t="s">
        <v>4325</v>
      </c>
      <c r="C2039" s="2">
        <v>42538</v>
      </c>
      <c r="D2039" s="2">
        <v>42544</v>
      </c>
      <c r="E2039" s="1" t="s">
        <v>41</v>
      </c>
      <c r="F2039" s="1" t="s">
        <v>2126</v>
      </c>
      <c r="G2039" s="1" t="s">
        <v>2127</v>
      </c>
      <c r="H2039" s="1" t="s">
        <v>92</v>
      </c>
      <c r="I2039" s="1" t="s">
        <v>27</v>
      </c>
      <c r="J2039" s="1" t="s">
        <v>896</v>
      </c>
      <c r="K2039" s="1" t="s">
        <v>122</v>
      </c>
      <c r="L2039" s="1" t="s">
        <v>69</v>
      </c>
      <c r="M2039" s="1" t="s">
        <v>1330</v>
      </c>
      <c r="N2039" s="1" t="s">
        <v>32</v>
      </c>
      <c r="O2039" s="1" t="s">
        <v>47</v>
      </c>
      <c r="P2039" s="1" t="s">
        <v>1331</v>
      </c>
      <c r="Q2039">
        <v>376.86599999999999</v>
      </c>
      <c r="R2039">
        <v>3</v>
      </c>
      <c r="S2039" s="5">
        <v>0.4</v>
      </c>
      <c r="T2039" s="11">
        <v>-213.5574</v>
      </c>
      <c r="U2039" s="11">
        <f>SalesData[[#This Row],[Profit]]/SalesData[[#This Row],[Quantity]]</f>
        <v>-71.1858</v>
      </c>
      <c r="V2039" s="5">
        <f>SalesData[[#This Row],[Profit]]/SalesData[[#This Row],[Sales]]</f>
        <v>-0.56666666666666665</v>
      </c>
      <c r="W2039" s="17">
        <f>IF(SalesData[[#This Row],[Discount]]&gt;=0.2,1,0)</f>
        <v>1</v>
      </c>
      <c r="X2039" s="1" t="s">
        <v>131</v>
      </c>
      <c r="Y2039" s="1" t="str">
        <f>TEXT(SalesData[[#This Row],[Order Date]],"yyyy")</f>
        <v>2016</v>
      </c>
      <c r="Z2039" s="1" t="s">
        <v>61</v>
      </c>
    </row>
    <row r="2040" spans="1:26" x14ac:dyDescent="0.3">
      <c r="A2040">
        <v>9610</v>
      </c>
      <c r="B2040" s="1" t="s">
        <v>4326</v>
      </c>
      <c r="C2040" s="2">
        <v>42506</v>
      </c>
      <c r="D2040" s="2">
        <v>42509</v>
      </c>
      <c r="E2040" s="1" t="s">
        <v>23</v>
      </c>
      <c r="F2040" s="1" t="s">
        <v>509</v>
      </c>
      <c r="G2040" s="1" t="s">
        <v>510</v>
      </c>
      <c r="H2040" s="1" t="s">
        <v>26</v>
      </c>
      <c r="I2040" s="1" t="s">
        <v>27</v>
      </c>
      <c r="J2040" s="1" t="s">
        <v>54</v>
      </c>
      <c r="K2040" s="1" t="s">
        <v>55</v>
      </c>
      <c r="L2040" s="1" t="s">
        <v>56</v>
      </c>
      <c r="M2040" s="1" t="s">
        <v>2171</v>
      </c>
      <c r="N2040" s="1" t="s">
        <v>32</v>
      </c>
      <c r="O2040" s="1" t="s">
        <v>58</v>
      </c>
      <c r="P2040" s="1" t="s">
        <v>2172</v>
      </c>
      <c r="Q2040">
        <v>282.83999999999997</v>
      </c>
      <c r="R2040">
        <v>4</v>
      </c>
      <c r="S2040" s="5">
        <v>0</v>
      </c>
      <c r="T2040" s="11">
        <v>19.7988</v>
      </c>
      <c r="U2040" s="11">
        <f>SalesData[[#This Row],[Profit]]/SalesData[[#This Row],[Quantity]]</f>
        <v>4.9497</v>
      </c>
      <c r="V2040" s="5">
        <f>SalesData[[#This Row],[Profit]]/SalesData[[#This Row],[Sales]]</f>
        <v>7.0000000000000007E-2</v>
      </c>
      <c r="W2040" s="17">
        <f>IF(SalesData[[#This Row],[Discount]]&gt;=0.2,1,0)</f>
        <v>0</v>
      </c>
      <c r="X2040" s="1" t="s">
        <v>35</v>
      </c>
      <c r="Y2040" s="1" t="str">
        <f>TEXT(SalesData[[#This Row],[Order Date]],"yyyy")</f>
        <v>2016</v>
      </c>
      <c r="Z2040" s="1" t="s">
        <v>163</v>
      </c>
    </row>
    <row r="2041" spans="1:26" x14ac:dyDescent="0.3">
      <c r="A2041">
        <v>9625</v>
      </c>
      <c r="B2041" s="1" t="s">
        <v>4327</v>
      </c>
      <c r="C2041" s="2">
        <v>42915</v>
      </c>
      <c r="D2041" s="2">
        <v>42916</v>
      </c>
      <c r="E2041" s="1" t="s">
        <v>89</v>
      </c>
      <c r="F2041" s="1" t="s">
        <v>3435</v>
      </c>
      <c r="G2041" s="1" t="s">
        <v>3436</v>
      </c>
      <c r="H2041" s="1" t="s">
        <v>26</v>
      </c>
      <c r="I2041" s="1" t="s">
        <v>27</v>
      </c>
      <c r="J2041" s="1" t="s">
        <v>1741</v>
      </c>
      <c r="K2041" s="1" t="s">
        <v>94</v>
      </c>
      <c r="L2041" s="1" t="s">
        <v>95</v>
      </c>
      <c r="M2041" s="1" t="s">
        <v>1629</v>
      </c>
      <c r="N2041" s="1" t="s">
        <v>32</v>
      </c>
      <c r="O2041" s="1" t="s">
        <v>47</v>
      </c>
      <c r="P2041" s="1" t="s">
        <v>1630</v>
      </c>
      <c r="Q2041">
        <v>307.31400000000002</v>
      </c>
      <c r="R2041">
        <v>3</v>
      </c>
      <c r="S2041" s="5">
        <v>0.3</v>
      </c>
      <c r="T2041" s="11">
        <v>-39.511800000000001</v>
      </c>
      <c r="U2041" s="11">
        <f>SalesData[[#This Row],[Profit]]/SalesData[[#This Row],[Quantity]]</f>
        <v>-13.1706</v>
      </c>
      <c r="V2041" s="5">
        <f>SalesData[[#This Row],[Profit]]/SalesData[[#This Row],[Sales]]</f>
        <v>-0.12857142857142856</v>
      </c>
      <c r="W2041" s="17">
        <f>IF(SalesData[[#This Row],[Discount]]&gt;=0.2,1,0)</f>
        <v>1</v>
      </c>
      <c r="X2041" s="1" t="s">
        <v>125</v>
      </c>
      <c r="Y2041" s="1" t="str">
        <f>TEXT(SalesData[[#This Row],[Order Date]],"yyyy")</f>
        <v>2017</v>
      </c>
      <c r="Z2041" s="1" t="s">
        <v>61</v>
      </c>
    </row>
    <row r="2042" spans="1:26" x14ac:dyDescent="0.3">
      <c r="A2042">
        <v>9626</v>
      </c>
      <c r="B2042" s="1" t="s">
        <v>4327</v>
      </c>
      <c r="C2042" s="2">
        <v>42915</v>
      </c>
      <c r="D2042" s="2">
        <v>42916</v>
      </c>
      <c r="E2042" s="1" t="s">
        <v>89</v>
      </c>
      <c r="F2042" s="1" t="s">
        <v>3435</v>
      </c>
      <c r="G2042" s="1" t="s">
        <v>3436</v>
      </c>
      <c r="H2042" s="1" t="s">
        <v>26</v>
      </c>
      <c r="I2042" s="1" t="s">
        <v>27</v>
      </c>
      <c r="J2042" s="1" t="s">
        <v>1741</v>
      </c>
      <c r="K2042" s="1" t="s">
        <v>94</v>
      </c>
      <c r="L2042" s="1" t="s">
        <v>95</v>
      </c>
      <c r="M2042" s="1" t="s">
        <v>1871</v>
      </c>
      <c r="N2042" s="1" t="s">
        <v>32</v>
      </c>
      <c r="O2042" s="1" t="s">
        <v>33</v>
      </c>
      <c r="P2042" s="1" t="s">
        <v>1872</v>
      </c>
      <c r="Q2042">
        <v>409.99919999999997</v>
      </c>
      <c r="R2042">
        <v>3</v>
      </c>
      <c r="S2042" s="5">
        <v>0.32</v>
      </c>
      <c r="T2042" s="11">
        <v>-96.470399999999998</v>
      </c>
      <c r="U2042" s="11">
        <f>SalesData[[#This Row],[Profit]]/SalesData[[#This Row],[Quantity]]</f>
        <v>-32.156799999999997</v>
      </c>
      <c r="V2042" s="5">
        <f>SalesData[[#This Row],[Profit]]/SalesData[[#This Row],[Sales]]</f>
        <v>-0.23529411764705882</v>
      </c>
      <c r="W2042" s="17">
        <f>IF(SalesData[[#This Row],[Discount]]&gt;=0.2,1,0)</f>
        <v>1</v>
      </c>
      <c r="X2042" s="1" t="s">
        <v>125</v>
      </c>
      <c r="Y2042" s="1" t="str">
        <f>TEXT(SalesData[[#This Row],[Order Date]],"yyyy")</f>
        <v>2017</v>
      </c>
      <c r="Z2042" s="1" t="s">
        <v>61</v>
      </c>
    </row>
    <row r="2043" spans="1:26" x14ac:dyDescent="0.3">
      <c r="A2043">
        <v>9636</v>
      </c>
      <c r="B2043" s="1" t="s">
        <v>4328</v>
      </c>
      <c r="C2043" s="2">
        <v>41926</v>
      </c>
      <c r="D2043" s="2">
        <v>41929</v>
      </c>
      <c r="E2043" s="1" t="s">
        <v>89</v>
      </c>
      <c r="F2043" s="1" t="s">
        <v>3771</v>
      </c>
      <c r="G2043" s="1" t="s">
        <v>3772</v>
      </c>
      <c r="H2043" s="1" t="s">
        <v>26</v>
      </c>
      <c r="I2043" s="1" t="s">
        <v>27</v>
      </c>
      <c r="J2043" s="1" t="s">
        <v>1359</v>
      </c>
      <c r="K2043" s="1" t="s">
        <v>436</v>
      </c>
      <c r="L2043" s="1" t="s">
        <v>69</v>
      </c>
      <c r="M2043" s="1" t="s">
        <v>2912</v>
      </c>
      <c r="N2043" s="1" t="s">
        <v>32</v>
      </c>
      <c r="O2043" s="1" t="s">
        <v>38</v>
      </c>
      <c r="P2043" s="1" t="s">
        <v>2913</v>
      </c>
      <c r="Q2043">
        <v>1628.82</v>
      </c>
      <c r="R2043">
        <v>9</v>
      </c>
      <c r="S2043" s="5">
        <v>0</v>
      </c>
      <c r="T2043" s="11">
        <v>260.6112</v>
      </c>
      <c r="U2043" s="11">
        <f>SalesData[[#This Row],[Profit]]/SalesData[[#This Row],[Quantity]]</f>
        <v>28.956800000000001</v>
      </c>
      <c r="V2043" s="5">
        <f>SalesData[[#This Row],[Profit]]/SalesData[[#This Row],[Sales]]</f>
        <v>0.16</v>
      </c>
      <c r="W2043" s="17">
        <f>IF(SalesData[[#This Row],[Discount]]&gt;=0.2,1,0)</f>
        <v>0</v>
      </c>
      <c r="X2043" s="1" t="s">
        <v>35</v>
      </c>
      <c r="Y2043" s="1" t="str">
        <f>TEXT(SalesData[[#This Row],[Order Date]],"yyyy")</f>
        <v>2014</v>
      </c>
      <c r="Z2043" s="1" t="s">
        <v>50</v>
      </c>
    </row>
    <row r="2044" spans="1:26" x14ac:dyDescent="0.3">
      <c r="A2044">
        <v>9637</v>
      </c>
      <c r="B2044" s="1" t="s">
        <v>4329</v>
      </c>
      <c r="C2044" s="2">
        <v>41961</v>
      </c>
      <c r="D2044" s="2">
        <v>41968</v>
      </c>
      <c r="E2044" s="1" t="s">
        <v>41</v>
      </c>
      <c r="F2044" s="1" t="s">
        <v>772</v>
      </c>
      <c r="G2044" s="1" t="s">
        <v>773</v>
      </c>
      <c r="H2044" s="1" t="s">
        <v>92</v>
      </c>
      <c r="I2044" s="1" t="s">
        <v>27</v>
      </c>
      <c r="J2044" s="1" t="s">
        <v>193</v>
      </c>
      <c r="K2044" s="1" t="s">
        <v>194</v>
      </c>
      <c r="L2044" s="1" t="s">
        <v>56</v>
      </c>
      <c r="M2044" s="1" t="s">
        <v>707</v>
      </c>
      <c r="N2044" s="1" t="s">
        <v>32</v>
      </c>
      <c r="O2044" s="1" t="s">
        <v>58</v>
      </c>
      <c r="P2044" s="1" t="s">
        <v>708</v>
      </c>
      <c r="Q2044">
        <v>137.54</v>
      </c>
      <c r="R2044">
        <v>2</v>
      </c>
      <c r="S2044" s="5">
        <v>0</v>
      </c>
      <c r="T2044" s="11">
        <v>55.015999999999998</v>
      </c>
      <c r="U2044" s="11">
        <f>SalesData[[#This Row],[Profit]]/SalesData[[#This Row],[Quantity]]</f>
        <v>27.507999999999999</v>
      </c>
      <c r="V2044" s="5">
        <f>SalesData[[#This Row],[Profit]]/SalesData[[#This Row],[Sales]]</f>
        <v>0.4</v>
      </c>
      <c r="W2044" s="17">
        <f>IF(SalesData[[#This Row],[Discount]]&gt;=0.2,1,0)</f>
        <v>0</v>
      </c>
      <c r="X2044" s="1" t="s">
        <v>49</v>
      </c>
      <c r="Y2044" s="1" t="str">
        <f>TEXT(SalesData[[#This Row],[Order Date]],"yyyy")</f>
        <v>2014</v>
      </c>
      <c r="Z2044" s="1" t="s">
        <v>36</v>
      </c>
    </row>
    <row r="2045" spans="1:26" x14ac:dyDescent="0.3">
      <c r="A2045">
        <v>9638</v>
      </c>
      <c r="B2045" s="1" t="s">
        <v>4329</v>
      </c>
      <c r="C2045" s="2">
        <v>41961</v>
      </c>
      <c r="D2045" s="2">
        <v>41968</v>
      </c>
      <c r="E2045" s="1" t="s">
        <v>41</v>
      </c>
      <c r="F2045" s="1" t="s">
        <v>772</v>
      </c>
      <c r="G2045" s="1" t="s">
        <v>773</v>
      </c>
      <c r="H2045" s="1" t="s">
        <v>92</v>
      </c>
      <c r="I2045" s="1" t="s">
        <v>27</v>
      </c>
      <c r="J2045" s="1" t="s">
        <v>193</v>
      </c>
      <c r="K2045" s="1" t="s">
        <v>194</v>
      </c>
      <c r="L2045" s="1" t="s">
        <v>56</v>
      </c>
      <c r="M2045" s="1" t="s">
        <v>1236</v>
      </c>
      <c r="N2045" s="1" t="s">
        <v>32</v>
      </c>
      <c r="O2045" s="1" t="s">
        <v>47</v>
      </c>
      <c r="P2045" s="1" t="s">
        <v>1237</v>
      </c>
      <c r="Q2045">
        <v>730.2</v>
      </c>
      <c r="R2045">
        <v>4</v>
      </c>
      <c r="S2045" s="5">
        <v>0</v>
      </c>
      <c r="T2045" s="11">
        <v>94.926000000000002</v>
      </c>
      <c r="U2045" s="11">
        <f>SalesData[[#This Row],[Profit]]/SalesData[[#This Row],[Quantity]]</f>
        <v>23.7315</v>
      </c>
      <c r="V2045" s="5">
        <f>SalesData[[#This Row],[Profit]]/SalesData[[#This Row],[Sales]]</f>
        <v>0.13</v>
      </c>
      <c r="W2045" s="17">
        <f>IF(SalesData[[#This Row],[Discount]]&gt;=0.2,1,0)</f>
        <v>0</v>
      </c>
      <c r="X2045" s="1" t="s">
        <v>49</v>
      </c>
      <c r="Y2045" s="1" t="str">
        <f>TEXT(SalesData[[#This Row],[Order Date]],"yyyy")</f>
        <v>2014</v>
      </c>
      <c r="Z2045" s="1" t="s">
        <v>36</v>
      </c>
    </row>
    <row r="2046" spans="1:26" x14ac:dyDescent="0.3">
      <c r="A2046">
        <v>9640</v>
      </c>
      <c r="B2046" s="1" t="s">
        <v>4330</v>
      </c>
      <c r="C2046" s="2">
        <v>42032</v>
      </c>
      <c r="D2046" s="2">
        <v>42035</v>
      </c>
      <c r="E2046" s="1" t="s">
        <v>23</v>
      </c>
      <c r="F2046" s="1" t="s">
        <v>4331</v>
      </c>
      <c r="G2046" s="1" t="s">
        <v>4332</v>
      </c>
      <c r="H2046" s="1" t="s">
        <v>26</v>
      </c>
      <c r="I2046" s="1" t="s">
        <v>27</v>
      </c>
      <c r="J2046" s="1" t="s">
        <v>511</v>
      </c>
      <c r="K2046" s="1" t="s">
        <v>1038</v>
      </c>
      <c r="L2046" s="1" t="s">
        <v>30</v>
      </c>
      <c r="M2046" s="1" t="s">
        <v>753</v>
      </c>
      <c r="N2046" s="1" t="s">
        <v>32</v>
      </c>
      <c r="O2046" s="1" t="s">
        <v>47</v>
      </c>
      <c r="P2046" s="1" t="s">
        <v>754</v>
      </c>
      <c r="Q2046">
        <v>4297.6440000000002</v>
      </c>
      <c r="R2046">
        <v>13</v>
      </c>
      <c r="S2046" s="5">
        <v>0.4</v>
      </c>
      <c r="T2046" s="11">
        <v>-1862.3124</v>
      </c>
      <c r="U2046" s="11">
        <f>SalesData[[#This Row],[Profit]]/SalesData[[#This Row],[Quantity]]</f>
        <v>-143.25479999999999</v>
      </c>
      <c r="V2046" s="5">
        <f>SalesData[[#This Row],[Profit]]/SalesData[[#This Row],[Sales]]</f>
        <v>-0.43333333333333329</v>
      </c>
      <c r="W2046" s="17">
        <f>IF(SalesData[[#This Row],[Discount]]&gt;=0.2,1,0)</f>
        <v>1</v>
      </c>
      <c r="X2046" s="1" t="s">
        <v>35</v>
      </c>
      <c r="Y2046" s="1" t="str">
        <f>TEXT(SalesData[[#This Row],[Order Date]],"yyyy")</f>
        <v>2015</v>
      </c>
      <c r="Z2046" s="1" t="s">
        <v>171</v>
      </c>
    </row>
    <row r="2047" spans="1:26" x14ac:dyDescent="0.3">
      <c r="A2047">
        <v>9643</v>
      </c>
      <c r="B2047" s="1" t="s">
        <v>4333</v>
      </c>
      <c r="C2047" s="2">
        <v>41705</v>
      </c>
      <c r="D2047" s="2">
        <v>41710</v>
      </c>
      <c r="E2047" s="1" t="s">
        <v>41</v>
      </c>
      <c r="F2047" s="1" t="s">
        <v>3924</v>
      </c>
      <c r="G2047" s="1" t="s">
        <v>3925</v>
      </c>
      <c r="H2047" s="1" t="s">
        <v>92</v>
      </c>
      <c r="I2047" s="1" t="s">
        <v>27</v>
      </c>
      <c r="J2047" s="1" t="s">
        <v>193</v>
      </c>
      <c r="K2047" s="1" t="s">
        <v>194</v>
      </c>
      <c r="L2047" s="1" t="s">
        <v>56</v>
      </c>
      <c r="M2047" s="1" t="s">
        <v>4244</v>
      </c>
      <c r="N2047" s="1" t="s">
        <v>32</v>
      </c>
      <c r="O2047" s="1" t="s">
        <v>38</v>
      </c>
      <c r="P2047" s="1" t="s">
        <v>4245</v>
      </c>
      <c r="Q2047">
        <v>436.70400000000001</v>
      </c>
      <c r="R2047">
        <v>6</v>
      </c>
      <c r="S2047" s="5">
        <v>0.2</v>
      </c>
      <c r="T2047" s="11">
        <v>21.8352</v>
      </c>
      <c r="U2047" s="11">
        <f>SalesData[[#This Row],[Profit]]/SalesData[[#This Row],[Quantity]]</f>
        <v>3.6392000000000002</v>
      </c>
      <c r="V2047" s="5">
        <f>SalesData[[#This Row],[Profit]]/SalesData[[#This Row],[Sales]]</f>
        <v>0.05</v>
      </c>
      <c r="W2047" s="17">
        <f>IF(SalesData[[#This Row],[Discount]]&gt;=0.2,1,0)</f>
        <v>1</v>
      </c>
      <c r="X2047" s="1" t="s">
        <v>60</v>
      </c>
      <c r="Y2047" s="1" t="str">
        <f>TEXT(SalesData[[#This Row],[Order Date]],"yyyy")</f>
        <v>2014</v>
      </c>
      <c r="Z2047" s="1" t="s">
        <v>197</v>
      </c>
    </row>
    <row r="2048" spans="1:26" x14ac:dyDescent="0.3">
      <c r="A2048">
        <v>9644</v>
      </c>
      <c r="B2048" s="1" t="s">
        <v>4333</v>
      </c>
      <c r="C2048" s="2">
        <v>41705</v>
      </c>
      <c r="D2048" s="2">
        <v>41710</v>
      </c>
      <c r="E2048" s="1" t="s">
        <v>41</v>
      </c>
      <c r="F2048" s="1" t="s">
        <v>3924</v>
      </c>
      <c r="G2048" s="1" t="s">
        <v>3925</v>
      </c>
      <c r="H2048" s="1" t="s">
        <v>92</v>
      </c>
      <c r="I2048" s="1" t="s">
        <v>27</v>
      </c>
      <c r="J2048" s="1" t="s">
        <v>193</v>
      </c>
      <c r="K2048" s="1" t="s">
        <v>194</v>
      </c>
      <c r="L2048" s="1" t="s">
        <v>56</v>
      </c>
      <c r="M2048" s="1" t="s">
        <v>2336</v>
      </c>
      <c r="N2048" s="1" t="s">
        <v>32</v>
      </c>
      <c r="O2048" s="1" t="s">
        <v>38</v>
      </c>
      <c r="P2048" s="1" t="s">
        <v>2337</v>
      </c>
      <c r="Q2048">
        <v>481.56799999999998</v>
      </c>
      <c r="R2048">
        <v>2</v>
      </c>
      <c r="S2048" s="5">
        <v>0.2</v>
      </c>
      <c r="T2048" s="11">
        <v>54.176400000000001</v>
      </c>
      <c r="U2048" s="11">
        <f>SalesData[[#This Row],[Profit]]/SalesData[[#This Row],[Quantity]]</f>
        <v>27.088200000000001</v>
      </c>
      <c r="V2048" s="5">
        <f>SalesData[[#This Row],[Profit]]/SalesData[[#This Row],[Sales]]</f>
        <v>0.1125</v>
      </c>
      <c r="W2048" s="17">
        <f>IF(SalesData[[#This Row],[Discount]]&gt;=0.2,1,0)</f>
        <v>1</v>
      </c>
      <c r="X2048" s="1" t="s">
        <v>60</v>
      </c>
      <c r="Y2048" s="1" t="str">
        <f>TEXT(SalesData[[#This Row],[Order Date]],"yyyy")</f>
        <v>2014</v>
      </c>
      <c r="Z2048" s="1" t="s">
        <v>197</v>
      </c>
    </row>
    <row r="2049" spans="1:26" x14ac:dyDescent="0.3">
      <c r="A2049">
        <v>9650</v>
      </c>
      <c r="B2049" s="1" t="s">
        <v>4334</v>
      </c>
      <c r="C2049" s="2">
        <v>42700</v>
      </c>
      <c r="D2049" s="2">
        <v>42704</v>
      </c>
      <c r="E2049" s="1" t="s">
        <v>41</v>
      </c>
      <c r="F2049" s="1" t="s">
        <v>1683</v>
      </c>
      <c r="G2049" s="1" t="s">
        <v>1684</v>
      </c>
      <c r="H2049" s="1" t="s">
        <v>26</v>
      </c>
      <c r="I2049" s="1" t="s">
        <v>27</v>
      </c>
      <c r="J2049" s="1" t="s">
        <v>54</v>
      </c>
      <c r="K2049" s="1" t="s">
        <v>55</v>
      </c>
      <c r="L2049" s="1" t="s">
        <v>56</v>
      </c>
      <c r="M2049" s="1" t="s">
        <v>1697</v>
      </c>
      <c r="N2049" s="1" t="s">
        <v>32</v>
      </c>
      <c r="O2049" s="1" t="s">
        <v>33</v>
      </c>
      <c r="P2049" s="1" t="s">
        <v>1698</v>
      </c>
      <c r="Q2049">
        <v>3406.6640000000002</v>
      </c>
      <c r="R2049">
        <v>8</v>
      </c>
      <c r="S2049" s="5">
        <v>0.15</v>
      </c>
      <c r="T2049" s="11">
        <v>160.31360000000001</v>
      </c>
      <c r="U2049" s="11">
        <f>SalesData[[#This Row],[Profit]]/SalesData[[#This Row],[Quantity]]</f>
        <v>20.039200000000001</v>
      </c>
      <c r="V2049" s="5">
        <f>SalesData[[#This Row],[Profit]]/SalesData[[#This Row],[Sales]]</f>
        <v>4.7058823529411764E-2</v>
      </c>
      <c r="W2049" s="17">
        <f>IF(SalesData[[#This Row],[Discount]]&gt;=0.2,1,0)</f>
        <v>0</v>
      </c>
      <c r="X2049" s="1" t="s">
        <v>85</v>
      </c>
      <c r="Y2049" s="1" t="str">
        <f>TEXT(SalesData[[#This Row],[Order Date]],"yyyy")</f>
        <v>2016</v>
      </c>
      <c r="Z2049" s="1" t="s">
        <v>36</v>
      </c>
    </row>
    <row r="2050" spans="1:26" x14ac:dyDescent="0.3">
      <c r="A2050">
        <v>9653</v>
      </c>
      <c r="B2050" s="1" t="s">
        <v>4334</v>
      </c>
      <c r="C2050" s="2">
        <v>42700</v>
      </c>
      <c r="D2050" s="2">
        <v>42704</v>
      </c>
      <c r="E2050" s="1" t="s">
        <v>41</v>
      </c>
      <c r="F2050" s="1" t="s">
        <v>1683</v>
      </c>
      <c r="G2050" s="1" t="s">
        <v>1684</v>
      </c>
      <c r="H2050" s="1" t="s">
        <v>26</v>
      </c>
      <c r="I2050" s="1" t="s">
        <v>27</v>
      </c>
      <c r="J2050" s="1" t="s">
        <v>54</v>
      </c>
      <c r="K2050" s="1" t="s">
        <v>55</v>
      </c>
      <c r="L2050" s="1" t="s">
        <v>56</v>
      </c>
      <c r="M2050" s="1" t="s">
        <v>1402</v>
      </c>
      <c r="N2050" s="1" t="s">
        <v>32</v>
      </c>
      <c r="O2050" s="1" t="s">
        <v>58</v>
      </c>
      <c r="P2050" s="1" t="s">
        <v>1403</v>
      </c>
      <c r="Q2050">
        <v>595.38</v>
      </c>
      <c r="R2050">
        <v>6</v>
      </c>
      <c r="S2050" s="5">
        <v>0</v>
      </c>
      <c r="T2050" s="11">
        <v>297.69</v>
      </c>
      <c r="U2050" s="11">
        <f>SalesData[[#This Row],[Profit]]/SalesData[[#This Row],[Quantity]]</f>
        <v>49.615000000000002</v>
      </c>
      <c r="V2050" s="5">
        <f>SalesData[[#This Row],[Profit]]/SalesData[[#This Row],[Sales]]</f>
        <v>0.5</v>
      </c>
      <c r="W2050" s="17">
        <f>IF(SalesData[[#This Row],[Discount]]&gt;=0.2,1,0)</f>
        <v>0</v>
      </c>
      <c r="X2050" s="1" t="s">
        <v>85</v>
      </c>
      <c r="Y2050" s="1" t="str">
        <f>TEXT(SalesData[[#This Row],[Order Date]],"yyyy")</f>
        <v>2016</v>
      </c>
      <c r="Z2050" s="1" t="s">
        <v>36</v>
      </c>
    </row>
    <row r="2051" spans="1:26" x14ac:dyDescent="0.3">
      <c r="A2051">
        <v>9656</v>
      </c>
      <c r="B2051" s="1" t="s">
        <v>4335</v>
      </c>
      <c r="C2051" s="2">
        <v>41904</v>
      </c>
      <c r="D2051" s="2">
        <v>41911</v>
      </c>
      <c r="E2051" s="1" t="s">
        <v>41</v>
      </c>
      <c r="F2051" s="1" t="s">
        <v>1627</v>
      </c>
      <c r="G2051" s="1" t="s">
        <v>1628</v>
      </c>
      <c r="H2051" s="1" t="s">
        <v>26</v>
      </c>
      <c r="I2051" s="1" t="s">
        <v>27</v>
      </c>
      <c r="J2051" s="1" t="s">
        <v>175</v>
      </c>
      <c r="K2051" s="1" t="s">
        <v>122</v>
      </c>
      <c r="L2051" s="1" t="s">
        <v>69</v>
      </c>
      <c r="M2051" s="1" t="s">
        <v>2057</v>
      </c>
      <c r="N2051" s="1" t="s">
        <v>32</v>
      </c>
      <c r="O2051" s="1" t="s">
        <v>58</v>
      </c>
      <c r="P2051" s="1" t="s">
        <v>2058</v>
      </c>
      <c r="Q2051">
        <v>97.44</v>
      </c>
      <c r="R2051">
        <v>3</v>
      </c>
      <c r="S2051" s="5">
        <v>0</v>
      </c>
      <c r="T2051" s="11">
        <v>35.078400000000002</v>
      </c>
      <c r="U2051" s="11">
        <f>SalesData[[#This Row],[Profit]]/SalesData[[#This Row],[Quantity]]</f>
        <v>11.6928</v>
      </c>
      <c r="V2051" s="5">
        <f>SalesData[[#This Row],[Profit]]/SalesData[[#This Row],[Sales]]</f>
        <v>0.36000000000000004</v>
      </c>
      <c r="W2051" s="17">
        <f>IF(SalesData[[#This Row],[Discount]]&gt;=0.2,1,0)</f>
        <v>0</v>
      </c>
      <c r="X2051" s="1" t="s">
        <v>49</v>
      </c>
      <c r="Y2051" s="1" t="str">
        <f>TEXT(SalesData[[#This Row],[Order Date]],"yyyy")</f>
        <v>2014</v>
      </c>
      <c r="Z2051" s="1" t="s">
        <v>79</v>
      </c>
    </row>
    <row r="2052" spans="1:26" x14ac:dyDescent="0.3">
      <c r="A2052">
        <v>9659</v>
      </c>
      <c r="B2052" s="1" t="s">
        <v>4335</v>
      </c>
      <c r="C2052" s="2">
        <v>41904</v>
      </c>
      <c r="D2052" s="2">
        <v>41911</v>
      </c>
      <c r="E2052" s="1" t="s">
        <v>41</v>
      </c>
      <c r="F2052" s="1" t="s">
        <v>1627</v>
      </c>
      <c r="G2052" s="1" t="s">
        <v>1628</v>
      </c>
      <c r="H2052" s="1" t="s">
        <v>26</v>
      </c>
      <c r="I2052" s="1" t="s">
        <v>27</v>
      </c>
      <c r="J2052" s="1" t="s">
        <v>175</v>
      </c>
      <c r="K2052" s="1" t="s">
        <v>122</v>
      </c>
      <c r="L2052" s="1" t="s">
        <v>69</v>
      </c>
      <c r="M2052" s="1" t="s">
        <v>2551</v>
      </c>
      <c r="N2052" s="1" t="s">
        <v>32</v>
      </c>
      <c r="O2052" s="1" t="s">
        <v>38</v>
      </c>
      <c r="P2052" s="1" t="s">
        <v>2552</v>
      </c>
      <c r="Q2052">
        <v>579.52800000000002</v>
      </c>
      <c r="R2052">
        <v>4</v>
      </c>
      <c r="S2052" s="5">
        <v>0.1</v>
      </c>
      <c r="T2052" s="11">
        <v>83.709599999999995</v>
      </c>
      <c r="U2052" s="11">
        <f>SalesData[[#This Row],[Profit]]/SalesData[[#This Row],[Quantity]]</f>
        <v>20.927399999999999</v>
      </c>
      <c r="V2052" s="5">
        <f>SalesData[[#This Row],[Profit]]/SalesData[[#This Row],[Sales]]</f>
        <v>0.14444444444444443</v>
      </c>
      <c r="W2052" s="17">
        <f>IF(SalesData[[#This Row],[Discount]]&gt;=0.2,1,0)</f>
        <v>0</v>
      </c>
      <c r="X2052" s="1" t="s">
        <v>49</v>
      </c>
      <c r="Y2052" s="1" t="str">
        <f>TEXT(SalesData[[#This Row],[Order Date]],"yyyy")</f>
        <v>2014</v>
      </c>
      <c r="Z2052" s="1" t="s">
        <v>79</v>
      </c>
    </row>
    <row r="2053" spans="1:26" x14ac:dyDescent="0.3">
      <c r="A2053">
        <v>9666</v>
      </c>
      <c r="B2053" s="1" t="s">
        <v>4336</v>
      </c>
      <c r="C2053" s="2">
        <v>43055</v>
      </c>
      <c r="D2053" s="2">
        <v>43059</v>
      </c>
      <c r="E2053" s="1" t="s">
        <v>41</v>
      </c>
      <c r="F2053" s="1" t="s">
        <v>223</v>
      </c>
      <c r="G2053" s="1" t="s">
        <v>224</v>
      </c>
      <c r="H2053" s="1" t="s">
        <v>26</v>
      </c>
      <c r="I2053" s="1" t="s">
        <v>27</v>
      </c>
      <c r="J2053" s="1" t="s">
        <v>54</v>
      </c>
      <c r="K2053" s="1" t="s">
        <v>55</v>
      </c>
      <c r="L2053" s="1" t="s">
        <v>56</v>
      </c>
      <c r="M2053" s="1" t="s">
        <v>1125</v>
      </c>
      <c r="N2053" s="1" t="s">
        <v>32</v>
      </c>
      <c r="O2053" s="1" t="s">
        <v>58</v>
      </c>
      <c r="P2053" s="1" t="s">
        <v>1126</v>
      </c>
      <c r="Q2053">
        <v>119.94</v>
      </c>
      <c r="R2053">
        <v>3</v>
      </c>
      <c r="S2053" s="5">
        <v>0</v>
      </c>
      <c r="T2053" s="11">
        <v>23.988</v>
      </c>
      <c r="U2053" s="11">
        <f>SalesData[[#This Row],[Profit]]/SalesData[[#This Row],[Quantity]]</f>
        <v>7.9959999999999996</v>
      </c>
      <c r="V2053" s="5">
        <f>SalesData[[#This Row],[Profit]]/SalesData[[#This Row],[Sales]]</f>
        <v>0.2</v>
      </c>
      <c r="W2053" s="17">
        <f>IF(SalesData[[#This Row],[Discount]]&gt;=0.2,1,0)</f>
        <v>0</v>
      </c>
      <c r="X2053" s="1" t="s">
        <v>85</v>
      </c>
      <c r="Y2053" s="1" t="str">
        <f>TEXT(SalesData[[#This Row],[Order Date]],"yyyy")</f>
        <v>2017</v>
      </c>
      <c r="Z2053" s="1" t="s">
        <v>36</v>
      </c>
    </row>
    <row r="2054" spans="1:26" x14ac:dyDescent="0.3">
      <c r="A2054">
        <v>9667</v>
      </c>
      <c r="B2054" s="1" t="s">
        <v>4336</v>
      </c>
      <c r="C2054" s="2">
        <v>43055</v>
      </c>
      <c r="D2054" s="2">
        <v>43059</v>
      </c>
      <c r="E2054" s="1" t="s">
        <v>41</v>
      </c>
      <c r="F2054" s="1" t="s">
        <v>223</v>
      </c>
      <c r="G2054" s="1" t="s">
        <v>224</v>
      </c>
      <c r="H2054" s="1" t="s">
        <v>26</v>
      </c>
      <c r="I2054" s="1" t="s">
        <v>27</v>
      </c>
      <c r="J2054" s="1" t="s">
        <v>54</v>
      </c>
      <c r="K2054" s="1" t="s">
        <v>55</v>
      </c>
      <c r="L2054" s="1" t="s">
        <v>56</v>
      </c>
      <c r="M2054" s="1" t="s">
        <v>1982</v>
      </c>
      <c r="N2054" s="1" t="s">
        <v>32</v>
      </c>
      <c r="O2054" s="1" t="s">
        <v>58</v>
      </c>
      <c r="P2054" s="1" t="s">
        <v>1983</v>
      </c>
      <c r="Q2054">
        <v>12.42</v>
      </c>
      <c r="R2054">
        <v>3</v>
      </c>
      <c r="S2054" s="5">
        <v>0</v>
      </c>
      <c r="T2054" s="11">
        <v>4.4711999999999996</v>
      </c>
      <c r="U2054" s="11">
        <f>SalesData[[#This Row],[Profit]]/SalesData[[#This Row],[Quantity]]</f>
        <v>1.4903999999999999</v>
      </c>
      <c r="V2054" s="5">
        <f>SalesData[[#This Row],[Profit]]/SalesData[[#This Row],[Sales]]</f>
        <v>0.36</v>
      </c>
      <c r="W2054" s="17">
        <f>IF(SalesData[[#This Row],[Discount]]&gt;=0.2,1,0)</f>
        <v>0</v>
      </c>
      <c r="X2054" s="1" t="s">
        <v>85</v>
      </c>
      <c r="Y2054" s="1" t="str">
        <f>TEXT(SalesData[[#This Row],[Order Date]],"yyyy")</f>
        <v>2017</v>
      </c>
      <c r="Z2054" s="1" t="s">
        <v>36</v>
      </c>
    </row>
    <row r="2055" spans="1:26" x14ac:dyDescent="0.3">
      <c r="A2055">
        <v>9676</v>
      </c>
      <c r="B2055" s="1" t="s">
        <v>4337</v>
      </c>
      <c r="C2055" s="2">
        <v>42496</v>
      </c>
      <c r="D2055" s="2">
        <v>42500</v>
      </c>
      <c r="E2055" s="1" t="s">
        <v>41</v>
      </c>
      <c r="F2055" s="1" t="s">
        <v>3861</v>
      </c>
      <c r="G2055" s="1" t="s">
        <v>3862</v>
      </c>
      <c r="H2055" s="1" t="s">
        <v>26</v>
      </c>
      <c r="I2055" s="1" t="s">
        <v>27</v>
      </c>
      <c r="J2055" s="1" t="s">
        <v>2087</v>
      </c>
      <c r="K2055" s="1" t="s">
        <v>55</v>
      </c>
      <c r="L2055" s="1" t="s">
        <v>56</v>
      </c>
      <c r="M2055" s="1" t="s">
        <v>1555</v>
      </c>
      <c r="N2055" s="1" t="s">
        <v>32</v>
      </c>
      <c r="O2055" s="1" t="s">
        <v>58</v>
      </c>
      <c r="P2055" s="1" t="s">
        <v>1556</v>
      </c>
      <c r="Q2055">
        <v>41.6</v>
      </c>
      <c r="R2055">
        <v>4</v>
      </c>
      <c r="S2055" s="5">
        <v>0</v>
      </c>
      <c r="T2055" s="11">
        <v>14.144</v>
      </c>
      <c r="U2055" s="11">
        <f>SalesData[[#This Row],[Profit]]/SalesData[[#This Row],[Quantity]]</f>
        <v>3.536</v>
      </c>
      <c r="V2055" s="5">
        <f>SalesData[[#This Row],[Profit]]/SalesData[[#This Row],[Sales]]</f>
        <v>0.33999999999999997</v>
      </c>
      <c r="W2055" s="17">
        <f>IF(SalesData[[#This Row],[Discount]]&gt;=0.2,1,0)</f>
        <v>0</v>
      </c>
      <c r="X2055" s="1" t="s">
        <v>85</v>
      </c>
      <c r="Y2055" s="1" t="str">
        <f>TEXT(SalesData[[#This Row],[Order Date]],"yyyy")</f>
        <v>2016</v>
      </c>
      <c r="Z2055" s="1" t="s">
        <v>163</v>
      </c>
    </row>
    <row r="2056" spans="1:26" x14ac:dyDescent="0.3">
      <c r="A2056">
        <v>9684</v>
      </c>
      <c r="B2056" s="1" t="s">
        <v>4338</v>
      </c>
      <c r="C2056" s="2">
        <v>43082</v>
      </c>
      <c r="D2056" s="2">
        <v>43087</v>
      </c>
      <c r="E2056" s="1" t="s">
        <v>41</v>
      </c>
      <c r="F2056" s="1" t="s">
        <v>2065</v>
      </c>
      <c r="G2056" s="1" t="s">
        <v>2066</v>
      </c>
      <c r="H2056" s="1" t="s">
        <v>26</v>
      </c>
      <c r="I2056" s="1" t="s">
        <v>27</v>
      </c>
      <c r="J2056" s="1" t="s">
        <v>330</v>
      </c>
      <c r="K2056" s="1" t="s">
        <v>55</v>
      </c>
      <c r="L2056" s="1" t="s">
        <v>56</v>
      </c>
      <c r="M2056" s="1" t="s">
        <v>1292</v>
      </c>
      <c r="N2056" s="1" t="s">
        <v>32</v>
      </c>
      <c r="O2056" s="1" t="s">
        <v>58</v>
      </c>
      <c r="P2056" s="1" t="s">
        <v>1760</v>
      </c>
      <c r="Q2056">
        <v>201.04</v>
      </c>
      <c r="R2056">
        <v>8</v>
      </c>
      <c r="S2056" s="5">
        <v>0</v>
      </c>
      <c r="T2056" s="11">
        <v>54.280799999999999</v>
      </c>
      <c r="U2056" s="11">
        <f>SalesData[[#This Row],[Profit]]/SalesData[[#This Row],[Quantity]]</f>
        <v>6.7850999999999999</v>
      </c>
      <c r="V2056" s="5">
        <f>SalesData[[#This Row],[Profit]]/SalesData[[#This Row],[Sales]]</f>
        <v>0.27</v>
      </c>
      <c r="W2056" s="17">
        <f>IF(SalesData[[#This Row],[Discount]]&gt;=0.2,1,0)</f>
        <v>0</v>
      </c>
      <c r="X2056" s="1" t="s">
        <v>60</v>
      </c>
      <c r="Y2056" s="1" t="str">
        <f>TEXT(SalesData[[#This Row],[Order Date]],"yyyy")</f>
        <v>2017</v>
      </c>
      <c r="Z2056" s="1" t="s">
        <v>98</v>
      </c>
    </row>
    <row r="2057" spans="1:26" x14ac:dyDescent="0.3">
      <c r="A2057">
        <v>9692</v>
      </c>
      <c r="B2057" s="1" t="s">
        <v>4339</v>
      </c>
      <c r="C2057" s="2">
        <v>42321</v>
      </c>
      <c r="D2057" s="2">
        <v>42325</v>
      </c>
      <c r="E2057" s="1" t="s">
        <v>41</v>
      </c>
      <c r="F2057" s="1" t="s">
        <v>405</v>
      </c>
      <c r="G2057" s="1" t="s">
        <v>406</v>
      </c>
      <c r="H2057" s="1" t="s">
        <v>26</v>
      </c>
      <c r="I2057" s="1" t="s">
        <v>27</v>
      </c>
      <c r="J2057" s="1" t="s">
        <v>103</v>
      </c>
      <c r="K2057" s="1" t="s">
        <v>94</v>
      </c>
      <c r="L2057" s="1" t="s">
        <v>95</v>
      </c>
      <c r="M2057" s="1" t="s">
        <v>1001</v>
      </c>
      <c r="N2057" s="1" t="s">
        <v>32</v>
      </c>
      <c r="O2057" s="1" t="s">
        <v>33</v>
      </c>
      <c r="P2057" s="1" t="s">
        <v>1002</v>
      </c>
      <c r="Q2057">
        <v>613.99919999999997</v>
      </c>
      <c r="R2057">
        <v>3</v>
      </c>
      <c r="S2057" s="5">
        <v>0.32</v>
      </c>
      <c r="T2057" s="11">
        <v>-18.058800000000002</v>
      </c>
      <c r="U2057" s="11">
        <f>SalesData[[#This Row],[Profit]]/SalesData[[#This Row],[Quantity]]</f>
        <v>-6.0196000000000005</v>
      </c>
      <c r="V2057" s="5">
        <f>SalesData[[#This Row],[Profit]]/SalesData[[#This Row],[Sales]]</f>
        <v>-2.9411764705882356E-2</v>
      </c>
      <c r="W2057" s="17">
        <f>IF(SalesData[[#This Row],[Discount]]&gt;=0.2,1,0)</f>
        <v>1</v>
      </c>
      <c r="X2057" s="1" t="s">
        <v>85</v>
      </c>
      <c r="Y2057" s="1" t="str">
        <f>TEXT(SalesData[[#This Row],[Order Date]],"yyyy")</f>
        <v>2015</v>
      </c>
      <c r="Z2057" s="1" t="s">
        <v>36</v>
      </c>
    </row>
    <row r="2058" spans="1:26" x14ac:dyDescent="0.3">
      <c r="A2058">
        <v>9698</v>
      </c>
      <c r="B2058" s="1" t="s">
        <v>4340</v>
      </c>
      <c r="C2058" s="2">
        <v>42440</v>
      </c>
      <c r="D2058" s="2">
        <v>42440</v>
      </c>
      <c r="E2058" s="1" t="s">
        <v>427</v>
      </c>
      <c r="F2058" s="1" t="s">
        <v>4341</v>
      </c>
      <c r="G2058" s="1" t="s">
        <v>4342</v>
      </c>
      <c r="H2058" s="1" t="s">
        <v>102</v>
      </c>
      <c r="I2058" s="1" t="s">
        <v>27</v>
      </c>
      <c r="J2058" s="1" t="s">
        <v>67</v>
      </c>
      <c r="K2058" s="1" t="s">
        <v>68</v>
      </c>
      <c r="L2058" s="1" t="s">
        <v>69</v>
      </c>
      <c r="M2058" s="1" t="s">
        <v>1597</v>
      </c>
      <c r="N2058" s="1" t="s">
        <v>32</v>
      </c>
      <c r="O2058" s="1" t="s">
        <v>58</v>
      </c>
      <c r="P2058" s="1" t="s">
        <v>1598</v>
      </c>
      <c r="Q2058">
        <v>30.335999999999999</v>
      </c>
      <c r="R2058">
        <v>4</v>
      </c>
      <c r="S2058" s="5">
        <v>0.2</v>
      </c>
      <c r="T2058" s="11">
        <v>9.48</v>
      </c>
      <c r="U2058" s="11">
        <f>SalesData[[#This Row],[Profit]]/SalesData[[#This Row],[Quantity]]</f>
        <v>2.37</v>
      </c>
      <c r="V2058" s="5">
        <f>SalesData[[#This Row],[Profit]]/SalesData[[#This Row],[Sales]]</f>
        <v>0.31250000000000006</v>
      </c>
      <c r="W2058" s="17">
        <f>IF(SalesData[[#This Row],[Discount]]&gt;=0.2,1,0)</f>
        <v>1</v>
      </c>
      <c r="X2058" s="1" t="s">
        <v>432</v>
      </c>
      <c r="Y2058" s="1" t="str">
        <f>TEXT(SalesData[[#This Row],[Order Date]],"yyyy")</f>
        <v>2016</v>
      </c>
      <c r="Z2058" s="1" t="s">
        <v>197</v>
      </c>
    </row>
    <row r="2059" spans="1:26" x14ac:dyDescent="0.3">
      <c r="A2059">
        <v>9707</v>
      </c>
      <c r="B2059" s="1" t="s">
        <v>4343</v>
      </c>
      <c r="C2059" s="2">
        <v>42664</v>
      </c>
      <c r="D2059" s="2">
        <v>42670</v>
      </c>
      <c r="E2059" s="1" t="s">
        <v>41</v>
      </c>
      <c r="F2059" s="1" t="s">
        <v>630</v>
      </c>
      <c r="G2059" s="1" t="s">
        <v>631</v>
      </c>
      <c r="H2059" s="1" t="s">
        <v>26</v>
      </c>
      <c r="I2059" s="1" t="s">
        <v>27</v>
      </c>
      <c r="J2059" s="1" t="s">
        <v>54</v>
      </c>
      <c r="K2059" s="1" t="s">
        <v>55</v>
      </c>
      <c r="L2059" s="1" t="s">
        <v>56</v>
      </c>
      <c r="M2059" s="1" t="s">
        <v>3019</v>
      </c>
      <c r="N2059" s="1" t="s">
        <v>32</v>
      </c>
      <c r="O2059" s="1" t="s">
        <v>38</v>
      </c>
      <c r="P2059" s="1" t="s">
        <v>3020</v>
      </c>
      <c r="Q2059">
        <v>242.136</v>
      </c>
      <c r="R2059">
        <v>3</v>
      </c>
      <c r="S2059" s="5">
        <v>0.2</v>
      </c>
      <c r="T2059" s="11">
        <v>12.1068</v>
      </c>
      <c r="U2059" s="11">
        <f>SalesData[[#This Row],[Profit]]/SalesData[[#This Row],[Quantity]]</f>
        <v>4.0355999999999996</v>
      </c>
      <c r="V2059" s="5">
        <f>SalesData[[#This Row],[Profit]]/SalesData[[#This Row],[Sales]]</f>
        <v>0.05</v>
      </c>
      <c r="W2059" s="17">
        <f>IF(SalesData[[#This Row],[Discount]]&gt;=0.2,1,0)</f>
        <v>1</v>
      </c>
      <c r="X2059" s="1" t="s">
        <v>131</v>
      </c>
      <c r="Y2059" s="1" t="str">
        <f>TEXT(SalesData[[#This Row],[Order Date]],"yyyy")</f>
        <v>2016</v>
      </c>
      <c r="Z2059" s="1" t="s">
        <v>50</v>
      </c>
    </row>
    <row r="2060" spans="1:26" x14ac:dyDescent="0.3">
      <c r="A2060">
        <v>9709</v>
      </c>
      <c r="B2060" s="1" t="s">
        <v>4343</v>
      </c>
      <c r="C2060" s="2">
        <v>42664</v>
      </c>
      <c r="D2060" s="2">
        <v>42670</v>
      </c>
      <c r="E2060" s="1" t="s">
        <v>41</v>
      </c>
      <c r="F2060" s="1" t="s">
        <v>630</v>
      </c>
      <c r="G2060" s="1" t="s">
        <v>631</v>
      </c>
      <c r="H2060" s="1" t="s">
        <v>26</v>
      </c>
      <c r="I2060" s="1" t="s">
        <v>27</v>
      </c>
      <c r="J2060" s="1" t="s">
        <v>54</v>
      </c>
      <c r="K2060" s="1" t="s">
        <v>55</v>
      </c>
      <c r="L2060" s="1" t="s">
        <v>56</v>
      </c>
      <c r="M2060" s="1" t="s">
        <v>2661</v>
      </c>
      <c r="N2060" s="1" t="s">
        <v>32</v>
      </c>
      <c r="O2060" s="1" t="s">
        <v>58</v>
      </c>
      <c r="P2060" s="1" t="s">
        <v>2662</v>
      </c>
      <c r="Q2060">
        <v>19.96</v>
      </c>
      <c r="R2060">
        <v>2</v>
      </c>
      <c r="S2060" s="5">
        <v>0</v>
      </c>
      <c r="T2060" s="11">
        <v>5.5888</v>
      </c>
      <c r="U2060" s="11">
        <f>SalesData[[#This Row],[Profit]]/SalesData[[#This Row],[Quantity]]</f>
        <v>2.7944</v>
      </c>
      <c r="V2060" s="5">
        <f>SalesData[[#This Row],[Profit]]/SalesData[[#This Row],[Sales]]</f>
        <v>0.27999999999999997</v>
      </c>
      <c r="W2060" s="17">
        <f>IF(SalesData[[#This Row],[Discount]]&gt;=0.2,1,0)</f>
        <v>0</v>
      </c>
      <c r="X2060" s="1" t="s">
        <v>131</v>
      </c>
      <c r="Y2060" s="1" t="str">
        <f>TEXT(SalesData[[#This Row],[Order Date]],"yyyy")</f>
        <v>2016</v>
      </c>
      <c r="Z2060" s="1" t="s">
        <v>50</v>
      </c>
    </row>
    <row r="2061" spans="1:26" x14ac:dyDescent="0.3">
      <c r="A2061">
        <v>9711</v>
      </c>
      <c r="B2061" s="1" t="s">
        <v>4344</v>
      </c>
      <c r="C2061" s="2">
        <v>41948</v>
      </c>
      <c r="D2061" s="2">
        <v>41953</v>
      </c>
      <c r="E2061" s="1" t="s">
        <v>41</v>
      </c>
      <c r="F2061" s="1" t="s">
        <v>1385</v>
      </c>
      <c r="G2061" s="1" t="s">
        <v>1386</v>
      </c>
      <c r="H2061" s="1" t="s">
        <v>26</v>
      </c>
      <c r="I2061" s="1" t="s">
        <v>27</v>
      </c>
      <c r="J2061" s="1" t="s">
        <v>67</v>
      </c>
      <c r="K2061" s="1" t="s">
        <v>68</v>
      </c>
      <c r="L2061" s="1" t="s">
        <v>69</v>
      </c>
      <c r="M2061" s="1" t="s">
        <v>1833</v>
      </c>
      <c r="N2061" s="1" t="s">
        <v>32</v>
      </c>
      <c r="O2061" s="1" t="s">
        <v>58</v>
      </c>
      <c r="P2061" s="1" t="s">
        <v>1834</v>
      </c>
      <c r="Q2061">
        <v>273.56799999999998</v>
      </c>
      <c r="R2061">
        <v>2</v>
      </c>
      <c r="S2061" s="5">
        <v>0.2</v>
      </c>
      <c r="T2061" s="11">
        <v>-34.195999999999998</v>
      </c>
      <c r="U2061" s="11">
        <f>SalesData[[#This Row],[Profit]]/SalesData[[#This Row],[Quantity]]</f>
        <v>-17.097999999999999</v>
      </c>
      <c r="V2061" s="5">
        <f>SalesData[[#This Row],[Profit]]/SalesData[[#This Row],[Sales]]</f>
        <v>-0.125</v>
      </c>
      <c r="W2061" s="17">
        <f>IF(SalesData[[#This Row],[Discount]]&gt;=0.2,1,0)</f>
        <v>1</v>
      </c>
      <c r="X2061" s="1" t="s">
        <v>60</v>
      </c>
      <c r="Y2061" s="1" t="str">
        <f>TEXT(SalesData[[#This Row],[Order Date]],"yyyy")</f>
        <v>2014</v>
      </c>
      <c r="Z2061" s="1" t="s">
        <v>36</v>
      </c>
    </row>
    <row r="2062" spans="1:26" x14ac:dyDescent="0.3">
      <c r="A2062">
        <v>9721</v>
      </c>
      <c r="B2062" s="1" t="s">
        <v>4345</v>
      </c>
      <c r="C2062" s="2">
        <v>42635</v>
      </c>
      <c r="D2062" s="2">
        <v>42639</v>
      </c>
      <c r="E2062" s="1" t="s">
        <v>41</v>
      </c>
      <c r="F2062" s="1" t="s">
        <v>3080</v>
      </c>
      <c r="G2062" s="1" t="s">
        <v>3081</v>
      </c>
      <c r="H2062" s="1" t="s">
        <v>92</v>
      </c>
      <c r="I2062" s="1" t="s">
        <v>27</v>
      </c>
      <c r="J2062" s="1" t="s">
        <v>4149</v>
      </c>
      <c r="K2062" s="1" t="s">
        <v>240</v>
      </c>
      <c r="L2062" s="1" t="s">
        <v>95</v>
      </c>
      <c r="M2062" s="1" t="s">
        <v>2206</v>
      </c>
      <c r="N2062" s="1" t="s">
        <v>32</v>
      </c>
      <c r="O2062" s="1" t="s">
        <v>58</v>
      </c>
      <c r="P2062" s="1" t="s">
        <v>2207</v>
      </c>
      <c r="Q2062">
        <v>18.96</v>
      </c>
      <c r="R2062">
        <v>2</v>
      </c>
      <c r="S2062" s="5">
        <v>0</v>
      </c>
      <c r="T2062" s="11">
        <v>7.5839999999999996</v>
      </c>
      <c r="U2062" s="11">
        <f>SalesData[[#This Row],[Profit]]/SalesData[[#This Row],[Quantity]]</f>
        <v>3.7919999999999998</v>
      </c>
      <c r="V2062" s="5">
        <f>SalesData[[#This Row],[Profit]]/SalesData[[#This Row],[Sales]]</f>
        <v>0.39999999999999997</v>
      </c>
      <c r="W2062" s="17">
        <f>IF(SalesData[[#This Row],[Discount]]&gt;=0.2,1,0)</f>
        <v>0</v>
      </c>
      <c r="X2062" s="1" t="s">
        <v>85</v>
      </c>
      <c r="Y2062" s="1" t="str">
        <f>TEXT(SalesData[[#This Row],[Order Date]],"yyyy")</f>
        <v>2016</v>
      </c>
      <c r="Z2062" s="1" t="s">
        <v>79</v>
      </c>
    </row>
    <row r="2063" spans="1:26" x14ac:dyDescent="0.3">
      <c r="A2063">
        <v>9722</v>
      </c>
      <c r="B2063" s="1" t="s">
        <v>4346</v>
      </c>
      <c r="C2063" s="2">
        <v>42416</v>
      </c>
      <c r="D2063" s="2">
        <v>42420</v>
      </c>
      <c r="E2063" s="1" t="s">
        <v>41</v>
      </c>
      <c r="F2063" s="1" t="s">
        <v>2213</v>
      </c>
      <c r="G2063" s="1" t="s">
        <v>2214</v>
      </c>
      <c r="H2063" s="1" t="s">
        <v>26</v>
      </c>
      <c r="I2063" s="1" t="s">
        <v>27</v>
      </c>
      <c r="J2063" s="1" t="s">
        <v>175</v>
      </c>
      <c r="K2063" s="1" t="s">
        <v>122</v>
      </c>
      <c r="L2063" s="1" t="s">
        <v>69</v>
      </c>
      <c r="M2063" s="1" t="s">
        <v>2990</v>
      </c>
      <c r="N2063" s="1" t="s">
        <v>32</v>
      </c>
      <c r="O2063" s="1" t="s">
        <v>38</v>
      </c>
      <c r="P2063" s="1" t="s">
        <v>2991</v>
      </c>
      <c r="Q2063">
        <v>326.64600000000002</v>
      </c>
      <c r="R2063">
        <v>3</v>
      </c>
      <c r="S2063" s="5">
        <v>0.1</v>
      </c>
      <c r="T2063" s="11">
        <v>39.923400000000001</v>
      </c>
      <c r="U2063" s="11">
        <f>SalesData[[#This Row],[Profit]]/SalesData[[#This Row],[Quantity]]</f>
        <v>13.3078</v>
      </c>
      <c r="V2063" s="5">
        <f>SalesData[[#This Row],[Profit]]/SalesData[[#This Row],[Sales]]</f>
        <v>0.12222222222222222</v>
      </c>
      <c r="W2063" s="17">
        <f>IF(SalesData[[#This Row],[Discount]]&gt;=0.2,1,0)</f>
        <v>0</v>
      </c>
      <c r="X2063" s="1" t="s">
        <v>85</v>
      </c>
      <c r="Y2063" s="1" t="str">
        <f>TEXT(SalesData[[#This Row],[Order Date]],"yyyy")</f>
        <v>2016</v>
      </c>
      <c r="Z2063" s="1" t="s">
        <v>299</v>
      </c>
    </row>
    <row r="2064" spans="1:26" x14ac:dyDescent="0.3">
      <c r="A2064">
        <v>9733</v>
      </c>
      <c r="B2064" s="1" t="s">
        <v>4347</v>
      </c>
      <c r="C2064" s="2">
        <v>41871</v>
      </c>
      <c r="D2064" s="2">
        <v>41876</v>
      </c>
      <c r="E2064" s="1" t="s">
        <v>41</v>
      </c>
      <c r="F2064" s="1" t="s">
        <v>2743</v>
      </c>
      <c r="G2064" s="1" t="s">
        <v>2744</v>
      </c>
      <c r="H2064" s="1" t="s">
        <v>92</v>
      </c>
      <c r="I2064" s="1" t="s">
        <v>27</v>
      </c>
      <c r="J2064" s="1" t="s">
        <v>2852</v>
      </c>
      <c r="K2064" s="1" t="s">
        <v>718</v>
      </c>
      <c r="L2064" s="1" t="s">
        <v>30</v>
      </c>
      <c r="M2064" s="1" t="s">
        <v>2220</v>
      </c>
      <c r="N2064" s="1" t="s">
        <v>32</v>
      </c>
      <c r="O2064" s="1" t="s">
        <v>38</v>
      </c>
      <c r="P2064" s="1" t="s">
        <v>2221</v>
      </c>
      <c r="Q2064">
        <v>500.24</v>
      </c>
      <c r="R2064">
        <v>13</v>
      </c>
      <c r="S2064" s="5">
        <v>0</v>
      </c>
      <c r="T2064" s="11">
        <v>145.06960000000001</v>
      </c>
      <c r="U2064" s="11">
        <f>SalesData[[#This Row],[Profit]]/SalesData[[#This Row],[Quantity]]</f>
        <v>11.1592</v>
      </c>
      <c r="V2064" s="5">
        <f>SalesData[[#This Row],[Profit]]/SalesData[[#This Row],[Sales]]</f>
        <v>0.29000000000000004</v>
      </c>
      <c r="W2064" s="17">
        <f>IF(SalesData[[#This Row],[Discount]]&gt;=0.2,1,0)</f>
        <v>0</v>
      </c>
      <c r="X2064" s="1" t="s">
        <v>60</v>
      </c>
      <c r="Y2064" s="1" t="str">
        <f>TEXT(SalesData[[#This Row],[Order Date]],"yyyy")</f>
        <v>2014</v>
      </c>
      <c r="Z2064" s="1" t="s">
        <v>255</v>
      </c>
    </row>
    <row r="2065" spans="1:26" x14ac:dyDescent="0.3">
      <c r="A2065">
        <v>9742</v>
      </c>
      <c r="B2065" s="1" t="s">
        <v>4348</v>
      </c>
      <c r="C2065" s="2">
        <v>42316</v>
      </c>
      <c r="D2065" s="2">
        <v>42320</v>
      </c>
      <c r="E2065" s="1" t="s">
        <v>41</v>
      </c>
      <c r="F2065" s="1" t="s">
        <v>4349</v>
      </c>
      <c r="G2065" s="1" t="s">
        <v>4350</v>
      </c>
      <c r="H2065" s="1" t="s">
        <v>92</v>
      </c>
      <c r="I2065" s="1" t="s">
        <v>27</v>
      </c>
      <c r="J2065" s="1" t="s">
        <v>3033</v>
      </c>
      <c r="K2065" s="1" t="s">
        <v>3108</v>
      </c>
      <c r="L2065" s="1" t="s">
        <v>69</v>
      </c>
      <c r="M2065" s="1" t="s">
        <v>83</v>
      </c>
      <c r="N2065" s="1" t="s">
        <v>32</v>
      </c>
      <c r="O2065" s="1" t="s">
        <v>33</v>
      </c>
      <c r="P2065" s="1" t="s">
        <v>84</v>
      </c>
      <c r="Q2065">
        <v>4404.8999999999996</v>
      </c>
      <c r="R2065">
        <v>5</v>
      </c>
      <c r="S2065" s="5">
        <v>0</v>
      </c>
      <c r="T2065" s="11">
        <v>1013.127</v>
      </c>
      <c r="U2065" s="11">
        <f>SalesData[[#This Row],[Profit]]/SalesData[[#This Row],[Quantity]]</f>
        <v>202.62539999999998</v>
      </c>
      <c r="V2065" s="5">
        <f>SalesData[[#This Row],[Profit]]/SalesData[[#This Row],[Sales]]</f>
        <v>0.23</v>
      </c>
      <c r="W2065" s="17">
        <f>IF(SalesData[[#This Row],[Discount]]&gt;=0.2,1,0)</f>
        <v>0</v>
      </c>
      <c r="X2065" s="1" t="s">
        <v>85</v>
      </c>
      <c r="Y2065" s="1" t="str">
        <f>TEXT(SalesData[[#This Row],[Order Date]],"yyyy")</f>
        <v>2015</v>
      </c>
      <c r="Z2065" s="1" t="s">
        <v>36</v>
      </c>
    </row>
    <row r="2066" spans="1:26" x14ac:dyDescent="0.3">
      <c r="A2066">
        <v>9746</v>
      </c>
      <c r="B2066" s="1" t="s">
        <v>4351</v>
      </c>
      <c r="C2066" s="2">
        <v>43063</v>
      </c>
      <c r="D2066" s="2">
        <v>43063</v>
      </c>
      <c r="E2066" s="1" t="s">
        <v>427</v>
      </c>
      <c r="F2066" s="1" t="s">
        <v>1209</v>
      </c>
      <c r="G2066" s="1" t="s">
        <v>1210</v>
      </c>
      <c r="H2066" s="1" t="s">
        <v>26</v>
      </c>
      <c r="I2066" s="1" t="s">
        <v>27</v>
      </c>
      <c r="J2066" s="1" t="s">
        <v>54</v>
      </c>
      <c r="K2066" s="1" t="s">
        <v>55</v>
      </c>
      <c r="L2066" s="1" t="s">
        <v>56</v>
      </c>
      <c r="M2066" s="1" t="s">
        <v>443</v>
      </c>
      <c r="N2066" s="1" t="s">
        <v>32</v>
      </c>
      <c r="O2066" s="1" t="s">
        <v>47</v>
      </c>
      <c r="P2066" s="1" t="s">
        <v>444</v>
      </c>
      <c r="Q2066">
        <v>364.08</v>
      </c>
      <c r="R2066">
        <v>2</v>
      </c>
      <c r="S2066" s="5">
        <v>0.2</v>
      </c>
      <c r="T2066" s="11">
        <v>9.1020000000000003</v>
      </c>
      <c r="U2066" s="11">
        <f>SalesData[[#This Row],[Profit]]/SalesData[[#This Row],[Quantity]]</f>
        <v>4.5510000000000002</v>
      </c>
      <c r="V2066" s="5">
        <f>SalesData[[#This Row],[Profit]]/SalesData[[#This Row],[Sales]]</f>
        <v>2.5000000000000001E-2</v>
      </c>
      <c r="W2066" s="17">
        <f>IF(SalesData[[#This Row],[Discount]]&gt;=0.2,1,0)</f>
        <v>1</v>
      </c>
      <c r="X2066" s="1" t="s">
        <v>432</v>
      </c>
      <c r="Y2066" s="1" t="str">
        <f>TEXT(SalesData[[#This Row],[Order Date]],"yyyy")</f>
        <v>2017</v>
      </c>
      <c r="Z2066" s="1" t="s">
        <v>36</v>
      </c>
    </row>
    <row r="2067" spans="1:26" x14ac:dyDescent="0.3">
      <c r="A2067">
        <v>9747</v>
      </c>
      <c r="B2067" s="1" t="s">
        <v>4351</v>
      </c>
      <c r="C2067" s="2">
        <v>43063</v>
      </c>
      <c r="D2067" s="2">
        <v>43063</v>
      </c>
      <c r="E2067" s="1" t="s">
        <v>427</v>
      </c>
      <c r="F2067" s="1" t="s">
        <v>1209</v>
      </c>
      <c r="G2067" s="1" t="s">
        <v>1210</v>
      </c>
      <c r="H2067" s="1" t="s">
        <v>26</v>
      </c>
      <c r="I2067" s="1" t="s">
        <v>27</v>
      </c>
      <c r="J2067" s="1" t="s">
        <v>54</v>
      </c>
      <c r="K2067" s="1" t="s">
        <v>55</v>
      </c>
      <c r="L2067" s="1" t="s">
        <v>56</v>
      </c>
      <c r="M2067" s="1" t="s">
        <v>1251</v>
      </c>
      <c r="N2067" s="1" t="s">
        <v>32</v>
      </c>
      <c r="O2067" s="1" t="s">
        <v>47</v>
      </c>
      <c r="P2067" s="1" t="s">
        <v>1252</v>
      </c>
      <c r="Q2067">
        <v>71.087999999999994</v>
      </c>
      <c r="R2067">
        <v>2</v>
      </c>
      <c r="S2067" s="5">
        <v>0.2</v>
      </c>
      <c r="T2067" s="11">
        <v>-1.7771999999999999</v>
      </c>
      <c r="U2067" s="11">
        <f>SalesData[[#This Row],[Profit]]/SalesData[[#This Row],[Quantity]]</f>
        <v>-0.88859999999999995</v>
      </c>
      <c r="V2067" s="5">
        <f>SalesData[[#This Row],[Profit]]/SalesData[[#This Row],[Sales]]</f>
        <v>-2.5000000000000001E-2</v>
      </c>
      <c r="W2067" s="17">
        <f>IF(SalesData[[#This Row],[Discount]]&gt;=0.2,1,0)</f>
        <v>1</v>
      </c>
      <c r="X2067" s="1" t="s">
        <v>432</v>
      </c>
      <c r="Y2067" s="1" t="str">
        <f>TEXT(SalesData[[#This Row],[Order Date]],"yyyy")</f>
        <v>2017</v>
      </c>
      <c r="Z2067" s="1" t="s">
        <v>36</v>
      </c>
    </row>
    <row r="2068" spans="1:26" x14ac:dyDescent="0.3">
      <c r="A2068">
        <v>9748</v>
      </c>
      <c r="B2068" s="1" t="s">
        <v>4352</v>
      </c>
      <c r="C2068" s="2">
        <v>41954</v>
      </c>
      <c r="D2068" s="2">
        <v>41958</v>
      </c>
      <c r="E2068" s="1" t="s">
        <v>41</v>
      </c>
      <c r="F2068" s="1" t="s">
        <v>52</v>
      </c>
      <c r="G2068" s="1" t="s">
        <v>53</v>
      </c>
      <c r="H2068" s="1" t="s">
        <v>26</v>
      </c>
      <c r="I2068" s="1" t="s">
        <v>27</v>
      </c>
      <c r="J2068" s="1" t="s">
        <v>135</v>
      </c>
      <c r="K2068" s="1" t="s">
        <v>136</v>
      </c>
      <c r="L2068" s="1" t="s">
        <v>95</v>
      </c>
      <c r="M2068" s="1" t="s">
        <v>2789</v>
      </c>
      <c r="N2068" s="1" t="s">
        <v>32</v>
      </c>
      <c r="O2068" s="1" t="s">
        <v>58</v>
      </c>
      <c r="P2068" s="1" t="s">
        <v>2790</v>
      </c>
      <c r="Q2068">
        <v>10.984</v>
      </c>
      <c r="R2068">
        <v>2</v>
      </c>
      <c r="S2068" s="5">
        <v>0.6</v>
      </c>
      <c r="T2068" s="11">
        <v>-7.9634</v>
      </c>
      <c r="U2068" s="11">
        <f>SalesData[[#This Row],[Profit]]/SalesData[[#This Row],[Quantity]]</f>
        <v>-3.9817</v>
      </c>
      <c r="V2068" s="5">
        <f>SalesData[[#This Row],[Profit]]/SalesData[[#This Row],[Sales]]</f>
        <v>-0.72499999999999998</v>
      </c>
      <c r="W2068" s="17">
        <f>IF(SalesData[[#This Row],[Discount]]&gt;=0.2,1,0)</f>
        <v>1</v>
      </c>
      <c r="X2068" s="1" t="s">
        <v>85</v>
      </c>
      <c r="Y2068" s="1" t="str">
        <f>TEXT(SalesData[[#This Row],[Order Date]],"yyyy")</f>
        <v>2014</v>
      </c>
      <c r="Z2068" s="1" t="s">
        <v>36</v>
      </c>
    </row>
    <row r="2069" spans="1:26" x14ac:dyDescent="0.3">
      <c r="A2069">
        <v>9749</v>
      </c>
      <c r="B2069" s="1" t="s">
        <v>4352</v>
      </c>
      <c r="C2069" s="2">
        <v>41954</v>
      </c>
      <c r="D2069" s="2">
        <v>41958</v>
      </c>
      <c r="E2069" s="1" t="s">
        <v>41</v>
      </c>
      <c r="F2069" s="1" t="s">
        <v>52</v>
      </c>
      <c r="G2069" s="1" t="s">
        <v>53</v>
      </c>
      <c r="H2069" s="1" t="s">
        <v>26</v>
      </c>
      <c r="I2069" s="1" t="s">
        <v>27</v>
      </c>
      <c r="J2069" s="1" t="s">
        <v>135</v>
      </c>
      <c r="K2069" s="1" t="s">
        <v>136</v>
      </c>
      <c r="L2069" s="1" t="s">
        <v>95</v>
      </c>
      <c r="M2069" s="1" t="s">
        <v>577</v>
      </c>
      <c r="N2069" s="1" t="s">
        <v>32</v>
      </c>
      <c r="O2069" s="1" t="s">
        <v>38</v>
      </c>
      <c r="P2069" s="1" t="s">
        <v>578</v>
      </c>
      <c r="Q2069">
        <v>797.94399999999996</v>
      </c>
      <c r="R2069">
        <v>4</v>
      </c>
      <c r="S2069" s="5">
        <v>0.3</v>
      </c>
      <c r="T2069" s="11">
        <v>-56.996000000000002</v>
      </c>
      <c r="U2069" s="11">
        <f>SalesData[[#This Row],[Profit]]/SalesData[[#This Row],[Quantity]]</f>
        <v>-14.249000000000001</v>
      </c>
      <c r="V2069" s="5">
        <f>SalesData[[#This Row],[Profit]]/SalesData[[#This Row],[Sales]]</f>
        <v>-7.1428571428571438E-2</v>
      </c>
      <c r="W2069" s="17">
        <f>IF(SalesData[[#This Row],[Discount]]&gt;=0.2,1,0)</f>
        <v>1</v>
      </c>
      <c r="X2069" s="1" t="s">
        <v>85</v>
      </c>
      <c r="Y2069" s="1" t="str">
        <f>TEXT(SalesData[[#This Row],[Order Date]],"yyyy")</f>
        <v>2014</v>
      </c>
      <c r="Z2069" s="1" t="s">
        <v>36</v>
      </c>
    </row>
    <row r="2070" spans="1:26" x14ac:dyDescent="0.3">
      <c r="A2070">
        <v>9757</v>
      </c>
      <c r="B2070" s="1" t="s">
        <v>4353</v>
      </c>
      <c r="C2070" s="2">
        <v>42821</v>
      </c>
      <c r="D2070" s="2">
        <v>42823</v>
      </c>
      <c r="E2070" s="1" t="s">
        <v>23</v>
      </c>
      <c r="F2070" s="1" t="s">
        <v>179</v>
      </c>
      <c r="G2070" s="1" t="s">
        <v>180</v>
      </c>
      <c r="H2070" s="1" t="s">
        <v>26</v>
      </c>
      <c r="I2070" s="1" t="s">
        <v>27</v>
      </c>
      <c r="J2070" s="1" t="s">
        <v>637</v>
      </c>
      <c r="K2070" s="1" t="s">
        <v>718</v>
      </c>
      <c r="L2070" s="1" t="s">
        <v>30</v>
      </c>
      <c r="M2070" s="1" t="s">
        <v>370</v>
      </c>
      <c r="N2070" s="1" t="s">
        <v>32</v>
      </c>
      <c r="O2070" s="1" t="s">
        <v>47</v>
      </c>
      <c r="P2070" s="1" t="s">
        <v>371</v>
      </c>
      <c r="Q2070">
        <v>292.10000000000002</v>
      </c>
      <c r="R2070">
        <v>2</v>
      </c>
      <c r="S2070" s="5">
        <v>0</v>
      </c>
      <c r="T2070" s="11">
        <v>58.42</v>
      </c>
      <c r="U2070" s="11">
        <f>SalesData[[#This Row],[Profit]]/SalesData[[#This Row],[Quantity]]</f>
        <v>29.21</v>
      </c>
      <c r="V2070" s="5">
        <f>SalesData[[#This Row],[Profit]]/SalesData[[#This Row],[Sales]]</f>
        <v>0.19999999999999998</v>
      </c>
      <c r="W2070" s="17">
        <f>IF(SalesData[[#This Row],[Discount]]&gt;=0.2,1,0)</f>
        <v>0</v>
      </c>
      <c r="X2070" s="1" t="s">
        <v>72</v>
      </c>
      <c r="Y2070" s="1" t="str">
        <f>TEXT(SalesData[[#This Row],[Order Date]],"yyyy")</f>
        <v>2017</v>
      </c>
      <c r="Z2070" s="1" t="s">
        <v>197</v>
      </c>
    </row>
    <row r="2071" spans="1:26" x14ac:dyDescent="0.3">
      <c r="A2071">
        <v>9760</v>
      </c>
      <c r="B2071" s="1" t="s">
        <v>4354</v>
      </c>
      <c r="C2071" s="2">
        <v>42674</v>
      </c>
      <c r="D2071" s="2">
        <v>42679</v>
      </c>
      <c r="E2071" s="1" t="s">
        <v>41</v>
      </c>
      <c r="F2071" s="1" t="s">
        <v>655</v>
      </c>
      <c r="G2071" s="1" t="s">
        <v>656</v>
      </c>
      <c r="H2071" s="1" t="s">
        <v>92</v>
      </c>
      <c r="I2071" s="1" t="s">
        <v>27</v>
      </c>
      <c r="J2071" s="1" t="s">
        <v>330</v>
      </c>
      <c r="K2071" s="1" t="s">
        <v>55</v>
      </c>
      <c r="L2071" s="1" t="s">
        <v>56</v>
      </c>
      <c r="M2071" s="1" t="s">
        <v>1488</v>
      </c>
      <c r="N2071" s="1" t="s">
        <v>32</v>
      </c>
      <c r="O2071" s="1" t="s">
        <v>38</v>
      </c>
      <c r="P2071" s="1" t="s">
        <v>1489</v>
      </c>
      <c r="Q2071">
        <v>1403.92</v>
      </c>
      <c r="R2071">
        <v>5</v>
      </c>
      <c r="S2071" s="5">
        <v>0.2</v>
      </c>
      <c r="T2071" s="11">
        <v>70.195999999999998</v>
      </c>
      <c r="U2071" s="11">
        <f>SalesData[[#This Row],[Profit]]/SalesData[[#This Row],[Quantity]]</f>
        <v>14.039199999999999</v>
      </c>
      <c r="V2071" s="5">
        <f>SalesData[[#This Row],[Profit]]/SalesData[[#This Row],[Sales]]</f>
        <v>4.9999999999999996E-2</v>
      </c>
      <c r="W2071" s="17">
        <f>IF(SalesData[[#This Row],[Discount]]&gt;=0.2,1,0)</f>
        <v>1</v>
      </c>
      <c r="X2071" s="1" t="s">
        <v>60</v>
      </c>
      <c r="Y2071" s="1" t="str">
        <f>TEXT(SalesData[[#This Row],[Order Date]],"yyyy")</f>
        <v>2016</v>
      </c>
      <c r="Z2071" s="1" t="s">
        <v>50</v>
      </c>
    </row>
    <row r="2072" spans="1:26" x14ac:dyDescent="0.3">
      <c r="A2072">
        <v>9770</v>
      </c>
      <c r="B2072" s="1" t="s">
        <v>4355</v>
      </c>
      <c r="C2072" s="2">
        <v>42698</v>
      </c>
      <c r="D2072" s="2">
        <v>42704</v>
      </c>
      <c r="E2072" s="1" t="s">
        <v>41</v>
      </c>
      <c r="F2072" s="1" t="s">
        <v>903</v>
      </c>
      <c r="G2072" s="1" t="s">
        <v>904</v>
      </c>
      <c r="H2072" s="1" t="s">
        <v>102</v>
      </c>
      <c r="I2072" s="1" t="s">
        <v>27</v>
      </c>
      <c r="J2072" s="1" t="s">
        <v>2052</v>
      </c>
      <c r="K2072" s="1" t="s">
        <v>45</v>
      </c>
      <c r="L2072" s="1" t="s">
        <v>30</v>
      </c>
      <c r="M2072" s="1" t="s">
        <v>769</v>
      </c>
      <c r="N2072" s="1" t="s">
        <v>32</v>
      </c>
      <c r="O2072" s="1" t="s">
        <v>33</v>
      </c>
      <c r="P2072" s="1" t="s">
        <v>770</v>
      </c>
      <c r="Q2072">
        <v>339.92</v>
      </c>
      <c r="R2072">
        <v>5</v>
      </c>
      <c r="S2072" s="5">
        <v>0.2</v>
      </c>
      <c r="T2072" s="11">
        <v>8.4979999999999993</v>
      </c>
      <c r="U2072" s="11">
        <f>SalesData[[#This Row],[Profit]]/SalesData[[#This Row],[Quantity]]</f>
        <v>1.6995999999999998</v>
      </c>
      <c r="V2072" s="5">
        <f>SalesData[[#This Row],[Profit]]/SalesData[[#This Row],[Sales]]</f>
        <v>2.4999999999999998E-2</v>
      </c>
      <c r="W2072" s="17">
        <f>IF(SalesData[[#This Row],[Discount]]&gt;=0.2,1,0)</f>
        <v>1</v>
      </c>
      <c r="X2072" s="1" t="s">
        <v>131</v>
      </c>
      <c r="Y2072" s="1" t="str">
        <f>TEXT(SalesData[[#This Row],[Order Date]],"yyyy")</f>
        <v>2016</v>
      </c>
      <c r="Z2072" s="1" t="s">
        <v>36</v>
      </c>
    </row>
    <row r="2073" spans="1:26" x14ac:dyDescent="0.3">
      <c r="A2073">
        <v>9776</v>
      </c>
      <c r="B2073" s="1" t="s">
        <v>4356</v>
      </c>
      <c r="C2073" s="2">
        <v>41846</v>
      </c>
      <c r="D2073" s="2">
        <v>41850</v>
      </c>
      <c r="E2073" s="1" t="s">
        <v>41</v>
      </c>
      <c r="F2073" s="1" t="s">
        <v>1576</v>
      </c>
      <c r="G2073" s="1" t="s">
        <v>1577</v>
      </c>
      <c r="H2073" s="1" t="s">
        <v>26</v>
      </c>
      <c r="I2073" s="1" t="s">
        <v>27</v>
      </c>
      <c r="J2073" s="1" t="s">
        <v>247</v>
      </c>
      <c r="K2073" s="1" t="s">
        <v>94</v>
      </c>
      <c r="L2073" s="1" t="s">
        <v>95</v>
      </c>
      <c r="M2073" s="1" t="s">
        <v>2263</v>
      </c>
      <c r="N2073" s="1" t="s">
        <v>32</v>
      </c>
      <c r="O2073" s="1" t="s">
        <v>58</v>
      </c>
      <c r="P2073" s="1" t="s">
        <v>2264</v>
      </c>
      <c r="Q2073">
        <v>17.495999999999999</v>
      </c>
      <c r="R2073">
        <v>3</v>
      </c>
      <c r="S2073" s="5">
        <v>0.6</v>
      </c>
      <c r="T2073" s="11">
        <v>-10.0602</v>
      </c>
      <c r="U2073" s="11">
        <f>SalesData[[#This Row],[Profit]]/SalesData[[#This Row],[Quantity]]</f>
        <v>-3.3534000000000002</v>
      </c>
      <c r="V2073" s="5">
        <f>SalesData[[#This Row],[Profit]]/SalesData[[#This Row],[Sales]]</f>
        <v>-0.57500000000000007</v>
      </c>
      <c r="W2073" s="17">
        <f>IF(SalesData[[#This Row],[Discount]]&gt;=0.2,1,0)</f>
        <v>1</v>
      </c>
      <c r="X2073" s="1" t="s">
        <v>85</v>
      </c>
      <c r="Y2073" s="1" t="str">
        <f>TEXT(SalesData[[#This Row],[Order Date]],"yyyy")</f>
        <v>2014</v>
      </c>
      <c r="Z2073" s="1" t="s">
        <v>73</v>
      </c>
    </row>
    <row r="2074" spans="1:26" x14ac:dyDescent="0.3">
      <c r="A2074">
        <v>9785</v>
      </c>
      <c r="B2074" s="1" t="s">
        <v>4357</v>
      </c>
      <c r="C2074" s="2">
        <v>42155</v>
      </c>
      <c r="D2074" s="2">
        <v>42157</v>
      </c>
      <c r="E2074" s="1" t="s">
        <v>23</v>
      </c>
      <c r="F2074" s="1" t="s">
        <v>1825</v>
      </c>
      <c r="G2074" s="1" t="s">
        <v>1826</v>
      </c>
      <c r="H2074" s="1" t="s">
        <v>92</v>
      </c>
      <c r="I2074" s="1" t="s">
        <v>27</v>
      </c>
      <c r="J2074" s="1" t="s">
        <v>3565</v>
      </c>
      <c r="K2074" s="1" t="s">
        <v>364</v>
      </c>
      <c r="L2074" s="1" t="s">
        <v>69</v>
      </c>
      <c r="M2074" s="1" t="s">
        <v>1982</v>
      </c>
      <c r="N2074" s="1" t="s">
        <v>32</v>
      </c>
      <c r="O2074" s="1" t="s">
        <v>58</v>
      </c>
      <c r="P2074" s="1" t="s">
        <v>1983</v>
      </c>
      <c r="Q2074">
        <v>8.2799999999999994</v>
      </c>
      <c r="R2074">
        <v>2</v>
      </c>
      <c r="S2074" s="5">
        <v>0</v>
      </c>
      <c r="T2074" s="11">
        <v>2.9807999999999999</v>
      </c>
      <c r="U2074" s="11">
        <f>SalesData[[#This Row],[Profit]]/SalesData[[#This Row],[Quantity]]</f>
        <v>1.4903999999999999</v>
      </c>
      <c r="V2074" s="5">
        <f>SalesData[[#This Row],[Profit]]/SalesData[[#This Row],[Sales]]</f>
        <v>0.36000000000000004</v>
      </c>
      <c r="W2074" s="17">
        <f>IF(SalesData[[#This Row],[Discount]]&gt;=0.2,1,0)</f>
        <v>0</v>
      </c>
      <c r="X2074" s="1" t="s">
        <v>72</v>
      </c>
      <c r="Y2074" s="1" t="str">
        <f>TEXT(SalesData[[#This Row],[Order Date]],"yyyy")</f>
        <v>2015</v>
      </c>
      <c r="Z2074" s="1" t="s">
        <v>163</v>
      </c>
    </row>
    <row r="2075" spans="1:26" x14ac:dyDescent="0.3">
      <c r="A2075">
        <v>9787</v>
      </c>
      <c r="B2075" s="1" t="s">
        <v>4358</v>
      </c>
      <c r="C2075" s="2">
        <v>41948</v>
      </c>
      <c r="D2075" s="2">
        <v>41948</v>
      </c>
      <c r="E2075" s="1" t="s">
        <v>427</v>
      </c>
      <c r="F2075" s="1" t="s">
        <v>4359</v>
      </c>
      <c r="G2075" s="1" t="s">
        <v>4360</v>
      </c>
      <c r="H2075" s="1" t="s">
        <v>26</v>
      </c>
      <c r="I2075" s="1" t="s">
        <v>27</v>
      </c>
      <c r="J2075" s="1" t="s">
        <v>2852</v>
      </c>
      <c r="K2075" s="1" t="s">
        <v>718</v>
      </c>
      <c r="L2075" s="1" t="s">
        <v>30</v>
      </c>
      <c r="M2075" s="1" t="s">
        <v>1515</v>
      </c>
      <c r="N2075" s="1" t="s">
        <v>32</v>
      </c>
      <c r="O2075" s="1" t="s">
        <v>38</v>
      </c>
      <c r="P2075" s="1" t="s">
        <v>1516</v>
      </c>
      <c r="Q2075">
        <v>149.9</v>
      </c>
      <c r="R2075">
        <v>5</v>
      </c>
      <c r="S2075" s="5">
        <v>0</v>
      </c>
      <c r="T2075" s="11">
        <v>40.472999999999999</v>
      </c>
      <c r="U2075" s="11">
        <f>SalesData[[#This Row],[Profit]]/SalesData[[#This Row],[Quantity]]</f>
        <v>8.0945999999999998</v>
      </c>
      <c r="V2075" s="5">
        <f>SalesData[[#This Row],[Profit]]/SalesData[[#This Row],[Sales]]</f>
        <v>0.26999999999999996</v>
      </c>
      <c r="W2075" s="17">
        <f>IF(SalesData[[#This Row],[Discount]]&gt;=0.2,1,0)</f>
        <v>0</v>
      </c>
      <c r="X2075" s="1" t="s">
        <v>432</v>
      </c>
      <c r="Y2075" s="1" t="str">
        <f>TEXT(SalesData[[#This Row],[Order Date]],"yyyy")</f>
        <v>2014</v>
      </c>
      <c r="Z2075" s="1" t="s">
        <v>36</v>
      </c>
    </row>
    <row r="2076" spans="1:26" x14ac:dyDescent="0.3">
      <c r="A2076">
        <v>9788</v>
      </c>
      <c r="B2076" s="1" t="s">
        <v>4361</v>
      </c>
      <c r="C2076" s="2">
        <v>42821</v>
      </c>
      <c r="D2076" s="2">
        <v>42826</v>
      </c>
      <c r="E2076" s="1" t="s">
        <v>41</v>
      </c>
      <c r="F2076" s="1" t="s">
        <v>1347</v>
      </c>
      <c r="G2076" s="1" t="s">
        <v>1348</v>
      </c>
      <c r="H2076" s="1" t="s">
        <v>26</v>
      </c>
      <c r="I2076" s="1" t="s">
        <v>27</v>
      </c>
      <c r="J2076" s="1" t="s">
        <v>103</v>
      </c>
      <c r="K2076" s="1" t="s">
        <v>94</v>
      </c>
      <c r="L2076" s="1" t="s">
        <v>95</v>
      </c>
      <c r="M2076" s="1" t="s">
        <v>1001</v>
      </c>
      <c r="N2076" s="1" t="s">
        <v>32</v>
      </c>
      <c r="O2076" s="1" t="s">
        <v>33</v>
      </c>
      <c r="P2076" s="1" t="s">
        <v>1002</v>
      </c>
      <c r="Q2076">
        <v>1023.332</v>
      </c>
      <c r="R2076">
        <v>5</v>
      </c>
      <c r="S2076" s="5">
        <v>0.32</v>
      </c>
      <c r="T2076" s="11">
        <v>-30.097999999999999</v>
      </c>
      <c r="U2076" s="11">
        <f>SalesData[[#This Row],[Profit]]/SalesData[[#This Row],[Quantity]]</f>
        <v>-6.0195999999999996</v>
      </c>
      <c r="V2076" s="5">
        <f>SalesData[[#This Row],[Profit]]/SalesData[[#This Row],[Sales]]</f>
        <v>-2.9411764705882353E-2</v>
      </c>
      <c r="W2076" s="17">
        <f>IF(SalesData[[#This Row],[Discount]]&gt;=0.2,1,0)</f>
        <v>1</v>
      </c>
      <c r="X2076" s="1" t="s">
        <v>60</v>
      </c>
      <c r="Y2076" s="1" t="str">
        <f>TEXT(SalesData[[#This Row],[Order Date]],"yyyy")</f>
        <v>2017</v>
      </c>
      <c r="Z2076" s="1" t="s">
        <v>197</v>
      </c>
    </row>
    <row r="2077" spans="1:26" x14ac:dyDescent="0.3">
      <c r="A2077">
        <v>9789</v>
      </c>
      <c r="B2077" s="1" t="s">
        <v>4361</v>
      </c>
      <c r="C2077" s="2">
        <v>42821</v>
      </c>
      <c r="D2077" s="2">
        <v>42826</v>
      </c>
      <c r="E2077" s="1" t="s">
        <v>41</v>
      </c>
      <c r="F2077" s="1" t="s">
        <v>1347</v>
      </c>
      <c r="G2077" s="1" t="s">
        <v>1348</v>
      </c>
      <c r="H2077" s="1" t="s">
        <v>26</v>
      </c>
      <c r="I2077" s="1" t="s">
        <v>27</v>
      </c>
      <c r="J2077" s="1" t="s">
        <v>103</v>
      </c>
      <c r="K2077" s="1" t="s">
        <v>94</v>
      </c>
      <c r="L2077" s="1" t="s">
        <v>95</v>
      </c>
      <c r="M2077" s="1" t="s">
        <v>208</v>
      </c>
      <c r="N2077" s="1" t="s">
        <v>32</v>
      </c>
      <c r="O2077" s="1" t="s">
        <v>38</v>
      </c>
      <c r="P2077" s="1" t="s">
        <v>209</v>
      </c>
      <c r="Q2077">
        <v>600.55799999999999</v>
      </c>
      <c r="R2077">
        <v>3</v>
      </c>
      <c r="S2077" s="5">
        <v>0.3</v>
      </c>
      <c r="T2077" s="11">
        <v>-8.5793999999999997</v>
      </c>
      <c r="U2077" s="11">
        <f>SalesData[[#This Row],[Profit]]/SalesData[[#This Row],[Quantity]]</f>
        <v>-2.8597999999999999</v>
      </c>
      <c r="V2077" s="5">
        <f>SalesData[[#This Row],[Profit]]/SalesData[[#This Row],[Sales]]</f>
        <v>-1.4285714285714285E-2</v>
      </c>
      <c r="W2077" s="17">
        <f>IF(SalesData[[#This Row],[Discount]]&gt;=0.2,1,0)</f>
        <v>1</v>
      </c>
      <c r="X2077" s="1" t="s">
        <v>60</v>
      </c>
      <c r="Y2077" s="1" t="str">
        <f>TEXT(SalesData[[#This Row],[Order Date]],"yyyy")</f>
        <v>2017</v>
      </c>
      <c r="Z2077" s="1" t="s">
        <v>197</v>
      </c>
    </row>
    <row r="2078" spans="1:26" x14ac:dyDescent="0.3">
      <c r="A2078">
        <v>9791</v>
      </c>
      <c r="B2078" s="1" t="s">
        <v>4361</v>
      </c>
      <c r="C2078" s="2">
        <v>42821</v>
      </c>
      <c r="D2078" s="2">
        <v>42826</v>
      </c>
      <c r="E2078" s="1" t="s">
        <v>41</v>
      </c>
      <c r="F2078" s="1" t="s">
        <v>1347</v>
      </c>
      <c r="G2078" s="1" t="s">
        <v>1348</v>
      </c>
      <c r="H2078" s="1" t="s">
        <v>26</v>
      </c>
      <c r="I2078" s="1" t="s">
        <v>27</v>
      </c>
      <c r="J2078" s="1" t="s">
        <v>103</v>
      </c>
      <c r="K2078" s="1" t="s">
        <v>94</v>
      </c>
      <c r="L2078" s="1" t="s">
        <v>95</v>
      </c>
      <c r="M2078" s="1" t="s">
        <v>1852</v>
      </c>
      <c r="N2078" s="1" t="s">
        <v>32</v>
      </c>
      <c r="O2078" s="1" t="s">
        <v>38</v>
      </c>
      <c r="P2078" s="1" t="s">
        <v>1853</v>
      </c>
      <c r="Q2078">
        <v>211.24600000000001</v>
      </c>
      <c r="R2078">
        <v>2</v>
      </c>
      <c r="S2078" s="5">
        <v>0.3</v>
      </c>
      <c r="T2078" s="11">
        <v>-66.391599999999997</v>
      </c>
      <c r="U2078" s="11">
        <f>SalesData[[#This Row],[Profit]]/SalesData[[#This Row],[Quantity]]</f>
        <v>-33.195799999999998</v>
      </c>
      <c r="V2078" s="5">
        <f>SalesData[[#This Row],[Profit]]/SalesData[[#This Row],[Sales]]</f>
        <v>-0.31428571428571428</v>
      </c>
      <c r="W2078" s="17">
        <f>IF(SalesData[[#This Row],[Discount]]&gt;=0.2,1,0)</f>
        <v>1</v>
      </c>
      <c r="X2078" s="1" t="s">
        <v>60</v>
      </c>
      <c r="Y2078" s="1" t="str">
        <f>TEXT(SalesData[[#This Row],[Order Date]],"yyyy")</f>
        <v>2017</v>
      </c>
      <c r="Z2078" s="1" t="s">
        <v>197</v>
      </c>
    </row>
    <row r="2079" spans="1:26" x14ac:dyDescent="0.3">
      <c r="A2079">
        <v>9793</v>
      </c>
      <c r="B2079" s="1" t="s">
        <v>4362</v>
      </c>
      <c r="C2079" s="2">
        <v>41780</v>
      </c>
      <c r="D2079" s="2">
        <v>41782</v>
      </c>
      <c r="E2079" s="1" t="s">
        <v>23</v>
      </c>
      <c r="F2079" s="1" t="s">
        <v>927</v>
      </c>
      <c r="G2079" s="1" t="s">
        <v>928</v>
      </c>
      <c r="H2079" s="1" t="s">
        <v>26</v>
      </c>
      <c r="I2079" s="1" t="s">
        <v>27</v>
      </c>
      <c r="J2079" s="1" t="s">
        <v>103</v>
      </c>
      <c r="K2079" s="1" t="s">
        <v>94</v>
      </c>
      <c r="L2079" s="1" t="s">
        <v>95</v>
      </c>
      <c r="M2079" s="1" t="s">
        <v>490</v>
      </c>
      <c r="N2079" s="1" t="s">
        <v>32</v>
      </c>
      <c r="O2079" s="1" t="s">
        <v>38</v>
      </c>
      <c r="P2079" s="1" t="s">
        <v>491</v>
      </c>
      <c r="Q2079">
        <v>107.77200000000001</v>
      </c>
      <c r="R2079">
        <v>2</v>
      </c>
      <c r="S2079" s="5">
        <v>0.3</v>
      </c>
      <c r="T2079" s="11">
        <v>-29.252400000000002</v>
      </c>
      <c r="U2079" s="11">
        <f>SalesData[[#This Row],[Profit]]/SalesData[[#This Row],[Quantity]]</f>
        <v>-14.626200000000001</v>
      </c>
      <c r="V2079" s="5">
        <f>SalesData[[#This Row],[Profit]]/SalesData[[#This Row],[Sales]]</f>
        <v>-0.27142857142857141</v>
      </c>
      <c r="W2079" s="17">
        <f>IF(SalesData[[#This Row],[Discount]]&gt;=0.2,1,0)</f>
        <v>1</v>
      </c>
      <c r="X2079" s="1" t="s">
        <v>72</v>
      </c>
      <c r="Y2079" s="1" t="str">
        <f>TEXT(SalesData[[#This Row],[Order Date]],"yyyy")</f>
        <v>2014</v>
      </c>
      <c r="Z2079" s="1" t="s">
        <v>163</v>
      </c>
    </row>
    <row r="2080" spans="1:26" x14ac:dyDescent="0.3">
      <c r="A2080">
        <v>9805</v>
      </c>
      <c r="B2080" s="1" t="s">
        <v>4363</v>
      </c>
      <c r="C2080" s="2">
        <v>42203</v>
      </c>
      <c r="D2080" s="2">
        <v>42205</v>
      </c>
      <c r="E2080" s="1" t="s">
        <v>23</v>
      </c>
      <c r="F2080" s="1" t="s">
        <v>849</v>
      </c>
      <c r="G2080" s="1" t="s">
        <v>850</v>
      </c>
      <c r="H2080" s="1" t="s">
        <v>26</v>
      </c>
      <c r="I2080" s="1" t="s">
        <v>27</v>
      </c>
      <c r="J2080" s="1" t="s">
        <v>175</v>
      </c>
      <c r="K2080" s="1" t="s">
        <v>122</v>
      </c>
      <c r="L2080" s="1" t="s">
        <v>69</v>
      </c>
      <c r="M2080" s="1" t="s">
        <v>1720</v>
      </c>
      <c r="N2080" s="1" t="s">
        <v>32</v>
      </c>
      <c r="O2080" s="1" t="s">
        <v>58</v>
      </c>
      <c r="P2080" s="1" t="s">
        <v>1721</v>
      </c>
      <c r="Q2080">
        <v>7.38</v>
      </c>
      <c r="R2080">
        <v>1</v>
      </c>
      <c r="S2080" s="5">
        <v>0</v>
      </c>
      <c r="T2080" s="11">
        <v>2.1402000000000001</v>
      </c>
      <c r="U2080" s="11">
        <f>SalesData[[#This Row],[Profit]]/SalesData[[#This Row],[Quantity]]</f>
        <v>2.1402000000000001</v>
      </c>
      <c r="V2080" s="5">
        <f>SalesData[[#This Row],[Profit]]/SalesData[[#This Row],[Sales]]</f>
        <v>0.29000000000000004</v>
      </c>
      <c r="W2080" s="17">
        <f>IF(SalesData[[#This Row],[Discount]]&gt;=0.2,1,0)</f>
        <v>0</v>
      </c>
      <c r="X2080" s="1" t="s">
        <v>72</v>
      </c>
      <c r="Y2080" s="1" t="str">
        <f>TEXT(SalesData[[#This Row],[Order Date]],"yyyy")</f>
        <v>2015</v>
      </c>
      <c r="Z2080" s="1" t="s">
        <v>73</v>
      </c>
    </row>
    <row r="2081" spans="1:26" x14ac:dyDescent="0.3">
      <c r="A2081">
        <v>9806</v>
      </c>
      <c r="B2081" s="1" t="s">
        <v>4364</v>
      </c>
      <c r="C2081" s="2">
        <v>42664</v>
      </c>
      <c r="D2081" s="2">
        <v>42669</v>
      </c>
      <c r="E2081" s="1" t="s">
        <v>41</v>
      </c>
      <c r="F2081" s="1" t="s">
        <v>1952</v>
      </c>
      <c r="G2081" s="1" t="s">
        <v>1953</v>
      </c>
      <c r="H2081" s="1" t="s">
        <v>102</v>
      </c>
      <c r="I2081" s="1" t="s">
        <v>27</v>
      </c>
      <c r="J2081" s="1" t="s">
        <v>44</v>
      </c>
      <c r="K2081" s="1" t="s">
        <v>45</v>
      </c>
      <c r="L2081" s="1" t="s">
        <v>30</v>
      </c>
      <c r="M2081" s="1" t="s">
        <v>1520</v>
      </c>
      <c r="N2081" s="1" t="s">
        <v>32</v>
      </c>
      <c r="O2081" s="1" t="s">
        <v>58</v>
      </c>
      <c r="P2081" s="1" t="s">
        <v>1521</v>
      </c>
      <c r="Q2081">
        <v>45.567999999999998</v>
      </c>
      <c r="R2081">
        <v>2</v>
      </c>
      <c r="S2081" s="5">
        <v>0.2</v>
      </c>
      <c r="T2081" s="11">
        <v>9.6831999999999994</v>
      </c>
      <c r="U2081" s="11">
        <f>SalesData[[#This Row],[Profit]]/SalesData[[#This Row],[Quantity]]</f>
        <v>4.8415999999999997</v>
      </c>
      <c r="V2081" s="5">
        <f>SalesData[[#This Row],[Profit]]/SalesData[[#This Row],[Sales]]</f>
        <v>0.21249999999999999</v>
      </c>
      <c r="W2081" s="17">
        <f>IF(SalesData[[#This Row],[Discount]]&gt;=0.2,1,0)</f>
        <v>1</v>
      </c>
      <c r="X2081" s="1" t="s">
        <v>60</v>
      </c>
      <c r="Y2081" s="1" t="str">
        <f>TEXT(SalesData[[#This Row],[Order Date]],"yyyy")</f>
        <v>2016</v>
      </c>
      <c r="Z2081" s="1" t="s">
        <v>50</v>
      </c>
    </row>
    <row r="2082" spans="1:26" x14ac:dyDescent="0.3">
      <c r="A2082">
        <v>9808</v>
      </c>
      <c r="B2082" s="1" t="s">
        <v>4365</v>
      </c>
      <c r="C2082" s="2">
        <v>42943</v>
      </c>
      <c r="D2082" s="2">
        <v>42948</v>
      </c>
      <c r="E2082" s="1" t="s">
        <v>23</v>
      </c>
      <c r="F2082" s="1" t="s">
        <v>1470</v>
      </c>
      <c r="G2082" s="1" t="s">
        <v>1471</v>
      </c>
      <c r="H2082" s="1" t="s">
        <v>26</v>
      </c>
      <c r="I2082" s="1" t="s">
        <v>27</v>
      </c>
      <c r="J2082" s="1" t="s">
        <v>2019</v>
      </c>
      <c r="K2082" s="1" t="s">
        <v>1038</v>
      </c>
      <c r="L2082" s="1" t="s">
        <v>30</v>
      </c>
      <c r="M2082" s="1" t="s">
        <v>137</v>
      </c>
      <c r="N2082" s="1" t="s">
        <v>32</v>
      </c>
      <c r="O2082" s="1" t="s">
        <v>38</v>
      </c>
      <c r="P2082" s="1" t="s">
        <v>138</v>
      </c>
      <c r="Q2082">
        <v>194.84800000000001</v>
      </c>
      <c r="R2082">
        <v>4</v>
      </c>
      <c r="S2082" s="5">
        <v>0.2</v>
      </c>
      <c r="T2082" s="11">
        <v>12.178000000000001</v>
      </c>
      <c r="U2082" s="11">
        <f>SalesData[[#This Row],[Profit]]/SalesData[[#This Row],[Quantity]]</f>
        <v>3.0445000000000002</v>
      </c>
      <c r="V2082" s="5">
        <f>SalesData[[#This Row],[Profit]]/SalesData[[#This Row],[Sales]]</f>
        <v>6.25E-2</v>
      </c>
      <c r="W2082" s="17">
        <f>IF(SalesData[[#This Row],[Discount]]&gt;=0.2,1,0)</f>
        <v>1</v>
      </c>
      <c r="X2082" s="1" t="s">
        <v>60</v>
      </c>
      <c r="Y2082" s="1" t="str">
        <f>TEXT(SalesData[[#This Row],[Order Date]],"yyyy")</f>
        <v>2017</v>
      </c>
      <c r="Z2082" s="1" t="s">
        <v>73</v>
      </c>
    </row>
    <row r="2083" spans="1:26" x14ac:dyDescent="0.3">
      <c r="A2083">
        <v>9818</v>
      </c>
      <c r="B2083" s="1" t="s">
        <v>4366</v>
      </c>
      <c r="C2083" s="2">
        <v>42163</v>
      </c>
      <c r="D2083" s="2">
        <v>42167</v>
      </c>
      <c r="E2083" s="1" t="s">
        <v>41</v>
      </c>
      <c r="F2083" s="1" t="s">
        <v>3143</v>
      </c>
      <c r="G2083" s="1" t="s">
        <v>3144</v>
      </c>
      <c r="H2083" s="1" t="s">
        <v>92</v>
      </c>
      <c r="I2083" s="1" t="s">
        <v>27</v>
      </c>
      <c r="J2083" s="1" t="s">
        <v>791</v>
      </c>
      <c r="K2083" s="1" t="s">
        <v>45</v>
      </c>
      <c r="L2083" s="1" t="s">
        <v>30</v>
      </c>
      <c r="M2083" s="1" t="s">
        <v>2112</v>
      </c>
      <c r="N2083" s="1" t="s">
        <v>32</v>
      </c>
      <c r="O2083" s="1" t="s">
        <v>58</v>
      </c>
      <c r="P2083" s="1" t="s">
        <v>2113</v>
      </c>
      <c r="Q2083">
        <v>173.208</v>
      </c>
      <c r="R2083">
        <v>7</v>
      </c>
      <c r="S2083" s="5">
        <v>0.2</v>
      </c>
      <c r="T2083" s="11">
        <v>45.467100000000002</v>
      </c>
      <c r="U2083" s="11">
        <f>SalesData[[#This Row],[Profit]]/SalesData[[#This Row],[Quantity]]</f>
        <v>6.4953000000000003</v>
      </c>
      <c r="V2083" s="5">
        <f>SalesData[[#This Row],[Profit]]/SalesData[[#This Row],[Sales]]</f>
        <v>0.26250000000000001</v>
      </c>
      <c r="W2083" s="17">
        <f>IF(SalesData[[#This Row],[Discount]]&gt;=0.2,1,0)</f>
        <v>1</v>
      </c>
      <c r="X2083" s="1" t="s">
        <v>85</v>
      </c>
      <c r="Y2083" s="1" t="str">
        <f>TEXT(SalesData[[#This Row],[Order Date]],"yyyy")</f>
        <v>2015</v>
      </c>
      <c r="Z2083" s="1" t="s">
        <v>61</v>
      </c>
    </row>
    <row r="2084" spans="1:26" x14ac:dyDescent="0.3">
      <c r="A2084">
        <v>9827</v>
      </c>
      <c r="B2084" s="1" t="s">
        <v>4367</v>
      </c>
      <c r="C2084" s="2">
        <v>41866</v>
      </c>
      <c r="D2084" s="2">
        <v>41870</v>
      </c>
      <c r="E2084" s="1" t="s">
        <v>41</v>
      </c>
      <c r="F2084" s="1" t="s">
        <v>1062</v>
      </c>
      <c r="G2084" s="1" t="s">
        <v>1063</v>
      </c>
      <c r="H2084" s="1" t="s">
        <v>26</v>
      </c>
      <c r="I2084" s="1" t="s">
        <v>27</v>
      </c>
      <c r="J2084" s="1" t="s">
        <v>330</v>
      </c>
      <c r="K2084" s="1" t="s">
        <v>55</v>
      </c>
      <c r="L2084" s="1" t="s">
        <v>56</v>
      </c>
      <c r="M2084" s="1" t="s">
        <v>1658</v>
      </c>
      <c r="N2084" s="1" t="s">
        <v>32</v>
      </c>
      <c r="O2084" s="1" t="s">
        <v>38</v>
      </c>
      <c r="P2084" s="1" t="s">
        <v>1659</v>
      </c>
      <c r="Q2084">
        <v>195.136</v>
      </c>
      <c r="R2084">
        <v>4</v>
      </c>
      <c r="S2084" s="5">
        <v>0.2</v>
      </c>
      <c r="T2084" s="11">
        <v>-12.196</v>
      </c>
      <c r="U2084" s="11">
        <f>SalesData[[#This Row],[Profit]]/SalesData[[#This Row],[Quantity]]</f>
        <v>-3.0489999999999999</v>
      </c>
      <c r="V2084" s="5">
        <f>SalesData[[#This Row],[Profit]]/SalesData[[#This Row],[Sales]]</f>
        <v>-6.25E-2</v>
      </c>
      <c r="W2084" s="17">
        <f>IF(SalesData[[#This Row],[Discount]]&gt;=0.2,1,0)</f>
        <v>1</v>
      </c>
      <c r="X2084" s="1" t="s">
        <v>85</v>
      </c>
      <c r="Y2084" s="1" t="str">
        <f>TEXT(SalesData[[#This Row],[Order Date]],"yyyy")</f>
        <v>2014</v>
      </c>
      <c r="Z2084" s="1" t="s">
        <v>255</v>
      </c>
    </row>
    <row r="2085" spans="1:26" x14ac:dyDescent="0.3">
      <c r="A2085">
        <v>9830</v>
      </c>
      <c r="B2085" s="1" t="s">
        <v>4368</v>
      </c>
      <c r="C2085" s="2">
        <v>42932</v>
      </c>
      <c r="D2085" s="2">
        <v>42939</v>
      </c>
      <c r="E2085" s="1" t="s">
        <v>41</v>
      </c>
      <c r="F2085" s="1" t="s">
        <v>477</v>
      </c>
      <c r="G2085" s="1" t="s">
        <v>478</v>
      </c>
      <c r="H2085" s="1" t="s">
        <v>26</v>
      </c>
      <c r="I2085" s="1" t="s">
        <v>27</v>
      </c>
      <c r="J2085" s="1" t="s">
        <v>1529</v>
      </c>
      <c r="K2085" s="1" t="s">
        <v>1038</v>
      </c>
      <c r="L2085" s="1" t="s">
        <v>30</v>
      </c>
      <c r="M2085" s="1" t="s">
        <v>106</v>
      </c>
      <c r="N2085" s="1" t="s">
        <v>32</v>
      </c>
      <c r="O2085" s="1" t="s">
        <v>38</v>
      </c>
      <c r="P2085" s="1" t="s">
        <v>107</v>
      </c>
      <c r="Q2085">
        <v>242.352</v>
      </c>
      <c r="R2085">
        <v>3</v>
      </c>
      <c r="S2085" s="5">
        <v>0.2</v>
      </c>
      <c r="T2085" s="11">
        <v>15.147</v>
      </c>
      <c r="U2085" s="11">
        <f>SalesData[[#This Row],[Profit]]/SalesData[[#This Row],[Quantity]]</f>
        <v>5.0490000000000004</v>
      </c>
      <c r="V2085" s="5">
        <f>SalesData[[#This Row],[Profit]]/SalesData[[#This Row],[Sales]]</f>
        <v>6.25E-2</v>
      </c>
      <c r="W2085" s="17">
        <f>IF(SalesData[[#This Row],[Discount]]&gt;=0.2,1,0)</f>
        <v>1</v>
      </c>
      <c r="X2085" s="1" t="s">
        <v>49</v>
      </c>
      <c r="Y2085" s="1" t="str">
        <f>TEXT(SalesData[[#This Row],[Order Date]],"yyyy")</f>
        <v>2017</v>
      </c>
      <c r="Z2085" s="1" t="s">
        <v>73</v>
      </c>
    </row>
    <row r="2086" spans="1:26" x14ac:dyDescent="0.3">
      <c r="A2086">
        <v>9832</v>
      </c>
      <c r="B2086" s="1" t="s">
        <v>4369</v>
      </c>
      <c r="C2086" s="2">
        <v>41989</v>
      </c>
      <c r="D2086" s="2">
        <v>41991</v>
      </c>
      <c r="E2086" s="1" t="s">
        <v>23</v>
      </c>
      <c r="F2086" s="1" t="s">
        <v>3685</v>
      </c>
      <c r="G2086" s="1" t="s">
        <v>3686</v>
      </c>
      <c r="H2086" s="1" t="s">
        <v>26</v>
      </c>
      <c r="I2086" s="1" t="s">
        <v>27</v>
      </c>
      <c r="J2086" s="1" t="s">
        <v>4370</v>
      </c>
      <c r="K2086" s="1" t="s">
        <v>94</v>
      </c>
      <c r="L2086" s="1" t="s">
        <v>95</v>
      </c>
      <c r="M2086" s="1" t="s">
        <v>113</v>
      </c>
      <c r="N2086" s="1" t="s">
        <v>32</v>
      </c>
      <c r="O2086" s="1" t="s">
        <v>58</v>
      </c>
      <c r="P2086" s="1" t="s">
        <v>114</v>
      </c>
      <c r="Q2086">
        <v>8.6240000000000006</v>
      </c>
      <c r="R2086">
        <v>7</v>
      </c>
      <c r="S2086" s="5">
        <v>0.6</v>
      </c>
      <c r="T2086" s="11">
        <v>-2.5872000000000002</v>
      </c>
      <c r="U2086" s="11">
        <f>SalesData[[#This Row],[Profit]]/SalesData[[#This Row],[Quantity]]</f>
        <v>-0.36960000000000004</v>
      </c>
      <c r="V2086" s="5">
        <f>SalesData[[#This Row],[Profit]]/SalesData[[#This Row],[Sales]]</f>
        <v>-0.3</v>
      </c>
      <c r="W2086" s="17">
        <f>IF(SalesData[[#This Row],[Discount]]&gt;=0.2,1,0)</f>
        <v>1</v>
      </c>
      <c r="X2086" s="1" t="s">
        <v>72</v>
      </c>
      <c r="Y2086" s="1" t="str">
        <f>TEXT(SalesData[[#This Row],[Order Date]],"yyyy")</f>
        <v>2014</v>
      </c>
      <c r="Z2086" s="1" t="s">
        <v>98</v>
      </c>
    </row>
    <row r="2087" spans="1:26" x14ac:dyDescent="0.3">
      <c r="A2087">
        <v>9835</v>
      </c>
      <c r="B2087" s="1" t="s">
        <v>4371</v>
      </c>
      <c r="C2087" s="2">
        <v>42653</v>
      </c>
      <c r="D2087" s="2">
        <v>42655</v>
      </c>
      <c r="E2087" s="1" t="s">
        <v>89</v>
      </c>
      <c r="F2087" s="1" t="s">
        <v>1732</v>
      </c>
      <c r="G2087" s="1" t="s">
        <v>1733</v>
      </c>
      <c r="H2087" s="1" t="s">
        <v>26</v>
      </c>
      <c r="I2087" s="1" t="s">
        <v>27</v>
      </c>
      <c r="J2087" s="1" t="s">
        <v>1156</v>
      </c>
      <c r="K2087" s="1" t="s">
        <v>94</v>
      </c>
      <c r="L2087" s="1" t="s">
        <v>95</v>
      </c>
      <c r="M2087" s="1" t="s">
        <v>2191</v>
      </c>
      <c r="N2087" s="1" t="s">
        <v>32</v>
      </c>
      <c r="O2087" s="1" t="s">
        <v>58</v>
      </c>
      <c r="P2087" s="1" t="s">
        <v>2192</v>
      </c>
      <c r="Q2087">
        <v>14</v>
      </c>
      <c r="R2087">
        <v>4</v>
      </c>
      <c r="S2087" s="5">
        <v>0.6</v>
      </c>
      <c r="T2087" s="11">
        <v>-6.3</v>
      </c>
      <c r="U2087" s="11">
        <f>SalesData[[#This Row],[Profit]]/SalesData[[#This Row],[Quantity]]</f>
        <v>-1.575</v>
      </c>
      <c r="V2087" s="5">
        <f>SalesData[[#This Row],[Profit]]/SalesData[[#This Row],[Sales]]</f>
        <v>-0.45</v>
      </c>
      <c r="W2087" s="17">
        <f>IF(SalesData[[#This Row],[Discount]]&gt;=0.2,1,0)</f>
        <v>1</v>
      </c>
      <c r="X2087" s="1" t="s">
        <v>72</v>
      </c>
      <c r="Y2087" s="1" t="str">
        <f>TEXT(SalesData[[#This Row],[Order Date]],"yyyy")</f>
        <v>2016</v>
      </c>
      <c r="Z2087" s="1" t="s">
        <v>50</v>
      </c>
    </row>
    <row r="2088" spans="1:26" x14ac:dyDescent="0.3">
      <c r="A2088">
        <v>9843</v>
      </c>
      <c r="B2088" s="1" t="s">
        <v>4372</v>
      </c>
      <c r="C2088" s="2">
        <v>42638</v>
      </c>
      <c r="D2088" s="2">
        <v>42644</v>
      </c>
      <c r="E2088" s="1" t="s">
        <v>41</v>
      </c>
      <c r="F2088" s="1" t="s">
        <v>2050</v>
      </c>
      <c r="G2088" s="1" t="s">
        <v>2051</v>
      </c>
      <c r="H2088" s="1" t="s">
        <v>26</v>
      </c>
      <c r="I2088" s="1" t="s">
        <v>27</v>
      </c>
      <c r="J2088" s="1" t="s">
        <v>732</v>
      </c>
      <c r="K2088" s="1" t="s">
        <v>55</v>
      </c>
      <c r="L2088" s="1" t="s">
        <v>56</v>
      </c>
      <c r="M2088" s="1" t="s">
        <v>857</v>
      </c>
      <c r="N2088" s="1" t="s">
        <v>32</v>
      </c>
      <c r="O2088" s="1" t="s">
        <v>38</v>
      </c>
      <c r="P2088" s="1" t="s">
        <v>858</v>
      </c>
      <c r="Q2088">
        <v>483.13600000000002</v>
      </c>
      <c r="R2088">
        <v>4</v>
      </c>
      <c r="S2088" s="5">
        <v>0.2</v>
      </c>
      <c r="T2088" s="11">
        <v>60.392000000000003</v>
      </c>
      <c r="U2088" s="11">
        <f>SalesData[[#This Row],[Profit]]/SalesData[[#This Row],[Quantity]]</f>
        <v>15.098000000000001</v>
      </c>
      <c r="V2088" s="5">
        <f>SalesData[[#This Row],[Profit]]/SalesData[[#This Row],[Sales]]</f>
        <v>0.125</v>
      </c>
      <c r="W2088" s="17">
        <f>IF(SalesData[[#This Row],[Discount]]&gt;=0.2,1,0)</f>
        <v>1</v>
      </c>
      <c r="X2088" s="1" t="s">
        <v>131</v>
      </c>
      <c r="Y2088" s="1" t="str">
        <f>TEXT(SalesData[[#This Row],[Order Date]],"yyyy")</f>
        <v>2016</v>
      </c>
      <c r="Z2088" s="1" t="s">
        <v>79</v>
      </c>
    </row>
    <row r="2089" spans="1:26" x14ac:dyDescent="0.3">
      <c r="A2089">
        <v>9845</v>
      </c>
      <c r="B2089" s="1" t="s">
        <v>4373</v>
      </c>
      <c r="C2089" s="2">
        <v>41793</v>
      </c>
      <c r="D2089" s="2">
        <v>41796</v>
      </c>
      <c r="E2089" s="1" t="s">
        <v>89</v>
      </c>
      <c r="F2089" s="1" t="s">
        <v>3083</v>
      </c>
      <c r="G2089" s="1" t="s">
        <v>3084</v>
      </c>
      <c r="H2089" s="1" t="s">
        <v>26</v>
      </c>
      <c r="I2089" s="1" t="s">
        <v>27</v>
      </c>
      <c r="J2089" s="1" t="s">
        <v>515</v>
      </c>
      <c r="K2089" s="1" t="s">
        <v>136</v>
      </c>
      <c r="L2089" s="1" t="s">
        <v>95</v>
      </c>
      <c r="M2089" s="1" t="s">
        <v>632</v>
      </c>
      <c r="N2089" s="1" t="s">
        <v>32</v>
      </c>
      <c r="O2089" s="1" t="s">
        <v>58</v>
      </c>
      <c r="P2089" s="1" t="s">
        <v>633</v>
      </c>
      <c r="Q2089">
        <v>61.543999999999997</v>
      </c>
      <c r="R2089">
        <v>7</v>
      </c>
      <c r="S2089" s="5">
        <v>0.6</v>
      </c>
      <c r="T2089" s="11">
        <v>-40.003599999999999</v>
      </c>
      <c r="U2089" s="11">
        <f>SalesData[[#This Row],[Profit]]/SalesData[[#This Row],[Quantity]]</f>
        <v>-5.7147999999999994</v>
      </c>
      <c r="V2089" s="5">
        <f>SalesData[[#This Row],[Profit]]/SalesData[[#This Row],[Sales]]</f>
        <v>-0.65</v>
      </c>
      <c r="W2089" s="17">
        <f>IF(SalesData[[#This Row],[Discount]]&gt;=0.2,1,0)</f>
        <v>1</v>
      </c>
      <c r="X2089" s="1" t="s">
        <v>35</v>
      </c>
      <c r="Y2089" s="1" t="str">
        <f>TEXT(SalesData[[#This Row],[Order Date]],"yyyy")</f>
        <v>2014</v>
      </c>
      <c r="Z2089" s="1" t="s">
        <v>61</v>
      </c>
    </row>
    <row r="2090" spans="1:26" x14ac:dyDescent="0.3">
      <c r="A2090">
        <v>9848</v>
      </c>
      <c r="B2090" s="1" t="s">
        <v>4374</v>
      </c>
      <c r="C2090" s="2">
        <v>42980</v>
      </c>
      <c r="D2090" s="2">
        <v>42982</v>
      </c>
      <c r="E2090" s="1" t="s">
        <v>23</v>
      </c>
      <c r="F2090" s="1" t="s">
        <v>3152</v>
      </c>
      <c r="G2090" s="1" t="s">
        <v>3153</v>
      </c>
      <c r="H2090" s="1" t="s">
        <v>102</v>
      </c>
      <c r="I2090" s="1" t="s">
        <v>27</v>
      </c>
      <c r="J2090" s="1" t="s">
        <v>54</v>
      </c>
      <c r="K2090" s="1" t="s">
        <v>55</v>
      </c>
      <c r="L2090" s="1" t="s">
        <v>56</v>
      </c>
      <c r="M2090" s="1" t="s">
        <v>937</v>
      </c>
      <c r="N2090" s="1" t="s">
        <v>32</v>
      </c>
      <c r="O2090" s="1" t="s">
        <v>58</v>
      </c>
      <c r="P2090" s="1" t="s">
        <v>938</v>
      </c>
      <c r="Q2090">
        <v>511.5</v>
      </c>
      <c r="R2090">
        <v>5</v>
      </c>
      <c r="S2090" s="5">
        <v>0</v>
      </c>
      <c r="T2090" s="11">
        <v>132.99</v>
      </c>
      <c r="U2090" s="11">
        <f>SalesData[[#This Row],[Profit]]/SalesData[[#This Row],[Quantity]]</f>
        <v>26.598000000000003</v>
      </c>
      <c r="V2090" s="5">
        <f>SalesData[[#This Row],[Profit]]/SalesData[[#This Row],[Sales]]</f>
        <v>0.26</v>
      </c>
      <c r="W2090" s="17">
        <f>IF(SalesData[[#This Row],[Discount]]&gt;=0.2,1,0)</f>
        <v>0</v>
      </c>
      <c r="X2090" s="1" t="s">
        <v>72</v>
      </c>
      <c r="Y2090" s="1" t="str">
        <f>TEXT(SalesData[[#This Row],[Order Date]],"yyyy")</f>
        <v>2017</v>
      </c>
      <c r="Z2090" s="1" t="s">
        <v>79</v>
      </c>
    </row>
    <row r="2091" spans="1:26" x14ac:dyDescent="0.3">
      <c r="A2091">
        <v>9851</v>
      </c>
      <c r="B2091" s="1" t="s">
        <v>4375</v>
      </c>
      <c r="C2091" s="2">
        <v>42492</v>
      </c>
      <c r="D2091" s="2">
        <v>42496</v>
      </c>
      <c r="E2091" s="1" t="s">
        <v>41</v>
      </c>
      <c r="F2091" s="1" t="s">
        <v>1600</v>
      </c>
      <c r="G2091" s="1" t="s">
        <v>1601</v>
      </c>
      <c r="H2091" s="1" t="s">
        <v>92</v>
      </c>
      <c r="I2091" s="1" t="s">
        <v>27</v>
      </c>
      <c r="J2091" s="1" t="s">
        <v>175</v>
      </c>
      <c r="K2091" s="1" t="s">
        <v>122</v>
      </c>
      <c r="L2091" s="1" t="s">
        <v>69</v>
      </c>
      <c r="M2091" s="1" t="s">
        <v>679</v>
      </c>
      <c r="N2091" s="1" t="s">
        <v>32</v>
      </c>
      <c r="O2091" s="1" t="s">
        <v>58</v>
      </c>
      <c r="P2091" s="1" t="s">
        <v>680</v>
      </c>
      <c r="Q2091">
        <v>12.56</v>
      </c>
      <c r="R2091">
        <v>2</v>
      </c>
      <c r="S2091" s="5">
        <v>0</v>
      </c>
      <c r="T2091" s="11">
        <v>4.0191999999999997</v>
      </c>
      <c r="U2091" s="11">
        <f>SalesData[[#This Row],[Profit]]/SalesData[[#This Row],[Quantity]]</f>
        <v>2.0095999999999998</v>
      </c>
      <c r="V2091" s="5">
        <f>SalesData[[#This Row],[Profit]]/SalesData[[#This Row],[Sales]]</f>
        <v>0.31999999999999995</v>
      </c>
      <c r="W2091" s="17">
        <f>IF(SalesData[[#This Row],[Discount]]&gt;=0.2,1,0)</f>
        <v>0</v>
      </c>
      <c r="X2091" s="1" t="s">
        <v>85</v>
      </c>
      <c r="Y2091" s="1" t="str">
        <f>TEXT(SalesData[[#This Row],[Order Date]],"yyyy")</f>
        <v>2016</v>
      </c>
      <c r="Z2091" s="1" t="s">
        <v>163</v>
      </c>
    </row>
    <row r="2092" spans="1:26" x14ac:dyDescent="0.3">
      <c r="A2092">
        <v>9854</v>
      </c>
      <c r="B2092" s="1" t="s">
        <v>4375</v>
      </c>
      <c r="C2092" s="2">
        <v>42492</v>
      </c>
      <c r="D2092" s="2">
        <v>42496</v>
      </c>
      <c r="E2092" s="1" t="s">
        <v>41</v>
      </c>
      <c r="F2092" s="1" t="s">
        <v>1600</v>
      </c>
      <c r="G2092" s="1" t="s">
        <v>1601</v>
      </c>
      <c r="H2092" s="1" t="s">
        <v>92</v>
      </c>
      <c r="I2092" s="1" t="s">
        <v>27</v>
      </c>
      <c r="J2092" s="1" t="s">
        <v>175</v>
      </c>
      <c r="K2092" s="1" t="s">
        <v>122</v>
      </c>
      <c r="L2092" s="1" t="s">
        <v>69</v>
      </c>
      <c r="M2092" s="1" t="s">
        <v>747</v>
      </c>
      <c r="N2092" s="1" t="s">
        <v>32</v>
      </c>
      <c r="O2092" s="1" t="s">
        <v>58</v>
      </c>
      <c r="P2092" s="1" t="s">
        <v>748</v>
      </c>
      <c r="Q2092">
        <v>214.7</v>
      </c>
      <c r="R2092">
        <v>5</v>
      </c>
      <c r="S2092" s="5">
        <v>0</v>
      </c>
      <c r="T2092" s="11">
        <v>83.733000000000004</v>
      </c>
      <c r="U2092" s="11">
        <f>SalesData[[#This Row],[Profit]]/SalesData[[#This Row],[Quantity]]</f>
        <v>16.746600000000001</v>
      </c>
      <c r="V2092" s="5">
        <f>SalesData[[#This Row],[Profit]]/SalesData[[#This Row],[Sales]]</f>
        <v>0.39</v>
      </c>
      <c r="W2092" s="17">
        <f>IF(SalesData[[#This Row],[Discount]]&gt;=0.2,1,0)</f>
        <v>0</v>
      </c>
      <c r="X2092" s="1" t="s">
        <v>85</v>
      </c>
      <c r="Y2092" s="1" t="str">
        <f>TEXT(SalesData[[#This Row],[Order Date]],"yyyy")</f>
        <v>2016</v>
      </c>
      <c r="Z2092" s="1" t="s">
        <v>163</v>
      </c>
    </row>
    <row r="2093" spans="1:26" x14ac:dyDescent="0.3">
      <c r="A2093">
        <v>9855</v>
      </c>
      <c r="B2093" s="1" t="s">
        <v>4376</v>
      </c>
      <c r="C2093" s="2">
        <v>42905</v>
      </c>
      <c r="D2093" s="2">
        <v>42909</v>
      </c>
      <c r="E2093" s="1" t="s">
        <v>41</v>
      </c>
      <c r="F2093" s="1" t="s">
        <v>2704</v>
      </c>
      <c r="G2093" s="1" t="s">
        <v>2705</v>
      </c>
      <c r="H2093" s="1" t="s">
        <v>26</v>
      </c>
      <c r="I2093" s="1" t="s">
        <v>27</v>
      </c>
      <c r="J2093" s="1" t="s">
        <v>330</v>
      </c>
      <c r="K2093" s="1" t="s">
        <v>55</v>
      </c>
      <c r="L2093" s="1" t="s">
        <v>56</v>
      </c>
      <c r="M2093" s="1" t="s">
        <v>2616</v>
      </c>
      <c r="N2093" s="1" t="s">
        <v>32</v>
      </c>
      <c r="O2093" s="1" t="s">
        <v>58</v>
      </c>
      <c r="P2093" s="1" t="s">
        <v>2617</v>
      </c>
      <c r="Q2093">
        <v>50.32</v>
      </c>
      <c r="R2093">
        <v>4</v>
      </c>
      <c r="S2093" s="5">
        <v>0</v>
      </c>
      <c r="T2093" s="11">
        <v>21.134399999999999</v>
      </c>
      <c r="U2093" s="11">
        <f>SalesData[[#This Row],[Profit]]/SalesData[[#This Row],[Quantity]]</f>
        <v>5.2835999999999999</v>
      </c>
      <c r="V2093" s="5">
        <f>SalesData[[#This Row],[Profit]]/SalesData[[#This Row],[Sales]]</f>
        <v>0.42</v>
      </c>
      <c r="W2093" s="17">
        <f>IF(SalesData[[#This Row],[Discount]]&gt;=0.2,1,0)</f>
        <v>0</v>
      </c>
      <c r="X2093" s="1" t="s">
        <v>85</v>
      </c>
      <c r="Y2093" s="1" t="str">
        <f>TEXT(SalesData[[#This Row],[Order Date]],"yyyy")</f>
        <v>2017</v>
      </c>
      <c r="Z2093" s="1" t="s">
        <v>61</v>
      </c>
    </row>
    <row r="2094" spans="1:26" x14ac:dyDescent="0.3">
      <c r="A2094">
        <v>9858</v>
      </c>
      <c r="B2094" s="1" t="s">
        <v>4377</v>
      </c>
      <c r="C2094" s="2">
        <v>42089</v>
      </c>
      <c r="D2094" s="2">
        <v>42093</v>
      </c>
      <c r="E2094" s="1" t="s">
        <v>41</v>
      </c>
      <c r="F2094" s="1" t="s">
        <v>625</v>
      </c>
      <c r="G2094" s="1" t="s">
        <v>626</v>
      </c>
      <c r="H2094" s="1" t="s">
        <v>92</v>
      </c>
      <c r="I2094" s="1" t="s">
        <v>27</v>
      </c>
      <c r="J2094" s="1" t="s">
        <v>193</v>
      </c>
      <c r="K2094" s="1" t="s">
        <v>194</v>
      </c>
      <c r="L2094" s="1" t="s">
        <v>56</v>
      </c>
      <c r="M2094" s="1" t="s">
        <v>523</v>
      </c>
      <c r="N2094" s="1" t="s">
        <v>32</v>
      </c>
      <c r="O2094" s="1" t="s">
        <v>47</v>
      </c>
      <c r="P2094" s="1" t="s">
        <v>524</v>
      </c>
      <c r="Q2094">
        <v>3393.68</v>
      </c>
      <c r="R2094">
        <v>8</v>
      </c>
      <c r="S2094" s="5">
        <v>0</v>
      </c>
      <c r="T2094" s="11">
        <v>610.86239999999998</v>
      </c>
      <c r="U2094" s="11">
        <f>SalesData[[#This Row],[Profit]]/SalesData[[#This Row],[Quantity]]</f>
        <v>76.357799999999997</v>
      </c>
      <c r="V2094" s="5">
        <f>SalesData[[#This Row],[Profit]]/SalesData[[#This Row],[Sales]]</f>
        <v>0.18</v>
      </c>
      <c r="W2094" s="17">
        <f>IF(SalesData[[#This Row],[Discount]]&gt;=0.2,1,0)</f>
        <v>0</v>
      </c>
      <c r="X2094" s="1" t="s">
        <v>85</v>
      </c>
      <c r="Y2094" s="1" t="str">
        <f>TEXT(SalesData[[#This Row],[Order Date]],"yyyy")</f>
        <v>2015</v>
      </c>
      <c r="Z2094" s="1" t="s">
        <v>197</v>
      </c>
    </row>
    <row r="2095" spans="1:26" x14ac:dyDescent="0.3">
      <c r="A2095">
        <v>9866</v>
      </c>
      <c r="B2095" s="1" t="s">
        <v>4378</v>
      </c>
      <c r="C2095" s="2">
        <v>42749</v>
      </c>
      <c r="D2095" s="2">
        <v>42755</v>
      </c>
      <c r="E2095" s="1" t="s">
        <v>41</v>
      </c>
      <c r="F2095" s="1" t="s">
        <v>3023</v>
      </c>
      <c r="G2095" s="1" t="s">
        <v>3024</v>
      </c>
      <c r="H2095" s="1" t="s">
        <v>102</v>
      </c>
      <c r="I2095" s="1" t="s">
        <v>27</v>
      </c>
      <c r="J2095" s="1" t="s">
        <v>637</v>
      </c>
      <c r="K2095" s="1" t="s">
        <v>112</v>
      </c>
      <c r="L2095" s="1" t="s">
        <v>95</v>
      </c>
      <c r="M2095" s="1" t="s">
        <v>1597</v>
      </c>
      <c r="N2095" s="1" t="s">
        <v>32</v>
      </c>
      <c r="O2095" s="1" t="s">
        <v>58</v>
      </c>
      <c r="P2095" s="1" t="s">
        <v>1598</v>
      </c>
      <c r="Q2095">
        <v>18.96</v>
      </c>
      <c r="R2095">
        <v>2</v>
      </c>
      <c r="S2095" s="5">
        <v>0</v>
      </c>
      <c r="T2095" s="11">
        <v>8.532</v>
      </c>
      <c r="U2095" s="11">
        <f>SalesData[[#This Row],[Profit]]/SalesData[[#This Row],[Quantity]]</f>
        <v>4.266</v>
      </c>
      <c r="V2095" s="5">
        <f>SalesData[[#This Row],[Profit]]/SalesData[[#This Row],[Sales]]</f>
        <v>0.44999999999999996</v>
      </c>
      <c r="W2095" s="17">
        <f>IF(SalesData[[#This Row],[Discount]]&gt;=0.2,1,0)</f>
        <v>0</v>
      </c>
      <c r="X2095" s="1" t="s">
        <v>131</v>
      </c>
      <c r="Y2095" s="1" t="str">
        <f>TEXT(SalesData[[#This Row],[Order Date]],"yyyy")</f>
        <v>2017</v>
      </c>
      <c r="Z2095" s="1" t="s">
        <v>171</v>
      </c>
    </row>
    <row r="2096" spans="1:26" x14ac:dyDescent="0.3">
      <c r="A2096">
        <v>9869</v>
      </c>
      <c r="B2096" s="1" t="s">
        <v>4379</v>
      </c>
      <c r="C2096" s="2">
        <v>41944</v>
      </c>
      <c r="D2096" s="2">
        <v>41946</v>
      </c>
      <c r="E2096" s="1" t="s">
        <v>89</v>
      </c>
      <c r="F2096" s="1" t="s">
        <v>1513</v>
      </c>
      <c r="G2096" s="1" t="s">
        <v>1514</v>
      </c>
      <c r="H2096" s="1" t="s">
        <v>92</v>
      </c>
      <c r="I2096" s="1" t="s">
        <v>27</v>
      </c>
      <c r="J2096" s="1" t="s">
        <v>4380</v>
      </c>
      <c r="K2096" s="1" t="s">
        <v>233</v>
      </c>
      <c r="L2096" s="1" t="s">
        <v>69</v>
      </c>
      <c r="M2096" s="1" t="s">
        <v>747</v>
      </c>
      <c r="N2096" s="1" t="s">
        <v>32</v>
      </c>
      <c r="O2096" s="1" t="s">
        <v>58</v>
      </c>
      <c r="P2096" s="1" t="s">
        <v>748</v>
      </c>
      <c r="Q2096">
        <v>68.703999999999994</v>
      </c>
      <c r="R2096">
        <v>2</v>
      </c>
      <c r="S2096" s="5">
        <v>0.2</v>
      </c>
      <c r="T2096" s="11">
        <v>16.3172</v>
      </c>
      <c r="U2096" s="11">
        <f>SalesData[[#This Row],[Profit]]/SalesData[[#This Row],[Quantity]]</f>
        <v>8.1585999999999999</v>
      </c>
      <c r="V2096" s="5">
        <f>SalesData[[#This Row],[Profit]]/SalesData[[#This Row],[Sales]]</f>
        <v>0.23750000000000002</v>
      </c>
      <c r="W2096" s="17">
        <f>IF(SalesData[[#This Row],[Discount]]&gt;=0.2,1,0)</f>
        <v>1</v>
      </c>
      <c r="X2096" s="1" t="s">
        <v>72</v>
      </c>
      <c r="Y2096" s="1" t="str">
        <f>TEXT(SalesData[[#This Row],[Order Date]],"yyyy")</f>
        <v>2014</v>
      </c>
      <c r="Z2096" s="1" t="s">
        <v>36</v>
      </c>
    </row>
    <row r="2097" spans="1:26" x14ac:dyDescent="0.3">
      <c r="A2097">
        <v>9880</v>
      </c>
      <c r="B2097" s="1" t="s">
        <v>4381</v>
      </c>
      <c r="C2097" s="2">
        <v>42603</v>
      </c>
      <c r="D2097" s="2">
        <v>42607</v>
      </c>
      <c r="E2097" s="1" t="s">
        <v>41</v>
      </c>
      <c r="F2097" s="1" t="s">
        <v>730</v>
      </c>
      <c r="G2097" s="1" t="s">
        <v>731</v>
      </c>
      <c r="H2097" s="1" t="s">
        <v>26</v>
      </c>
      <c r="I2097" s="1" t="s">
        <v>27</v>
      </c>
      <c r="J2097" s="1" t="s">
        <v>175</v>
      </c>
      <c r="K2097" s="1" t="s">
        <v>122</v>
      </c>
      <c r="L2097" s="1" t="s">
        <v>69</v>
      </c>
      <c r="M2097" s="1" t="s">
        <v>1219</v>
      </c>
      <c r="N2097" s="1" t="s">
        <v>32</v>
      </c>
      <c r="O2097" s="1" t="s">
        <v>38</v>
      </c>
      <c r="P2097" s="1" t="s">
        <v>1220</v>
      </c>
      <c r="Q2097">
        <v>573.17399999999998</v>
      </c>
      <c r="R2097">
        <v>7</v>
      </c>
      <c r="S2097" s="5">
        <v>0.1</v>
      </c>
      <c r="T2097" s="11">
        <v>63.686</v>
      </c>
      <c r="U2097" s="11">
        <f>SalesData[[#This Row],[Profit]]/SalesData[[#This Row],[Quantity]]</f>
        <v>9.0980000000000008</v>
      </c>
      <c r="V2097" s="5">
        <f>SalesData[[#This Row],[Profit]]/SalesData[[#This Row],[Sales]]</f>
        <v>0.11111111111111112</v>
      </c>
      <c r="W2097" s="17">
        <f>IF(SalesData[[#This Row],[Discount]]&gt;=0.2,1,0)</f>
        <v>0</v>
      </c>
      <c r="X2097" s="1" t="s">
        <v>85</v>
      </c>
      <c r="Y2097" s="1" t="str">
        <f>TEXT(SalesData[[#This Row],[Order Date]],"yyyy")</f>
        <v>2016</v>
      </c>
      <c r="Z2097" s="1" t="s">
        <v>255</v>
      </c>
    </row>
    <row r="2098" spans="1:26" x14ac:dyDescent="0.3">
      <c r="A2098">
        <v>9894</v>
      </c>
      <c r="B2098" s="1" t="s">
        <v>4382</v>
      </c>
      <c r="C2098" s="2">
        <v>42576</v>
      </c>
      <c r="D2098" s="2">
        <v>42579</v>
      </c>
      <c r="E2098" s="1" t="s">
        <v>23</v>
      </c>
      <c r="F2098" s="1" t="s">
        <v>2026</v>
      </c>
      <c r="G2098" s="1" t="s">
        <v>2027</v>
      </c>
      <c r="H2098" s="1" t="s">
        <v>92</v>
      </c>
      <c r="I2098" s="1" t="s">
        <v>27</v>
      </c>
      <c r="J2098" s="1" t="s">
        <v>907</v>
      </c>
      <c r="K2098" s="1" t="s">
        <v>240</v>
      </c>
      <c r="L2098" s="1" t="s">
        <v>95</v>
      </c>
      <c r="M2098" s="1" t="s">
        <v>3019</v>
      </c>
      <c r="N2098" s="1" t="s">
        <v>32</v>
      </c>
      <c r="O2098" s="1" t="s">
        <v>38</v>
      </c>
      <c r="P2098" s="1" t="s">
        <v>3020</v>
      </c>
      <c r="Q2098">
        <v>403.56</v>
      </c>
      <c r="R2098">
        <v>4</v>
      </c>
      <c r="S2098" s="5">
        <v>0</v>
      </c>
      <c r="T2098" s="11">
        <v>96.854399999999998</v>
      </c>
      <c r="U2098" s="11">
        <f>SalesData[[#This Row],[Profit]]/SalesData[[#This Row],[Quantity]]</f>
        <v>24.2136</v>
      </c>
      <c r="V2098" s="5">
        <f>SalesData[[#This Row],[Profit]]/SalesData[[#This Row],[Sales]]</f>
        <v>0.24</v>
      </c>
      <c r="W2098" s="17">
        <f>IF(SalesData[[#This Row],[Discount]]&gt;=0.2,1,0)</f>
        <v>0</v>
      </c>
      <c r="X2098" s="1" t="s">
        <v>35</v>
      </c>
      <c r="Y2098" s="1" t="str">
        <f>TEXT(SalesData[[#This Row],[Order Date]],"yyyy")</f>
        <v>2016</v>
      </c>
      <c r="Z2098" s="1" t="s">
        <v>73</v>
      </c>
    </row>
    <row r="2099" spans="1:26" x14ac:dyDescent="0.3">
      <c r="A2099">
        <v>9895</v>
      </c>
      <c r="B2099" s="1" t="s">
        <v>4382</v>
      </c>
      <c r="C2099" s="2">
        <v>42576</v>
      </c>
      <c r="D2099" s="2">
        <v>42579</v>
      </c>
      <c r="E2099" s="1" t="s">
        <v>23</v>
      </c>
      <c r="F2099" s="1" t="s">
        <v>2026</v>
      </c>
      <c r="G2099" s="1" t="s">
        <v>2027</v>
      </c>
      <c r="H2099" s="1" t="s">
        <v>92</v>
      </c>
      <c r="I2099" s="1" t="s">
        <v>27</v>
      </c>
      <c r="J2099" s="1" t="s">
        <v>907</v>
      </c>
      <c r="K2099" s="1" t="s">
        <v>240</v>
      </c>
      <c r="L2099" s="1" t="s">
        <v>95</v>
      </c>
      <c r="M2099" s="1" t="s">
        <v>385</v>
      </c>
      <c r="N2099" s="1" t="s">
        <v>32</v>
      </c>
      <c r="O2099" s="1" t="s">
        <v>58</v>
      </c>
      <c r="P2099" s="1" t="s">
        <v>386</v>
      </c>
      <c r="Q2099">
        <v>95.2</v>
      </c>
      <c r="R2099">
        <v>5</v>
      </c>
      <c r="S2099" s="5">
        <v>0</v>
      </c>
      <c r="T2099" s="11">
        <v>27.608000000000001</v>
      </c>
      <c r="U2099" s="11">
        <f>SalesData[[#This Row],[Profit]]/SalesData[[#This Row],[Quantity]]</f>
        <v>5.5216000000000003</v>
      </c>
      <c r="V2099" s="5">
        <f>SalesData[[#This Row],[Profit]]/SalesData[[#This Row],[Sales]]</f>
        <v>0.28999999999999998</v>
      </c>
      <c r="W2099" s="17">
        <f>IF(SalesData[[#This Row],[Discount]]&gt;=0.2,1,0)</f>
        <v>0</v>
      </c>
      <c r="X2099" s="1" t="s">
        <v>35</v>
      </c>
      <c r="Y2099" s="1" t="str">
        <f>TEXT(SalesData[[#This Row],[Order Date]],"yyyy")</f>
        <v>2016</v>
      </c>
      <c r="Z2099" s="1" t="s">
        <v>73</v>
      </c>
    </row>
    <row r="2100" spans="1:26" x14ac:dyDescent="0.3">
      <c r="A2100">
        <v>9898</v>
      </c>
      <c r="B2100" s="1" t="s">
        <v>4383</v>
      </c>
      <c r="C2100" s="2">
        <v>42527</v>
      </c>
      <c r="D2100" s="2">
        <v>42531</v>
      </c>
      <c r="E2100" s="1" t="s">
        <v>41</v>
      </c>
      <c r="F2100" s="1" t="s">
        <v>3987</v>
      </c>
      <c r="G2100" s="1" t="s">
        <v>3988</v>
      </c>
      <c r="H2100" s="1" t="s">
        <v>26</v>
      </c>
      <c r="I2100" s="1" t="s">
        <v>27</v>
      </c>
      <c r="J2100" s="1" t="s">
        <v>1582</v>
      </c>
      <c r="K2100" s="1" t="s">
        <v>233</v>
      </c>
      <c r="L2100" s="1" t="s">
        <v>69</v>
      </c>
      <c r="M2100" s="1" t="s">
        <v>792</v>
      </c>
      <c r="N2100" s="1" t="s">
        <v>32</v>
      </c>
      <c r="O2100" s="1" t="s">
        <v>58</v>
      </c>
      <c r="P2100" s="1" t="s">
        <v>793</v>
      </c>
      <c r="Q2100">
        <v>466.32</v>
      </c>
      <c r="R2100">
        <v>3</v>
      </c>
      <c r="S2100" s="5">
        <v>0.2</v>
      </c>
      <c r="T2100" s="11">
        <v>34.973999999999997</v>
      </c>
      <c r="U2100" s="11">
        <f>SalesData[[#This Row],[Profit]]/SalesData[[#This Row],[Quantity]]</f>
        <v>11.657999999999999</v>
      </c>
      <c r="V2100" s="5">
        <f>SalesData[[#This Row],[Profit]]/SalesData[[#This Row],[Sales]]</f>
        <v>7.4999999999999997E-2</v>
      </c>
      <c r="W2100" s="17">
        <f>IF(SalesData[[#This Row],[Discount]]&gt;=0.2,1,0)</f>
        <v>1</v>
      </c>
      <c r="X2100" s="1" t="s">
        <v>85</v>
      </c>
      <c r="Y2100" s="1" t="str">
        <f>TEXT(SalesData[[#This Row],[Order Date]],"yyyy")</f>
        <v>2016</v>
      </c>
      <c r="Z2100" s="1" t="s">
        <v>61</v>
      </c>
    </row>
    <row r="2101" spans="1:26" x14ac:dyDescent="0.3">
      <c r="A2101">
        <v>9899</v>
      </c>
      <c r="B2101" s="1" t="s">
        <v>4383</v>
      </c>
      <c r="C2101" s="2">
        <v>42527</v>
      </c>
      <c r="D2101" s="2">
        <v>42531</v>
      </c>
      <c r="E2101" s="1" t="s">
        <v>41</v>
      </c>
      <c r="F2101" s="1" t="s">
        <v>3987</v>
      </c>
      <c r="G2101" s="1" t="s">
        <v>3988</v>
      </c>
      <c r="H2101" s="1" t="s">
        <v>26</v>
      </c>
      <c r="I2101" s="1" t="s">
        <v>27</v>
      </c>
      <c r="J2101" s="1" t="s">
        <v>1582</v>
      </c>
      <c r="K2101" s="1" t="s">
        <v>233</v>
      </c>
      <c r="L2101" s="1" t="s">
        <v>69</v>
      </c>
      <c r="M2101" s="1" t="s">
        <v>2975</v>
      </c>
      <c r="N2101" s="1" t="s">
        <v>32</v>
      </c>
      <c r="O2101" s="1" t="s">
        <v>58</v>
      </c>
      <c r="P2101" s="1" t="s">
        <v>2976</v>
      </c>
      <c r="Q2101">
        <v>82.64</v>
      </c>
      <c r="R2101">
        <v>2</v>
      </c>
      <c r="S2101" s="5">
        <v>0.2</v>
      </c>
      <c r="T2101" s="11">
        <v>0</v>
      </c>
      <c r="U2101" s="11">
        <f>SalesData[[#This Row],[Profit]]/SalesData[[#This Row],[Quantity]]</f>
        <v>0</v>
      </c>
      <c r="V2101" s="5">
        <f>SalesData[[#This Row],[Profit]]/SalesData[[#This Row],[Sales]]</f>
        <v>0</v>
      </c>
      <c r="W2101" s="17">
        <f>IF(SalesData[[#This Row],[Discount]]&gt;=0.2,1,0)</f>
        <v>1</v>
      </c>
      <c r="X2101" s="1" t="s">
        <v>85</v>
      </c>
      <c r="Y2101" s="1" t="str">
        <f>TEXT(SalesData[[#This Row],[Order Date]],"yyyy")</f>
        <v>2016</v>
      </c>
      <c r="Z2101" s="1" t="s">
        <v>61</v>
      </c>
    </row>
    <row r="2102" spans="1:26" x14ac:dyDescent="0.3">
      <c r="A2102">
        <v>9900</v>
      </c>
      <c r="B2102" s="1" t="s">
        <v>4384</v>
      </c>
      <c r="C2102" s="2">
        <v>41726</v>
      </c>
      <c r="D2102" s="2">
        <v>41732</v>
      </c>
      <c r="E2102" s="1" t="s">
        <v>41</v>
      </c>
      <c r="F2102" s="1" t="s">
        <v>1353</v>
      </c>
      <c r="G2102" s="1" t="s">
        <v>1354</v>
      </c>
      <c r="H2102" s="1" t="s">
        <v>102</v>
      </c>
      <c r="I2102" s="1" t="s">
        <v>27</v>
      </c>
      <c r="J2102" s="1" t="s">
        <v>880</v>
      </c>
      <c r="K2102" s="1" t="s">
        <v>233</v>
      </c>
      <c r="L2102" s="1" t="s">
        <v>69</v>
      </c>
      <c r="M2102" s="1" t="s">
        <v>753</v>
      </c>
      <c r="N2102" s="1" t="s">
        <v>32</v>
      </c>
      <c r="O2102" s="1" t="s">
        <v>47</v>
      </c>
      <c r="P2102" s="1" t="s">
        <v>754</v>
      </c>
      <c r="Q2102">
        <v>330.58800000000002</v>
      </c>
      <c r="R2102">
        <v>1</v>
      </c>
      <c r="S2102" s="5">
        <v>0.4</v>
      </c>
      <c r="T2102" s="11">
        <v>-143.25479999999999</v>
      </c>
      <c r="U2102" s="11">
        <f>SalesData[[#This Row],[Profit]]/SalesData[[#This Row],[Quantity]]</f>
        <v>-143.25479999999999</v>
      </c>
      <c r="V2102" s="5">
        <f>SalesData[[#This Row],[Profit]]/SalesData[[#This Row],[Sales]]</f>
        <v>-0.43333333333333329</v>
      </c>
      <c r="W2102" s="17">
        <f>IF(SalesData[[#This Row],[Discount]]&gt;=0.2,1,0)</f>
        <v>1</v>
      </c>
      <c r="X2102" s="1" t="s">
        <v>131</v>
      </c>
      <c r="Y2102" s="1" t="str">
        <f>TEXT(SalesData[[#This Row],[Order Date]],"yyyy")</f>
        <v>2014</v>
      </c>
      <c r="Z2102" s="1" t="s">
        <v>197</v>
      </c>
    </row>
    <row r="2103" spans="1:26" x14ac:dyDescent="0.3">
      <c r="A2103">
        <v>9902</v>
      </c>
      <c r="B2103" s="1" t="s">
        <v>4385</v>
      </c>
      <c r="C2103" s="2">
        <v>42968</v>
      </c>
      <c r="D2103" s="2">
        <v>42972</v>
      </c>
      <c r="E2103" s="1" t="s">
        <v>41</v>
      </c>
      <c r="F2103" s="1" t="s">
        <v>4386</v>
      </c>
      <c r="G2103" s="1" t="s">
        <v>4387</v>
      </c>
      <c r="H2103" s="1" t="s">
        <v>26</v>
      </c>
      <c r="I2103" s="1" t="s">
        <v>27</v>
      </c>
      <c r="J2103" s="1" t="s">
        <v>867</v>
      </c>
      <c r="K2103" s="1" t="s">
        <v>182</v>
      </c>
      <c r="L2103" s="1" t="s">
        <v>56</v>
      </c>
      <c r="M2103" s="1" t="s">
        <v>1597</v>
      </c>
      <c r="N2103" s="1" t="s">
        <v>32</v>
      </c>
      <c r="O2103" s="1" t="s">
        <v>58</v>
      </c>
      <c r="P2103" s="1" t="s">
        <v>1598</v>
      </c>
      <c r="Q2103">
        <v>22.751999999999999</v>
      </c>
      <c r="R2103">
        <v>3</v>
      </c>
      <c r="S2103" s="5">
        <v>0.2</v>
      </c>
      <c r="T2103" s="11">
        <v>7.11</v>
      </c>
      <c r="U2103" s="11">
        <f>SalesData[[#This Row],[Profit]]/SalesData[[#This Row],[Quantity]]</f>
        <v>2.37</v>
      </c>
      <c r="V2103" s="5">
        <f>SalesData[[#This Row],[Profit]]/SalesData[[#This Row],[Sales]]</f>
        <v>0.31250000000000006</v>
      </c>
      <c r="W2103" s="17">
        <f>IF(SalesData[[#This Row],[Discount]]&gt;=0.2,1,0)</f>
        <v>1</v>
      </c>
      <c r="X2103" s="1" t="s">
        <v>85</v>
      </c>
      <c r="Y2103" s="1" t="str">
        <f>TEXT(SalesData[[#This Row],[Order Date]],"yyyy")</f>
        <v>2017</v>
      </c>
      <c r="Z2103" s="1" t="s">
        <v>255</v>
      </c>
    </row>
    <row r="2104" spans="1:26" x14ac:dyDescent="0.3">
      <c r="A2104">
        <v>9904</v>
      </c>
      <c r="B2104" s="1" t="s">
        <v>4388</v>
      </c>
      <c r="C2104" s="2">
        <v>41955</v>
      </c>
      <c r="D2104" s="2">
        <v>41961</v>
      </c>
      <c r="E2104" s="1" t="s">
        <v>41</v>
      </c>
      <c r="F2104" s="1" t="s">
        <v>109</v>
      </c>
      <c r="G2104" s="1" t="s">
        <v>110</v>
      </c>
      <c r="H2104" s="1" t="s">
        <v>26</v>
      </c>
      <c r="I2104" s="1" t="s">
        <v>27</v>
      </c>
      <c r="J2104" s="1" t="s">
        <v>1391</v>
      </c>
      <c r="K2104" s="1" t="s">
        <v>94</v>
      </c>
      <c r="L2104" s="1" t="s">
        <v>95</v>
      </c>
      <c r="M2104" s="1" t="s">
        <v>1980</v>
      </c>
      <c r="N2104" s="1" t="s">
        <v>32</v>
      </c>
      <c r="O2104" s="1" t="s">
        <v>58</v>
      </c>
      <c r="P2104" s="1" t="s">
        <v>1981</v>
      </c>
      <c r="Q2104">
        <v>25.128</v>
      </c>
      <c r="R2104">
        <v>3</v>
      </c>
      <c r="S2104" s="5">
        <v>0.6</v>
      </c>
      <c r="T2104" s="11">
        <v>-6.9101999999999997</v>
      </c>
      <c r="U2104" s="11">
        <f>SalesData[[#This Row],[Profit]]/SalesData[[#This Row],[Quantity]]</f>
        <v>-2.3033999999999999</v>
      </c>
      <c r="V2104" s="5">
        <f>SalesData[[#This Row],[Profit]]/SalesData[[#This Row],[Sales]]</f>
        <v>-0.27499999999999997</v>
      </c>
      <c r="W2104" s="17">
        <f>IF(SalesData[[#This Row],[Discount]]&gt;=0.2,1,0)</f>
        <v>1</v>
      </c>
      <c r="X2104" s="1" t="s">
        <v>131</v>
      </c>
      <c r="Y2104" s="1" t="str">
        <f>TEXT(SalesData[[#This Row],[Order Date]],"yyyy")</f>
        <v>2014</v>
      </c>
      <c r="Z2104" s="1" t="s">
        <v>36</v>
      </c>
    </row>
    <row r="2105" spans="1:26" x14ac:dyDescent="0.3">
      <c r="A2105">
        <v>9906</v>
      </c>
      <c r="B2105" s="1" t="s">
        <v>4389</v>
      </c>
      <c r="C2105" s="2">
        <v>42260</v>
      </c>
      <c r="D2105" s="2">
        <v>42262</v>
      </c>
      <c r="E2105" s="1" t="s">
        <v>89</v>
      </c>
      <c r="F2105" s="1" t="s">
        <v>1948</v>
      </c>
      <c r="G2105" s="1" t="s">
        <v>1949</v>
      </c>
      <c r="H2105" s="1" t="s">
        <v>92</v>
      </c>
      <c r="I2105" s="1" t="s">
        <v>27</v>
      </c>
      <c r="J2105" s="1" t="s">
        <v>3049</v>
      </c>
      <c r="K2105" s="1" t="s">
        <v>55</v>
      </c>
      <c r="L2105" s="1" t="s">
        <v>56</v>
      </c>
      <c r="M2105" s="1" t="s">
        <v>1544</v>
      </c>
      <c r="N2105" s="1" t="s">
        <v>32</v>
      </c>
      <c r="O2105" s="1" t="s">
        <v>58</v>
      </c>
      <c r="P2105" s="1" t="s">
        <v>1545</v>
      </c>
      <c r="Q2105">
        <v>131.88</v>
      </c>
      <c r="R2105">
        <v>7</v>
      </c>
      <c r="S2105" s="5">
        <v>0</v>
      </c>
      <c r="T2105" s="11">
        <v>55.389600000000002</v>
      </c>
      <c r="U2105" s="11">
        <f>SalesData[[#This Row],[Profit]]/SalesData[[#This Row],[Quantity]]</f>
        <v>7.9127999999999998</v>
      </c>
      <c r="V2105" s="5">
        <f>SalesData[[#This Row],[Profit]]/SalesData[[#This Row],[Sales]]</f>
        <v>0.42000000000000004</v>
      </c>
      <c r="W2105" s="17">
        <f>IF(SalesData[[#This Row],[Discount]]&gt;=0.2,1,0)</f>
        <v>0</v>
      </c>
      <c r="X2105" s="1" t="s">
        <v>72</v>
      </c>
      <c r="Y2105" s="1" t="str">
        <f>TEXT(SalesData[[#This Row],[Order Date]],"yyyy")</f>
        <v>2015</v>
      </c>
      <c r="Z2105" s="1" t="s">
        <v>79</v>
      </c>
    </row>
    <row r="2106" spans="1:26" x14ac:dyDescent="0.3">
      <c r="A2106">
        <v>9908</v>
      </c>
      <c r="B2106" s="1" t="s">
        <v>4389</v>
      </c>
      <c r="C2106" s="2">
        <v>42260</v>
      </c>
      <c r="D2106" s="2">
        <v>42262</v>
      </c>
      <c r="E2106" s="1" t="s">
        <v>89</v>
      </c>
      <c r="F2106" s="1" t="s">
        <v>1948</v>
      </c>
      <c r="G2106" s="1" t="s">
        <v>1949</v>
      </c>
      <c r="H2106" s="1" t="s">
        <v>92</v>
      </c>
      <c r="I2106" s="1" t="s">
        <v>27</v>
      </c>
      <c r="J2106" s="1" t="s">
        <v>3049</v>
      </c>
      <c r="K2106" s="1" t="s">
        <v>55</v>
      </c>
      <c r="L2106" s="1" t="s">
        <v>56</v>
      </c>
      <c r="M2106" s="1" t="s">
        <v>1587</v>
      </c>
      <c r="N2106" s="1" t="s">
        <v>32</v>
      </c>
      <c r="O2106" s="1" t="s">
        <v>38</v>
      </c>
      <c r="P2106" s="1" t="s">
        <v>1588</v>
      </c>
      <c r="Q2106">
        <v>717.72</v>
      </c>
      <c r="R2106">
        <v>3</v>
      </c>
      <c r="S2106" s="5">
        <v>0.2</v>
      </c>
      <c r="T2106" s="11">
        <v>71.772000000000006</v>
      </c>
      <c r="U2106" s="11">
        <f>SalesData[[#This Row],[Profit]]/SalesData[[#This Row],[Quantity]]</f>
        <v>23.924000000000003</v>
      </c>
      <c r="V2106" s="5">
        <f>SalesData[[#This Row],[Profit]]/SalesData[[#This Row],[Sales]]</f>
        <v>0.1</v>
      </c>
      <c r="W2106" s="17">
        <f>IF(SalesData[[#This Row],[Discount]]&gt;=0.2,1,0)</f>
        <v>1</v>
      </c>
      <c r="X2106" s="1" t="s">
        <v>72</v>
      </c>
      <c r="Y2106" s="1" t="str">
        <f>TEXT(SalesData[[#This Row],[Order Date]],"yyyy")</f>
        <v>2015</v>
      </c>
      <c r="Z2106" s="1" t="s">
        <v>79</v>
      </c>
    </row>
    <row r="2107" spans="1:26" x14ac:dyDescent="0.3">
      <c r="A2107">
        <v>9909</v>
      </c>
      <c r="B2107" s="1" t="s">
        <v>4389</v>
      </c>
      <c r="C2107" s="2">
        <v>42260</v>
      </c>
      <c r="D2107" s="2">
        <v>42262</v>
      </c>
      <c r="E2107" s="1" t="s">
        <v>89</v>
      </c>
      <c r="F2107" s="1" t="s">
        <v>1948</v>
      </c>
      <c r="G2107" s="1" t="s">
        <v>1949</v>
      </c>
      <c r="H2107" s="1" t="s">
        <v>92</v>
      </c>
      <c r="I2107" s="1" t="s">
        <v>27</v>
      </c>
      <c r="J2107" s="1" t="s">
        <v>3049</v>
      </c>
      <c r="K2107" s="1" t="s">
        <v>55</v>
      </c>
      <c r="L2107" s="1" t="s">
        <v>56</v>
      </c>
      <c r="M2107" s="1" t="s">
        <v>2293</v>
      </c>
      <c r="N2107" s="1" t="s">
        <v>32</v>
      </c>
      <c r="O2107" s="1" t="s">
        <v>58</v>
      </c>
      <c r="P2107" s="1" t="s">
        <v>2294</v>
      </c>
      <c r="Q2107">
        <v>207.35</v>
      </c>
      <c r="R2107">
        <v>5</v>
      </c>
      <c r="S2107" s="5">
        <v>0</v>
      </c>
      <c r="T2107" s="11">
        <v>24.882000000000001</v>
      </c>
      <c r="U2107" s="11">
        <f>SalesData[[#This Row],[Profit]]/SalesData[[#This Row],[Quantity]]</f>
        <v>4.9763999999999999</v>
      </c>
      <c r="V2107" s="5">
        <f>SalesData[[#This Row],[Profit]]/SalesData[[#This Row],[Sales]]</f>
        <v>0.12000000000000001</v>
      </c>
      <c r="W2107" s="17">
        <f>IF(SalesData[[#This Row],[Discount]]&gt;=0.2,1,0)</f>
        <v>0</v>
      </c>
      <c r="X2107" s="1" t="s">
        <v>72</v>
      </c>
      <c r="Y2107" s="1" t="str">
        <f>TEXT(SalesData[[#This Row],[Order Date]],"yyyy")</f>
        <v>2015</v>
      </c>
      <c r="Z2107" s="1" t="s">
        <v>79</v>
      </c>
    </row>
    <row r="2108" spans="1:26" x14ac:dyDescent="0.3">
      <c r="A2108">
        <v>9910</v>
      </c>
      <c r="B2108" s="1" t="s">
        <v>4389</v>
      </c>
      <c r="C2108" s="2">
        <v>42260</v>
      </c>
      <c r="D2108" s="2">
        <v>42262</v>
      </c>
      <c r="E2108" s="1" t="s">
        <v>89</v>
      </c>
      <c r="F2108" s="1" t="s">
        <v>1948</v>
      </c>
      <c r="G2108" s="1" t="s">
        <v>1949</v>
      </c>
      <c r="H2108" s="1" t="s">
        <v>92</v>
      </c>
      <c r="I2108" s="1" t="s">
        <v>27</v>
      </c>
      <c r="J2108" s="1" t="s">
        <v>3049</v>
      </c>
      <c r="K2108" s="1" t="s">
        <v>55</v>
      </c>
      <c r="L2108" s="1" t="s">
        <v>56</v>
      </c>
      <c r="M2108" s="1" t="s">
        <v>1206</v>
      </c>
      <c r="N2108" s="1" t="s">
        <v>32</v>
      </c>
      <c r="O2108" s="1" t="s">
        <v>58</v>
      </c>
      <c r="P2108" s="1" t="s">
        <v>1207</v>
      </c>
      <c r="Q2108">
        <v>44.67</v>
      </c>
      <c r="R2108">
        <v>3</v>
      </c>
      <c r="S2108" s="5">
        <v>0</v>
      </c>
      <c r="T2108" s="11">
        <v>12.0609</v>
      </c>
      <c r="U2108" s="11">
        <f>SalesData[[#This Row],[Profit]]/SalesData[[#This Row],[Quantity]]</f>
        <v>4.0202999999999998</v>
      </c>
      <c r="V2108" s="5">
        <f>SalesData[[#This Row],[Profit]]/SalesData[[#This Row],[Sales]]</f>
        <v>0.27</v>
      </c>
      <c r="W2108" s="17">
        <f>IF(SalesData[[#This Row],[Discount]]&gt;=0.2,1,0)</f>
        <v>0</v>
      </c>
      <c r="X2108" s="1" t="s">
        <v>72</v>
      </c>
      <c r="Y2108" s="1" t="str">
        <f>TEXT(SalesData[[#This Row],[Order Date]],"yyyy")</f>
        <v>2015</v>
      </c>
      <c r="Z2108" s="1" t="s">
        <v>79</v>
      </c>
    </row>
    <row r="2109" spans="1:26" x14ac:dyDescent="0.3">
      <c r="A2109">
        <v>9913</v>
      </c>
      <c r="B2109" s="1" t="s">
        <v>4390</v>
      </c>
      <c r="C2109" s="2">
        <v>42287</v>
      </c>
      <c r="D2109" s="2">
        <v>42289</v>
      </c>
      <c r="E2109" s="1" t="s">
        <v>89</v>
      </c>
      <c r="F2109" s="1" t="s">
        <v>3490</v>
      </c>
      <c r="G2109" s="1" t="s">
        <v>3491</v>
      </c>
      <c r="H2109" s="1" t="s">
        <v>92</v>
      </c>
      <c r="I2109" s="1" t="s">
        <v>27</v>
      </c>
      <c r="J2109" s="1" t="s">
        <v>4391</v>
      </c>
      <c r="K2109" s="1" t="s">
        <v>55</v>
      </c>
      <c r="L2109" s="1" t="s">
        <v>56</v>
      </c>
      <c r="M2109" s="1" t="s">
        <v>1852</v>
      </c>
      <c r="N2109" s="1" t="s">
        <v>32</v>
      </c>
      <c r="O2109" s="1" t="s">
        <v>38</v>
      </c>
      <c r="P2109" s="1" t="s">
        <v>1853</v>
      </c>
      <c r="Q2109">
        <v>362.13600000000002</v>
      </c>
      <c r="R2109">
        <v>3</v>
      </c>
      <c r="S2109" s="5">
        <v>0.2</v>
      </c>
      <c r="T2109" s="11">
        <v>-54.320399999999999</v>
      </c>
      <c r="U2109" s="11">
        <f>SalesData[[#This Row],[Profit]]/SalesData[[#This Row],[Quantity]]</f>
        <v>-18.1068</v>
      </c>
      <c r="V2109" s="5">
        <f>SalesData[[#This Row],[Profit]]/SalesData[[#This Row],[Sales]]</f>
        <v>-0.15</v>
      </c>
      <c r="W2109" s="17">
        <f>IF(SalesData[[#This Row],[Discount]]&gt;=0.2,1,0)</f>
        <v>1</v>
      </c>
      <c r="X2109" s="1" t="s">
        <v>72</v>
      </c>
      <c r="Y2109" s="1" t="str">
        <f>TEXT(SalesData[[#This Row],[Order Date]],"yyyy")</f>
        <v>2015</v>
      </c>
      <c r="Z2109" s="1" t="s">
        <v>50</v>
      </c>
    </row>
    <row r="2110" spans="1:26" x14ac:dyDescent="0.3">
      <c r="A2110">
        <v>9918</v>
      </c>
      <c r="B2110" s="1" t="s">
        <v>4392</v>
      </c>
      <c r="C2110" s="2">
        <v>42764</v>
      </c>
      <c r="D2110" s="2">
        <v>42766</v>
      </c>
      <c r="E2110" s="1" t="s">
        <v>23</v>
      </c>
      <c r="F2110" s="1" t="s">
        <v>1967</v>
      </c>
      <c r="G2110" s="1" t="s">
        <v>1968</v>
      </c>
      <c r="H2110" s="1" t="s">
        <v>26</v>
      </c>
      <c r="I2110" s="1" t="s">
        <v>27</v>
      </c>
      <c r="J2110" s="1" t="s">
        <v>1772</v>
      </c>
      <c r="K2110" s="1" t="s">
        <v>803</v>
      </c>
      <c r="L2110" s="1" t="s">
        <v>95</v>
      </c>
      <c r="M2110" s="1" t="s">
        <v>652</v>
      </c>
      <c r="N2110" s="1" t="s">
        <v>32</v>
      </c>
      <c r="O2110" s="1" t="s">
        <v>58</v>
      </c>
      <c r="P2110" s="1" t="s">
        <v>653</v>
      </c>
      <c r="Q2110">
        <v>14.91</v>
      </c>
      <c r="R2110">
        <v>3</v>
      </c>
      <c r="S2110" s="5">
        <v>0</v>
      </c>
      <c r="T2110" s="11">
        <v>4.6220999999999997</v>
      </c>
      <c r="U2110" s="11">
        <f>SalesData[[#This Row],[Profit]]/SalesData[[#This Row],[Quantity]]</f>
        <v>1.5407</v>
      </c>
      <c r="V2110" s="5">
        <f>SalesData[[#This Row],[Profit]]/SalesData[[#This Row],[Sales]]</f>
        <v>0.31</v>
      </c>
      <c r="W2110" s="17">
        <f>IF(SalesData[[#This Row],[Discount]]&gt;=0.2,1,0)</f>
        <v>0</v>
      </c>
      <c r="X2110" s="1" t="s">
        <v>72</v>
      </c>
      <c r="Y2110" s="1" t="str">
        <f>TEXT(SalesData[[#This Row],[Order Date]],"yyyy")</f>
        <v>2017</v>
      </c>
      <c r="Z2110" s="1" t="s">
        <v>171</v>
      </c>
    </row>
    <row r="2111" spans="1:26" x14ac:dyDescent="0.3">
      <c r="A2111">
        <v>9920</v>
      </c>
      <c r="B2111" s="1" t="s">
        <v>4393</v>
      </c>
      <c r="C2111" s="2">
        <v>42444</v>
      </c>
      <c r="D2111" s="2">
        <v>42448</v>
      </c>
      <c r="E2111" s="1" t="s">
        <v>41</v>
      </c>
      <c r="F2111" s="1" t="s">
        <v>2590</v>
      </c>
      <c r="G2111" s="1" t="s">
        <v>2591</v>
      </c>
      <c r="H2111" s="1" t="s">
        <v>92</v>
      </c>
      <c r="I2111" s="1" t="s">
        <v>27</v>
      </c>
      <c r="J2111" s="1" t="s">
        <v>4394</v>
      </c>
      <c r="K2111" s="1" t="s">
        <v>94</v>
      </c>
      <c r="L2111" s="1" t="s">
        <v>95</v>
      </c>
      <c r="M2111" s="1" t="s">
        <v>161</v>
      </c>
      <c r="N2111" s="1" t="s">
        <v>32</v>
      </c>
      <c r="O2111" s="1" t="s">
        <v>38</v>
      </c>
      <c r="P2111" s="1" t="s">
        <v>162</v>
      </c>
      <c r="Q2111">
        <v>528.42999999999995</v>
      </c>
      <c r="R2111">
        <v>5</v>
      </c>
      <c r="S2111" s="5">
        <v>0.3</v>
      </c>
      <c r="T2111" s="11">
        <v>-143.43100000000001</v>
      </c>
      <c r="U2111" s="11">
        <f>SalesData[[#This Row],[Profit]]/SalesData[[#This Row],[Quantity]]</f>
        <v>-28.686200000000003</v>
      </c>
      <c r="V2111" s="5">
        <f>SalesData[[#This Row],[Profit]]/SalesData[[#This Row],[Sales]]</f>
        <v>-0.27142857142857146</v>
      </c>
      <c r="W2111" s="17">
        <f>IF(SalesData[[#This Row],[Discount]]&gt;=0.2,1,0)</f>
        <v>1</v>
      </c>
      <c r="X2111" s="1" t="s">
        <v>85</v>
      </c>
      <c r="Y2111" s="1" t="str">
        <f>TEXT(SalesData[[#This Row],[Order Date]],"yyyy")</f>
        <v>2016</v>
      </c>
      <c r="Z2111" s="1" t="s">
        <v>197</v>
      </c>
    </row>
    <row r="2112" spans="1:26" x14ac:dyDescent="0.3">
      <c r="A2112">
        <v>9929</v>
      </c>
      <c r="B2112" s="1" t="s">
        <v>4395</v>
      </c>
      <c r="C2112" s="2">
        <v>42617</v>
      </c>
      <c r="D2112" s="2">
        <v>42617</v>
      </c>
      <c r="E2112" s="1" t="s">
        <v>427</v>
      </c>
      <c r="F2112" s="1" t="s">
        <v>4396</v>
      </c>
      <c r="G2112" s="1" t="s">
        <v>4397</v>
      </c>
      <c r="H2112" s="1" t="s">
        <v>26</v>
      </c>
      <c r="I2112" s="1" t="s">
        <v>27</v>
      </c>
      <c r="J2112" s="1" t="s">
        <v>330</v>
      </c>
      <c r="K2112" s="1" t="s">
        <v>55</v>
      </c>
      <c r="L2112" s="1" t="s">
        <v>56</v>
      </c>
      <c r="M2112" s="1" t="s">
        <v>151</v>
      </c>
      <c r="N2112" s="1" t="s">
        <v>32</v>
      </c>
      <c r="O2112" s="1" t="s">
        <v>58</v>
      </c>
      <c r="P2112" s="1" t="s">
        <v>152</v>
      </c>
      <c r="Q2112">
        <v>24.27</v>
      </c>
      <c r="R2112">
        <v>3</v>
      </c>
      <c r="S2112" s="5">
        <v>0</v>
      </c>
      <c r="T2112" s="11">
        <v>8.7371999999999996</v>
      </c>
      <c r="U2112" s="11">
        <f>SalesData[[#This Row],[Profit]]/SalesData[[#This Row],[Quantity]]</f>
        <v>2.9123999999999999</v>
      </c>
      <c r="V2112" s="5">
        <f>SalesData[[#This Row],[Profit]]/SalesData[[#This Row],[Sales]]</f>
        <v>0.36</v>
      </c>
      <c r="W2112" s="17">
        <f>IF(SalesData[[#This Row],[Discount]]&gt;=0.2,1,0)</f>
        <v>0</v>
      </c>
      <c r="X2112" s="1" t="s">
        <v>432</v>
      </c>
      <c r="Y2112" s="1" t="str">
        <f>TEXT(SalesData[[#This Row],[Order Date]],"yyyy")</f>
        <v>2016</v>
      </c>
      <c r="Z2112" s="1" t="s">
        <v>79</v>
      </c>
    </row>
    <row r="2113" spans="1:26" x14ac:dyDescent="0.3">
      <c r="A2113">
        <v>9932</v>
      </c>
      <c r="B2113" s="1" t="s">
        <v>4398</v>
      </c>
      <c r="C2113" s="2">
        <v>42321</v>
      </c>
      <c r="D2113" s="2">
        <v>42325</v>
      </c>
      <c r="E2113" s="1" t="s">
        <v>41</v>
      </c>
      <c r="F2113" s="1" t="s">
        <v>454</v>
      </c>
      <c r="G2113" s="1" t="s">
        <v>455</v>
      </c>
      <c r="H2113" s="1" t="s">
        <v>26</v>
      </c>
      <c r="I2113" s="1" t="s">
        <v>27</v>
      </c>
      <c r="J2113" s="1" t="s">
        <v>4399</v>
      </c>
      <c r="K2113" s="1" t="s">
        <v>55</v>
      </c>
      <c r="L2113" s="1" t="s">
        <v>56</v>
      </c>
      <c r="M2113" s="1" t="s">
        <v>1969</v>
      </c>
      <c r="N2113" s="1" t="s">
        <v>32</v>
      </c>
      <c r="O2113" s="1" t="s">
        <v>33</v>
      </c>
      <c r="P2113" s="1" t="s">
        <v>1970</v>
      </c>
      <c r="Q2113">
        <v>683.33199999999999</v>
      </c>
      <c r="R2113">
        <v>4</v>
      </c>
      <c r="S2113" s="5">
        <v>0.15</v>
      </c>
      <c r="T2113" s="11">
        <v>-40.195999999999998</v>
      </c>
      <c r="U2113" s="11">
        <f>SalesData[[#This Row],[Profit]]/SalesData[[#This Row],[Quantity]]</f>
        <v>-10.048999999999999</v>
      </c>
      <c r="V2113" s="5">
        <f>SalesData[[#This Row],[Profit]]/SalesData[[#This Row],[Sales]]</f>
        <v>-5.8823529411764705E-2</v>
      </c>
      <c r="W2113" s="17">
        <f>IF(SalesData[[#This Row],[Discount]]&gt;=0.2,1,0)</f>
        <v>0</v>
      </c>
      <c r="X2113" s="1" t="s">
        <v>85</v>
      </c>
      <c r="Y2113" s="1" t="str">
        <f>TEXT(SalesData[[#This Row],[Order Date]],"yyyy")</f>
        <v>2015</v>
      </c>
      <c r="Z2113" s="1" t="s">
        <v>36</v>
      </c>
    </row>
    <row r="2114" spans="1:26" x14ac:dyDescent="0.3">
      <c r="A2114">
        <v>9938</v>
      </c>
      <c r="B2114" s="1" t="s">
        <v>4400</v>
      </c>
      <c r="C2114" s="2">
        <v>42524</v>
      </c>
      <c r="D2114" s="2">
        <v>42527</v>
      </c>
      <c r="E2114" s="1" t="s">
        <v>23</v>
      </c>
      <c r="F2114" s="1" t="s">
        <v>1843</v>
      </c>
      <c r="G2114" s="1" t="s">
        <v>1844</v>
      </c>
      <c r="H2114" s="1" t="s">
        <v>92</v>
      </c>
      <c r="I2114" s="1" t="s">
        <v>27</v>
      </c>
      <c r="J2114" s="1" t="s">
        <v>54</v>
      </c>
      <c r="K2114" s="1" t="s">
        <v>55</v>
      </c>
      <c r="L2114" s="1" t="s">
        <v>56</v>
      </c>
      <c r="M2114" s="1" t="s">
        <v>1251</v>
      </c>
      <c r="N2114" s="1" t="s">
        <v>32</v>
      </c>
      <c r="O2114" s="1" t="s">
        <v>47</v>
      </c>
      <c r="P2114" s="1" t="s">
        <v>1252</v>
      </c>
      <c r="Q2114">
        <v>71.087999999999994</v>
      </c>
      <c r="R2114">
        <v>2</v>
      </c>
      <c r="S2114" s="5">
        <v>0.2</v>
      </c>
      <c r="T2114" s="11">
        <v>-1.7771999999999999</v>
      </c>
      <c r="U2114" s="11">
        <f>SalesData[[#This Row],[Profit]]/SalesData[[#This Row],[Quantity]]</f>
        <v>-0.88859999999999995</v>
      </c>
      <c r="V2114" s="5">
        <f>SalesData[[#This Row],[Profit]]/SalesData[[#This Row],[Sales]]</f>
        <v>-2.5000000000000001E-2</v>
      </c>
      <c r="W2114" s="17">
        <f>IF(SalesData[[#This Row],[Discount]]&gt;=0.2,1,0)</f>
        <v>1</v>
      </c>
      <c r="X2114" s="1" t="s">
        <v>35</v>
      </c>
      <c r="Y2114" s="1" t="str">
        <f>TEXT(SalesData[[#This Row],[Order Date]],"yyyy")</f>
        <v>2016</v>
      </c>
      <c r="Z2114" s="1" t="s">
        <v>61</v>
      </c>
    </row>
    <row r="2115" spans="1:26" x14ac:dyDescent="0.3">
      <c r="A2115">
        <v>9939</v>
      </c>
      <c r="B2115" s="1" t="s">
        <v>4401</v>
      </c>
      <c r="C2115" s="2">
        <v>42716</v>
      </c>
      <c r="D2115" s="2">
        <v>42721</v>
      </c>
      <c r="E2115" s="1" t="s">
        <v>41</v>
      </c>
      <c r="F2115" s="1" t="s">
        <v>1040</v>
      </c>
      <c r="G2115" s="1" t="s">
        <v>1041</v>
      </c>
      <c r="H2115" s="1" t="s">
        <v>92</v>
      </c>
      <c r="I2115" s="1" t="s">
        <v>27</v>
      </c>
      <c r="J2115" s="1" t="s">
        <v>175</v>
      </c>
      <c r="K2115" s="1" t="s">
        <v>122</v>
      </c>
      <c r="L2115" s="1" t="s">
        <v>69</v>
      </c>
      <c r="M2115" s="1" t="s">
        <v>553</v>
      </c>
      <c r="N2115" s="1" t="s">
        <v>32</v>
      </c>
      <c r="O2115" s="1" t="s">
        <v>58</v>
      </c>
      <c r="P2115" s="1" t="s">
        <v>3127</v>
      </c>
      <c r="Q2115">
        <v>60.35</v>
      </c>
      <c r="R2115">
        <v>5</v>
      </c>
      <c r="S2115" s="5">
        <v>0</v>
      </c>
      <c r="T2115" s="11">
        <v>19.915500000000002</v>
      </c>
      <c r="U2115" s="11">
        <f>SalesData[[#This Row],[Profit]]/SalesData[[#This Row],[Quantity]]</f>
        <v>3.9831000000000003</v>
      </c>
      <c r="V2115" s="5">
        <f>SalesData[[#This Row],[Profit]]/SalesData[[#This Row],[Sales]]</f>
        <v>0.33</v>
      </c>
      <c r="W2115" s="17">
        <f>IF(SalesData[[#This Row],[Discount]]&gt;=0.2,1,0)</f>
        <v>0</v>
      </c>
      <c r="X2115" s="1" t="s">
        <v>60</v>
      </c>
      <c r="Y2115" s="1" t="str">
        <f>TEXT(SalesData[[#This Row],[Order Date]],"yyyy")</f>
        <v>2016</v>
      </c>
      <c r="Z2115" s="1" t="s">
        <v>98</v>
      </c>
    </row>
    <row r="2116" spans="1:26" x14ac:dyDescent="0.3">
      <c r="A2116">
        <v>9948</v>
      </c>
      <c r="B2116" s="1" t="s">
        <v>4402</v>
      </c>
      <c r="C2116" s="2">
        <v>42887</v>
      </c>
      <c r="D2116" s="2">
        <v>42889</v>
      </c>
      <c r="E2116" s="1" t="s">
        <v>23</v>
      </c>
      <c r="F2116" s="1" t="s">
        <v>830</v>
      </c>
      <c r="G2116" s="1" t="s">
        <v>831</v>
      </c>
      <c r="H2116" s="1" t="s">
        <v>92</v>
      </c>
      <c r="I2116" s="1" t="s">
        <v>27</v>
      </c>
      <c r="J2116" s="1" t="s">
        <v>4403</v>
      </c>
      <c r="K2116" s="1" t="s">
        <v>112</v>
      </c>
      <c r="L2116" s="1" t="s">
        <v>95</v>
      </c>
      <c r="M2116" s="1" t="s">
        <v>797</v>
      </c>
      <c r="N2116" s="1" t="s">
        <v>32</v>
      </c>
      <c r="O2116" s="1" t="s">
        <v>38</v>
      </c>
      <c r="P2116" s="1" t="s">
        <v>798</v>
      </c>
      <c r="Q2116">
        <v>1925.88</v>
      </c>
      <c r="R2116">
        <v>6</v>
      </c>
      <c r="S2116" s="5">
        <v>0</v>
      </c>
      <c r="T2116" s="11">
        <v>539.24639999999999</v>
      </c>
      <c r="U2116" s="11">
        <f>SalesData[[#This Row],[Profit]]/SalesData[[#This Row],[Quantity]]</f>
        <v>89.874399999999994</v>
      </c>
      <c r="V2116" s="5">
        <f>SalesData[[#This Row],[Profit]]/SalesData[[#This Row],[Sales]]</f>
        <v>0.27999999999999997</v>
      </c>
      <c r="W2116" s="17">
        <f>IF(SalesData[[#This Row],[Discount]]&gt;=0.2,1,0)</f>
        <v>0</v>
      </c>
      <c r="X2116" s="1" t="s">
        <v>72</v>
      </c>
      <c r="Y2116" s="1" t="str">
        <f>TEXT(SalesData[[#This Row],[Order Date]],"yyyy")</f>
        <v>2017</v>
      </c>
      <c r="Z2116" s="1" t="s">
        <v>61</v>
      </c>
    </row>
    <row r="2117" spans="1:26" x14ac:dyDescent="0.3">
      <c r="A2117">
        <v>9956</v>
      </c>
      <c r="B2117" s="1" t="s">
        <v>4404</v>
      </c>
      <c r="C2117" s="2">
        <v>42352</v>
      </c>
      <c r="D2117" s="2">
        <v>42354</v>
      </c>
      <c r="E2117" s="1" t="s">
        <v>23</v>
      </c>
      <c r="F2117" s="1" t="s">
        <v>3196</v>
      </c>
      <c r="G2117" s="1" t="s">
        <v>3197</v>
      </c>
      <c r="H2117" s="1" t="s">
        <v>92</v>
      </c>
      <c r="I2117" s="1" t="s">
        <v>27</v>
      </c>
      <c r="J2117" s="1" t="s">
        <v>54</v>
      </c>
      <c r="K2117" s="1" t="s">
        <v>55</v>
      </c>
      <c r="L2117" s="1" t="s">
        <v>56</v>
      </c>
      <c r="M2117" s="1" t="s">
        <v>1256</v>
      </c>
      <c r="N2117" s="1" t="s">
        <v>32</v>
      </c>
      <c r="O2117" s="1" t="s">
        <v>47</v>
      </c>
      <c r="P2117" s="1" t="s">
        <v>1257</v>
      </c>
      <c r="Q2117">
        <v>273.56799999999998</v>
      </c>
      <c r="R2117">
        <v>2</v>
      </c>
      <c r="S2117" s="5">
        <v>0.2</v>
      </c>
      <c r="T2117" s="11">
        <v>10.258800000000001</v>
      </c>
      <c r="U2117" s="11">
        <f>SalesData[[#This Row],[Profit]]/SalesData[[#This Row],[Quantity]]</f>
        <v>5.1294000000000004</v>
      </c>
      <c r="V2117" s="5">
        <f>SalesData[[#This Row],[Profit]]/SalesData[[#This Row],[Sales]]</f>
        <v>3.7500000000000006E-2</v>
      </c>
      <c r="W2117" s="17">
        <f>IF(SalesData[[#This Row],[Discount]]&gt;=0.2,1,0)</f>
        <v>1</v>
      </c>
      <c r="X2117" s="1" t="s">
        <v>72</v>
      </c>
      <c r="Y2117" s="1" t="str">
        <f>TEXT(SalesData[[#This Row],[Order Date]],"yyyy")</f>
        <v>2015</v>
      </c>
      <c r="Z2117" s="1" t="s">
        <v>98</v>
      </c>
    </row>
    <row r="2118" spans="1:26" x14ac:dyDescent="0.3">
      <c r="A2118">
        <v>9963</v>
      </c>
      <c r="B2118" s="1" t="s">
        <v>4405</v>
      </c>
      <c r="C2118" s="2">
        <v>42082</v>
      </c>
      <c r="D2118" s="2">
        <v>42085</v>
      </c>
      <c r="E2118" s="1" t="s">
        <v>89</v>
      </c>
      <c r="F2118" s="1" t="s">
        <v>1316</v>
      </c>
      <c r="G2118" s="1" t="s">
        <v>1317</v>
      </c>
      <c r="H2118" s="1" t="s">
        <v>102</v>
      </c>
      <c r="I2118" s="1" t="s">
        <v>27</v>
      </c>
      <c r="J2118" s="1" t="s">
        <v>103</v>
      </c>
      <c r="K2118" s="1" t="s">
        <v>94</v>
      </c>
      <c r="L2118" s="1" t="s">
        <v>95</v>
      </c>
      <c r="M2118" s="1" t="s">
        <v>2624</v>
      </c>
      <c r="N2118" s="1" t="s">
        <v>32</v>
      </c>
      <c r="O2118" s="1" t="s">
        <v>33</v>
      </c>
      <c r="P2118" s="1" t="s">
        <v>2625</v>
      </c>
      <c r="Q2118">
        <v>383.46559999999999</v>
      </c>
      <c r="R2118">
        <v>4</v>
      </c>
      <c r="S2118" s="5">
        <v>0.32</v>
      </c>
      <c r="T2118" s="11">
        <v>-67.670400000000001</v>
      </c>
      <c r="U2118" s="11">
        <f>SalesData[[#This Row],[Profit]]/SalesData[[#This Row],[Quantity]]</f>
        <v>-16.9176</v>
      </c>
      <c r="V2118" s="5">
        <f>SalesData[[#This Row],[Profit]]/SalesData[[#This Row],[Sales]]</f>
        <v>-0.17647058823529413</v>
      </c>
      <c r="W2118" s="17">
        <f>IF(SalesData[[#This Row],[Discount]]&gt;=0.2,1,0)</f>
        <v>1</v>
      </c>
      <c r="X2118" s="1" t="s">
        <v>35</v>
      </c>
      <c r="Y2118" s="1" t="str">
        <f>TEXT(SalesData[[#This Row],[Order Date]],"yyyy")</f>
        <v>2015</v>
      </c>
      <c r="Z2118" s="1" t="s">
        <v>197</v>
      </c>
    </row>
    <row r="2119" spans="1:26" x14ac:dyDescent="0.3">
      <c r="A2119">
        <v>9965</v>
      </c>
      <c r="B2119" s="1" t="s">
        <v>4406</v>
      </c>
      <c r="C2119" s="2">
        <v>42709</v>
      </c>
      <c r="D2119" s="2">
        <v>42714</v>
      </c>
      <c r="E2119" s="1" t="s">
        <v>23</v>
      </c>
      <c r="F2119" s="1" t="s">
        <v>4030</v>
      </c>
      <c r="G2119" s="1" t="s">
        <v>4031</v>
      </c>
      <c r="H2119" s="1" t="s">
        <v>92</v>
      </c>
      <c r="I2119" s="1" t="s">
        <v>27</v>
      </c>
      <c r="J2119" s="1" t="s">
        <v>232</v>
      </c>
      <c r="K2119" s="1" t="s">
        <v>202</v>
      </c>
      <c r="L2119" s="1" t="s">
        <v>69</v>
      </c>
      <c r="M2119" s="1" t="s">
        <v>375</v>
      </c>
      <c r="N2119" s="1" t="s">
        <v>32</v>
      </c>
      <c r="O2119" s="1" t="s">
        <v>58</v>
      </c>
      <c r="P2119" s="1" t="s">
        <v>376</v>
      </c>
      <c r="Q2119">
        <v>13.4</v>
      </c>
      <c r="R2119">
        <v>1</v>
      </c>
      <c r="S2119" s="5">
        <v>0</v>
      </c>
      <c r="T2119" s="11">
        <v>6.4320000000000004</v>
      </c>
      <c r="U2119" s="11">
        <f>SalesData[[#This Row],[Profit]]/SalesData[[#This Row],[Quantity]]</f>
        <v>6.4320000000000004</v>
      </c>
      <c r="V2119" s="5">
        <f>SalesData[[#This Row],[Profit]]/SalesData[[#This Row],[Sales]]</f>
        <v>0.48000000000000004</v>
      </c>
      <c r="W2119" s="17">
        <f>IF(SalesData[[#This Row],[Discount]]&gt;=0.2,1,0)</f>
        <v>0</v>
      </c>
      <c r="X2119" s="1" t="s">
        <v>60</v>
      </c>
      <c r="Y2119" s="1" t="str">
        <f>TEXT(SalesData[[#This Row],[Order Date]],"yyyy")</f>
        <v>2016</v>
      </c>
      <c r="Z2119" s="1" t="s">
        <v>98</v>
      </c>
    </row>
    <row r="2120" spans="1:26" x14ac:dyDescent="0.3">
      <c r="A2120">
        <v>9981</v>
      </c>
      <c r="B2120" s="1" t="s">
        <v>4407</v>
      </c>
      <c r="C2120" s="2">
        <v>42253</v>
      </c>
      <c r="D2120" s="2">
        <v>42256</v>
      </c>
      <c r="E2120" s="1" t="s">
        <v>23</v>
      </c>
      <c r="F2120" s="1" t="s">
        <v>1905</v>
      </c>
      <c r="G2120" s="1" t="s">
        <v>1906</v>
      </c>
      <c r="H2120" s="1" t="s">
        <v>26</v>
      </c>
      <c r="I2120" s="1" t="s">
        <v>27</v>
      </c>
      <c r="J2120" s="1" t="s">
        <v>1407</v>
      </c>
      <c r="K2120" s="1" t="s">
        <v>1408</v>
      </c>
      <c r="L2120" s="1" t="s">
        <v>30</v>
      </c>
      <c r="M2120" s="1" t="s">
        <v>1261</v>
      </c>
      <c r="N2120" s="1" t="s">
        <v>32</v>
      </c>
      <c r="O2120" s="1" t="s">
        <v>47</v>
      </c>
      <c r="P2120" s="1" t="s">
        <v>1065</v>
      </c>
      <c r="Q2120">
        <v>85.98</v>
      </c>
      <c r="R2120">
        <v>1</v>
      </c>
      <c r="S2120" s="5">
        <v>0</v>
      </c>
      <c r="T2120" s="11">
        <v>22.354800000000001</v>
      </c>
      <c r="U2120" s="11">
        <f>SalesData[[#This Row],[Profit]]/SalesData[[#This Row],[Quantity]]</f>
        <v>22.354800000000001</v>
      </c>
      <c r="V2120" s="5">
        <f>SalesData[[#This Row],[Profit]]/SalesData[[#This Row],[Sales]]</f>
        <v>0.26</v>
      </c>
      <c r="W2120" s="17">
        <f>IF(SalesData[[#This Row],[Discount]]&gt;=0.2,1,0)</f>
        <v>0</v>
      </c>
      <c r="X2120" s="1" t="s">
        <v>35</v>
      </c>
      <c r="Y2120" s="1" t="str">
        <f>TEXT(SalesData[[#This Row],[Order Date]],"yyyy")</f>
        <v>2015</v>
      </c>
      <c r="Z2120" s="1" t="s">
        <v>79</v>
      </c>
    </row>
    <row r="2121" spans="1:26" x14ac:dyDescent="0.3">
      <c r="A2121">
        <v>9990</v>
      </c>
      <c r="B2121" s="1" t="s">
        <v>4408</v>
      </c>
      <c r="C2121" s="2">
        <v>41660</v>
      </c>
      <c r="D2121" s="2">
        <v>41662</v>
      </c>
      <c r="E2121" s="1" t="s">
        <v>23</v>
      </c>
      <c r="F2121" s="1" t="s">
        <v>2021</v>
      </c>
      <c r="G2121" s="1" t="s">
        <v>2022</v>
      </c>
      <c r="H2121" s="1" t="s">
        <v>26</v>
      </c>
      <c r="I2121" s="1" t="s">
        <v>27</v>
      </c>
      <c r="J2121" s="1" t="s">
        <v>1008</v>
      </c>
      <c r="K2121" s="1" t="s">
        <v>45</v>
      </c>
      <c r="L2121" s="1" t="s">
        <v>30</v>
      </c>
      <c r="M2121" s="1" t="s">
        <v>1579</v>
      </c>
      <c r="N2121" s="1" t="s">
        <v>32</v>
      </c>
      <c r="O2121" s="1" t="s">
        <v>58</v>
      </c>
      <c r="P2121" s="1" t="s">
        <v>1580</v>
      </c>
      <c r="Q2121">
        <v>25.248000000000001</v>
      </c>
      <c r="R2121">
        <v>3</v>
      </c>
      <c r="S2121" s="5">
        <v>0.2</v>
      </c>
      <c r="T2121" s="11">
        <v>4.1028000000000002</v>
      </c>
      <c r="U2121" s="11">
        <f>SalesData[[#This Row],[Profit]]/SalesData[[#This Row],[Quantity]]</f>
        <v>1.3676000000000001</v>
      </c>
      <c r="V2121" s="5">
        <f>SalesData[[#This Row],[Profit]]/SalesData[[#This Row],[Sales]]</f>
        <v>0.16250000000000001</v>
      </c>
      <c r="W2121" s="17">
        <f>IF(SalesData[[#This Row],[Discount]]&gt;=0.2,1,0)</f>
        <v>1</v>
      </c>
      <c r="X2121" s="1" t="s">
        <v>72</v>
      </c>
      <c r="Y2121" s="1" t="str">
        <f>TEXT(SalesData[[#This Row],[Order Date]],"yyyy")</f>
        <v>2014</v>
      </c>
      <c r="Z2121" s="1" t="s">
        <v>171</v>
      </c>
    </row>
    <row r="2122" spans="1:26" x14ac:dyDescent="0.3">
      <c r="A2122">
        <v>9991</v>
      </c>
      <c r="B2122" s="1" t="s">
        <v>4409</v>
      </c>
      <c r="C2122" s="2">
        <v>42792</v>
      </c>
      <c r="D2122" s="2">
        <v>42797</v>
      </c>
      <c r="E2122" s="1" t="s">
        <v>41</v>
      </c>
      <c r="F2122" s="1" t="s">
        <v>242</v>
      </c>
      <c r="G2122" s="1" t="s">
        <v>243</v>
      </c>
      <c r="H2122" s="1" t="s">
        <v>26</v>
      </c>
      <c r="I2122" s="1" t="s">
        <v>27</v>
      </c>
      <c r="J2122" s="1" t="s">
        <v>552</v>
      </c>
      <c r="K2122" s="1" t="s">
        <v>55</v>
      </c>
      <c r="L2122" s="1" t="s">
        <v>56</v>
      </c>
      <c r="M2122" s="1" t="s">
        <v>3290</v>
      </c>
      <c r="N2122" s="1" t="s">
        <v>32</v>
      </c>
      <c r="O2122" s="1" t="s">
        <v>58</v>
      </c>
      <c r="P2122" s="1" t="s">
        <v>3291</v>
      </c>
      <c r="Q2122">
        <v>91.96</v>
      </c>
      <c r="R2122">
        <v>2</v>
      </c>
      <c r="S2122" s="5">
        <v>0</v>
      </c>
      <c r="T2122" s="11">
        <v>15.6332</v>
      </c>
      <c r="U2122" s="11">
        <f>SalesData[[#This Row],[Profit]]/SalesData[[#This Row],[Quantity]]</f>
        <v>7.8166000000000002</v>
      </c>
      <c r="V2122" s="5">
        <f>SalesData[[#This Row],[Profit]]/SalesData[[#This Row],[Sales]]</f>
        <v>0.17</v>
      </c>
      <c r="W2122" s="17">
        <f>IF(SalesData[[#This Row],[Discount]]&gt;=0.2,1,0)</f>
        <v>0</v>
      </c>
      <c r="X2122" s="1" t="s">
        <v>60</v>
      </c>
      <c r="Y2122" s="1" t="str">
        <f>TEXT(SalesData[[#This Row],[Order Date]],"yyyy")</f>
        <v>2017</v>
      </c>
      <c r="Z2122" s="1" t="s">
        <v>299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CECD4-4609-48D8-9DE6-7A015B135868}">
  <dimension ref="A1:V320"/>
  <sheetViews>
    <sheetView topLeftCell="E1" workbookViewId="0">
      <selection activeCell="O17" sqref="O17"/>
    </sheetView>
  </sheetViews>
  <sheetFormatPr defaultRowHeight="14.4" x14ac:dyDescent="0.3"/>
  <cols>
    <col min="2" max="2" width="9.77734375" customWidth="1"/>
    <col min="3" max="3" width="11.88671875" customWidth="1"/>
    <col min="4" max="4" width="10.88671875" customWidth="1"/>
    <col min="5" max="5" width="11.5546875" customWidth="1"/>
    <col min="6" max="6" width="13.109375" customWidth="1"/>
    <col min="7" max="7" width="16.33203125" customWidth="1"/>
    <col min="8" max="8" width="10.21875" customWidth="1"/>
    <col min="9" max="9" width="9.33203125" customWidth="1"/>
    <col min="13" max="13" width="11.5546875" customWidth="1"/>
    <col min="14" max="14" width="10.21875" customWidth="1"/>
    <col min="15" max="15" width="14.109375" customWidth="1"/>
    <col min="16" max="16" width="14.77734375" customWidth="1"/>
    <col min="18" max="18" width="10" customWidth="1"/>
    <col min="19" max="19" width="10.21875" customWidth="1"/>
    <col min="21" max="21" width="10" customWidth="1"/>
    <col min="22" max="22" width="13.33203125"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9981</v>
      </c>
      <c r="B2" t="s">
        <v>4407</v>
      </c>
      <c r="C2" s="2">
        <v>42253</v>
      </c>
      <c r="D2" s="2">
        <v>42256</v>
      </c>
      <c r="E2" t="s">
        <v>23</v>
      </c>
      <c r="F2" t="s">
        <v>1905</v>
      </c>
      <c r="G2" t="s">
        <v>1906</v>
      </c>
      <c r="H2" t="s">
        <v>26</v>
      </c>
      <c r="I2" t="s">
        <v>27</v>
      </c>
      <c r="J2" t="s">
        <v>1407</v>
      </c>
      <c r="K2" t="s">
        <v>1408</v>
      </c>
      <c r="L2" t="s">
        <v>30</v>
      </c>
      <c r="M2" t="s">
        <v>1261</v>
      </c>
      <c r="N2" t="s">
        <v>32</v>
      </c>
      <c r="O2" t="s">
        <v>47</v>
      </c>
      <c r="P2" t="s">
        <v>1065</v>
      </c>
      <c r="Q2">
        <v>85.98</v>
      </c>
      <c r="R2">
        <v>1</v>
      </c>
      <c r="S2">
        <v>0</v>
      </c>
      <c r="T2">
        <v>22.354800000000001</v>
      </c>
      <c r="U2" t="s">
        <v>35</v>
      </c>
      <c r="V2" t="s">
        <v>79</v>
      </c>
    </row>
    <row r="3" spans="1:22" x14ac:dyDescent="0.3">
      <c r="A3">
        <v>9956</v>
      </c>
      <c r="B3" t="s">
        <v>4404</v>
      </c>
      <c r="C3" s="2">
        <v>42352</v>
      </c>
      <c r="D3" s="2">
        <v>42354</v>
      </c>
      <c r="E3" t="s">
        <v>23</v>
      </c>
      <c r="F3" t="s">
        <v>3196</v>
      </c>
      <c r="G3" t="s">
        <v>3197</v>
      </c>
      <c r="H3" t="s">
        <v>92</v>
      </c>
      <c r="I3" t="s">
        <v>27</v>
      </c>
      <c r="J3" t="s">
        <v>54</v>
      </c>
      <c r="K3" t="s">
        <v>55</v>
      </c>
      <c r="L3" t="s">
        <v>56</v>
      </c>
      <c r="M3" t="s">
        <v>1256</v>
      </c>
      <c r="N3" t="s">
        <v>32</v>
      </c>
      <c r="O3" t="s">
        <v>47</v>
      </c>
      <c r="P3" t="s">
        <v>1257</v>
      </c>
      <c r="Q3">
        <v>273.56799999999998</v>
      </c>
      <c r="R3">
        <v>2</v>
      </c>
      <c r="S3">
        <v>0.2</v>
      </c>
      <c r="T3">
        <v>10.258800000000001</v>
      </c>
      <c r="U3" t="s">
        <v>72</v>
      </c>
      <c r="V3" t="s">
        <v>98</v>
      </c>
    </row>
    <row r="4" spans="1:22" x14ac:dyDescent="0.3">
      <c r="A4">
        <v>4</v>
      </c>
      <c r="B4" t="s">
        <v>40</v>
      </c>
      <c r="C4" s="2">
        <v>42288</v>
      </c>
      <c r="D4" s="2">
        <v>42295</v>
      </c>
      <c r="E4" t="s">
        <v>41</v>
      </c>
      <c r="F4" t="s">
        <v>42</v>
      </c>
      <c r="G4" t="s">
        <v>43</v>
      </c>
      <c r="H4" t="s">
        <v>26</v>
      </c>
      <c r="I4" t="s">
        <v>27</v>
      </c>
      <c r="J4" t="s">
        <v>44</v>
      </c>
      <c r="K4" t="s">
        <v>45</v>
      </c>
      <c r="L4" t="s">
        <v>30</v>
      </c>
      <c r="M4" t="s">
        <v>46</v>
      </c>
      <c r="N4" t="s">
        <v>32</v>
      </c>
      <c r="O4" t="s">
        <v>47</v>
      </c>
      <c r="P4" t="s">
        <v>48</v>
      </c>
      <c r="Q4">
        <v>957.57749999999999</v>
      </c>
      <c r="R4">
        <v>5</v>
      </c>
      <c r="S4">
        <v>0.45</v>
      </c>
      <c r="T4">
        <v>-383.03100000000001</v>
      </c>
      <c r="U4" t="s">
        <v>49</v>
      </c>
      <c r="V4" t="s">
        <v>50</v>
      </c>
    </row>
    <row r="5" spans="1:22" x14ac:dyDescent="0.3">
      <c r="A5">
        <v>9938</v>
      </c>
      <c r="B5" t="s">
        <v>4400</v>
      </c>
      <c r="C5" s="2">
        <v>42524</v>
      </c>
      <c r="D5" s="2">
        <v>42527</v>
      </c>
      <c r="E5" t="s">
        <v>23</v>
      </c>
      <c r="F5" t="s">
        <v>1843</v>
      </c>
      <c r="G5" t="s">
        <v>1844</v>
      </c>
      <c r="H5" t="s">
        <v>92</v>
      </c>
      <c r="I5" t="s">
        <v>27</v>
      </c>
      <c r="J5" t="s">
        <v>54</v>
      </c>
      <c r="K5" t="s">
        <v>55</v>
      </c>
      <c r="L5" t="s">
        <v>56</v>
      </c>
      <c r="M5" t="s">
        <v>1251</v>
      </c>
      <c r="N5" t="s">
        <v>32</v>
      </c>
      <c r="O5" t="s">
        <v>47</v>
      </c>
      <c r="P5" t="s">
        <v>1252</v>
      </c>
      <c r="Q5">
        <v>71.087999999999994</v>
      </c>
      <c r="R5">
        <v>2</v>
      </c>
      <c r="S5">
        <v>0.2</v>
      </c>
      <c r="T5">
        <v>-1.7771999999999999</v>
      </c>
      <c r="U5" t="s">
        <v>35</v>
      </c>
      <c r="V5" t="s">
        <v>61</v>
      </c>
    </row>
    <row r="6" spans="1:22" x14ac:dyDescent="0.3">
      <c r="A6">
        <v>11</v>
      </c>
      <c r="B6" t="s">
        <v>51</v>
      </c>
      <c r="C6" s="2">
        <v>41799</v>
      </c>
      <c r="D6" s="2">
        <v>41804</v>
      </c>
      <c r="E6" t="s">
        <v>41</v>
      </c>
      <c r="F6" t="s">
        <v>52</v>
      </c>
      <c r="G6" t="s">
        <v>53</v>
      </c>
      <c r="H6" t="s">
        <v>26</v>
      </c>
      <c r="I6" t="s">
        <v>27</v>
      </c>
      <c r="J6" t="s">
        <v>54</v>
      </c>
      <c r="K6" t="s">
        <v>55</v>
      </c>
      <c r="L6" t="s">
        <v>56</v>
      </c>
      <c r="M6" t="s">
        <v>62</v>
      </c>
      <c r="N6" t="s">
        <v>32</v>
      </c>
      <c r="O6" t="s">
        <v>47</v>
      </c>
      <c r="P6" t="s">
        <v>63</v>
      </c>
      <c r="Q6">
        <v>1706.184</v>
      </c>
      <c r="R6">
        <v>9</v>
      </c>
      <c r="S6">
        <v>0.2</v>
      </c>
      <c r="T6">
        <v>85.309200000000004</v>
      </c>
      <c r="U6" t="s">
        <v>60</v>
      </c>
      <c r="V6" t="s">
        <v>61</v>
      </c>
    </row>
    <row r="7" spans="1:22" x14ac:dyDescent="0.3">
      <c r="A7">
        <v>9900</v>
      </c>
      <c r="B7" t="s">
        <v>4384</v>
      </c>
      <c r="C7" s="2">
        <v>41726</v>
      </c>
      <c r="D7" s="2">
        <v>41732</v>
      </c>
      <c r="E7" t="s">
        <v>41</v>
      </c>
      <c r="F7" t="s">
        <v>1353</v>
      </c>
      <c r="G7" t="s">
        <v>1354</v>
      </c>
      <c r="H7" t="s">
        <v>102</v>
      </c>
      <c r="I7" t="s">
        <v>27</v>
      </c>
      <c r="J7" t="s">
        <v>880</v>
      </c>
      <c r="K7" t="s">
        <v>233</v>
      </c>
      <c r="L7" t="s">
        <v>69</v>
      </c>
      <c r="M7" t="s">
        <v>753</v>
      </c>
      <c r="N7" t="s">
        <v>32</v>
      </c>
      <c r="O7" t="s">
        <v>47</v>
      </c>
      <c r="P7" t="s">
        <v>754</v>
      </c>
      <c r="Q7">
        <v>330.58800000000002</v>
      </c>
      <c r="R7">
        <v>1</v>
      </c>
      <c r="S7">
        <v>0.4</v>
      </c>
      <c r="T7">
        <v>-143.25479999999999</v>
      </c>
      <c r="U7" t="s">
        <v>131</v>
      </c>
      <c r="V7" t="s">
        <v>197</v>
      </c>
    </row>
    <row r="8" spans="1:22" x14ac:dyDescent="0.3">
      <c r="A8">
        <v>25</v>
      </c>
      <c r="B8" t="s">
        <v>74</v>
      </c>
      <c r="C8" s="2">
        <v>42272</v>
      </c>
      <c r="D8" s="2">
        <v>42277</v>
      </c>
      <c r="E8" t="s">
        <v>41</v>
      </c>
      <c r="F8" t="s">
        <v>75</v>
      </c>
      <c r="G8" t="s">
        <v>76</v>
      </c>
      <c r="H8" t="s">
        <v>26</v>
      </c>
      <c r="I8" t="s">
        <v>27</v>
      </c>
      <c r="J8" t="s">
        <v>77</v>
      </c>
      <c r="K8" t="s">
        <v>78</v>
      </c>
      <c r="L8" t="s">
        <v>56</v>
      </c>
      <c r="M8" t="s">
        <v>46</v>
      </c>
      <c r="N8" t="s">
        <v>32</v>
      </c>
      <c r="O8" t="s">
        <v>47</v>
      </c>
      <c r="P8" t="s">
        <v>48</v>
      </c>
      <c r="Q8">
        <v>1044.6300000000001</v>
      </c>
      <c r="R8">
        <v>3</v>
      </c>
      <c r="S8">
        <v>0</v>
      </c>
      <c r="T8">
        <v>240.26490000000001</v>
      </c>
      <c r="U8" t="s">
        <v>60</v>
      </c>
      <c r="V8" t="s">
        <v>79</v>
      </c>
    </row>
    <row r="9" spans="1:22" x14ac:dyDescent="0.3">
      <c r="A9">
        <v>9858</v>
      </c>
      <c r="B9" t="s">
        <v>4377</v>
      </c>
      <c r="C9" s="2">
        <v>42089</v>
      </c>
      <c r="D9" s="2">
        <v>42093</v>
      </c>
      <c r="E9" t="s">
        <v>41</v>
      </c>
      <c r="F9" t="s">
        <v>625</v>
      </c>
      <c r="G9" t="s">
        <v>626</v>
      </c>
      <c r="H9" t="s">
        <v>92</v>
      </c>
      <c r="I9" t="s">
        <v>27</v>
      </c>
      <c r="J9" t="s">
        <v>193</v>
      </c>
      <c r="K9" t="s">
        <v>194</v>
      </c>
      <c r="L9" t="s">
        <v>56</v>
      </c>
      <c r="M9" t="s">
        <v>523</v>
      </c>
      <c r="N9" t="s">
        <v>32</v>
      </c>
      <c r="O9" t="s">
        <v>47</v>
      </c>
      <c r="P9" t="s">
        <v>524</v>
      </c>
      <c r="Q9">
        <v>3393.68</v>
      </c>
      <c r="R9">
        <v>8</v>
      </c>
      <c r="S9">
        <v>0</v>
      </c>
      <c r="T9">
        <v>610.86239999999998</v>
      </c>
      <c r="U9" t="s">
        <v>85</v>
      </c>
      <c r="V9" t="s">
        <v>197</v>
      </c>
    </row>
    <row r="10" spans="1:22" x14ac:dyDescent="0.3">
      <c r="A10">
        <v>9757</v>
      </c>
      <c r="B10" t="s">
        <v>4353</v>
      </c>
      <c r="C10" s="2">
        <v>42821</v>
      </c>
      <c r="D10" s="2">
        <v>42823</v>
      </c>
      <c r="E10" t="s">
        <v>23</v>
      </c>
      <c r="F10" t="s">
        <v>179</v>
      </c>
      <c r="G10" t="s">
        <v>180</v>
      </c>
      <c r="H10" t="s">
        <v>26</v>
      </c>
      <c r="I10" t="s">
        <v>27</v>
      </c>
      <c r="J10" t="s">
        <v>637</v>
      </c>
      <c r="K10" t="s">
        <v>718</v>
      </c>
      <c r="L10" t="s">
        <v>30</v>
      </c>
      <c r="M10" t="s">
        <v>370</v>
      </c>
      <c r="N10" t="s">
        <v>32</v>
      </c>
      <c r="O10" t="s">
        <v>47</v>
      </c>
      <c r="P10" t="s">
        <v>371</v>
      </c>
      <c r="Q10">
        <v>292.10000000000002</v>
      </c>
      <c r="R10">
        <v>2</v>
      </c>
      <c r="S10">
        <v>0</v>
      </c>
      <c r="T10">
        <v>58.42</v>
      </c>
      <c r="U10" t="s">
        <v>72</v>
      </c>
      <c r="V10" t="s">
        <v>197</v>
      </c>
    </row>
    <row r="11" spans="1:22" x14ac:dyDescent="0.3">
      <c r="A11">
        <v>9747</v>
      </c>
      <c r="B11" t="s">
        <v>4351</v>
      </c>
      <c r="C11" s="2">
        <v>43063</v>
      </c>
      <c r="D11" s="2">
        <v>43063</v>
      </c>
      <c r="E11" t="s">
        <v>427</v>
      </c>
      <c r="F11" t="s">
        <v>1209</v>
      </c>
      <c r="G11" t="s">
        <v>1210</v>
      </c>
      <c r="H11" t="s">
        <v>26</v>
      </c>
      <c r="I11" t="s">
        <v>27</v>
      </c>
      <c r="J11" t="s">
        <v>54</v>
      </c>
      <c r="K11" t="s">
        <v>55</v>
      </c>
      <c r="L11" t="s">
        <v>56</v>
      </c>
      <c r="M11" t="s">
        <v>1251</v>
      </c>
      <c r="N11" t="s">
        <v>32</v>
      </c>
      <c r="O11" t="s">
        <v>47</v>
      </c>
      <c r="P11" t="s">
        <v>1252</v>
      </c>
      <c r="Q11">
        <v>71.087999999999994</v>
      </c>
      <c r="R11">
        <v>2</v>
      </c>
      <c r="S11">
        <v>0.2</v>
      </c>
      <c r="T11">
        <v>-1.7771999999999999</v>
      </c>
      <c r="U11" t="s">
        <v>432</v>
      </c>
      <c r="V11" t="s">
        <v>36</v>
      </c>
    </row>
    <row r="12" spans="1:22" x14ac:dyDescent="0.3">
      <c r="A12">
        <v>9746</v>
      </c>
      <c r="B12" t="s">
        <v>4351</v>
      </c>
      <c r="C12" s="2">
        <v>43063</v>
      </c>
      <c r="D12" s="2">
        <v>43063</v>
      </c>
      <c r="E12" t="s">
        <v>427</v>
      </c>
      <c r="F12" t="s">
        <v>1209</v>
      </c>
      <c r="G12" t="s">
        <v>1210</v>
      </c>
      <c r="H12" t="s">
        <v>26</v>
      </c>
      <c r="I12" t="s">
        <v>27</v>
      </c>
      <c r="J12" t="s">
        <v>54</v>
      </c>
      <c r="K12" t="s">
        <v>55</v>
      </c>
      <c r="L12" t="s">
        <v>56</v>
      </c>
      <c r="M12" t="s">
        <v>443</v>
      </c>
      <c r="N12" t="s">
        <v>32</v>
      </c>
      <c r="O12" t="s">
        <v>47</v>
      </c>
      <c r="P12" t="s">
        <v>444</v>
      </c>
      <c r="Q12">
        <v>364.08</v>
      </c>
      <c r="R12">
        <v>2</v>
      </c>
      <c r="S12">
        <v>0.2</v>
      </c>
      <c r="T12">
        <v>9.1020000000000003</v>
      </c>
      <c r="U12" t="s">
        <v>432</v>
      </c>
      <c r="V12" t="s">
        <v>36</v>
      </c>
    </row>
    <row r="13" spans="1:22" x14ac:dyDescent="0.3">
      <c r="A13">
        <v>9640</v>
      </c>
      <c r="B13" t="s">
        <v>4330</v>
      </c>
      <c r="C13" s="2">
        <v>42032</v>
      </c>
      <c r="D13" s="2">
        <v>42035</v>
      </c>
      <c r="E13" t="s">
        <v>23</v>
      </c>
      <c r="F13" t="s">
        <v>4331</v>
      </c>
      <c r="G13" t="s">
        <v>4332</v>
      </c>
      <c r="H13" t="s">
        <v>26</v>
      </c>
      <c r="I13" t="s">
        <v>27</v>
      </c>
      <c r="J13" t="s">
        <v>511</v>
      </c>
      <c r="K13" t="s">
        <v>1038</v>
      </c>
      <c r="L13" t="s">
        <v>30</v>
      </c>
      <c r="M13" t="s">
        <v>753</v>
      </c>
      <c r="N13" t="s">
        <v>32</v>
      </c>
      <c r="O13" t="s">
        <v>47</v>
      </c>
      <c r="P13" t="s">
        <v>754</v>
      </c>
      <c r="Q13">
        <v>4297.6440000000002</v>
      </c>
      <c r="R13">
        <v>13</v>
      </c>
      <c r="S13">
        <v>0.4</v>
      </c>
      <c r="T13">
        <v>-1862.3124</v>
      </c>
      <c r="U13" t="s">
        <v>35</v>
      </c>
      <c r="V13" t="s">
        <v>171</v>
      </c>
    </row>
    <row r="14" spans="1:22" x14ac:dyDescent="0.3">
      <c r="A14">
        <v>9638</v>
      </c>
      <c r="B14" t="s">
        <v>4329</v>
      </c>
      <c r="C14" s="2">
        <v>41961</v>
      </c>
      <c r="D14" s="2">
        <v>41968</v>
      </c>
      <c r="E14" t="s">
        <v>41</v>
      </c>
      <c r="F14" t="s">
        <v>772</v>
      </c>
      <c r="G14" t="s">
        <v>773</v>
      </c>
      <c r="H14" t="s">
        <v>92</v>
      </c>
      <c r="I14" t="s">
        <v>27</v>
      </c>
      <c r="J14" t="s">
        <v>193</v>
      </c>
      <c r="K14" t="s">
        <v>194</v>
      </c>
      <c r="L14" t="s">
        <v>56</v>
      </c>
      <c r="M14" t="s">
        <v>1236</v>
      </c>
      <c r="N14" t="s">
        <v>32</v>
      </c>
      <c r="O14" t="s">
        <v>47</v>
      </c>
      <c r="P14" t="s">
        <v>1237</v>
      </c>
      <c r="Q14">
        <v>730.2</v>
      </c>
      <c r="R14">
        <v>4</v>
      </c>
      <c r="S14">
        <v>0</v>
      </c>
      <c r="T14">
        <v>94.926000000000002</v>
      </c>
      <c r="U14" t="s">
        <v>49</v>
      </c>
      <c r="V14" t="s">
        <v>36</v>
      </c>
    </row>
    <row r="15" spans="1:22" x14ac:dyDescent="0.3">
      <c r="A15">
        <v>9625</v>
      </c>
      <c r="B15" t="s">
        <v>4327</v>
      </c>
      <c r="C15" s="2">
        <v>42915</v>
      </c>
      <c r="D15" s="2">
        <v>42916</v>
      </c>
      <c r="E15" t="s">
        <v>89</v>
      </c>
      <c r="F15" t="s">
        <v>3435</v>
      </c>
      <c r="G15" t="s">
        <v>3436</v>
      </c>
      <c r="H15" t="s">
        <v>26</v>
      </c>
      <c r="I15" t="s">
        <v>27</v>
      </c>
      <c r="J15" t="s">
        <v>1741</v>
      </c>
      <c r="K15" t="s">
        <v>94</v>
      </c>
      <c r="L15" t="s">
        <v>95</v>
      </c>
      <c r="M15" t="s">
        <v>1629</v>
      </c>
      <c r="N15" t="s">
        <v>32</v>
      </c>
      <c r="O15" t="s">
        <v>47</v>
      </c>
      <c r="P15" t="s">
        <v>1630</v>
      </c>
      <c r="Q15">
        <v>307.31400000000002</v>
      </c>
      <c r="R15">
        <v>3</v>
      </c>
      <c r="S15">
        <v>0.3</v>
      </c>
      <c r="T15">
        <v>-39.511800000000001</v>
      </c>
      <c r="U15" t="s">
        <v>125</v>
      </c>
      <c r="V15" t="s">
        <v>61</v>
      </c>
    </row>
    <row r="16" spans="1:22" x14ac:dyDescent="0.3">
      <c r="A16">
        <v>9604</v>
      </c>
      <c r="B16" t="s">
        <v>4325</v>
      </c>
      <c r="C16" s="2">
        <v>42538</v>
      </c>
      <c r="D16" s="2">
        <v>42544</v>
      </c>
      <c r="E16" t="s">
        <v>41</v>
      </c>
      <c r="F16" t="s">
        <v>2126</v>
      </c>
      <c r="G16" t="s">
        <v>2127</v>
      </c>
      <c r="H16" t="s">
        <v>92</v>
      </c>
      <c r="I16" t="s">
        <v>27</v>
      </c>
      <c r="J16" t="s">
        <v>896</v>
      </c>
      <c r="K16" t="s">
        <v>122</v>
      </c>
      <c r="L16" t="s">
        <v>69</v>
      </c>
      <c r="M16" t="s">
        <v>1330</v>
      </c>
      <c r="N16" t="s">
        <v>32</v>
      </c>
      <c r="O16" t="s">
        <v>47</v>
      </c>
      <c r="P16" t="s">
        <v>1331</v>
      </c>
      <c r="Q16">
        <v>376.86599999999999</v>
      </c>
      <c r="R16">
        <v>3</v>
      </c>
      <c r="S16">
        <v>0.4</v>
      </c>
      <c r="T16">
        <v>-213.5574</v>
      </c>
      <c r="U16" t="s">
        <v>131</v>
      </c>
      <c r="V16" t="s">
        <v>61</v>
      </c>
    </row>
    <row r="17" spans="1:22" x14ac:dyDescent="0.3">
      <c r="A17">
        <v>9494</v>
      </c>
      <c r="B17" t="s">
        <v>4289</v>
      </c>
      <c r="C17" s="2">
        <v>42372</v>
      </c>
      <c r="D17" s="2">
        <v>42377</v>
      </c>
      <c r="E17" t="s">
        <v>41</v>
      </c>
      <c r="F17" t="s">
        <v>2002</v>
      </c>
      <c r="G17" t="s">
        <v>2003</v>
      </c>
      <c r="H17" t="s">
        <v>92</v>
      </c>
      <c r="I17" t="s">
        <v>27</v>
      </c>
      <c r="J17" t="s">
        <v>4290</v>
      </c>
      <c r="K17" t="s">
        <v>1524</v>
      </c>
      <c r="L17" t="s">
        <v>95</v>
      </c>
      <c r="M17" t="s">
        <v>443</v>
      </c>
      <c r="N17" t="s">
        <v>32</v>
      </c>
      <c r="O17" t="s">
        <v>47</v>
      </c>
      <c r="P17" t="s">
        <v>444</v>
      </c>
      <c r="Q17">
        <v>1592.85</v>
      </c>
      <c r="R17">
        <v>7</v>
      </c>
      <c r="S17">
        <v>0</v>
      </c>
      <c r="T17">
        <v>350.42700000000002</v>
      </c>
      <c r="U17" t="s">
        <v>60</v>
      </c>
      <c r="V17" t="s">
        <v>171</v>
      </c>
    </row>
    <row r="18" spans="1:22" x14ac:dyDescent="0.3">
      <c r="A18">
        <v>9487</v>
      </c>
      <c r="B18" t="s">
        <v>4287</v>
      </c>
      <c r="C18" s="2">
        <v>43020</v>
      </c>
      <c r="D18" s="2">
        <v>43020</v>
      </c>
      <c r="E18" t="s">
        <v>427</v>
      </c>
      <c r="F18" t="s">
        <v>477</v>
      </c>
      <c r="G18" t="s">
        <v>478</v>
      </c>
      <c r="H18" t="s">
        <v>26</v>
      </c>
      <c r="I18" t="s">
        <v>27</v>
      </c>
      <c r="J18" t="s">
        <v>1990</v>
      </c>
      <c r="K18" t="s">
        <v>4288</v>
      </c>
      <c r="L18" t="s">
        <v>69</v>
      </c>
      <c r="M18" t="s">
        <v>1079</v>
      </c>
      <c r="N18" t="s">
        <v>32</v>
      </c>
      <c r="O18" t="s">
        <v>47</v>
      </c>
      <c r="P18" t="s">
        <v>1080</v>
      </c>
      <c r="Q18">
        <v>673.34400000000005</v>
      </c>
      <c r="R18">
        <v>3</v>
      </c>
      <c r="S18">
        <v>0.3</v>
      </c>
      <c r="T18">
        <v>-76.953599999999994</v>
      </c>
      <c r="U18" t="s">
        <v>432</v>
      </c>
      <c r="V18" t="s">
        <v>50</v>
      </c>
    </row>
    <row r="19" spans="1:22" x14ac:dyDescent="0.3">
      <c r="A19">
        <v>9468</v>
      </c>
      <c r="B19" t="s">
        <v>4282</v>
      </c>
      <c r="C19" s="2">
        <v>43044</v>
      </c>
      <c r="D19" s="2">
        <v>43049</v>
      </c>
      <c r="E19" t="s">
        <v>23</v>
      </c>
      <c r="F19" t="s">
        <v>4283</v>
      </c>
      <c r="G19" t="s">
        <v>4284</v>
      </c>
      <c r="H19" t="s">
        <v>26</v>
      </c>
      <c r="I19" t="s">
        <v>27</v>
      </c>
      <c r="J19" t="s">
        <v>175</v>
      </c>
      <c r="K19" t="s">
        <v>122</v>
      </c>
      <c r="L19" t="s">
        <v>69</v>
      </c>
      <c r="M19" t="s">
        <v>2568</v>
      </c>
      <c r="N19" t="s">
        <v>32</v>
      </c>
      <c r="O19" t="s">
        <v>47</v>
      </c>
      <c r="P19" t="s">
        <v>2569</v>
      </c>
      <c r="Q19">
        <v>166.5</v>
      </c>
      <c r="R19">
        <v>2</v>
      </c>
      <c r="S19">
        <v>0.4</v>
      </c>
      <c r="T19">
        <v>-66.599999999999994</v>
      </c>
      <c r="U19" t="s">
        <v>60</v>
      </c>
      <c r="V19" t="s">
        <v>36</v>
      </c>
    </row>
    <row r="20" spans="1:22" x14ac:dyDescent="0.3">
      <c r="A20">
        <v>9431</v>
      </c>
      <c r="B20" t="s">
        <v>4278</v>
      </c>
      <c r="C20" s="2">
        <v>42244</v>
      </c>
      <c r="D20" s="2">
        <v>42248</v>
      </c>
      <c r="E20" t="s">
        <v>41</v>
      </c>
      <c r="F20" t="s">
        <v>378</v>
      </c>
      <c r="G20" t="s">
        <v>379</v>
      </c>
      <c r="H20" t="s">
        <v>92</v>
      </c>
      <c r="I20" t="s">
        <v>27</v>
      </c>
      <c r="J20" t="s">
        <v>1741</v>
      </c>
      <c r="K20" t="s">
        <v>94</v>
      </c>
      <c r="L20" t="s">
        <v>95</v>
      </c>
      <c r="M20" t="s">
        <v>1467</v>
      </c>
      <c r="N20" t="s">
        <v>32</v>
      </c>
      <c r="O20" t="s">
        <v>47</v>
      </c>
      <c r="P20" t="s">
        <v>1468</v>
      </c>
      <c r="Q20">
        <v>103.48099999999999</v>
      </c>
      <c r="R20">
        <v>1</v>
      </c>
      <c r="S20">
        <v>0.3</v>
      </c>
      <c r="T20">
        <v>-16.261299999999999</v>
      </c>
      <c r="U20" t="s">
        <v>85</v>
      </c>
      <c r="V20" t="s">
        <v>255</v>
      </c>
    </row>
    <row r="21" spans="1:22" x14ac:dyDescent="0.3">
      <c r="A21">
        <v>9403</v>
      </c>
      <c r="B21" t="s">
        <v>4270</v>
      </c>
      <c r="C21" s="2">
        <v>42594</v>
      </c>
      <c r="D21" s="2">
        <v>42599</v>
      </c>
      <c r="E21" t="s">
        <v>23</v>
      </c>
      <c r="F21" t="s">
        <v>1133</v>
      </c>
      <c r="G21" t="s">
        <v>1134</v>
      </c>
      <c r="H21" t="s">
        <v>26</v>
      </c>
      <c r="I21" t="s">
        <v>27</v>
      </c>
      <c r="J21" t="s">
        <v>175</v>
      </c>
      <c r="K21" t="s">
        <v>122</v>
      </c>
      <c r="L21" t="s">
        <v>69</v>
      </c>
      <c r="M21" t="s">
        <v>786</v>
      </c>
      <c r="N21" t="s">
        <v>32</v>
      </c>
      <c r="O21" t="s">
        <v>47</v>
      </c>
      <c r="P21" t="s">
        <v>787</v>
      </c>
      <c r="Q21">
        <v>209.148</v>
      </c>
      <c r="R21">
        <v>2</v>
      </c>
      <c r="S21">
        <v>0.4</v>
      </c>
      <c r="T21">
        <v>-66.230199999999996</v>
      </c>
      <c r="U21" t="s">
        <v>60</v>
      </c>
      <c r="V21" t="s">
        <v>255</v>
      </c>
    </row>
    <row r="22" spans="1:22" x14ac:dyDescent="0.3">
      <c r="A22">
        <v>9359</v>
      </c>
      <c r="B22" t="s">
        <v>4259</v>
      </c>
      <c r="C22" s="2">
        <v>42394</v>
      </c>
      <c r="D22" s="2">
        <v>42397</v>
      </c>
      <c r="E22" t="s">
        <v>23</v>
      </c>
      <c r="F22" t="s">
        <v>227</v>
      </c>
      <c r="G22" t="s">
        <v>228</v>
      </c>
      <c r="H22" t="s">
        <v>92</v>
      </c>
      <c r="I22" t="s">
        <v>27</v>
      </c>
      <c r="J22" t="s">
        <v>175</v>
      </c>
      <c r="K22" t="s">
        <v>122</v>
      </c>
      <c r="L22" t="s">
        <v>69</v>
      </c>
      <c r="M22" t="s">
        <v>786</v>
      </c>
      <c r="N22" t="s">
        <v>32</v>
      </c>
      <c r="O22" t="s">
        <v>47</v>
      </c>
      <c r="P22" t="s">
        <v>787</v>
      </c>
      <c r="Q22">
        <v>313.72199999999998</v>
      </c>
      <c r="R22">
        <v>3</v>
      </c>
      <c r="S22">
        <v>0.4</v>
      </c>
      <c r="T22">
        <v>-99.345299999999995</v>
      </c>
      <c r="U22" t="s">
        <v>35</v>
      </c>
      <c r="V22" t="s">
        <v>171</v>
      </c>
    </row>
    <row r="23" spans="1:22" x14ac:dyDescent="0.3">
      <c r="A23">
        <v>9344</v>
      </c>
      <c r="B23" t="s">
        <v>4252</v>
      </c>
      <c r="C23" s="2">
        <v>42783</v>
      </c>
      <c r="D23" s="2">
        <v>42786</v>
      </c>
      <c r="E23" t="s">
        <v>89</v>
      </c>
      <c r="F23" t="s">
        <v>750</v>
      </c>
      <c r="G23" t="s">
        <v>751</v>
      </c>
      <c r="H23" t="s">
        <v>102</v>
      </c>
      <c r="I23" t="s">
        <v>27</v>
      </c>
      <c r="J23" t="s">
        <v>121</v>
      </c>
      <c r="K23" t="s">
        <v>233</v>
      </c>
      <c r="L23" t="s">
        <v>69</v>
      </c>
      <c r="M23" t="s">
        <v>3191</v>
      </c>
      <c r="N23" t="s">
        <v>32</v>
      </c>
      <c r="O23" t="s">
        <v>47</v>
      </c>
      <c r="P23" t="s">
        <v>3192</v>
      </c>
      <c r="Q23">
        <v>455.97</v>
      </c>
      <c r="R23">
        <v>5</v>
      </c>
      <c r="S23">
        <v>0.4</v>
      </c>
      <c r="T23">
        <v>-106.393</v>
      </c>
      <c r="U23" t="s">
        <v>35</v>
      </c>
      <c r="V23" t="s">
        <v>299</v>
      </c>
    </row>
    <row r="24" spans="1:22" x14ac:dyDescent="0.3">
      <c r="A24">
        <v>9288</v>
      </c>
      <c r="B24" t="s">
        <v>4236</v>
      </c>
      <c r="C24" s="2">
        <v>42905</v>
      </c>
      <c r="D24" s="2">
        <v>42912</v>
      </c>
      <c r="E24" t="s">
        <v>41</v>
      </c>
      <c r="F24" t="s">
        <v>3398</v>
      </c>
      <c r="G24" t="s">
        <v>3399</v>
      </c>
      <c r="H24" t="s">
        <v>102</v>
      </c>
      <c r="I24" t="s">
        <v>27</v>
      </c>
      <c r="J24" t="s">
        <v>1741</v>
      </c>
      <c r="K24" t="s">
        <v>94</v>
      </c>
      <c r="L24" t="s">
        <v>95</v>
      </c>
      <c r="M24" t="s">
        <v>701</v>
      </c>
      <c r="N24" t="s">
        <v>32</v>
      </c>
      <c r="O24" t="s">
        <v>47</v>
      </c>
      <c r="P24" t="s">
        <v>702</v>
      </c>
      <c r="Q24">
        <v>457.48500000000001</v>
      </c>
      <c r="R24">
        <v>3</v>
      </c>
      <c r="S24">
        <v>0.3</v>
      </c>
      <c r="T24">
        <v>-84.961500000000001</v>
      </c>
      <c r="U24" t="s">
        <v>49</v>
      </c>
      <c r="V24" t="s">
        <v>61</v>
      </c>
    </row>
    <row r="25" spans="1:22" x14ac:dyDescent="0.3">
      <c r="A25">
        <v>9237</v>
      </c>
      <c r="B25" t="s">
        <v>4217</v>
      </c>
      <c r="C25" s="2">
        <v>42615</v>
      </c>
      <c r="D25" s="2">
        <v>42619</v>
      </c>
      <c r="E25" t="s">
        <v>41</v>
      </c>
      <c r="F25" t="s">
        <v>639</v>
      </c>
      <c r="G25" t="s">
        <v>640</v>
      </c>
      <c r="H25" t="s">
        <v>26</v>
      </c>
      <c r="I25" t="s">
        <v>27</v>
      </c>
      <c r="J25" t="s">
        <v>54</v>
      </c>
      <c r="K25" t="s">
        <v>55</v>
      </c>
      <c r="L25" t="s">
        <v>56</v>
      </c>
      <c r="M25" t="s">
        <v>62</v>
      </c>
      <c r="N25" t="s">
        <v>32</v>
      </c>
      <c r="O25" t="s">
        <v>47</v>
      </c>
      <c r="P25" t="s">
        <v>63</v>
      </c>
      <c r="Q25">
        <v>568.72799999999995</v>
      </c>
      <c r="R25">
        <v>3</v>
      </c>
      <c r="S25">
        <v>0.2</v>
      </c>
      <c r="T25">
        <v>28.436399999999999</v>
      </c>
      <c r="U25" t="s">
        <v>85</v>
      </c>
      <c r="V25" t="s">
        <v>79</v>
      </c>
    </row>
    <row r="26" spans="1:22" x14ac:dyDescent="0.3">
      <c r="A26">
        <v>9222</v>
      </c>
      <c r="B26" t="s">
        <v>4216</v>
      </c>
      <c r="C26" s="2">
        <v>43021</v>
      </c>
      <c r="D26" s="2">
        <v>43022</v>
      </c>
      <c r="E26" t="s">
        <v>89</v>
      </c>
      <c r="F26" t="s">
        <v>2109</v>
      </c>
      <c r="G26" t="s">
        <v>2110</v>
      </c>
      <c r="H26" t="s">
        <v>26</v>
      </c>
      <c r="I26" t="s">
        <v>27</v>
      </c>
      <c r="J26" t="s">
        <v>1407</v>
      </c>
      <c r="K26" t="s">
        <v>1408</v>
      </c>
      <c r="L26" t="s">
        <v>30</v>
      </c>
      <c r="M26" t="s">
        <v>308</v>
      </c>
      <c r="N26" t="s">
        <v>32</v>
      </c>
      <c r="O26" t="s">
        <v>47</v>
      </c>
      <c r="P26" t="s">
        <v>309</v>
      </c>
      <c r="Q26">
        <v>1504.52</v>
      </c>
      <c r="R26">
        <v>4</v>
      </c>
      <c r="S26">
        <v>0</v>
      </c>
      <c r="T26">
        <v>346.03960000000001</v>
      </c>
      <c r="U26" t="s">
        <v>125</v>
      </c>
      <c r="V26" t="s">
        <v>50</v>
      </c>
    </row>
    <row r="27" spans="1:22" x14ac:dyDescent="0.3">
      <c r="A27">
        <v>9060</v>
      </c>
      <c r="B27" t="s">
        <v>4188</v>
      </c>
      <c r="C27" s="2">
        <v>42535</v>
      </c>
      <c r="D27" s="2">
        <v>42539</v>
      </c>
      <c r="E27" t="s">
        <v>41</v>
      </c>
      <c r="F27" t="s">
        <v>682</v>
      </c>
      <c r="G27" t="s">
        <v>683</v>
      </c>
      <c r="H27" t="s">
        <v>92</v>
      </c>
      <c r="I27" t="s">
        <v>27</v>
      </c>
      <c r="J27" t="s">
        <v>193</v>
      </c>
      <c r="K27" t="s">
        <v>194</v>
      </c>
      <c r="L27" t="s">
        <v>56</v>
      </c>
      <c r="M27" t="s">
        <v>1136</v>
      </c>
      <c r="N27" t="s">
        <v>32</v>
      </c>
      <c r="O27" t="s">
        <v>47</v>
      </c>
      <c r="P27" t="s">
        <v>1137</v>
      </c>
      <c r="Q27">
        <v>1115.17</v>
      </c>
      <c r="R27">
        <v>7</v>
      </c>
      <c r="S27">
        <v>0</v>
      </c>
      <c r="T27">
        <v>334.55099999999999</v>
      </c>
      <c r="U27" t="s">
        <v>85</v>
      </c>
      <c r="V27" t="s">
        <v>61</v>
      </c>
    </row>
    <row r="28" spans="1:22" x14ac:dyDescent="0.3">
      <c r="A28">
        <v>118</v>
      </c>
      <c r="B28" t="s">
        <v>190</v>
      </c>
      <c r="C28" s="2">
        <v>42065</v>
      </c>
      <c r="D28" s="2">
        <v>42069</v>
      </c>
      <c r="E28" t="s">
        <v>41</v>
      </c>
      <c r="F28" t="s">
        <v>191</v>
      </c>
      <c r="G28" t="s">
        <v>192</v>
      </c>
      <c r="H28" t="s">
        <v>26</v>
      </c>
      <c r="I28" t="s">
        <v>27</v>
      </c>
      <c r="J28" t="s">
        <v>193</v>
      </c>
      <c r="K28" t="s">
        <v>194</v>
      </c>
      <c r="L28" t="s">
        <v>56</v>
      </c>
      <c r="M28" t="s">
        <v>195</v>
      </c>
      <c r="N28" t="s">
        <v>32</v>
      </c>
      <c r="O28" t="s">
        <v>47</v>
      </c>
      <c r="P28" t="s">
        <v>196</v>
      </c>
      <c r="Q28">
        <v>787.53</v>
      </c>
      <c r="R28">
        <v>3</v>
      </c>
      <c r="S28">
        <v>0</v>
      </c>
      <c r="T28">
        <v>165.38130000000001</v>
      </c>
      <c r="U28" t="s">
        <v>85</v>
      </c>
      <c r="V28" t="s">
        <v>197</v>
      </c>
    </row>
    <row r="29" spans="1:22" x14ac:dyDescent="0.3">
      <c r="A29">
        <v>9059</v>
      </c>
      <c r="B29" t="s">
        <v>4187</v>
      </c>
      <c r="C29" s="2">
        <v>42297</v>
      </c>
      <c r="D29" s="2">
        <v>42301</v>
      </c>
      <c r="E29" t="s">
        <v>41</v>
      </c>
      <c r="F29" t="s">
        <v>2919</v>
      </c>
      <c r="G29" t="s">
        <v>2920</v>
      </c>
      <c r="H29" t="s">
        <v>26</v>
      </c>
      <c r="I29" t="s">
        <v>27</v>
      </c>
      <c r="J29" t="s">
        <v>54</v>
      </c>
      <c r="K29" t="s">
        <v>55</v>
      </c>
      <c r="L29" t="s">
        <v>56</v>
      </c>
      <c r="M29" t="s">
        <v>3191</v>
      </c>
      <c r="N29" t="s">
        <v>32</v>
      </c>
      <c r="O29" t="s">
        <v>47</v>
      </c>
      <c r="P29" t="s">
        <v>3192</v>
      </c>
      <c r="Q29">
        <v>364.77600000000001</v>
      </c>
      <c r="R29">
        <v>3</v>
      </c>
      <c r="S29">
        <v>0.2</v>
      </c>
      <c r="T29">
        <v>27.3582</v>
      </c>
      <c r="U29" t="s">
        <v>85</v>
      </c>
      <c r="V29" t="s">
        <v>50</v>
      </c>
    </row>
    <row r="30" spans="1:22" x14ac:dyDescent="0.3">
      <c r="A30">
        <v>9041</v>
      </c>
      <c r="B30" t="s">
        <v>4181</v>
      </c>
      <c r="C30" s="2">
        <v>41901</v>
      </c>
      <c r="D30" s="2">
        <v>41906</v>
      </c>
      <c r="E30" t="s">
        <v>41</v>
      </c>
      <c r="F30" t="s">
        <v>4182</v>
      </c>
      <c r="G30" t="s">
        <v>4183</v>
      </c>
      <c r="H30" t="s">
        <v>92</v>
      </c>
      <c r="I30" t="s">
        <v>27</v>
      </c>
      <c r="J30" t="s">
        <v>3060</v>
      </c>
      <c r="K30" t="s">
        <v>522</v>
      </c>
      <c r="L30" t="s">
        <v>56</v>
      </c>
      <c r="M30" t="s">
        <v>1467</v>
      </c>
      <c r="N30" t="s">
        <v>32</v>
      </c>
      <c r="O30" t="s">
        <v>47</v>
      </c>
      <c r="P30" t="s">
        <v>1468</v>
      </c>
      <c r="Q30">
        <v>73.915000000000006</v>
      </c>
      <c r="R30">
        <v>1</v>
      </c>
      <c r="S30">
        <v>0.5</v>
      </c>
      <c r="T30">
        <v>-45.827300000000001</v>
      </c>
      <c r="U30" t="s">
        <v>60</v>
      </c>
      <c r="V30" t="s">
        <v>79</v>
      </c>
    </row>
    <row r="31" spans="1:22" x14ac:dyDescent="0.3">
      <c r="A31">
        <v>126</v>
      </c>
      <c r="B31" t="s">
        <v>210</v>
      </c>
      <c r="C31" s="2">
        <v>41902</v>
      </c>
      <c r="D31" s="2">
        <v>41907</v>
      </c>
      <c r="E31" t="s">
        <v>41</v>
      </c>
      <c r="F31" t="s">
        <v>211</v>
      </c>
      <c r="G31" t="s">
        <v>212</v>
      </c>
      <c r="H31" t="s">
        <v>26</v>
      </c>
      <c r="I31" t="s">
        <v>27</v>
      </c>
      <c r="J31" t="s">
        <v>213</v>
      </c>
      <c r="K31" t="s">
        <v>136</v>
      </c>
      <c r="L31" t="s">
        <v>95</v>
      </c>
      <c r="M31" t="s">
        <v>214</v>
      </c>
      <c r="N31" t="s">
        <v>32</v>
      </c>
      <c r="O31" t="s">
        <v>47</v>
      </c>
      <c r="P31" t="s">
        <v>215</v>
      </c>
      <c r="Q31">
        <v>617.70000000000005</v>
      </c>
      <c r="R31">
        <v>6</v>
      </c>
      <c r="S31">
        <v>0.5</v>
      </c>
      <c r="T31">
        <v>-407.68200000000002</v>
      </c>
      <c r="U31" t="s">
        <v>60</v>
      </c>
      <c r="V31" t="s">
        <v>79</v>
      </c>
    </row>
    <row r="32" spans="1:22" x14ac:dyDescent="0.3">
      <c r="A32">
        <v>9032</v>
      </c>
      <c r="B32" t="s">
        <v>4179</v>
      </c>
      <c r="C32" s="2">
        <v>42979</v>
      </c>
      <c r="D32" s="2">
        <v>42979</v>
      </c>
      <c r="E32" t="s">
        <v>427</v>
      </c>
      <c r="F32" t="s">
        <v>1590</v>
      </c>
      <c r="G32" t="s">
        <v>1591</v>
      </c>
      <c r="H32" t="s">
        <v>92</v>
      </c>
      <c r="I32" t="s">
        <v>27</v>
      </c>
      <c r="J32" t="s">
        <v>193</v>
      </c>
      <c r="K32" t="s">
        <v>194</v>
      </c>
      <c r="L32" t="s">
        <v>56</v>
      </c>
      <c r="M32" t="s">
        <v>319</v>
      </c>
      <c r="N32" t="s">
        <v>32</v>
      </c>
      <c r="O32" t="s">
        <v>47</v>
      </c>
      <c r="P32" t="s">
        <v>320</v>
      </c>
      <c r="Q32">
        <v>283.56</v>
      </c>
      <c r="R32">
        <v>4</v>
      </c>
      <c r="S32">
        <v>0</v>
      </c>
      <c r="T32">
        <v>45.369599999999998</v>
      </c>
      <c r="U32" t="s">
        <v>432</v>
      </c>
      <c r="V32" t="s">
        <v>79</v>
      </c>
    </row>
    <row r="33" spans="1:22" x14ac:dyDescent="0.3">
      <c r="A33">
        <v>8994</v>
      </c>
      <c r="B33" t="s">
        <v>4169</v>
      </c>
      <c r="C33" s="2">
        <v>43024</v>
      </c>
      <c r="D33" s="2">
        <v>43029</v>
      </c>
      <c r="E33" t="s">
        <v>41</v>
      </c>
      <c r="F33" t="s">
        <v>3529</v>
      </c>
      <c r="G33" t="s">
        <v>3530</v>
      </c>
      <c r="H33" t="s">
        <v>92</v>
      </c>
      <c r="I33" t="s">
        <v>27</v>
      </c>
      <c r="J33" t="s">
        <v>159</v>
      </c>
      <c r="K33" t="s">
        <v>143</v>
      </c>
      <c r="L33" t="s">
        <v>30</v>
      </c>
      <c r="M33" t="s">
        <v>1813</v>
      </c>
      <c r="N33" t="s">
        <v>32</v>
      </c>
      <c r="O33" t="s">
        <v>47</v>
      </c>
      <c r="P33" t="s">
        <v>1814</v>
      </c>
      <c r="Q33">
        <v>1875.258</v>
      </c>
      <c r="R33">
        <v>7</v>
      </c>
      <c r="S33">
        <v>0.4</v>
      </c>
      <c r="T33">
        <v>-968.88329999999996</v>
      </c>
      <c r="U33" t="s">
        <v>60</v>
      </c>
      <c r="V33" t="s">
        <v>50</v>
      </c>
    </row>
    <row r="34" spans="1:22" x14ac:dyDescent="0.3">
      <c r="A34">
        <v>8985</v>
      </c>
      <c r="B34" t="s">
        <v>4164</v>
      </c>
      <c r="C34" s="2">
        <v>42435</v>
      </c>
      <c r="D34" s="2">
        <v>42441</v>
      </c>
      <c r="E34" t="s">
        <v>41</v>
      </c>
      <c r="F34" t="s">
        <v>179</v>
      </c>
      <c r="G34" t="s">
        <v>180</v>
      </c>
      <c r="H34" t="s">
        <v>26</v>
      </c>
      <c r="I34" t="s">
        <v>27</v>
      </c>
      <c r="J34" t="s">
        <v>135</v>
      </c>
      <c r="K34" t="s">
        <v>136</v>
      </c>
      <c r="L34" t="s">
        <v>95</v>
      </c>
      <c r="M34" t="s">
        <v>1902</v>
      </c>
      <c r="N34" t="s">
        <v>32</v>
      </c>
      <c r="O34" t="s">
        <v>47</v>
      </c>
      <c r="P34" t="s">
        <v>1903</v>
      </c>
      <c r="Q34">
        <v>145.97999999999999</v>
      </c>
      <c r="R34">
        <v>2</v>
      </c>
      <c r="S34">
        <v>0.5</v>
      </c>
      <c r="T34">
        <v>-99.266400000000004</v>
      </c>
      <c r="U34" t="s">
        <v>131</v>
      </c>
      <c r="V34" t="s">
        <v>197</v>
      </c>
    </row>
    <row r="35" spans="1:22" x14ac:dyDescent="0.3">
      <c r="A35">
        <v>8977</v>
      </c>
      <c r="B35" t="s">
        <v>4163</v>
      </c>
      <c r="C35" s="2">
        <v>43062</v>
      </c>
      <c r="D35" s="2">
        <v>43065</v>
      </c>
      <c r="E35" t="s">
        <v>89</v>
      </c>
      <c r="F35" t="s">
        <v>2326</v>
      </c>
      <c r="G35" t="s">
        <v>2327</v>
      </c>
      <c r="H35" t="s">
        <v>92</v>
      </c>
      <c r="I35" t="s">
        <v>27</v>
      </c>
      <c r="J35" t="s">
        <v>1741</v>
      </c>
      <c r="K35" t="s">
        <v>94</v>
      </c>
      <c r="L35" t="s">
        <v>95</v>
      </c>
      <c r="M35" t="s">
        <v>1236</v>
      </c>
      <c r="N35" t="s">
        <v>32</v>
      </c>
      <c r="O35" t="s">
        <v>47</v>
      </c>
      <c r="P35" t="s">
        <v>1237</v>
      </c>
      <c r="Q35">
        <v>127.785</v>
      </c>
      <c r="R35">
        <v>1</v>
      </c>
      <c r="S35">
        <v>0.3</v>
      </c>
      <c r="T35">
        <v>-31.0335</v>
      </c>
      <c r="U35" t="s">
        <v>35</v>
      </c>
      <c r="V35" t="s">
        <v>36</v>
      </c>
    </row>
    <row r="36" spans="1:22" x14ac:dyDescent="0.3">
      <c r="A36">
        <v>8950</v>
      </c>
      <c r="B36" t="s">
        <v>4151</v>
      </c>
      <c r="C36" s="2">
        <v>43091</v>
      </c>
      <c r="D36" s="2">
        <v>43097</v>
      </c>
      <c r="E36" t="s">
        <v>41</v>
      </c>
      <c r="F36" t="s">
        <v>4152</v>
      </c>
      <c r="G36" t="s">
        <v>4153</v>
      </c>
      <c r="H36" t="s">
        <v>26</v>
      </c>
      <c r="I36" t="s">
        <v>27</v>
      </c>
      <c r="J36" t="s">
        <v>479</v>
      </c>
      <c r="K36" t="s">
        <v>143</v>
      </c>
      <c r="L36" t="s">
        <v>30</v>
      </c>
      <c r="M36" t="s">
        <v>344</v>
      </c>
      <c r="N36" t="s">
        <v>32</v>
      </c>
      <c r="O36" t="s">
        <v>47</v>
      </c>
      <c r="P36" t="s">
        <v>345</v>
      </c>
      <c r="Q36">
        <v>934.95600000000002</v>
      </c>
      <c r="R36">
        <v>6</v>
      </c>
      <c r="S36">
        <v>0.4</v>
      </c>
      <c r="T36">
        <v>-249.32159999999999</v>
      </c>
      <c r="U36" t="s">
        <v>131</v>
      </c>
      <c r="V36" t="s">
        <v>98</v>
      </c>
    </row>
    <row r="37" spans="1:22" x14ac:dyDescent="0.3">
      <c r="A37">
        <v>8930</v>
      </c>
      <c r="B37" t="s">
        <v>4146</v>
      </c>
      <c r="C37" s="2">
        <v>42107</v>
      </c>
      <c r="D37" s="2">
        <v>42111</v>
      </c>
      <c r="E37" t="s">
        <v>41</v>
      </c>
      <c r="F37" t="s">
        <v>3054</v>
      </c>
      <c r="G37" t="s">
        <v>3055</v>
      </c>
      <c r="H37" t="s">
        <v>26</v>
      </c>
      <c r="I37" t="s">
        <v>27</v>
      </c>
      <c r="J37" t="s">
        <v>1870</v>
      </c>
      <c r="K37" t="s">
        <v>94</v>
      </c>
      <c r="L37" t="s">
        <v>95</v>
      </c>
      <c r="M37" t="s">
        <v>1286</v>
      </c>
      <c r="N37" t="s">
        <v>32</v>
      </c>
      <c r="O37" t="s">
        <v>47</v>
      </c>
      <c r="P37" t="s">
        <v>1287</v>
      </c>
      <c r="Q37">
        <v>211.37200000000001</v>
      </c>
      <c r="R37">
        <v>2</v>
      </c>
      <c r="S37">
        <v>0.3</v>
      </c>
      <c r="T37">
        <v>-45.293999999999997</v>
      </c>
      <c r="U37" t="s">
        <v>85</v>
      </c>
      <c r="V37" t="s">
        <v>115</v>
      </c>
    </row>
    <row r="38" spans="1:22" x14ac:dyDescent="0.3">
      <c r="A38">
        <v>8929</v>
      </c>
      <c r="B38" t="s">
        <v>4146</v>
      </c>
      <c r="C38" s="2">
        <v>42107</v>
      </c>
      <c r="D38" s="2">
        <v>42111</v>
      </c>
      <c r="E38" t="s">
        <v>41</v>
      </c>
      <c r="F38" t="s">
        <v>3054</v>
      </c>
      <c r="G38" t="s">
        <v>3055</v>
      </c>
      <c r="H38" t="s">
        <v>26</v>
      </c>
      <c r="I38" t="s">
        <v>27</v>
      </c>
      <c r="J38" t="s">
        <v>1870</v>
      </c>
      <c r="K38" t="s">
        <v>94</v>
      </c>
      <c r="L38" t="s">
        <v>95</v>
      </c>
      <c r="M38" t="s">
        <v>701</v>
      </c>
      <c r="N38" t="s">
        <v>32</v>
      </c>
      <c r="O38" t="s">
        <v>47</v>
      </c>
      <c r="P38" t="s">
        <v>702</v>
      </c>
      <c r="Q38">
        <v>609.98</v>
      </c>
      <c r="R38">
        <v>4</v>
      </c>
      <c r="S38">
        <v>0.3</v>
      </c>
      <c r="T38">
        <v>-113.282</v>
      </c>
      <c r="U38" t="s">
        <v>85</v>
      </c>
      <c r="V38" t="s">
        <v>115</v>
      </c>
    </row>
    <row r="39" spans="1:22" x14ac:dyDescent="0.3">
      <c r="A39">
        <v>8927</v>
      </c>
      <c r="B39" t="s">
        <v>4143</v>
      </c>
      <c r="C39" s="2">
        <v>42399</v>
      </c>
      <c r="D39" s="2">
        <v>42403</v>
      </c>
      <c r="E39" t="s">
        <v>41</v>
      </c>
      <c r="F39" t="s">
        <v>4144</v>
      </c>
      <c r="G39" t="s">
        <v>4145</v>
      </c>
      <c r="H39" t="s">
        <v>26</v>
      </c>
      <c r="I39" t="s">
        <v>27</v>
      </c>
      <c r="J39" t="s">
        <v>1004</v>
      </c>
      <c r="K39" t="s">
        <v>136</v>
      </c>
      <c r="L39" t="s">
        <v>95</v>
      </c>
      <c r="M39" t="s">
        <v>614</v>
      </c>
      <c r="N39" t="s">
        <v>32</v>
      </c>
      <c r="O39" t="s">
        <v>47</v>
      </c>
      <c r="P39" t="s">
        <v>615</v>
      </c>
      <c r="Q39">
        <v>626.1</v>
      </c>
      <c r="R39">
        <v>3</v>
      </c>
      <c r="S39">
        <v>0.5</v>
      </c>
      <c r="T39">
        <v>-538.44600000000003</v>
      </c>
      <c r="U39" t="s">
        <v>85</v>
      </c>
      <c r="V39" t="s">
        <v>171</v>
      </c>
    </row>
    <row r="40" spans="1:22" x14ac:dyDescent="0.3">
      <c r="A40">
        <v>8894</v>
      </c>
      <c r="B40" t="s">
        <v>4137</v>
      </c>
      <c r="C40" s="2">
        <v>41856</v>
      </c>
      <c r="D40" s="2">
        <v>41863</v>
      </c>
      <c r="E40" t="s">
        <v>41</v>
      </c>
      <c r="F40" t="s">
        <v>2792</v>
      </c>
      <c r="G40" t="s">
        <v>2793</v>
      </c>
      <c r="H40" t="s">
        <v>26</v>
      </c>
      <c r="I40" t="s">
        <v>27</v>
      </c>
      <c r="J40" t="s">
        <v>3534</v>
      </c>
      <c r="K40" t="s">
        <v>94</v>
      </c>
      <c r="L40" t="s">
        <v>95</v>
      </c>
      <c r="M40" t="s">
        <v>1463</v>
      </c>
      <c r="N40" t="s">
        <v>32</v>
      </c>
      <c r="O40" t="s">
        <v>47</v>
      </c>
      <c r="P40" t="s">
        <v>1464</v>
      </c>
      <c r="Q40">
        <v>489.23</v>
      </c>
      <c r="R40">
        <v>2</v>
      </c>
      <c r="S40">
        <v>0.3</v>
      </c>
      <c r="T40">
        <v>41.933999999999997</v>
      </c>
      <c r="U40" t="s">
        <v>49</v>
      </c>
      <c r="V40" t="s">
        <v>255</v>
      </c>
    </row>
    <row r="41" spans="1:22" x14ac:dyDescent="0.3">
      <c r="A41">
        <v>8784</v>
      </c>
      <c r="B41" t="s">
        <v>4117</v>
      </c>
      <c r="C41" s="2">
        <v>42628</v>
      </c>
      <c r="D41" s="2">
        <v>42633</v>
      </c>
      <c r="E41" t="s">
        <v>41</v>
      </c>
      <c r="F41" t="s">
        <v>677</v>
      </c>
      <c r="G41" t="s">
        <v>678</v>
      </c>
      <c r="H41" t="s">
        <v>92</v>
      </c>
      <c r="I41" t="s">
        <v>27</v>
      </c>
      <c r="J41" t="s">
        <v>4118</v>
      </c>
      <c r="K41" t="s">
        <v>2282</v>
      </c>
      <c r="L41" t="s">
        <v>56</v>
      </c>
      <c r="M41" t="s">
        <v>308</v>
      </c>
      <c r="N41" t="s">
        <v>32</v>
      </c>
      <c r="O41" t="s">
        <v>47</v>
      </c>
      <c r="P41" t="s">
        <v>309</v>
      </c>
      <c r="Q41">
        <v>1128.3900000000001</v>
      </c>
      <c r="R41">
        <v>3</v>
      </c>
      <c r="S41">
        <v>0</v>
      </c>
      <c r="T41">
        <v>259.52969999999999</v>
      </c>
      <c r="U41" t="s">
        <v>60</v>
      </c>
      <c r="V41" t="s">
        <v>79</v>
      </c>
    </row>
    <row r="42" spans="1:22" x14ac:dyDescent="0.3">
      <c r="A42">
        <v>8712</v>
      </c>
      <c r="B42" t="s">
        <v>4102</v>
      </c>
      <c r="C42" s="2">
        <v>41701</v>
      </c>
      <c r="D42" s="2">
        <v>41705</v>
      </c>
      <c r="E42" t="s">
        <v>41</v>
      </c>
      <c r="F42" t="s">
        <v>4023</v>
      </c>
      <c r="G42" t="s">
        <v>4024</v>
      </c>
      <c r="H42" t="s">
        <v>26</v>
      </c>
      <c r="I42" t="s">
        <v>27</v>
      </c>
      <c r="J42" t="s">
        <v>641</v>
      </c>
      <c r="K42" t="s">
        <v>55</v>
      </c>
      <c r="L42" t="s">
        <v>56</v>
      </c>
      <c r="M42" t="s">
        <v>1249</v>
      </c>
      <c r="N42" t="s">
        <v>32</v>
      </c>
      <c r="O42" t="s">
        <v>47</v>
      </c>
      <c r="P42" t="s">
        <v>1250</v>
      </c>
      <c r="Q42">
        <v>626.35199999999998</v>
      </c>
      <c r="R42">
        <v>3</v>
      </c>
      <c r="S42">
        <v>0.2</v>
      </c>
      <c r="T42">
        <v>-23.488199999999999</v>
      </c>
      <c r="U42" t="s">
        <v>85</v>
      </c>
      <c r="V42" t="s">
        <v>197</v>
      </c>
    </row>
    <row r="43" spans="1:22" x14ac:dyDescent="0.3">
      <c r="A43">
        <v>8699</v>
      </c>
      <c r="B43" t="s">
        <v>4099</v>
      </c>
      <c r="C43" s="2">
        <v>42901</v>
      </c>
      <c r="D43" s="2">
        <v>42906</v>
      </c>
      <c r="E43" t="s">
        <v>41</v>
      </c>
      <c r="F43" t="s">
        <v>388</v>
      </c>
      <c r="G43" t="s">
        <v>389</v>
      </c>
      <c r="H43" t="s">
        <v>92</v>
      </c>
      <c r="I43" t="s">
        <v>27</v>
      </c>
      <c r="J43" t="s">
        <v>2649</v>
      </c>
      <c r="K43" t="s">
        <v>143</v>
      </c>
      <c r="L43" t="s">
        <v>30</v>
      </c>
      <c r="M43" t="s">
        <v>2408</v>
      </c>
      <c r="N43" t="s">
        <v>32</v>
      </c>
      <c r="O43" t="s">
        <v>47</v>
      </c>
      <c r="P43" t="s">
        <v>2409</v>
      </c>
      <c r="Q43">
        <v>120.96</v>
      </c>
      <c r="R43">
        <v>2</v>
      </c>
      <c r="S43">
        <v>0.4</v>
      </c>
      <c r="T43">
        <v>-28.224</v>
      </c>
      <c r="U43" t="s">
        <v>60</v>
      </c>
      <c r="V43" t="s">
        <v>61</v>
      </c>
    </row>
    <row r="44" spans="1:22" x14ac:dyDescent="0.3">
      <c r="A44">
        <v>202</v>
      </c>
      <c r="B44" t="s">
        <v>264</v>
      </c>
      <c r="C44" s="2">
        <v>41854</v>
      </c>
      <c r="D44" s="2">
        <v>41856</v>
      </c>
      <c r="E44" t="s">
        <v>89</v>
      </c>
      <c r="F44" t="s">
        <v>265</v>
      </c>
      <c r="G44" t="s">
        <v>266</v>
      </c>
      <c r="H44" t="s">
        <v>26</v>
      </c>
      <c r="I44" t="s">
        <v>27</v>
      </c>
      <c r="J44" t="s">
        <v>267</v>
      </c>
      <c r="K44" t="s">
        <v>182</v>
      </c>
      <c r="L44" t="s">
        <v>56</v>
      </c>
      <c r="M44" t="s">
        <v>268</v>
      </c>
      <c r="N44" t="s">
        <v>32</v>
      </c>
      <c r="O44" t="s">
        <v>47</v>
      </c>
      <c r="P44" t="s">
        <v>269</v>
      </c>
      <c r="Q44">
        <v>218.75</v>
      </c>
      <c r="R44">
        <v>2</v>
      </c>
      <c r="S44">
        <v>0.5</v>
      </c>
      <c r="T44">
        <v>-161.875</v>
      </c>
      <c r="U44" t="s">
        <v>72</v>
      </c>
      <c r="V44" t="s">
        <v>255</v>
      </c>
    </row>
    <row r="45" spans="1:22" x14ac:dyDescent="0.3">
      <c r="A45">
        <v>8696</v>
      </c>
      <c r="B45" t="s">
        <v>4098</v>
      </c>
      <c r="C45" s="2">
        <v>42993</v>
      </c>
      <c r="D45" s="2">
        <v>42995</v>
      </c>
      <c r="E45" t="s">
        <v>23</v>
      </c>
      <c r="F45" t="s">
        <v>303</v>
      </c>
      <c r="G45" t="s">
        <v>304</v>
      </c>
      <c r="H45" t="s">
        <v>102</v>
      </c>
      <c r="I45" t="s">
        <v>27</v>
      </c>
      <c r="J45" t="s">
        <v>330</v>
      </c>
      <c r="K45" t="s">
        <v>55</v>
      </c>
      <c r="L45" t="s">
        <v>56</v>
      </c>
      <c r="M45" t="s">
        <v>308</v>
      </c>
      <c r="N45" t="s">
        <v>32</v>
      </c>
      <c r="O45" t="s">
        <v>47</v>
      </c>
      <c r="P45" t="s">
        <v>309</v>
      </c>
      <c r="Q45">
        <v>300.904</v>
      </c>
      <c r="R45">
        <v>1</v>
      </c>
      <c r="S45">
        <v>0.2</v>
      </c>
      <c r="T45">
        <v>11.283899999999999</v>
      </c>
      <c r="U45" t="s">
        <v>72</v>
      </c>
      <c r="V45" t="s">
        <v>79</v>
      </c>
    </row>
    <row r="46" spans="1:22" x14ac:dyDescent="0.3">
      <c r="A46">
        <v>8678</v>
      </c>
      <c r="B46" t="s">
        <v>4096</v>
      </c>
      <c r="C46" s="2">
        <v>43032</v>
      </c>
      <c r="D46" s="2">
        <v>43034</v>
      </c>
      <c r="E46" t="s">
        <v>89</v>
      </c>
      <c r="F46" t="s">
        <v>405</v>
      </c>
      <c r="G46" t="s">
        <v>406</v>
      </c>
      <c r="H46" t="s">
        <v>26</v>
      </c>
      <c r="I46" t="s">
        <v>27</v>
      </c>
      <c r="J46" t="s">
        <v>4097</v>
      </c>
      <c r="K46" t="s">
        <v>94</v>
      </c>
      <c r="L46" t="s">
        <v>95</v>
      </c>
      <c r="M46" t="s">
        <v>1467</v>
      </c>
      <c r="N46" t="s">
        <v>32</v>
      </c>
      <c r="O46" t="s">
        <v>47</v>
      </c>
      <c r="P46" t="s">
        <v>1468</v>
      </c>
      <c r="Q46">
        <v>517.40499999999997</v>
      </c>
      <c r="R46">
        <v>5</v>
      </c>
      <c r="S46">
        <v>0.3</v>
      </c>
      <c r="T46">
        <v>-81.3065</v>
      </c>
      <c r="U46" t="s">
        <v>72</v>
      </c>
      <c r="V46" t="s">
        <v>50</v>
      </c>
    </row>
    <row r="47" spans="1:22" x14ac:dyDescent="0.3">
      <c r="A47">
        <v>8630</v>
      </c>
      <c r="B47" t="s">
        <v>4079</v>
      </c>
      <c r="C47" s="2">
        <v>42254</v>
      </c>
      <c r="D47" s="2">
        <v>42259</v>
      </c>
      <c r="E47" t="s">
        <v>41</v>
      </c>
      <c r="F47" t="s">
        <v>4080</v>
      </c>
      <c r="G47" t="s">
        <v>4081</v>
      </c>
      <c r="H47" t="s">
        <v>92</v>
      </c>
      <c r="I47" t="s">
        <v>27</v>
      </c>
      <c r="J47" t="s">
        <v>175</v>
      </c>
      <c r="K47" t="s">
        <v>122</v>
      </c>
      <c r="L47" t="s">
        <v>69</v>
      </c>
      <c r="M47" t="s">
        <v>1993</v>
      </c>
      <c r="N47" t="s">
        <v>32</v>
      </c>
      <c r="O47" t="s">
        <v>47</v>
      </c>
      <c r="P47" t="s">
        <v>1994</v>
      </c>
      <c r="Q47">
        <v>481.17599999999999</v>
      </c>
      <c r="R47">
        <v>2</v>
      </c>
      <c r="S47">
        <v>0.4</v>
      </c>
      <c r="T47">
        <v>-120.294</v>
      </c>
      <c r="U47" t="s">
        <v>60</v>
      </c>
      <c r="V47" t="s">
        <v>79</v>
      </c>
    </row>
    <row r="48" spans="1:22" x14ac:dyDescent="0.3">
      <c r="A48">
        <v>227</v>
      </c>
      <c r="B48" t="s">
        <v>287</v>
      </c>
      <c r="C48" s="2">
        <v>42225</v>
      </c>
      <c r="D48" s="2">
        <v>42232</v>
      </c>
      <c r="E48" t="s">
        <v>41</v>
      </c>
      <c r="F48" t="s">
        <v>288</v>
      </c>
      <c r="G48" t="s">
        <v>289</v>
      </c>
      <c r="H48" t="s">
        <v>92</v>
      </c>
      <c r="I48" t="s">
        <v>27</v>
      </c>
      <c r="J48" t="s">
        <v>290</v>
      </c>
      <c r="K48" t="s">
        <v>291</v>
      </c>
      <c r="L48" t="s">
        <v>95</v>
      </c>
      <c r="M48" t="s">
        <v>292</v>
      </c>
      <c r="N48" t="s">
        <v>32</v>
      </c>
      <c r="O48" t="s">
        <v>47</v>
      </c>
      <c r="P48" t="s">
        <v>293</v>
      </c>
      <c r="Q48">
        <v>622.45000000000005</v>
      </c>
      <c r="R48">
        <v>5</v>
      </c>
      <c r="S48">
        <v>0</v>
      </c>
      <c r="T48">
        <v>136.93899999999999</v>
      </c>
      <c r="U48" t="s">
        <v>49</v>
      </c>
      <c r="V48" t="s">
        <v>255</v>
      </c>
    </row>
    <row r="49" spans="1:22" x14ac:dyDescent="0.3">
      <c r="A49">
        <v>8619</v>
      </c>
      <c r="B49" t="s">
        <v>4077</v>
      </c>
      <c r="C49" s="2">
        <v>42797</v>
      </c>
      <c r="D49" s="2">
        <v>42802</v>
      </c>
      <c r="E49" t="s">
        <v>41</v>
      </c>
      <c r="F49" t="s">
        <v>1028</v>
      </c>
      <c r="G49" t="s">
        <v>1029</v>
      </c>
      <c r="H49" t="s">
        <v>92</v>
      </c>
      <c r="I49" t="s">
        <v>27</v>
      </c>
      <c r="J49" t="s">
        <v>54</v>
      </c>
      <c r="K49" t="s">
        <v>55</v>
      </c>
      <c r="L49" t="s">
        <v>56</v>
      </c>
      <c r="M49" t="s">
        <v>909</v>
      </c>
      <c r="N49" t="s">
        <v>32</v>
      </c>
      <c r="O49" t="s">
        <v>47</v>
      </c>
      <c r="P49" t="s">
        <v>910</v>
      </c>
      <c r="Q49">
        <v>399.67200000000003</v>
      </c>
      <c r="R49">
        <v>7</v>
      </c>
      <c r="S49">
        <v>0.2</v>
      </c>
      <c r="T49">
        <v>-14.9877</v>
      </c>
      <c r="U49" t="s">
        <v>60</v>
      </c>
      <c r="V49" t="s">
        <v>197</v>
      </c>
    </row>
    <row r="50" spans="1:22" x14ac:dyDescent="0.3">
      <c r="A50">
        <v>8578</v>
      </c>
      <c r="B50" t="s">
        <v>4071</v>
      </c>
      <c r="C50" s="2">
        <v>43091</v>
      </c>
      <c r="D50" s="2">
        <v>43095</v>
      </c>
      <c r="E50" t="s">
        <v>41</v>
      </c>
      <c r="F50" t="s">
        <v>1636</v>
      </c>
      <c r="G50" t="s">
        <v>1637</v>
      </c>
      <c r="H50" t="s">
        <v>26</v>
      </c>
      <c r="I50" t="s">
        <v>27</v>
      </c>
      <c r="J50" t="s">
        <v>896</v>
      </c>
      <c r="K50" t="s">
        <v>168</v>
      </c>
      <c r="L50" t="s">
        <v>95</v>
      </c>
      <c r="M50" t="s">
        <v>437</v>
      </c>
      <c r="N50" t="s">
        <v>32</v>
      </c>
      <c r="O50" t="s">
        <v>47</v>
      </c>
      <c r="P50" t="s">
        <v>438</v>
      </c>
      <c r="Q50">
        <v>607.52</v>
      </c>
      <c r="R50">
        <v>2</v>
      </c>
      <c r="S50">
        <v>0</v>
      </c>
      <c r="T50">
        <v>97.203199999999995</v>
      </c>
      <c r="U50" t="s">
        <v>85</v>
      </c>
      <c r="V50" t="s">
        <v>98</v>
      </c>
    </row>
    <row r="51" spans="1:22" x14ac:dyDescent="0.3">
      <c r="A51">
        <v>232</v>
      </c>
      <c r="B51" t="s">
        <v>302</v>
      </c>
      <c r="C51" s="2">
        <v>42832</v>
      </c>
      <c r="D51" s="2">
        <v>42837</v>
      </c>
      <c r="E51" t="s">
        <v>41</v>
      </c>
      <c r="F51" t="s">
        <v>303</v>
      </c>
      <c r="G51" t="s">
        <v>304</v>
      </c>
      <c r="H51" t="s">
        <v>102</v>
      </c>
      <c r="I51" t="s">
        <v>27</v>
      </c>
      <c r="J51" t="s">
        <v>305</v>
      </c>
      <c r="K51" t="s">
        <v>45</v>
      </c>
      <c r="L51" t="s">
        <v>30</v>
      </c>
      <c r="M51" t="s">
        <v>306</v>
      </c>
      <c r="N51" t="s">
        <v>32</v>
      </c>
      <c r="O51" t="s">
        <v>47</v>
      </c>
      <c r="P51" t="s">
        <v>307</v>
      </c>
      <c r="Q51">
        <v>233.86</v>
      </c>
      <c r="R51">
        <v>2</v>
      </c>
      <c r="S51">
        <v>0.45</v>
      </c>
      <c r="T51">
        <v>-102.048</v>
      </c>
      <c r="U51" t="s">
        <v>60</v>
      </c>
      <c r="V51" t="s">
        <v>115</v>
      </c>
    </row>
    <row r="52" spans="1:22" x14ac:dyDescent="0.3">
      <c r="A52">
        <v>233</v>
      </c>
      <c r="B52" t="s">
        <v>302</v>
      </c>
      <c r="C52" s="2">
        <v>42832</v>
      </c>
      <c r="D52" s="2">
        <v>42837</v>
      </c>
      <c r="E52" t="s">
        <v>41</v>
      </c>
      <c r="F52" t="s">
        <v>303</v>
      </c>
      <c r="G52" t="s">
        <v>304</v>
      </c>
      <c r="H52" t="s">
        <v>102</v>
      </c>
      <c r="I52" t="s">
        <v>27</v>
      </c>
      <c r="J52" t="s">
        <v>305</v>
      </c>
      <c r="K52" t="s">
        <v>45</v>
      </c>
      <c r="L52" t="s">
        <v>30</v>
      </c>
      <c r="M52" t="s">
        <v>308</v>
      </c>
      <c r="N52" t="s">
        <v>32</v>
      </c>
      <c r="O52" t="s">
        <v>47</v>
      </c>
      <c r="P52" t="s">
        <v>309</v>
      </c>
      <c r="Q52">
        <v>620.61450000000002</v>
      </c>
      <c r="R52">
        <v>3</v>
      </c>
      <c r="S52">
        <v>0.45</v>
      </c>
      <c r="T52">
        <v>-248.2458</v>
      </c>
      <c r="U52" t="s">
        <v>60</v>
      </c>
      <c r="V52" t="s">
        <v>115</v>
      </c>
    </row>
    <row r="53" spans="1:22" x14ac:dyDescent="0.3">
      <c r="A53">
        <v>8555</v>
      </c>
      <c r="B53" t="s">
        <v>4065</v>
      </c>
      <c r="C53" s="2">
        <v>42713</v>
      </c>
      <c r="D53" s="2">
        <v>42715</v>
      </c>
      <c r="E53" t="s">
        <v>89</v>
      </c>
      <c r="F53" t="s">
        <v>3532</v>
      </c>
      <c r="G53" t="s">
        <v>3533</v>
      </c>
      <c r="H53" t="s">
        <v>26</v>
      </c>
      <c r="I53" t="s">
        <v>27</v>
      </c>
      <c r="J53" t="s">
        <v>880</v>
      </c>
      <c r="K53" t="s">
        <v>718</v>
      </c>
      <c r="L53" t="s">
        <v>30</v>
      </c>
      <c r="M53" t="s">
        <v>1286</v>
      </c>
      <c r="N53" t="s">
        <v>32</v>
      </c>
      <c r="O53" t="s">
        <v>47</v>
      </c>
      <c r="P53" t="s">
        <v>1287</v>
      </c>
      <c r="Q53">
        <v>1056.8599999999999</v>
      </c>
      <c r="R53">
        <v>7</v>
      </c>
      <c r="S53">
        <v>0</v>
      </c>
      <c r="T53">
        <v>158.529</v>
      </c>
      <c r="U53" t="s">
        <v>72</v>
      </c>
      <c r="V53" t="s">
        <v>98</v>
      </c>
    </row>
    <row r="54" spans="1:22" x14ac:dyDescent="0.3">
      <c r="A54">
        <v>8469</v>
      </c>
      <c r="B54" t="s">
        <v>4044</v>
      </c>
      <c r="C54" s="2">
        <v>42685</v>
      </c>
      <c r="D54" s="2">
        <v>42691</v>
      </c>
      <c r="E54" t="s">
        <v>41</v>
      </c>
      <c r="F54" t="s">
        <v>725</v>
      </c>
      <c r="G54" t="s">
        <v>726</v>
      </c>
      <c r="H54" t="s">
        <v>92</v>
      </c>
      <c r="I54" t="s">
        <v>27</v>
      </c>
      <c r="J54" t="s">
        <v>4045</v>
      </c>
      <c r="K54" t="s">
        <v>112</v>
      </c>
      <c r="L54" t="s">
        <v>95</v>
      </c>
      <c r="M54" t="s">
        <v>1813</v>
      </c>
      <c r="N54" t="s">
        <v>32</v>
      </c>
      <c r="O54" t="s">
        <v>47</v>
      </c>
      <c r="P54" t="s">
        <v>1814</v>
      </c>
      <c r="Q54">
        <v>2678.94</v>
      </c>
      <c r="R54">
        <v>6</v>
      </c>
      <c r="S54">
        <v>0</v>
      </c>
      <c r="T54">
        <v>241.1046</v>
      </c>
      <c r="U54" t="s">
        <v>131</v>
      </c>
      <c r="V54" t="s">
        <v>36</v>
      </c>
    </row>
    <row r="55" spans="1:22" x14ac:dyDescent="0.3">
      <c r="A55">
        <v>8449</v>
      </c>
      <c r="B55" t="s">
        <v>4041</v>
      </c>
      <c r="C55" s="2">
        <v>43031</v>
      </c>
      <c r="D55" s="2">
        <v>43032</v>
      </c>
      <c r="E55" t="s">
        <v>89</v>
      </c>
      <c r="F55" t="s">
        <v>1558</v>
      </c>
      <c r="G55" t="s">
        <v>1559</v>
      </c>
      <c r="H55" t="s">
        <v>92</v>
      </c>
      <c r="I55" t="s">
        <v>27</v>
      </c>
      <c r="J55" t="s">
        <v>2741</v>
      </c>
      <c r="K55" t="s">
        <v>1647</v>
      </c>
      <c r="L55" t="s">
        <v>69</v>
      </c>
      <c r="M55" t="s">
        <v>437</v>
      </c>
      <c r="N55" t="s">
        <v>32</v>
      </c>
      <c r="O55" t="s">
        <v>47</v>
      </c>
      <c r="P55" t="s">
        <v>438</v>
      </c>
      <c r="Q55">
        <v>637.89599999999996</v>
      </c>
      <c r="R55">
        <v>3</v>
      </c>
      <c r="S55">
        <v>0.3</v>
      </c>
      <c r="T55">
        <v>-127.5792</v>
      </c>
      <c r="U55" t="s">
        <v>125</v>
      </c>
      <c r="V55" t="s">
        <v>50</v>
      </c>
    </row>
    <row r="56" spans="1:22" x14ac:dyDescent="0.3">
      <c r="A56">
        <v>242</v>
      </c>
      <c r="B56" t="s">
        <v>312</v>
      </c>
      <c r="C56" s="2">
        <v>42525</v>
      </c>
      <c r="D56" s="2">
        <v>42530</v>
      </c>
      <c r="E56" t="s">
        <v>23</v>
      </c>
      <c r="F56" t="s">
        <v>313</v>
      </c>
      <c r="G56" t="s">
        <v>314</v>
      </c>
      <c r="H56" t="s">
        <v>26</v>
      </c>
      <c r="I56" t="s">
        <v>27</v>
      </c>
      <c r="J56" t="s">
        <v>135</v>
      </c>
      <c r="K56" t="s">
        <v>136</v>
      </c>
      <c r="L56" t="s">
        <v>95</v>
      </c>
      <c r="M56" t="s">
        <v>319</v>
      </c>
      <c r="N56" t="s">
        <v>32</v>
      </c>
      <c r="O56" t="s">
        <v>47</v>
      </c>
      <c r="P56" t="s">
        <v>320</v>
      </c>
      <c r="Q56">
        <v>177.22499999999999</v>
      </c>
      <c r="R56">
        <v>5</v>
      </c>
      <c r="S56">
        <v>0.5</v>
      </c>
      <c r="T56">
        <v>-120.51300000000001</v>
      </c>
      <c r="U56" t="s">
        <v>60</v>
      </c>
      <c r="V56" t="s">
        <v>61</v>
      </c>
    </row>
    <row r="57" spans="1:22" x14ac:dyDescent="0.3">
      <c r="A57">
        <v>8446</v>
      </c>
      <c r="B57" t="s">
        <v>4041</v>
      </c>
      <c r="C57" s="2">
        <v>43031</v>
      </c>
      <c r="D57" s="2">
        <v>43032</v>
      </c>
      <c r="E57" t="s">
        <v>89</v>
      </c>
      <c r="F57" t="s">
        <v>1558</v>
      </c>
      <c r="G57" t="s">
        <v>1559</v>
      </c>
      <c r="H57" t="s">
        <v>92</v>
      </c>
      <c r="I57" t="s">
        <v>27</v>
      </c>
      <c r="J57" t="s">
        <v>2741</v>
      </c>
      <c r="K57" t="s">
        <v>1647</v>
      </c>
      <c r="L57" t="s">
        <v>69</v>
      </c>
      <c r="M57" t="s">
        <v>1261</v>
      </c>
      <c r="N57" t="s">
        <v>32</v>
      </c>
      <c r="O57" t="s">
        <v>47</v>
      </c>
      <c r="P57" t="s">
        <v>1065</v>
      </c>
      <c r="Q57">
        <v>240.744</v>
      </c>
      <c r="R57">
        <v>4</v>
      </c>
      <c r="S57">
        <v>0.3</v>
      </c>
      <c r="T57">
        <v>-13.7568</v>
      </c>
      <c r="U57" t="s">
        <v>125</v>
      </c>
      <c r="V57" t="s">
        <v>50</v>
      </c>
    </row>
    <row r="58" spans="1:22" x14ac:dyDescent="0.3">
      <c r="A58">
        <v>8419</v>
      </c>
      <c r="B58" t="s">
        <v>4034</v>
      </c>
      <c r="C58" s="2">
        <v>42864</v>
      </c>
      <c r="D58" s="2">
        <v>42866</v>
      </c>
      <c r="E58" t="s">
        <v>89</v>
      </c>
      <c r="F58" t="s">
        <v>2441</v>
      </c>
      <c r="G58" t="s">
        <v>2442</v>
      </c>
      <c r="H58" t="s">
        <v>102</v>
      </c>
      <c r="I58" t="s">
        <v>27</v>
      </c>
      <c r="J58" t="s">
        <v>193</v>
      </c>
      <c r="K58" t="s">
        <v>194</v>
      </c>
      <c r="L58" t="s">
        <v>56</v>
      </c>
      <c r="M58" t="s">
        <v>924</v>
      </c>
      <c r="N58" t="s">
        <v>32</v>
      </c>
      <c r="O58" t="s">
        <v>47</v>
      </c>
      <c r="P58" t="s">
        <v>925</v>
      </c>
      <c r="Q58">
        <v>286.85000000000002</v>
      </c>
      <c r="R58">
        <v>1</v>
      </c>
      <c r="S58">
        <v>0</v>
      </c>
      <c r="T58">
        <v>63.106999999999999</v>
      </c>
      <c r="U58" t="s">
        <v>72</v>
      </c>
      <c r="V58" t="s">
        <v>163</v>
      </c>
    </row>
    <row r="59" spans="1:22" x14ac:dyDescent="0.3">
      <c r="A59">
        <v>8413</v>
      </c>
      <c r="B59" t="s">
        <v>4033</v>
      </c>
      <c r="C59" s="2">
        <v>42804</v>
      </c>
      <c r="D59" s="2">
        <v>42808</v>
      </c>
      <c r="E59" t="s">
        <v>41</v>
      </c>
      <c r="F59" t="s">
        <v>1385</v>
      </c>
      <c r="G59" t="s">
        <v>1386</v>
      </c>
      <c r="H59" t="s">
        <v>26</v>
      </c>
      <c r="I59" t="s">
        <v>27</v>
      </c>
      <c r="J59" t="s">
        <v>1741</v>
      </c>
      <c r="K59" t="s">
        <v>94</v>
      </c>
      <c r="L59" t="s">
        <v>95</v>
      </c>
      <c r="M59" t="s">
        <v>764</v>
      </c>
      <c r="N59" t="s">
        <v>32</v>
      </c>
      <c r="O59" t="s">
        <v>47</v>
      </c>
      <c r="P59" t="s">
        <v>765</v>
      </c>
      <c r="Q59">
        <v>933.40800000000002</v>
      </c>
      <c r="R59">
        <v>4</v>
      </c>
      <c r="S59">
        <v>0.3</v>
      </c>
      <c r="T59">
        <v>-173.34719999999999</v>
      </c>
      <c r="U59" t="s">
        <v>85</v>
      </c>
      <c r="V59" t="s">
        <v>197</v>
      </c>
    </row>
    <row r="60" spans="1:22" x14ac:dyDescent="0.3">
      <c r="A60">
        <v>8411</v>
      </c>
      <c r="B60" t="s">
        <v>4032</v>
      </c>
      <c r="C60" s="2">
        <v>42689</v>
      </c>
      <c r="D60" s="2">
        <v>42689</v>
      </c>
      <c r="E60" t="s">
        <v>427</v>
      </c>
      <c r="F60" t="s">
        <v>3520</v>
      </c>
      <c r="G60" t="s">
        <v>3521</v>
      </c>
      <c r="H60" t="s">
        <v>92</v>
      </c>
      <c r="I60" t="s">
        <v>27</v>
      </c>
      <c r="J60" t="s">
        <v>3033</v>
      </c>
      <c r="K60" t="s">
        <v>1038</v>
      </c>
      <c r="L60" t="s">
        <v>30</v>
      </c>
      <c r="M60" t="s">
        <v>195</v>
      </c>
      <c r="N60" t="s">
        <v>32</v>
      </c>
      <c r="O60" t="s">
        <v>47</v>
      </c>
      <c r="P60" t="s">
        <v>196</v>
      </c>
      <c r="Q60">
        <v>630.024</v>
      </c>
      <c r="R60">
        <v>4</v>
      </c>
      <c r="S60">
        <v>0.4</v>
      </c>
      <c r="T60">
        <v>-199.5076</v>
      </c>
      <c r="U60" t="s">
        <v>432</v>
      </c>
      <c r="V60" t="s">
        <v>36</v>
      </c>
    </row>
    <row r="61" spans="1:22" x14ac:dyDescent="0.3">
      <c r="A61">
        <v>8396</v>
      </c>
      <c r="B61" t="s">
        <v>4022</v>
      </c>
      <c r="C61" s="2">
        <v>42705</v>
      </c>
      <c r="D61" s="2">
        <v>42710</v>
      </c>
      <c r="E61" t="s">
        <v>23</v>
      </c>
      <c r="F61" t="s">
        <v>4023</v>
      </c>
      <c r="G61" t="s">
        <v>4024</v>
      </c>
      <c r="H61" t="s">
        <v>26</v>
      </c>
      <c r="I61" t="s">
        <v>27</v>
      </c>
      <c r="J61" t="s">
        <v>239</v>
      </c>
      <c r="K61" t="s">
        <v>436</v>
      </c>
      <c r="L61" t="s">
        <v>69</v>
      </c>
      <c r="M61" t="s">
        <v>786</v>
      </c>
      <c r="N61" t="s">
        <v>32</v>
      </c>
      <c r="O61" t="s">
        <v>47</v>
      </c>
      <c r="P61" t="s">
        <v>787</v>
      </c>
      <c r="Q61">
        <v>366.00900000000001</v>
      </c>
      <c r="R61">
        <v>3</v>
      </c>
      <c r="S61">
        <v>0.3</v>
      </c>
      <c r="T61">
        <v>-47.058300000000003</v>
      </c>
      <c r="U61" t="s">
        <v>60</v>
      </c>
      <c r="V61" t="s">
        <v>98</v>
      </c>
    </row>
    <row r="62" spans="1:22" x14ac:dyDescent="0.3">
      <c r="A62">
        <v>283</v>
      </c>
      <c r="B62" t="s">
        <v>341</v>
      </c>
      <c r="C62" s="2">
        <v>42310</v>
      </c>
      <c r="D62" s="2">
        <v>42314</v>
      </c>
      <c r="E62" t="s">
        <v>41</v>
      </c>
      <c r="F62" t="s">
        <v>342</v>
      </c>
      <c r="G62" t="s">
        <v>343</v>
      </c>
      <c r="H62" t="s">
        <v>26</v>
      </c>
      <c r="I62" t="s">
        <v>27</v>
      </c>
      <c r="J62" t="s">
        <v>54</v>
      </c>
      <c r="K62" t="s">
        <v>55</v>
      </c>
      <c r="L62" t="s">
        <v>56</v>
      </c>
      <c r="M62" t="s">
        <v>344</v>
      </c>
      <c r="N62" t="s">
        <v>32</v>
      </c>
      <c r="O62" t="s">
        <v>47</v>
      </c>
      <c r="P62" t="s">
        <v>345</v>
      </c>
      <c r="Q62">
        <v>1038.8399999999999</v>
      </c>
      <c r="R62">
        <v>5</v>
      </c>
      <c r="S62">
        <v>0.2</v>
      </c>
      <c r="T62">
        <v>51.942</v>
      </c>
      <c r="U62" t="s">
        <v>85</v>
      </c>
      <c r="V62" t="s">
        <v>36</v>
      </c>
    </row>
    <row r="63" spans="1:22" x14ac:dyDescent="0.3">
      <c r="A63">
        <v>8370</v>
      </c>
      <c r="B63" t="s">
        <v>4012</v>
      </c>
      <c r="C63" s="2">
        <v>42532</v>
      </c>
      <c r="D63" s="2">
        <v>42537</v>
      </c>
      <c r="E63" t="s">
        <v>41</v>
      </c>
      <c r="F63" t="s">
        <v>741</v>
      </c>
      <c r="G63" t="s">
        <v>742</v>
      </c>
      <c r="H63" t="s">
        <v>26</v>
      </c>
      <c r="I63" t="s">
        <v>27</v>
      </c>
      <c r="J63" t="s">
        <v>54</v>
      </c>
      <c r="K63" t="s">
        <v>55</v>
      </c>
      <c r="L63" t="s">
        <v>56</v>
      </c>
      <c r="M63" t="s">
        <v>308</v>
      </c>
      <c r="N63" t="s">
        <v>32</v>
      </c>
      <c r="O63" t="s">
        <v>47</v>
      </c>
      <c r="P63" t="s">
        <v>309</v>
      </c>
      <c r="Q63">
        <v>902.71199999999999</v>
      </c>
      <c r="R63">
        <v>3</v>
      </c>
      <c r="S63">
        <v>0.2</v>
      </c>
      <c r="T63">
        <v>33.851700000000001</v>
      </c>
      <c r="U63" t="s">
        <v>60</v>
      </c>
      <c r="V63" t="s">
        <v>61</v>
      </c>
    </row>
    <row r="64" spans="1:22" x14ac:dyDescent="0.3">
      <c r="A64">
        <v>8363</v>
      </c>
      <c r="B64" t="s">
        <v>4011</v>
      </c>
      <c r="C64" s="2">
        <v>42737</v>
      </c>
      <c r="D64" s="2">
        <v>42739</v>
      </c>
      <c r="E64" t="s">
        <v>23</v>
      </c>
      <c r="F64" t="s">
        <v>3877</v>
      </c>
      <c r="G64" t="s">
        <v>3878</v>
      </c>
      <c r="H64" t="s">
        <v>26</v>
      </c>
      <c r="I64" t="s">
        <v>27</v>
      </c>
      <c r="J64" t="s">
        <v>1376</v>
      </c>
      <c r="K64" t="s">
        <v>94</v>
      </c>
      <c r="L64" t="s">
        <v>95</v>
      </c>
      <c r="M64" t="s">
        <v>1249</v>
      </c>
      <c r="N64" t="s">
        <v>32</v>
      </c>
      <c r="O64" t="s">
        <v>47</v>
      </c>
      <c r="P64" t="s">
        <v>1250</v>
      </c>
      <c r="Q64">
        <v>913.43</v>
      </c>
      <c r="R64">
        <v>5</v>
      </c>
      <c r="S64">
        <v>0.3</v>
      </c>
      <c r="T64">
        <v>-169.637</v>
      </c>
      <c r="U64" t="s">
        <v>72</v>
      </c>
      <c r="V64" t="s">
        <v>171</v>
      </c>
    </row>
    <row r="65" spans="1:22" x14ac:dyDescent="0.3">
      <c r="A65">
        <v>8354</v>
      </c>
      <c r="B65" t="s">
        <v>4008</v>
      </c>
      <c r="C65" s="2">
        <v>42858</v>
      </c>
      <c r="D65" s="2">
        <v>42863</v>
      </c>
      <c r="E65" t="s">
        <v>41</v>
      </c>
      <c r="F65" t="s">
        <v>2002</v>
      </c>
      <c r="G65" t="s">
        <v>2003</v>
      </c>
      <c r="H65" t="s">
        <v>92</v>
      </c>
      <c r="I65" t="s">
        <v>27</v>
      </c>
      <c r="J65" t="s">
        <v>67</v>
      </c>
      <c r="K65" t="s">
        <v>68</v>
      </c>
      <c r="L65" t="s">
        <v>69</v>
      </c>
      <c r="M65" t="s">
        <v>292</v>
      </c>
      <c r="N65" t="s">
        <v>32</v>
      </c>
      <c r="O65" t="s">
        <v>47</v>
      </c>
      <c r="P65" t="s">
        <v>293</v>
      </c>
      <c r="Q65">
        <v>373.47</v>
      </c>
      <c r="R65">
        <v>5</v>
      </c>
      <c r="S65">
        <v>0.4</v>
      </c>
      <c r="T65">
        <v>-112.041</v>
      </c>
      <c r="U65" t="s">
        <v>60</v>
      </c>
      <c r="V65" t="s">
        <v>163</v>
      </c>
    </row>
    <row r="66" spans="1:22" x14ac:dyDescent="0.3">
      <c r="A66">
        <v>8311</v>
      </c>
      <c r="B66" t="s">
        <v>3998</v>
      </c>
      <c r="C66" s="2">
        <v>41699</v>
      </c>
      <c r="D66" s="2">
        <v>41705</v>
      </c>
      <c r="E66" t="s">
        <v>41</v>
      </c>
      <c r="F66" t="s">
        <v>3999</v>
      </c>
      <c r="G66" t="s">
        <v>4000</v>
      </c>
      <c r="H66" t="s">
        <v>26</v>
      </c>
      <c r="I66" t="s">
        <v>27</v>
      </c>
      <c r="J66" t="s">
        <v>103</v>
      </c>
      <c r="K66" t="s">
        <v>94</v>
      </c>
      <c r="L66" t="s">
        <v>95</v>
      </c>
      <c r="M66" t="s">
        <v>1801</v>
      </c>
      <c r="N66" t="s">
        <v>32</v>
      </c>
      <c r="O66" t="s">
        <v>47</v>
      </c>
      <c r="P66" t="s">
        <v>1802</v>
      </c>
      <c r="Q66">
        <v>376.50900000000001</v>
      </c>
      <c r="R66">
        <v>3</v>
      </c>
      <c r="S66">
        <v>0.3</v>
      </c>
      <c r="T66">
        <v>-43.029600000000002</v>
      </c>
      <c r="U66" t="s">
        <v>131</v>
      </c>
      <c r="V66" t="s">
        <v>197</v>
      </c>
    </row>
    <row r="67" spans="1:22" x14ac:dyDescent="0.3">
      <c r="A67">
        <v>8305</v>
      </c>
      <c r="B67" t="s">
        <v>3997</v>
      </c>
      <c r="C67" s="2">
        <v>43042</v>
      </c>
      <c r="D67" s="2">
        <v>43048</v>
      </c>
      <c r="E67" t="s">
        <v>41</v>
      </c>
      <c r="F67" t="s">
        <v>2365</v>
      </c>
      <c r="G67" t="s">
        <v>2366</v>
      </c>
      <c r="H67" t="s">
        <v>26</v>
      </c>
      <c r="I67" t="s">
        <v>27</v>
      </c>
      <c r="J67" t="s">
        <v>2087</v>
      </c>
      <c r="K67" t="s">
        <v>55</v>
      </c>
      <c r="L67" t="s">
        <v>56</v>
      </c>
      <c r="M67" t="s">
        <v>3191</v>
      </c>
      <c r="N67" t="s">
        <v>32</v>
      </c>
      <c r="O67" t="s">
        <v>47</v>
      </c>
      <c r="P67" t="s">
        <v>3192</v>
      </c>
      <c r="Q67">
        <v>486.36799999999999</v>
      </c>
      <c r="R67">
        <v>4</v>
      </c>
      <c r="S67">
        <v>0.2</v>
      </c>
      <c r="T67">
        <v>36.477600000000002</v>
      </c>
      <c r="U67" t="s">
        <v>131</v>
      </c>
      <c r="V67" t="s">
        <v>36</v>
      </c>
    </row>
    <row r="68" spans="1:22" x14ac:dyDescent="0.3">
      <c r="A68">
        <v>304</v>
      </c>
      <c r="B68" t="s">
        <v>367</v>
      </c>
      <c r="C68" s="2">
        <v>43058</v>
      </c>
      <c r="D68" s="2">
        <v>43062</v>
      </c>
      <c r="E68" t="s">
        <v>41</v>
      </c>
      <c r="F68" t="s">
        <v>368</v>
      </c>
      <c r="G68" t="s">
        <v>369</v>
      </c>
      <c r="H68" t="s">
        <v>26</v>
      </c>
      <c r="I68" t="s">
        <v>27</v>
      </c>
      <c r="J68" t="s">
        <v>135</v>
      </c>
      <c r="K68" t="s">
        <v>136</v>
      </c>
      <c r="L68" t="s">
        <v>95</v>
      </c>
      <c r="M68" t="s">
        <v>370</v>
      </c>
      <c r="N68" t="s">
        <v>32</v>
      </c>
      <c r="O68" t="s">
        <v>47</v>
      </c>
      <c r="P68" t="s">
        <v>371</v>
      </c>
      <c r="Q68">
        <v>219.07499999999999</v>
      </c>
      <c r="R68">
        <v>3</v>
      </c>
      <c r="S68">
        <v>0.5</v>
      </c>
      <c r="T68">
        <v>-131.44499999999999</v>
      </c>
      <c r="U68" t="s">
        <v>85</v>
      </c>
      <c r="V68" t="s">
        <v>36</v>
      </c>
    </row>
    <row r="69" spans="1:22" x14ac:dyDescent="0.3">
      <c r="A69">
        <v>8268</v>
      </c>
      <c r="B69" t="s">
        <v>3986</v>
      </c>
      <c r="C69" s="2">
        <v>42765</v>
      </c>
      <c r="D69" s="2">
        <v>42772</v>
      </c>
      <c r="E69" t="s">
        <v>41</v>
      </c>
      <c r="F69" t="s">
        <v>3987</v>
      </c>
      <c r="G69" t="s">
        <v>3988</v>
      </c>
      <c r="H69" t="s">
        <v>26</v>
      </c>
      <c r="I69" t="s">
        <v>27</v>
      </c>
      <c r="J69" t="s">
        <v>181</v>
      </c>
      <c r="K69" t="s">
        <v>136</v>
      </c>
      <c r="L69" t="s">
        <v>95</v>
      </c>
      <c r="M69" t="s">
        <v>2568</v>
      </c>
      <c r="N69" t="s">
        <v>32</v>
      </c>
      <c r="O69" t="s">
        <v>47</v>
      </c>
      <c r="P69" t="s">
        <v>2569</v>
      </c>
      <c r="Q69">
        <v>69.375</v>
      </c>
      <c r="R69">
        <v>1</v>
      </c>
      <c r="S69">
        <v>0.5</v>
      </c>
      <c r="T69">
        <v>-47.174999999999997</v>
      </c>
      <c r="U69" t="s">
        <v>49</v>
      </c>
      <c r="V69" t="s">
        <v>171</v>
      </c>
    </row>
    <row r="70" spans="1:22" x14ac:dyDescent="0.3">
      <c r="A70">
        <v>8236</v>
      </c>
      <c r="B70" t="s">
        <v>3980</v>
      </c>
      <c r="C70" s="2">
        <v>42856</v>
      </c>
      <c r="D70" s="2">
        <v>42861</v>
      </c>
      <c r="E70" t="s">
        <v>41</v>
      </c>
      <c r="F70" t="s">
        <v>1347</v>
      </c>
      <c r="G70" t="s">
        <v>1348</v>
      </c>
      <c r="H70" t="s">
        <v>26</v>
      </c>
      <c r="I70" t="s">
        <v>27</v>
      </c>
      <c r="J70" t="s">
        <v>608</v>
      </c>
      <c r="K70" t="s">
        <v>45</v>
      </c>
      <c r="L70" t="s">
        <v>30</v>
      </c>
      <c r="M70" t="s">
        <v>523</v>
      </c>
      <c r="N70" t="s">
        <v>32</v>
      </c>
      <c r="O70" t="s">
        <v>47</v>
      </c>
      <c r="P70" t="s">
        <v>524</v>
      </c>
      <c r="Q70">
        <v>933.26199999999994</v>
      </c>
      <c r="R70">
        <v>4</v>
      </c>
      <c r="S70">
        <v>0.45</v>
      </c>
      <c r="T70">
        <v>-458.14679999999998</v>
      </c>
      <c r="U70" t="s">
        <v>60</v>
      </c>
      <c r="V70" t="s">
        <v>163</v>
      </c>
    </row>
    <row r="71" spans="1:22" x14ac:dyDescent="0.3">
      <c r="A71">
        <v>8207</v>
      </c>
      <c r="B71" t="s">
        <v>3972</v>
      </c>
      <c r="C71" s="2">
        <v>42120</v>
      </c>
      <c r="D71" s="2">
        <v>42124</v>
      </c>
      <c r="E71" t="s">
        <v>41</v>
      </c>
      <c r="F71" t="s">
        <v>821</v>
      </c>
      <c r="G71" t="s">
        <v>822</v>
      </c>
      <c r="H71" t="s">
        <v>26</v>
      </c>
      <c r="I71" t="s">
        <v>27</v>
      </c>
      <c r="J71" t="s">
        <v>3973</v>
      </c>
      <c r="K71" t="s">
        <v>45</v>
      </c>
      <c r="L71" t="s">
        <v>30</v>
      </c>
      <c r="M71" t="s">
        <v>46</v>
      </c>
      <c r="N71" t="s">
        <v>32</v>
      </c>
      <c r="O71" t="s">
        <v>47</v>
      </c>
      <c r="P71" t="s">
        <v>48</v>
      </c>
      <c r="Q71">
        <v>191.5155</v>
      </c>
      <c r="R71">
        <v>1</v>
      </c>
      <c r="S71">
        <v>0.45</v>
      </c>
      <c r="T71">
        <v>-76.606200000000001</v>
      </c>
      <c r="U71" t="s">
        <v>85</v>
      </c>
      <c r="V71" t="s">
        <v>115</v>
      </c>
    </row>
    <row r="72" spans="1:22" x14ac:dyDescent="0.3">
      <c r="A72">
        <v>8181</v>
      </c>
      <c r="B72" t="s">
        <v>3965</v>
      </c>
      <c r="C72" s="2">
        <v>42329</v>
      </c>
      <c r="D72" s="2">
        <v>42333</v>
      </c>
      <c r="E72" t="s">
        <v>41</v>
      </c>
      <c r="F72" t="s">
        <v>3014</v>
      </c>
      <c r="G72" t="s">
        <v>3015</v>
      </c>
      <c r="H72" t="s">
        <v>26</v>
      </c>
      <c r="I72" t="s">
        <v>27</v>
      </c>
      <c r="J72" t="s">
        <v>67</v>
      </c>
      <c r="K72" t="s">
        <v>68</v>
      </c>
      <c r="L72" t="s">
        <v>69</v>
      </c>
      <c r="M72" t="s">
        <v>1249</v>
      </c>
      <c r="N72" t="s">
        <v>32</v>
      </c>
      <c r="O72" t="s">
        <v>47</v>
      </c>
      <c r="P72" t="s">
        <v>1250</v>
      </c>
      <c r="Q72">
        <v>1252.704</v>
      </c>
      <c r="R72">
        <v>8</v>
      </c>
      <c r="S72">
        <v>0.4</v>
      </c>
      <c r="T72">
        <v>-480.20319999999998</v>
      </c>
      <c r="U72" t="s">
        <v>85</v>
      </c>
      <c r="V72" t="s">
        <v>36</v>
      </c>
    </row>
    <row r="73" spans="1:22" x14ac:dyDescent="0.3">
      <c r="A73">
        <v>8180</v>
      </c>
      <c r="B73" t="s">
        <v>3964</v>
      </c>
      <c r="C73" s="2">
        <v>42218</v>
      </c>
      <c r="D73" s="2">
        <v>42222</v>
      </c>
      <c r="E73" t="s">
        <v>41</v>
      </c>
      <c r="F73" t="s">
        <v>590</v>
      </c>
      <c r="G73" t="s">
        <v>591</v>
      </c>
      <c r="H73" t="s">
        <v>26</v>
      </c>
      <c r="I73" t="s">
        <v>27</v>
      </c>
      <c r="J73" t="s">
        <v>880</v>
      </c>
      <c r="K73" t="s">
        <v>1519</v>
      </c>
      <c r="L73" t="s">
        <v>56</v>
      </c>
      <c r="M73" t="s">
        <v>2568</v>
      </c>
      <c r="N73" t="s">
        <v>32</v>
      </c>
      <c r="O73" t="s">
        <v>47</v>
      </c>
      <c r="P73" t="s">
        <v>2569</v>
      </c>
      <c r="Q73">
        <v>277.5</v>
      </c>
      <c r="R73">
        <v>4</v>
      </c>
      <c r="S73">
        <v>0.5</v>
      </c>
      <c r="T73">
        <v>-188.7</v>
      </c>
      <c r="U73" t="s">
        <v>85</v>
      </c>
      <c r="V73" t="s">
        <v>255</v>
      </c>
    </row>
    <row r="74" spans="1:22" x14ac:dyDescent="0.3">
      <c r="A74">
        <v>8169</v>
      </c>
      <c r="B74" t="s">
        <v>3963</v>
      </c>
      <c r="C74" s="2">
        <v>43045</v>
      </c>
      <c r="D74" s="2">
        <v>43052</v>
      </c>
      <c r="E74" t="s">
        <v>41</v>
      </c>
      <c r="F74" t="s">
        <v>1846</v>
      </c>
      <c r="G74" t="s">
        <v>1847</v>
      </c>
      <c r="H74" t="s">
        <v>102</v>
      </c>
      <c r="I74" t="s">
        <v>27</v>
      </c>
      <c r="J74" t="s">
        <v>193</v>
      </c>
      <c r="K74" t="s">
        <v>194</v>
      </c>
      <c r="L74" t="s">
        <v>56</v>
      </c>
      <c r="M74" t="s">
        <v>412</v>
      </c>
      <c r="N74" t="s">
        <v>32</v>
      </c>
      <c r="O74" t="s">
        <v>47</v>
      </c>
      <c r="P74" t="s">
        <v>413</v>
      </c>
      <c r="Q74">
        <v>2036.86</v>
      </c>
      <c r="R74">
        <v>7</v>
      </c>
      <c r="S74">
        <v>0</v>
      </c>
      <c r="T74">
        <v>366.63479999999998</v>
      </c>
      <c r="U74" t="s">
        <v>49</v>
      </c>
      <c r="V74" t="s">
        <v>36</v>
      </c>
    </row>
    <row r="75" spans="1:22" x14ac:dyDescent="0.3">
      <c r="A75">
        <v>8168</v>
      </c>
      <c r="B75" t="s">
        <v>3962</v>
      </c>
      <c r="C75" s="2">
        <v>42582</v>
      </c>
      <c r="D75" s="2">
        <v>42587</v>
      </c>
      <c r="E75" t="s">
        <v>41</v>
      </c>
      <c r="F75" t="s">
        <v>2578</v>
      </c>
      <c r="G75" t="s">
        <v>2579</v>
      </c>
      <c r="H75" t="s">
        <v>92</v>
      </c>
      <c r="I75" t="s">
        <v>27</v>
      </c>
      <c r="J75" t="s">
        <v>330</v>
      </c>
      <c r="K75" t="s">
        <v>55</v>
      </c>
      <c r="L75" t="s">
        <v>56</v>
      </c>
      <c r="M75" t="s">
        <v>733</v>
      </c>
      <c r="N75" t="s">
        <v>32</v>
      </c>
      <c r="O75" t="s">
        <v>47</v>
      </c>
      <c r="P75" t="s">
        <v>734</v>
      </c>
      <c r="Q75">
        <v>863.12800000000004</v>
      </c>
      <c r="R75">
        <v>7</v>
      </c>
      <c r="S75">
        <v>0.2</v>
      </c>
      <c r="T75">
        <v>-32.3673</v>
      </c>
      <c r="U75" t="s">
        <v>60</v>
      </c>
      <c r="V75" t="s">
        <v>73</v>
      </c>
    </row>
    <row r="76" spans="1:22" x14ac:dyDescent="0.3">
      <c r="A76">
        <v>8157</v>
      </c>
      <c r="B76" t="s">
        <v>3957</v>
      </c>
      <c r="C76" s="2">
        <v>42647</v>
      </c>
      <c r="D76" s="2">
        <v>42652</v>
      </c>
      <c r="E76" t="s">
        <v>41</v>
      </c>
      <c r="F76" t="s">
        <v>781</v>
      </c>
      <c r="G76" t="s">
        <v>782</v>
      </c>
      <c r="H76" t="s">
        <v>26</v>
      </c>
      <c r="I76" t="s">
        <v>27</v>
      </c>
      <c r="J76" t="s">
        <v>2756</v>
      </c>
      <c r="K76" t="s">
        <v>1091</v>
      </c>
      <c r="L76" t="s">
        <v>69</v>
      </c>
      <c r="M76" t="s">
        <v>1256</v>
      </c>
      <c r="N76" t="s">
        <v>32</v>
      </c>
      <c r="O76" t="s">
        <v>47</v>
      </c>
      <c r="P76" t="s">
        <v>1257</v>
      </c>
      <c r="Q76">
        <v>239.37200000000001</v>
      </c>
      <c r="R76">
        <v>2</v>
      </c>
      <c r="S76">
        <v>0.3</v>
      </c>
      <c r="T76">
        <v>-23.937200000000001</v>
      </c>
      <c r="U76" t="s">
        <v>60</v>
      </c>
      <c r="V76" t="s">
        <v>50</v>
      </c>
    </row>
    <row r="77" spans="1:22" x14ac:dyDescent="0.3">
      <c r="A77">
        <v>339</v>
      </c>
      <c r="B77" t="s">
        <v>409</v>
      </c>
      <c r="C77" s="2">
        <v>41832</v>
      </c>
      <c r="D77" s="2">
        <v>41837</v>
      </c>
      <c r="E77" t="s">
        <v>41</v>
      </c>
      <c r="F77" t="s">
        <v>410</v>
      </c>
      <c r="G77" t="s">
        <v>411</v>
      </c>
      <c r="H77" t="s">
        <v>92</v>
      </c>
      <c r="I77" t="s">
        <v>27</v>
      </c>
      <c r="J77" t="s">
        <v>330</v>
      </c>
      <c r="K77" t="s">
        <v>55</v>
      </c>
      <c r="L77" t="s">
        <v>56</v>
      </c>
      <c r="M77" t="s">
        <v>412</v>
      </c>
      <c r="N77" t="s">
        <v>32</v>
      </c>
      <c r="O77" t="s">
        <v>47</v>
      </c>
      <c r="P77" t="s">
        <v>413</v>
      </c>
      <c r="Q77">
        <v>698.35199999999998</v>
      </c>
      <c r="R77">
        <v>3</v>
      </c>
      <c r="S77">
        <v>0.2</v>
      </c>
      <c r="T77">
        <v>-17.4588</v>
      </c>
      <c r="U77" t="s">
        <v>60</v>
      </c>
      <c r="V77" t="s">
        <v>73</v>
      </c>
    </row>
    <row r="78" spans="1:22" x14ac:dyDescent="0.3">
      <c r="A78">
        <v>8144</v>
      </c>
      <c r="B78" t="s">
        <v>3954</v>
      </c>
      <c r="C78" s="2">
        <v>42405</v>
      </c>
      <c r="D78" s="2">
        <v>42410</v>
      </c>
      <c r="E78" t="s">
        <v>41</v>
      </c>
      <c r="F78" t="s">
        <v>1892</v>
      </c>
      <c r="G78" t="s">
        <v>1893</v>
      </c>
      <c r="H78" t="s">
        <v>26</v>
      </c>
      <c r="I78" t="s">
        <v>27</v>
      </c>
      <c r="J78" t="s">
        <v>641</v>
      </c>
      <c r="K78" t="s">
        <v>55</v>
      </c>
      <c r="L78" t="s">
        <v>56</v>
      </c>
      <c r="M78" t="s">
        <v>786</v>
      </c>
      <c r="N78" t="s">
        <v>32</v>
      </c>
      <c r="O78" t="s">
        <v>47</v>
      </c>
      <c r="P78" t="s">
        <v>787</v>
      </c>
      <c r="Q78">
        <v>557.72799999999995</v>
      </c>
      <c r="R78">
        <v>4</v>
      </c>
      <c r="S78">
        <v>0.2</v>
      </c>
      <c r="T78">
        <v>6.9715999999999996</v>
      </c>
      <c r="U78" t="s">
        <v>60</v>
      </c>
      <c r="V78" t="s">
        <v>299</v>
      </c>
    </row>
    <row r="79" spans="1:22" x14ac:dyDescent="0.3">
      <c r="A79">
        <v>8137</v>
      </c>
      <c r="B79" t="s">
        <v>3950</v>
      </c>
      <c r="C79" s="2">
        <v>42594</v>
      </c>
      <c r="D79" s="2">
        <v>42598</v>
      </c>
      <c r="E79" t="s">
        <v>41</v>
      </c>
      <c r="F79" t="s">
        <v>3951</v>
      </c>
      <c r="G79" t="s">
        <v>3952</v>
      </c>
      <c r="H79" t="s">
        <v>92</v>
      </c>
      <c r="I79" t="s">
        <v>27</v>
      </c>
      <c r="J79" t="s">
        <v>576</v>
      </c>
      <c r="K79" t="s">
        <v>45</v>
      </c>
      <c r="L79" t="s">
        <v>30</v>
      </c>
      <c r="M79" t="s">
        <v>370</v>
      </c>
      <c r="N79" t="s">
        <v>32</v>
      </c>
      <c r="O79" t="s">
        <v>47</v>
      </c>
      <c r="P79" t="s">
        <v>371</v>
      </c>
      <c r="Q79">
        <v>562.29250000000002</v>
      </c>
      <c r="R79">
        <v>7</v>
      </c>
      <c r="S79">
        <v>0.45</v>
      </c>
      <c r="T79">
        <v>-255.58750000000001</v>
      </c>
      <c r="U79" t="s">
        <v>85</v>
      </c>
      <c r="V79" t="s">
        <v>255</v>
      </c>
    </row>
    <row r="80" spans="1:22" x14ac:dyDescent="0.3">
      <c r="A80">
        <v>7998</v>
      </c>
      <c r="B80" t="s">
        <v>3903</v>
      </c>
      <c r="C80" s="2">
        <v>43042</v>
      </c>
      <c r="D80" s="2">
        <v>43044</v>
      </c>
      <c r="E80" t="s">
        <v>89</v>
      </c>
      <c r="F80" t="s">
        <v>3904</v>
      </c>
      <c r="G80" t="s">
        <v>3905</v>
      </c>
      <c r="H80" t="s">
        <v>102</v>
      </c>
      <c r="I80" t="s">
        <v>27</v>
      </c>
      <c r="J80" t="s">
        <v>641</v>
      </c>
      <c r="K80" t="s">
        <v>55</v>
      </c>
      <c r="L80" t="s">
        <v>56</v>
      </c>
      <c r="M80" t="s">
        <v>786</v>
      </c>
      <c r="N80" t="s">
        <v>32</v>
      </c>
      <c r="O80" t="s">
        <v>47</v>
      </c>
      <c r="P80" t="s">
        <v>787</v>
      </c>
      <c r="Q80">
        <v>1673.184</v>
      </c>
      <c r="R80">
        <v>12</v>
      </c>
      <c r="S80">
        <v>0.2</v>
      </c>
      <c r="T80">
        <v>20.9148</v>
      </c>
      <c r="U80" t="s">
        <v>72</v>
      </c>
      <c r="V80" t="s">
        <v>36</v>
      </c>
    </row>
    <row r="81" spans="1:22" x14ac:dyDescent="0.3">
      <c r="A81">
        <v>7960</v>
      </c>
      <c r="B81" t="s">
        <v>3895</v>
      </c>
      <c r="C81" s="2">
        <v>43013</v>
      </c>
      <c r="D81" s="2">
        <v>43018</v>
      </c>
      <c r="E81" t="s">
        <v>41</v>
      </c>
      <c r="F81" t="s">
        <v>1669</v>
      </c>
      <c r="G81" t="s">
        <v>1670</v>
      </c>
      <c r="H81" t="s">
        <v>92</v>
      </c>
      <c r="I81" t="s">
        <v>27</v>
      </c>
      <c r="J81" t="s">
        <v>3433</v>
      </c>
      <c r="K81" t="s">
        <v>55</v>
      </c>
      <c r="L81" t="s">
        <v>56</v>
      </c>
      <c r="M81" t="s">
        <v>1064</v>
      </c>
      <c r="N81" t="s">
        <v>32</v>
      </c>
      <c r="O81" t="s">
        <v>47</v>
      </c>
      <c r="P81" t="s">
        <v>1065</v>
      </c>
      <c r="Q81">
        <v>206.352</v>
      </c>
      <c r="R81">
        <v>3</v>
      </c>
      <c r="S81">
        <v>0.2</v>
      </c>
      <c r="T81">
        <v>5.1588000000000003</v>
      </c>
      <c r="U81" t="s">
        <v>60</v>
      </c>
      <c r="V81" t="s">
        <v>50</v>
      </c>
    </row>
    <row r="82" spans="1:22" x14ac:dyDescent="0.3">
      <c r="A82">
        <v>378</v>
      </c>
      <c r="B82" t="s">
        <v>433</v>
      </c>
      <c r="C82" s="2">
        <v>42974</v>
      </c>
      <c r="D82" s="2">
        <v>42979</v>
      </c>
      <c r="E82" t="s">
        <v>41</v>
      </c>
      <c r="F82" t="s">
        <v>434</v>
      </c>
      <c r="G82" t="s">
        <v>435</v>
      </c>
      <c r="H82" t="s">
        <v>92</v>
      </c>
      <c r="I82" t="s">
        <v>27</v>
      </c>
      <c r="J82" t="s">
        <v>239</v>
      </c>
      <c r="K82" t="s">
        <v>436</v>
      </c>
      <c r="L82" t="s">
        <v>69</v>
      </c>
      <c r="M82" t="s">
        <v>437</v>
      </c>
      <c r="N82" t="s">
        <v>32</v>
      </c>
      <c r="O82" t="s">
        <v>47</v>
      </c>
      <c r="P82" t="s">
        <v>438</v>
      </c>
      <c r="Q82">
        <v>1488.424</v>
      </c>
      <c r="R82">
        <v>7</v>
      </c>
      <c r="S82">
        <v>0.3</v>
      </c>
      <c r="T82">
        <v>-297.6848</v>
      </c>
      <c r="U82" t="s">
        <v>60</v>
      </c>
      <c r="V82" t="s">
        <v>255</v>
      </c>
    </row>
    <row r="83" spans="1:22" x14ac:dyDescent="0.3">
      <c r="A83">
        <v>385</v>
      </c>
      <c r="B83" t="s">
        <v>439</v>
      </c>
      <c r="C83" s="2">
        <v>42335</v>
      </c>
      <c r="D83" s="2">
        <v>42340</v>
      </c>
      <c r="E83" t="s">
        <v>41</v>
      </c>
      <c r="F83" t="s">
        <v>440</v>
      </c>
      <c r="G83" t="s">
        <v>441</v>
      </c>
      <c r="H83" t="s">
        <v>26</v>
      </c>
      <c r="I83" t="s">
        <v>27</v>
      </c>
      <c r="J83" t="s">
        <v>442</v>
      </c>
      <c r="K83" t="s">
        <v>45</v>
      </c>
      <c r="L83" t="s">
        <v>30</v>
      </c>
      <c r="M83" t="s">
        <v>443</v>
      </c>
      <c r="N83" t="s">
        <v>32</v>
      </c>
      <c r="O83" t="s">
        <v>47</v>
      </c>
      <c r="P83" t="s">
        <v>444</v>
      </c>
      <c r="Q83">
        <v>375.45749999999998</v>
      </c>
      <c r="R83">
        <v>3</v>
      </c>
      <c r="S83">
        <v>0.45</v>
      </c>
      <c r="T83">
        <v>-157.0095</v>
      </c>
      <c r="U83" t="s">
        <v>60</v>
      </c>
      <c r="V83" t="s">
        <v>36</v>
      </c>
    </row>
    <row r="84" spans="1:22" x14ac:dyDescent="0.3">
      <c r="A84">
        <v>7930</v>
      </c>
      <c r="B84" t="s">
        <v>3889</v>
      </c>
      <c r="C84" s="2">
        <v>42941</v>
      </c>
      <c r="D84" s="2">
        <v>42943</v>
      </c>
      <c r="E84" t="s">
        <v>89</v>
      </c>
      <c r="F84" t="s">
        <v>3890</v>
      </c>
      <c r="G84" t="s">
        <v>3891</v>
      </c>
      <c r="H84" t="s">
        <v>102</v>
      </c>
      <c r="I84" t="s">
        <v>27</v>
      </c>
      <c r="J84" t="s">
        <v>1741</v>
      </c>
      <c r="K84" t="s">
        <v>94</v>
      </c>
      <c r="L84" t="s">
        <v>95</v>
      </c>
      <c r="M84" t="s">
        <v>1569</v>
      </c>
      <c r="N84" t="s">
        <v>32</v>
      </c>
      <c r="O84" t="s">
        <v>47</v>
      </c>
      <c r="P84" t="s">
        <v>1570</v>
      </c>
      <c r="Q84">
        <v>298.11599999999999</v>
      </c>
      <c r="R84">
        <v>6</v>
      </c>
      <c r="S84">
        <v>0.3</v>
      </c>
      <c r="T84">
        <v>-4.2587999999999999</v>
      </c>
      <c r="U84" t="s">
        <v>72</v>
      </c>
      <c r="V84" t="s">
        <v>73</v>
      </c>
    </row>
    <row r="85" spans="1:22" x14ac:dyDescent="0.3">
      <c r="A85">
        <v>7909</v>
      </c>
      <c r="B85" t="s">
        <v>3882</v>
      </c>
      <c r="C85" s="2">
        <v>42707</v>
      </c>
      <c r="D85" s="2">
        <v>42711</v>
      </c>
      <c r="E85" t="s">
        <v>41</v>
      </c>
      <c r="F85" t="s">
        <v>2855</v>
      </c>
      <c r="G85" t="s">
        <v>2856</v>
      </c>
      <c r="H85" t="s">
        <v>26</v>
      </c>
      <c r="I85" t="s">
        <v>27</v>
      </c>
      <c r="J85" t="s">
        <v>3883</v>
      </c>
      <c r="K85" t="s">
        <v>55</v>
      </c>
      <c r="L85" t="s">
        <v>56</v>
      </c>
      <c r="M85" t="s">
        <v>1042</v>
      </c>
      <c r="N85" t="s">
        <v>32</v>
      </c>
      <c r="O85" t="s">
        <v>47</v>
      </c>
      <c r="P85" t="s">
        <v>1043</v>
      </c>
      <c r="Q85">
        <v>268.70400000000001</v>
      </c>
      <c r="R85">
        <v>3</v>
      </c>
      <c r="S85">
        <v>0.2</v>
      </c>
      <c r="T85">
        <v>6.7176</v>
      </c>
      <c r="U85" t="s">
        <v>85</v>
      </c>
      <c r="V85" t="s">
        <v>98</v>
      </c>
    </row>
    <row r="86" spans="1:22" x14ac:dyDescent="0.3">
      <c r="A86">
        <v>409</v>
      </c>
      <c r="B86" t="s">
        <v>453</v>
      </c>
      <c r="C86" s="2">
        <v>43077</v>
      </c>
      <c r="D86" s="2">
        <v>43081</v>
      </c>
      <c r="E86" t="s">
        <v>41</v>
      </c>
      <c r="F86" t="s">
        <v>454</v>
      </c>
      <c r="G86" t="s">
        <v>455</v>
      </c>
      <c r="H86" t="s">
        <v>26</v>
      </c>
      <c r="I86" t="s">
        <v>27</v>
      </c>
      <c r="J86" t="s">
        <v>330</v>
      </c>
      <c r="K86" t="s">
        <v>55</v>
      </c>
      <c r="L86" t="s">
        <v>56</v>
      </c>
      <c r="M86" t="s">
        <v>456</v>
      </c>
      <c r="N86" t="s">
        <v>32</v>
      </c>
      <c r="O86" t="s">
        <v>47</v>
      </c>
      <c r="P86" t="s">
        <v>457</v>
      </c>
      <c r="Q86">
        <v>1004.024</v>
      </c>
      <c r="R86">
        <v>7</v>
      </c>
      <c r="S86">
        <v>0.2</v>
      </c>
      <c r="T86">
        <v>-112.95269999999999</v>
      </c>
      <c r="U86" t="s">
        <v>85</v>
      </c>
      <c r="V86" t="s">
        <v>98</v>
      </c>
    </row>
    <row r="87" spans="1:22" x14ac:dyDescent="0.3">
      <c r="A87">
        <v>7880</v>
      </c>
      <c r="B87" t="s">
        <v>3871</v>
      </c>
      <c r="C87" s="2">
        <v>42535</v>
      </c>
      <c r="D87" s="2">
        <v>42542</v>
      </c>
      <c r="E87" t="s">
        <v>41</v>
      </c>
      <c r="F87" t="s">
        <v>3872</v>
      </c>
      <c r="G87" t="s">
        <v>3873</v>
      </c>
      <c r="H87" t="s">
        <v>92</v>
      </c>
      <c r="I87" t="s">
        <v>27</v>
      </c>
      <c r="J87" t="s">
        <v>67</v>
      </c>
      <c r="K87" t="s">
        <v>68</v>
      </c>
      <c r="L87" t="s">
        <v>69</v>
      </c>
      <c r="M87" t="s">
        <v>2821</v>
      </c>
      <c r="N87" t="s">
        <v>32</v>
      </c>
      <c r="O87" t="s">
        <v>47</v>
      </c>
      <c r="P87" t="s">
        <v>2822</v>
      </c>
      <c r="Q87">
        <v>337.17599999999999</v>
      </c>
      <c r="R87">
        <v>2</v>
      </c>
      <c r="S87">
        <v>0.4</v>
      </c>
      <c r="T87">
        <v>-118.0116</v>
      </c>
      <c r="U87" t="s">
        <v>49</v>
      </c>
      <c r="V87" t="s">
        <v>61</v>
      </c>
    </row>
    <row r="88" spans="1:22" x14ac:dyDescent="0.3">
      <c r="A88">
        <v>7845</v>
      </c>
      <c r="B88" t="s">
        <v>3860</v>
      </c>
      <c r="C88" s="2">
        <v>42937</v>
      </c>
      <c r="D88" s="2">
        <v>42941</v>
      </c>
      <c r="E88" t="s">
        <v>41</v>
      </c>
      <c r="F88" t="s">
        <v>3861</v>
      </c>
      <c r="G88" t="s">
        <v>3862</v>
      </c>
      <c r="H88" t="s">
        <v>26</v>
      </c>
      <c r="I88" t="s">
        <v>27</v>
      </c>
      <c r="J88" t="s">
        <v>2245</v>
      </c>
      <c r="K88" t="s">
        <v>94</v>
      </c>
      <c r="L88" t="s">
        <v>95</v>
      </c>
      <c r="M88" t="s">
        <v>1251</v>
      </c>
      <c r="N88" t="s">
        <v>32</v>
      </c>
      <c r="O88" t="s">
        <v>47</v>
      </c>
      <c r="P88" t="s">
        <v>1252</v>
      </c>
      <c r="Q88">
        <v>124.404</v>
      </c>
      <c r="R88">
        <v>4</v>
      </c>
      <c r="S88">
        <v>0.3</v>
      </c>
      <c r="T88">
        <v>-21.3264</v>
      </c>
      <c r="U88" t="s">
        <v>85</v>
      </c>
      <c r="V88" t="s">
        <v>73</v>
      </c>
    </row>
    <row r="89" spans="1:22" x14ac:dyDescent="0.3">
      <c r="A89">
        <v>7841</v>
      </c>
      <c r="B89" t="s">
        <v>3859</v>
      </c>
      <c r="C89" s="2">
        <v>41726</v>
      </c>
      <c r="D89" s="2">
        <v>41731</v>
      </c>
      <c r="E89" t="s">
        <v>41</v>
      </c>
      <c r="F89" t="s">
        <v>3130</v>
      </c>
      <c r="G89" t="s">
        <v>3131</v>
      </c>
      <c r="H89" t="s">
        <v>26</v>
      </c>
      <c r="I89" t="s">
        <v>27</v>
      </c>
      <c r="J89" t="s">
        <v>802</v>
      </c>
      <c r="K89" t="s">
        <v>803</v>
      </c>
      <c r="L89" t="s">
        <v>95</v>
      </c>
      <c r="M89" t="s">
        <v>1673</v>
      </c>
      <c r="N89" t="s">
        <v>32</v>
      </c>
      <c r="O89" t="s">
        <v>47</v>
      </c>
      <c r="P89" t="s">
        <v>1674</v>
      </c>
      <c r="Q89">
        <v>1184.72</v>
      </c>
      <c r="R89">
        <v>4</v>
      </c>
      <c r="S89">
        <v>0</v>
      </c>
      <c r="T89">
        <v>106.62479999999999</v>
      </c>
      <c r="U89" t="s">
        <v>60</v>
      </c>
      <c r="V89" t="s">
        <v>197</v>
      </c>
    </row>
    <row r="90" spans="1:22" x14ac:dyDescent="0.3">
      <c r="A90">
        <v>7835</v>
      </c>
      <c r="B90" t="s">
        <v>3857</v>
      </c>
      <c r="C90" s="2">
        <v>42107</v>
      </c>
      <c r="D90" s="2">
        <v>42111</v>
      </c>
      <c r="E90" t="s">
        <v>23</v>
      </c>
      <c r="F90" t="s">
        <v>2965</v>
      </c>
      <c r="G90" t="s">
        <v>2966</v>
      </c>
      <c r="H90" t="s">
        <v>26</v>
      </c>
      <c r="I90" t="s">
        <v>27</v>
      </c>
      <c r="J90" t="s">
        <v>54</v>
      </c>
      <c r="K90" t="s">
        <v>55</v>
      </c>
      <c r="L90" t="s">
        <v>56</v>
      </c>
      <c r="M90" t="s">
        <v>1286</v>
      </c>
      <c r="N90" t="s">
        <v>32</v>
      </c>
      <c r="O90" t="s">
        <v>47</v>
      </c>
      <c r="P90" t="s">
        <v>1287</v>
      </c>
      <c r="Q90">
        <v>241.56800000000001</v>
      </c>
      <c r="R90">
        <v>2</v>
      </c>
      <c r="S90">
        <v>0.2</v>
      </c>
      <c r="T90">
        <v>-15.098000000000001</v>
      </c>
      <c r="U90" t="s">
        <v>85</v>
      </c>
      <c r="V90" t="s">
        <v>115</v>
      </c>
    </row>
    <row r="91" spans="1:22" x14ac:dyDescent="0.3">
      <c r="A91">
        <v>7813</v>
      </c>
      <c r="B91" t="s">
        <v>3850</v>
      </c>
      <c r="C91" s="2">
        <v>42414</v>
      </c>
      <c r="D91" s="2">
        <v>42415</v>
      </c>
      <c r="E91" t="s">
        <v>89</v>
      </c>
      <c r="F91" t="s">
        <v>191</v>
      </c>
      <c r="G91" t="s">
        <v>192</v>
      </c>
      <c r="H91" t="s">
        <v>26</v>
      </c>
      <c r="I91" t="s">
        <v>27</v>
      </c>
      <c r="J91" t="s">
        <v>2524</v>
      </c>
      <c r="K91" t="s">
        <v>1091</v>
      </c>
      <c r="L91" t="s">
        <v>69</v>
      </c>
      <c r="M91" t="s">
        <v>917</v>
      </c>
      <c r="N91" t="s">
        <v>32</v>
      </c>
      <c r="O91" t="s">
        <v>47</v>
      </c>
      <c r="P91" t="s">
        <v>918</v>
      </c>
      <c r="Q91">
        <v>550.43100000000004</v>
      </c>
      <c r="R91">
        <v>3</v>
      </c>
      <c r="S91">
        <v>0.3</v>
      </c>
      <c r="T91">
        <v>-47.1798</v>
      </c>
      <c r="U91" t="s">
        <v>125</v>
      </c>
      <c r="V91" t="s">
        <v>299</v>
      </c>
    </row>
    <row r="92" spans="1:22" x14ac:dyDescent="0.3">
      <c r="A92">
        <v>7784</v>
      </c>
      <c r="B92" t="s">
        <v>3842</v>
      </c>
      <c r="C92" s="2">
        <v>42678</v>
      </c>
      <c r="D92" s="2">
        <v>42680</v>
      </c>
      <c r="E92" t="s">
        <v>23</v>
      </c>
      <c r="F92" t="s">
        <v>3843</v>
      </c>
      <c r="G92" t="s">
        <v>3844</v>
      </c>
      <c r="H92" t="s">
        <v>92</v>
      </c>
      <c r="I92" t="s">
        <v>27</v>
      </c>
      <c r="J92" t="s">
        <v>1529</v>
      </c>
      <c r="K92" t="s">
        <v>1038</v>
      </c>
      <c r="L92" t="s">
        <v>30</v>
      </c>
      <c r="M92" t="s">
        <v>370</v>
      </c>
      <c r="N92" t="s">
        <v>32</v>
      </c>
      <c r="O92" t="s">
        <v>47</v>
      </c>
      <c r="P92" t="s">
        <v>371</v>
      </c>
      <c r="Q92">
        <v>876.3</v>
      </c>
      <c r="R92">
        <v>10</v>
      </c>
      <c r="S92">
        <v>0.4</v>
      </c>
      <c r="T92">
        <v>-292.10000000000002</v>
      </c>
      <c r="U92" t="s">
        <v>72</v>
      </c>
      <c r="V92" t="s">
        <v>36</v>
      </c>
    </row>
    <row r="93" spans="1:22" x14ac:dyDescent="0.3">
      <c r="A93">
        <v>7705</v>
      </c>
      <c r="B93" t="s">
        <v>3834</v>
      </c>
      <c r="C93" s="2">
        <v>42608</v>
      </c>
      <c r="D93" s="2">
        <v>42615</v>
      </c>
      <c r="E93" t="s">
        <v>41</v>
      </c>
      <c r="F93" t="s">
        <v>1289</v>
      </c>
      <c r="G93" t="s">
        <v>1290</v>
      </c>
      <c r="H93" t="s">
        <v>26</v>
      </c>
      <c r="I93" t="s">
        <v>27</v>
      </c>
      <c r="J93" t="s">
        <v>290</v>
      </c>
      <c r="K93" t="s">
        <v>291</v>
      </c>
      <c r="L93" t="s">
        <v>95</v>
      </c>
      <c r="M93" t="s">
        <v>1042</v>
      </c>
      <c r="N93" t="s">
        <v>32</v>
      </c>
      <c r="O93" t="s">
        <v>47</v>
      </c>
      <c r="P93" t="s">
        <v>1043</v>
      </c>
      <c r="Q93">
        <v>447.84</v>
      </c>
      <c r="R93">
        <v>4</v>
      </c>
      <c r="S93">
        <v>0</v>
      </c>
      <c r="T93">
        <v>98.524799999999999</v>
      </c>
      <c r="U93" t="s">
        <v>49</v>
      </c>
      <c r="V93" t="s">
        <v>255</v>
      </c>
    </row>
    <row r="94" spans="1:22" x14ac:dyDescent="0.3">
      <c r="A94">
        <v>7702</v>
      </c>
      <c r="B94" t="s">
        <v>3833</v>
      </c>
      <c r="C94" s="2">
        <v>43083</v>
      </c>
      <c r="D94" s="2">
        <v>43087</v>
      </c>
      <c r="E94" t="s">
        <v>41</v>
      </c>
      <c r="F94" t="s">
        <v>1739</v>
      </c>
      <c r="G94" t="s">
        <v>1740</v>
      </c>
      <c r="H94" t="s">
        <v>102</v>
      </c>
      <c r="I94" t="s">
        <v>27</v>
      </c>
      <c r="J94" t="s">
        <v>473</v>
      </c>
      <c r="K94" t="s">
        <v>436</v>
      </c>
      <c r="L94" t="s">
        <v>69</v>
      </c>
      <c r="M94" t="s">
        <v>308</v>
      </c>
      <c r="N94" t="s">
        <v>32</v>
      </c>
      <c r="O94" t="s">
        <v>47</v>
      </c>
      <c r="P94" t="s">
        <v>309</v>
      </c>
      <c r="Q94">
        <v>526.58199999999999</v>
      </c>
      <c r="R94">
        <v>2</v>
      </c>
      <c r="S94">
        <v>0.3</v>
      </c>
      <c r="T94">
        <v>-52.658200000000001</v>
      </c>
      <c r="U94" t="s">
        <v>85</v>
      </c>
      <c r="V94" t="s">
        <v>98</v>
      </c>
    </row>
    <row r="95" spans="1:22" x14ac:dyDescent="0.3">
      <c r="A95">
        <v>7691</v>
      </c>
      <c r="B95" t="s">
        <v>3831</v>
      </c>
      <c r="C95" s="2">
        <v>42931</v>
      </c>
      <c r="D95" s="2">
        <v>42933</v>
      </c>
      <c r="E95" t="s">
        <v>89</v>
      </c>
      <c r="F95" t="s">
        <v>1811</v>
      </c>
      <c r="G95" t="s">
        <v>1812</v>
      </c>
      <c r="H95" t="s">
        <v>92</v>
      </c>
      <c r="I95" t="s">
        <v>27</v>
      </c>
      <c r="J95" t="s">
        <v>1483</v>
      </c>
      <c r="K95" t="s">
        <v>718</v>
      </c>
      <c r="L95" t="s">
        <v>30</v>
      </c>
      <c r="M95" t="s">
        <v>412</v>
      </c>
      <c r="N95" t="s">
        <v>32</v>
      </c>
      <c r="O95" t="s">
        <v>47</v>
      </c>
      <c r="P95" t="s">
        <v>413</v>
      </c>
      <c r="Q95">
        <v>872.94</v>
      </c>
      <c r="R95">
        <v>3</v>
      </c>
      <c r="S95">
        <v>0</v>
      </c>
      <c r="T95">
        <v>157.1292</v>
      </c>
      <c r="U95" t="s">
        <v>72</v>
      </c>
      <c r="V95" t="s">
        <v>73</v>
      </c>
    </row>
    <row r="96" spans="1:22" x14ac:dyDescent="0.3">
      <c r="A96">
        <v>7687</v>
      </c>
      <c r="B96" t="s">
        <v>3830</v>
      </c>
      <c r="C96" s="2">
        <v>42699</v>
      </c>
      <c r="D96" s="2">
        <v>42703</v>
      </c>
      <c r="E96" t="s">
        <v>41</v>
      </c>
      <c r="F96" t="s">
        <v>1937</v>
      </c>
      <c r="G96" t="s">
        <v>1938</v>
      </c>
      <c r="H96" t="s">
        <v>92</v>
      </c>
      <c r="I96" t="s">
        <v>27</v>
      </c>
      <c r="J96" t="s">
        <v>479</v>
      </c>
      <c r="K96" t="s">
        <v>291</v>
      </c>
      <c r="L96" t="s">
        <v>95</v>
      </c>
      <c r="M96" t="s">
        <v>786</v>
      </c>
      <c r="N96" t="s">
        <v>32</v>
      </c>
      <c r="O96" t="s">
        <v>47</v>
      </c>
      <c r="P96" t="s">
        <v>787</v>
      </c>
      <c r="Q96">
        <v>1568.61</v>
      </c>
      <c r="R96">
        <v>9</v>
      </c>
      <c r="S96">
        <v>0</v>
      </c>
      <c r="T96">
        <v>329.40809999999999</v>
      </c>
      <c r="U96" t="s">
        <v>85</v>
      </c>
      <c r="V96" t="s">
        <v>36</v>
      </c>
    </row>
    <row r="97" spans="1:22" x14ac:dyDescent="0.3">
      <c r="A97">
        <v>7675</v>
      </c>
      <c r="B97" t="s">
        <v>3826</v>
      </c>
      <c r="C97" s="2">
        <v>42335</v>
      </c>
      <c r="D97" s="2">
        <v>42337</v>
      </c>
      <c r="E97" t="s">
        <v>23</v>
      </c>
      <c r="F97" t="s">
        <v>3035</v>
      </c>
      <c r="G97" t="s">
        <v>3036</v>
      </c>
      <c r="H97" t="s">
        <v>102</v>
      </c>
      <c r="I97" t="s">
        <v>27</v>
      </c>
      <c r="J97" t="s">
        <v>1359</v>
      </c>
      <c r="K97" t="s">
        <v>436</v>
      </c>
      <c r="L97" t="s">
        <v>69</v>
      </c>
      <c r="M97" t="s">
        <v>1136</v>
      </c>
      <c r="N97" t="s">
        <v>32</v>
      </c>
      <c r="O97" t="s">
        <v>47</v>
      </c>
      <c r="P97" t="s">
        <v>1137</v>
      </c>
      <c r="Q97">
        <v>446.06799999999998</v>
      </c>
      <c r="R97">
        <v>4</v>
      </c>
      <c r="S97">
        <v>0.3</v>
      </c>
      <c r="T97">
        <v>0</v>
      </c>
      <c r="U97" t="s">
        <v>72</v>
      </c>
      <c r="V97" t="s">
        <v>36</v>
      </c>
    </row>
    <row r="98" spans="1:22" x14ac:dyDescent="0.3">
      <c r="A98">
        <v>454</v>
      </c>
      <c r="B98" t="s">
        <v>504</v>
      </c>
      <c r="C98" s="2">
        <v>43028</v>
      </c>
      <c r="D98" s="2">
        <v>43032</v>
      </c>
      <c r="E98" t="s">
        <v>41</v>
      </c>
      <c r="F98" t="s">
        <v>505</v>
      </c>
      <c r="G98" t="s">
        <v>506</v>
      </c>
      <c r="H98" t="s">
        <v>92</v>
      </c>
      <c r="I98" t="s">
        <v>27</v>
      </c>
      <c r="J98" t="s">
        <v>507</v>
      </c>
      <c r="K98" t="s">
        <v>233</v>
      </c>
      <c r="L98" t="s">
        <v>69</v>
      </c>
      <c r="M98" t="s">
        <v>62</v>
      </c>
      <c r="N98" t="s">
        <v>32</v>
      </c>
      <c r="O98" t="s">
        <v>47</v>
      </c>
      <c r="P98" t="s">
        <v>63</v>
      </c>
      <c r="Q98">
        <v>284.36399999999998</v>
      </c>
      <c r="R98">
        <v>2</v>
      </c>
      <c r="S98">
        <v>0.4</v>
      </c>
      <c r="T98">
        <v>-75.830399999999997</v>
      </c>
      <c r="U98" t="s">
        <v>85</v>
      </c>
      <c r="V98" t="s">
        <v>50</v>
      </c>
    </row>
    <row r="99" spans="1:22" x14ac:dyDescent="0.3">
      <c r="A99">
        <v>7650</v>
      </c>
      <c r="B99" t="s">
        <v>3816</v>
      </c>
      <c r="C99" s="2">
        <v>42365</v>
      </c>
      <c r="D99" s="2">
        <v>42369</v>
      </c>
      <c r="E99" t="s">
        <v>41</v>
      </c>
      <c r="F99" t="s">
        <v>2681</v>
      </c>
      <c r="G99" t="s">
        <v>2682</v>
      </c>
      <c r="H99" t="s">
        <v>92</v>
      </c>
      <c r="I99" t="s">
        <v>27</v>
      </c>
      <c r="J99" t="s">
        <v>1772</v>
      </c>
      <c r="K99" t="s">
        <v>233</v>
      </c>
      <c r="L99" t="s">
        <v>69</v>
      </c>
      <c r="M99" t="s">
        <v>924</v>
      </c>
      <c r="N99" t="s">
        <v>32</v>
      </c>
      <c r="O99" t="s">
        <v>47</v>
      </c>
      <c r="P99" t="s">
        <v>925</v>
      </c>
      <c r="Q99">
        <v>1548.99</v>
      </c>
      <c r="R99">
        <v>9</v>
      </c>
      <c r="S99">
        <v>0.4</v>
      </c>
      <c r="T99">
        <v>-464.697</v>
      </c>
      <c r="U99" t="s">
        <v>85</v>
      </c>
      <c r="V99" t="s">
        <v>98</v>
      </c>
    </row>
    <row r="100" spans="1:22" x14ac:dyDescent="0.3">
      <c r="A100">
        <v>7619</v>
      </c>
      <c r="B100" t="s">
        <v>3804</v>
      </c>
      <c r="C100" s="2">
        <v>43035</v>
      </c>
      <c r="D100" s="2">
        <v>43037</v>
      </c>
      <c r="E100" t="s">
        <v>89</v>
      </c>
      <c r="F100" t="s">
        <v>3805</v>
      </c>
      <c r="G100" t="s">
        <v>3806</v>
      </c>
      <c r="H100" t="s">
        <v>92</v>
      </c>
      <c r="I100" t="s">
        <v>27</v>
      </c>
      <c r="J100" t="s">
        <v>54</v>
      </c>
      <c r="K100" t="s">
        <v>55</v>
      </c>
      <c r="L100" t="s">
        <v>56</v>
      </c>
      <c r="M100" t="s">
        <v>62</v>
      </c>
      <c r="N100" t="s">
        <v>32</v>
      </c>
      <c r="O100" t="s">
        <v>47</v>
      </c>
      <c r="P100" t="s">
        <v>63</v>
      </c>
      <c r="Q100">
        <v>189.57599999999999</v>
      </c>
      <c r="R100">
        <v>1</v>
      </c>
      <c r="S100">
        <v>0.2</v>
      </c>
      <c r="T100">
        <v>9.4787999999999997</v>
      </c>
      <c r="U100" t="s">
        <v>72</v>
      </c>
      <c r="V100" t="s">
        <v>50</v>
      </c>
    </row>
    <row r="101" spans="1:22" x14ac:dyDescent="0.3">
      <c r="A101">
        <v>7573</v>
      </c>
      <c r="B101" t="s">
        <v>3796</v>
      </c>
      <c r="C101" s="2">
        <v>41933</v>
      </c>
      <c r="D101" s="2">
        <v>41938</v>
      </c>
      <c r="E101" t="s">
        <v>41</v>
      </c>
      <c r="F101" t="s">
        <v>1547</v>
      </c>
      <c r="G101" t="s">
        <v>1548</v>
      </c>
      <c r="H101" t="s">
        <v>92</v>
      </c>
      <c r="I101" t="s">
        <v>27</v>
      </c>
      <c r="J101" t="s">
        <v>3797</v>
      </c>
      <c r="K101" t="s">
        <v>718</v>
      </c>
      <c r="L101" t="s">
        <v>30</v>
      </c>
      <c r="M101" t="s">
        <v>1467</v>
      </c>
      <c r="N101" t="s">
        <v>32</v>
      </c>
      <c r="O101" t="s">
        <v>47</v>
      </c>
      <c r="P101" t="s">
        <v>1468</v>
      </c>
      <c r="Q101">
        <v>591.32000000000005</v>
      </c>
      <c r="R101">
        <v>4</v>
      </c>
      <c r="S101">
        <v>0</v>
      </c>
      <c r="T101">
        <v>112.35080000000001</v>
      </c>
      <c r="U101" t="s">
        <v>60</v>
      </c>
      <c r="V101" t="s">
        <v>50</v>
      </c>
    </row>
    <row r="102" spans="1:22" x14ac:dyDescent="0.3">
      <c r="A102">
        <v>464</v>
      </c>
      <c r="B102" t="s">
        <v>518</v>
      </c>
      <c r="C102" s="2">
        <v>42482</v>
      </c>
      <c r="D102" s="2">
        <v>42489</v>
      </c>
      <c r="E102" t="s">
        <v>41</v>
      </c>
      <c r="F102" t="s">
        <v>519</v>
      </c>
      <c r="G102" t="s">
        <v>520</v>
      </c>
      <c r="H102" t="s">
        <v>102</v>
      </c>
      <c r="I102" t="s">
        <v>27</v>
      </c>
      <c r="J102" t="s">
        <v>521</v>
      </c>
      <c r="K102" t="s">
        <v>522</v>
      </c>
      <c r="L102" t="s">
        <v>56</v>
      </c>
      <c r="M102" t="s">
        <v>523</v>
      </c>
      <c r="N102" t="s">
        <v>32</v>
      </c>
      <c r="O102" t="s">
        <v>47</v>
      </c>
      <c r="P102" t="s">
        <v>524</v>
      </c>
      <c r="Q102">
        <v>1272.6300000000001</v>
      </c>
      <c r="R102">
        <v>6</v>
      </c>
      <c r="S102">
        <v>0.5</v>
      </c>
      <c r="T102">
        <v>-814.48320000000001</v>
      </c>
      <c r="U102" t="s">
        <v>49</v>
      </c>
      <c r="V102" t="s">
        <v>115</v>
      </c>
    </row>
    <row r="103" spans="1:22" x14ac:dyDescent="0.3">
      <c r="A103">
        <v>7494</v>
      </c>
      <c r="B103" t="s">
        <v>3767</v>
      </c>
      <c r="C103" s="2">
        <v>42989</v>
      </c>
      <c r="D103" s="2">
        <v>42994</v>
      </c>
      <c r="E103" t="s">
        <v>41</v>
      </c>
      <c r="F103" t="s">
        <v>3768</v>
      </c>
      <c r="G103" t="s">
        <v>3769</v>
      </c>
      <c r="H103" t="s">
        <v>26</v>
      </c>
      <c r="I103" t="s">
        <v>27</v>
      </c>
      <c r="J103" t="s">
        <v>103</v>
      </c>
      <c r="K103" t="s">
        <v>94</v>
      </c>
      <c r="L103" t="s">
        <v>95</v>
      </c>
      <c r="M103" t="s">
        <v>1629</v>
      </c>
      <c r="N103" t="s">
        <v>32</v>
      </c>
      <c r="O103" t="s">
        <v>47</v>
      </c>
      <c r="P103" t="s">
        <v>1630</v>
      </c>
      <c r="Q103">
        <v>512.19000000000005</v>
      </c>
      <c r="R103">
        <v>5</v>
      </c>
      <c r="S103">
        <v>0.3</v>
      </c>
      <c r="T103">
        <v>-65.852999999999994</v>
      </c>
      <c r="U103" t="s">
        <v>60</v>
      </c>
      <c r="V103" t="s">
        <v>79</v>
      </c>
    </row>
    <row r="104" spans="1:22" x14ac:dyDescent="0.3">
      <c r="A104">
        <v>7489</v>
      </c>
      <c r="B104" t="s">
        <v>3765</v>
      </c>
      <c r="C104" s="2">
        <v>42357</v>
      </c>
      <c r="D104" s="2">
        <v>42362</v>
      </c>
      <c r="E104" t="s">
        <v>23</v>
      </c>
      <c r="F104" t="s">
        <v>891</v>
      </c>
      <c r="G104" t="s">
        <v>892</v>
      </c>
      <c r="H104" t="s">
        <v>102</v>
      </c>
      <c r="I104" t="s">
        <v>27</v>
      </c>
      <c r="J104" t="s">
        <v>743</v>
      </c>
      <c r="K104" t="s">
        <v>886</v>
      </c>
      <c r="L104" t="s">
        <v>69</v>
      </c>
      <c r="M104" t="s">
        <v>308</v>
      </c>
      <c r="N104" t="s">
        <v>32</v>
      </c>
      <c r="O104" t="s">
        <v>47</v>
      </c>
      <c r="P104" t="s">
        <v>309</v>
      </c>
      <c r="Q104">
        <v>1053.164</v>
      </c>
      <c r="R104">
        <v>4</v>
      </c>
      <c r="S104">
        <v>0.3</v>
      </c>
      <c r="T104">
        <v>-105.3164</v>
      </c>
      <c r="U104" t="s">
        <v>60</v>
      </c>
      <c r="V104" t="s">
        <v>98</v>
      </c>
    </row>
    <row r="105" spans="1:22" x14ac:dyDescent="0.3">
      <c r="A105">
        <v>7441</v>
      </c>
      <c r="B105" t="s">
        <v>3754</v>
      </c>
      <c r="C105" s="2">
        <v>42980</v>
      </c>
      <c r="D105" s="2">
        <v>42984</v>
      </c>
      <c r="E105" t="s">
        <v>41</v>
      </c>
      <c r="F105" t="s">
        <v>1508</v>
      </c>
      <c r="G105" t="s">
        <v>1509</v>
      </c>
      <c r="H105" t="s">
        <v>26</v>
      </c>
      <c r="I105" t="s">
        <v>27</v>
      </c>
      <c r="J105" t="s">
        <v>54</v>
      </c>
      <c r="K105" t="s">
        <v>55</v>
      </c>
      <c r="L105" t="s">
        <v>56</v>
      </c>
      <c r="M105" t="s">
        <v>1467</v>
      </c>
      <c r="N105" t="s">
        <v>32</v>
      </c>
      <c r="O105" t="s">
        <v>47</v>
      </c>
      <c r="P105" t="s">
        <v>1468</v>
      </c>
      <c r="Q105">
        <v>236.52799999999999</v>
      </c>
      <c r="R105">
        <v>2</v>
      </c>
      <c r="S105">
        <v>0.2</v>
      </c>
      <c r="T105">
        <v>-2.9565999999999999</v>
      </c>
      <c r="U105" t="s">
        <v>85</v>
      </c>
      <c r="V105" t="s">
        <v>79</v>
      </c>
    </row>
    <row r="106" spans="1:22" x14ac:dyDescent="0.3">
      <c r="A106">
        <v>7410</v>
      </c>
      <c r="B106" t="s">
        <v>3746</v>
      </c>
      <c r="C106" s="2">
        <v>41737</v>
      </c>
      <c r="D106" s="2">
        <v>41741</v>
      </c>
      <c r="E106" t="s">
        <v>41</v>
      </c>
      <c r="F106" t="s">
        <v>974</v>
      </c>
      <c r="G106" t="s">
        <v>975</v>
      </c>
      <c r="H106" t="s">
        <v>26</v>
      </c>
      <c r="I106" t="s">
        <v>27</v>
      </c>
      <c r="J106" t="s">
        <v>2533</v>
      </c>
      <c r="K106" t="s">
        <v>233</v>
      </c>
      <c r="L106" t="s">
        <v>69</v>
      </c>
      <c r="M106" t="s">
        <v>2833</v>
      </c>
      <c r="N106" t="s">
        <v>32</v>
      </c>
      <c r="O106" t="s">
        <v>47</v>
      </c>
      <c r="P106" t="s">
        <v>2834</v>
      </c>
      <c r="Q106">
        <v>172.11</v>
      </c>
      <c r="R106">
        <v>1</v>
      </c>
      <c r="S106">
        <v>0.4</v>
      </c>
      <c r="T106">
        <v>-94.660499999999999</v>
      </c>
      <c r="U106" t="s">
        <v>85</v>
      </c>
      <c r="V106" t="s">
        <v>115</v>
      </c>
    </row>
    <row r="107" spans="1:22" x14ac:dyDescent="0.3">
      <c r="A107">
        <v>7396</v>
      </c>
      <c r="B107" t="s">
        <v>3741</v>
      </c>
      <c r="C107" s="2">
        <v>42729</v>
      </c>
      <c r="D107" s="2">
        <v>42734</v>
      </c>
      <c r="E107" t="s">
        <v>41</v>
      </c>
      <c r="F107" t="s">
        <v>3196</v>
      </c>
      <c r="G107" t="s">
        <v>3197</v>
      </c>
      <c r="H107" t="s">
        <v>92</v>
      </c>
      <c r="I107" t="s">
        <v>27</v>
      </c>
      <c r="J107" t="s">
        <v>175</v>
      </c>
      <c r="K107" t="s">
        <v>122</v>
      </c>
      <c r="L107" t="s">
        <v>69</v>
      </c>
      <c r="M107" t="s">
        <v>1249</v>
      </c>
      <c r="N107" t="s">
        <v>32</v>
      </c>
      <c r="O107" t="s">
        <v>47</v>
      </c>
      <c r="P107" t="s">
        <v>1250</v>
      </c>
      <c r="Q107">
        <v>313.17599999999999</v>
      </c>
      <c r="R107">
        <v>2</v>
      </c>
      <c r="S107">
        <v>0.4</v>
      </c>
      <c r="T107">
        <v>-120.0508</v>
      </c>
      <c r="U107" t="s">
        <v>60</v>
      </c>
      <c r="V107" t="s">
        <v>98</v>
      </c>
    </row>
    <row r="108" spans="1:22" x14ac:dyDescent="0.3">
      <c r="A108">
        <v>495</v>
      </c>
      <c r="B108" t="s">
        <v>546</v>
      </c>
      <c r="C108" s="2">
        <v>42447</v>
      </c>
      <c r="D108" s="2">
        <v>42450</v>
      </c>
      <c r="E108" t="s">
        <v>23</v>
      </c>
      <c r="F108" t="s">
        <v>547</v>
      </c>
      <c r="G108" t="s">
        <v>548</v>
      </c>
      <c r="H108" t="s">
        <v>26</v>
      </c>
      <c r="I108" t="s">
        <v>27</v>
      </c>
      <c r="J108" t="s">
        <v>142</v>
      </c>
      <c r="K108" t="s">
        <v>143</v>
      </c>
      <c r="L108" t="s">
        <v>30</v>
      </c>
      <c r="M108" t="s">
        <v>549</v>
      </c>
      <c r="N108" t="s">
        <v>32</v>
      </c>
      <c r="O108" t="s">
        <v>47</v>
      </c>
      <c r="P108" t="s">
        <v>550</v>
      </c>
      <c r="Q108">
        <v>189.88200000000001</v>
      </c>
      <c r="R108">
        <v>3</v>
      </c>
      <c r="S108">
        <v>0.4</v>
      </c>
      <c r="T108">
        <v>-94.941000000000003</v>
      </c>
      <c r="U108" t="s">
        <v>35</v>
      </c>
      <c r="V108" t="s">
        <v>197</v>
      </c>
    </row>
    <row r="109" spans="1:22" x14ac:dyDescent="0.3">
      <c r="A109">
        <v>7360</v>
      </c>
      <c r="B109" t="s">
        <v>3734</v>
      </c>
      <c r="C109" s="2">
        <v>42003</v>
      </c>
      <c r="D109" s="2">
        <v>42007</v>
      </c>
      <c r="E109" t="s">
        <v>23</v>
      </c>
      <c r="F109" t="s">
        <v>3735</v>
      </c>
      <c r="G109" t="s">
        <v>3736</v>
      </c>
      <c r="H109" t="s">
        <v>92</v>
      </c>
      <c r="I109" t="s">
        <v>27</v>
      </c>
      <c r="J109" t="s">
        <v>67</v>
      </c>
      <c r="K109" t="s">
        <v>68</v>
      </c>
      <c r="L109" t="s">
        <v>69</v>
      </c>
      <c r="M109" t="s">
        <v>412</v>
      </c>
      <c r="N109" t="s">
        <v>32</v>
      </c>
      <c r="O109" t="s">
        <v>47</v>
      </c>
      <c r="P109" t="s">
        <v>413</v>
      </c>
      <c r="Q109">
        <v>523.76400000000001</v>
      </c>
      <c r="R109">
        <v>3</v>
      </c>
      <c r="S109">
        <v>0.4</v>
      </c>
      <c r="T109">
        <v>-192.04679999999999</v>
      </c>
      <c r="U109" t="s">
        <v>85</v>
      </c>
      <c r="V109" t="s">
        <v>98</v>
      </c>
    </row>
    <row r="110" spans="1:22" x14ac:dyDescent="0.3">
      <c r="A110">
        <v>7345</v>
      </c>
      <c r="B110" t="s">
        <v>3732</v>
      </c>
      <c r="C110" s="2">
        <v>43080</v>
      </c>
      <c r="D110" s="2">
        <v>43086</v>
      </c>
      <c r="E110" t="s">
        <v>41</v>
      </c>
      <c r="F110" t="s">
        <v>2218</v>
      </c>
      <c r="G110" t="s">
        <v>2219</v>
      </c>
      <c r="H110" t="s">
        <v>92</v>
      </c>
      <c r="I110" t="s">
        <v>27</v>
      </c>
      <c r="J110" t="s">
        <v>608</v>
      </c>
      <c r="K110" t="s">
        <v>45</v>
      </c>
      <c r="L110" t="s">
        <v>30</v>
      </c>
      <c r="M110" t="s">
        <v>268</v>
      </c>
      <c r="N110" t="s">
        <v>32</v>
      </c>
      <c r="O110" t="s">
        <v>47</v>
      </c>
      <c r="P110" t="s">
        <v>269</v>
      </c>
      <c r="Q110">
        <v>721.875</v>
      </c>
      <c r="R110">
        <v>6</v>
      </c>
      <c r="S110">
        <v>0.45</v>
      </c>
      <c r="T110">
        <v>-420</v>
      </c>
      <c r="U110" t="s">
        <v>131</v>
      </c>
      <c r="V110" t="s">
        <v>98</v>
      </c>
    </row>
    <row r="111" spans="1:22" x14ac:dyDescent="0.3">
      <c r="A111">
        <v>7317</v>
      </c>
      <c r="B111" t="s">
        <v>3718</v>
      </c>
      <c r="C111" s="2">
        <v>42659</v>
      </c>
      <c r="D111" s="2">
        <v>42663</v>
      </c>
      <c r="E111" t="s">
        <v>41</v>
      </c>
      <c r="F111" t="s">
        <v>784</v>
      </c>
      <c r="G111" t="s">
        <v>785</v>
      </c>
      <c r="H111" t="s">
        <v>92</v>
      </c>
      <c r="I111" t="s">
        <v>27</v>
      </c>
      <c r="J111" t="s">
        <v>175</v>
      </c>
      <c r="K111" t="s">
        <v>122</v>
      </c>
      <c r="L111" t="s">
        <v>69</v>
      </c>
      <c r="M111" t="s">
        <v>62</v>
      </c>
      <c r="N111" t="s">
        <v>32</v>
      </c>
      <c r="O111" t="s">
        <v>47</v>
      </c>
      <c r="P111" t="s">
        <v>63</v>
      </c>
      <c r="Q111">
        <v>142.18199999999999</v>
      </c>
      <c r="R111">
        <v>1</v>
      </c>
      <c r="S111">
        <v>0.4</v>
      </c>
      <c r="T111">
        <v>-37.915199999999999</v>
      </c>
      <c r="U111" t="s">
        <v>85</v>
      </c>
      <c r="V111" t="s">
        <v>50</v>
      </c>
    </row>
    <row r="112" spans="1:22" x14ac:dyDescent="0.3">
      <c r="A112">
        <v>7306</v>
      </c>
      <c r="B112" t="s">
        <v>3716</v>
      </c>
      <c r="C112" s="2">
        <v>41727</v>
      </c>
      <c r="D112" s="2">
        <v>41731</v>
      </c>
      <c r="E112" t="s">
        <v>41</v>
      </c>
      <c r="F112" t="s">
        <v>2725</v>
      </c>
      <c r="G112" t="s">
        <v>2726</v>
      </c>
      <c r="H112" t="s">
        <v>26</v>
      </c>
      <c r="I112" t="s">
        <v>27</v>
      </c>
      <c r="J112" t="s">
        <v>2480</v>
      </c>
      <c r="K112" t="s">
        <v>94</v>
      </c>
      <c r="L112" t="s">
        <v>95</v>
      </c>
      <c r="M112" t="s">
        <v>523</v>
      </c>
      <c r="N112" t="s">
        <v>32</v>
      </c>
      <c r="O112" t="s">
        <v>47</v>
      </c>
      <c r="P112" t="s">
        <v>524</v>
      </c>
      <c r="Q112">
        <v>890.84100000000001</v>
      </c>
      <c r="R112">
        <v>3</v>
      </c>
      <c r="S112">
        <v>0.3</v>
      </c>
      <c r="T112">
        <v>-152.71559999999999</v>
      </c>
      <c r="U112" t="s">
        <v>85</v>
      </c>
      <c r="V112" t="s">
        <v>197</v>
      </c>
    </row>
    <row r="113" spans="1:22" x14ac:dyDescent="0.3">
      <c r="A113">
        <v>7299</v>
      </c>
      <c r="B113" t="s">
        <v>3711</v>
      </c>
      <c r="C113" s="2">
        <v>41961</v>
      </c>
      <c r="D113" s="2">
        <v>41964</v>
      </c>
      <c r="E113" t="s">
        <v>89</v>
      </c>
      <c r="F113" t="s">
        <v>2839</v>
      </c>
      <c r="G113" t="s">
        <v>2840</v>
      </c>
      <c r="H113" t="s">
        <v>26</v>
      </c>
      <c r="I113" t="s">
        <v>27</v>
      </c>
      <c r="J113" t="s">
        <v>3712</v>
      </c>
      <c r="K113" t="s">
        <v>136</v>
      </c>
      <c r="L113" t="s">
        <v>95</v>
      </c>
      <c r="M113" t="s">
        <v>370</v>
      </c>
      <c r="N113" t="s">
        <v>32</v>
      </c>
      <c r="O113" t="s">
        <v>47</v>
      </c>
      <c r="P113" t="s">
        <v>371</v>
      </c>
      <c r="Q113">
        <v>292.10000000000002</v>
      </c>
      <c r="R113">
        <v>4</v>
      </c>
      <c r="S113">
        <v>0.5</v>
      </c>
      <c r="T113">
        <v>-175.26</v>
      </c>
      <c r="U113" t="s">
        <v>35</v>
      </c>
      <c r="V113" t="s">
        <v>36</v>
      </c>
    </row>
    <row r="114" spans="1:22" x14ac:dyDescent="0.3">
      <c r="A114">
        <v>523</v>
      </c>
      <c r="B114" t="s">
        <v>570</v>
      </c>
      <c r="C114" s="2">
        <v>42758</v>
      </c>
      <c r="D114" s="2">
        <v>42760</v>
      </c>
      <c r="E114" t="s">
        <v>89</v>
      </c>
      <c r="F114" t="s">
        <v>571</v>
      </c>
      <c r="G114" t="s">
        <v>572</v>
      </c>
      <c r="H114" t="s">
        <v>92</v>
      </c>
      <c r="I114" t="s">
        <v>27</v>
      </c>
      <c r="J114" t="s">
        <v>290</v>
      </c>
      <c r="K114" t="s">
        <v>291</v>
      </c>
      <c r="L114" t="s">
        <v>95</v>
      </c>
      <c r="M114" t="s">
        <v>549</v>
      </c>
      <c r="N114" t="s">
        <v>32</v>
      </c>
      <c r="O114" t="s">
        <v>47</v>
      </c>
      <c r="P114" t="s">
        <v>550</v>
      </c>
      <c r="Q114">
        <v>210.98</v>
      </c>
      <c r="R114">
        <v>2</v>
      </c>
      <c r="S114">
        <v>0</v>
      </c>
      <c r="T114">
        <v>21.097999999999999</v>
      </c>
      <c r="U114" t="s">
        <v>72</v>
      </c>
      <c r="V114" t="s">
        <v>171</v>
      </c>
    </row>
    <row r="115" spans="1:22" x14ac:dyDescent="0.3">
      <c r="A115">
        <v>7202</v>
      </c>
      <c r="B115" t="s">
        <v>3674</v>
      </c>
      <c r="C115" s="2">
        <v>42701</v>
      </c>
      <c r="D115" s="2">
        <v>42707</v>
      </c>
      <c r="E115" t="s">
        <v>41</v>
      </c>
      <c r="F115" t="s">
        <v>2037</v>
      </c>
      <c r="G115" t="s">
        <v>2038</v>
      </c>
      <c r="H115" t="s">
        <v>26</v>
      </c>
      <c r="I115" t="s">
        <v>27</v>
      </c>
      <c r="J115" t="s">
        <v>44</v>
      </c>
      <c r="K115" t="s">
        <v>45</v>
      </c>
      <c r="L115" t="s">
        <v>30</v>
      </c>
      <c r="M115" t="s">
        <v>1261</v>
      </c>
      <c r="N115" t="s">
        <v>32</v>
      </c>
      <c r="O115" t="s">
        <v>47</v>
      </c>
      <c r="P115" t="s">
        <v>1065</v>
      </c>
      <c r="Q115">
        <v>331.02300000000002</v>
      </c>
      <c r="R115">
        <v>7</v>
      </c>
      <c r="S115">
        <v>0.45</v>
      </c>
      <c r="T115">
        <v>-114.35339999999999</v>
      </c>
      <c r="U115" t="s">
        <v>131</v>
      </c>
      <c r="V115" t="s">
        <v>36</v>
      </c>
    </row>
    <row r="116" spans="1:22" x14ac:dyDescent="0.3">
      <c r="A116">
        <v>7191</v>
      </c>
      <c r="B116" t="s">
        <v>3672</v>
      </c>
      <c r="C116" s="2">
        <v>42686</v>
      </c>
      <c r="D116" s="2">
        <v>42689</v>
      </c>
      <c r="E116" t="s">
        <v>89</v>
      </c>
      <c r="F116" t="s">
        <v>324</v>
      </c>
      <c r="G116" t="s">
        <v>325</v>
      </c>
      <c r="H116" t="s">
        <v>102</v>
      </c>
      <c r="I116" t="s">
        <v>27</v>
      </c>
      <c r="J116" t="s">
        <v>641</v>
      </c>
      <c r="K116" t="s">
        <v>55</v>
      </c>
      <c r="L116" t="s">
        <v>56</v>
      </c>
      <c r="M116" t="s">
        <v>2821</v>
      </c>
      <c r="N116" t="s">
        <v>32</v>
      </c>
      <c r="O116" t="s">
        <v>47</v>
      </c>
      <c r="P116" t="s">
        <v>2822</v>
      </c>
      <c r="Q116">
        <v>674.35199999999998</v>
      </c>
      <c r="R116">
        <v>3</v>
      </c>
      <c r="S116">
        <v>0.2</v>
      </c>
      <c r="T116">
        <v>-8.4293999999999993</v>
      </c>
      <c r="U116" t="s">
        <v>35</v>
      </c>
      <c r="V116" t="s">
        <v>36</v>
      </c>
    </row>
    <row r="117" spans="1:22" x14ac:dyDescent="0.3">
      <c r="A117">
        <v>7170</v>
      </c>
      <c r="B117" t="s">
        <v>3668</v>
      </c>
      <c r="C117" s="2">
        <v>41842</v>
      </c>
      <c r="D117" s="2">
        <v>41844</v>
      </c>
      <c r="E117" t="s">
        <v>23</v>
      </c>
      <c r="F117" t="s">
        <v>715</v>
      </c>
      <c r="G117" t="s">
        <v>716</v>
      </c>
      <c r="H117" t="s">
        <v>26</v>
      </c>
      <c r="I117" t="s">
        <v>27</v>
      </c>
      <c r="J117" t="s">
        <v>330</v>
      </c>
      <c r="K117" t="s">
        <v>55</v>
      </c>
      <c r="L117" t="s">
        <v>56</v>
      </c>
      <c r="M117" t="s">
        <v>1569</v>
      </c>
      <c r="N117" t="s">
        <v>32</v>
      </c>
      <c r="O117" t="s">
        <v>47</v>
      </c>
      <c r="P117" t="s">
        <v>1570</v>
      </c>
      <c r="Q117">
        <v>170.352</v>
      </c>
      <c r="R117">
        <v>3</v>
      </c>
      <c r="S117">
        <v>0.2</v>
      </c>
      <c r="T117">
        <v>19.1646</v>
      </c>
      <c r="U117" t="s">
        <v>72</v>
      </c>
      <c r="V117" t="s">
        <v>73</v>
      </c>
    </row>
    <row r="118" spans="1:22" x14ac:dyDescent="0.3">
      <c r="A118">
        <v>7152</v>
      </c>
      <c r="B118" t="s">
        <v>3664</v>
      </c>
      <c r="C118" s="2">
        <v>43091</v>
      </c>
      <c r="D118" s="2">
        <v>43094</v>
      </c>
      <c r="E118" t="s">
        <v>23</v>
      </c>
      <c r="F118" t="s">
        <v>3665</v>
      </c>
      <c r="G118" t="s">
        <v>3666</v>
      </c>
      <c r="H118" t="s">
        <v>26</v>
      </c>
      <c r="I118" t="s">
        <v>27</v>
      </c>
      <c r="J118" t="s">
        <v>916</v>
      </c>
      <c r="K118" t="s">
        <v>522</v>
      </c>
      <c r="L118" t="s">
        <v>56</v>
      </c>
      <c r="M118" t="s">
        <v>1236</v>
      </c>
      <c r="N118" t="s">
        <v>32</v>
      </c>
      <c r="O118" t="s">
        <v>47</v>
      </c>
      <c r="P118" t="s">
        <v>1237</v>
      </c>
      <c r="Q118">
        <v>182.55</v>
      </c>
      <c r="R118">
        <v>2</v>
      </c>
      <c r="S118">
        <v>0.5</v>
      </c>
      <c r="T118">
        <v>-135.08699999999999</v>
      </c>
      <c r="U118" t="s">
        <v>35</v>
      </c>
      <c r="V118" t="s">
        <v>98</v>
      </c>
    </row>
    <row r="119" spans="1:22" x14ac:dyDescent="0.3">
      <c r="A119">
        <v>7146</v>
      </c>
      <c r="B119" t="s">
        <v>3661</v>
      </c>
      <c r="C119" s="2">
        <v>42805</v>
      </c>
      <c r="D119" s="2">
        <v>42810</v>
      </c>
      <c r="E119" t="s">
        <v>41</v>
      </c>
      <c r="F119" t="s">
        <v>3152</v>
      </c>
      <c r="G119" t="s">
        <v>3153</v>
      </c>
      <c r="H119" t="s">
        <v>102</v>
      </c>
      <c r="I119" t="s">
        <v>27</v>
      </c>
      <c r="J119" t="s">
        <v>67</v>
      </c>
      <c r="K119" t="s">
        <v>68</v>
      </c>
      <c r="L119" t="s">
        <v>69</v>
      </c>
      <c r="M119" t="s">
        <v>1064</v>
      </c>
      <c r="N119" t="s">
        <v>32</v>
      </c>
      <c r="O119" t="s">
        <v>47</v>
      </c>
      <c r="P119" t="s">
        <v>1065</v>
      </c>
      <c r="Q119">
        <v>154.76400000000001</v>
      </c>
      <c r="R119">
        <v>3</v>
      </c>
      <c r="S119">
        <v>0.4</v>
      </c>
      <c r="T119">
        <v>-46.429200000000002</v>
      </c>
      <c r="U119" t="s">
        <v>60</v>
      </c>
      <c r="V119" t="s">
        <v>197</v>
      </c>
    </row>
    <row r="120" spans="1:22" x14ac:dyDescent="0.3">
      <c r="A120">
        <v>7132</v>
      </c>
      <c r="B120" t="s">
        <v>3656</v>
      </c>
      <c r="C120" s="2">
        <v>43065</v>
      </c>
      <c r="D120" s="2">
        <v>43070</v>
      </c>
      <c r="E120" t="s">
        <v>41</v>
      </c>
      <c r="F120" t="s">
        <v>3477</v>
      </c>
      <c r="G120" t="s">
        <v>3478</v>
      </c>
      <c r="H120" t="s">
        <v>102</v>
      </c>
      <c r="I120" t="s">
        <v>27</v>
      </c>
      <c r="J120" t="s">
        <v>637</v>
      </c>
      <c r="K120" t="s">
        <v>112</v>
      </c>
      <c r="L120" t="s">
        <v>95</v>
      </c>
      <c r="M120" t="s">
        <v>1261</v>
      </c>
      <c r="N120" t="s">
        <v>32</v>
      </c>
      <c r="O120" t="s">
        <v>47</v>
      </c>
      <c r="P120" t="s">
        <v>1065</v>
      </c>
      <c r="Q120">
        <v>257.94</v>
      </c>
      <c r="R120">
        <v>3</v>
      </c>
      <c r="S120">
        <v>0</v>
      </c>
      <c r="T120">
        <v>67.064400000000006</v>
      </c>
      <c r="U120" t="s">
        <v>60</v>
      </c>
      <c r="V120" t="s">
        <v>36</v>
      </c>
    </row>
    <row r="121" spans="1:22" x14ac:dyDescent="0.3">
      <c r="A121">
        <v>7115</v>
      </c>
      <c r="B121" t="s">
        <v>3652</v>
      </c>
      <c r="C121" s="2">
        <v>42495</v>
      </c>
      <c r="D121" s="2">
        <v>42496</v>
      </c>
      <c r="E121" t="s">
        <v>89</v>
      </c>
      <c r="F121" t="s">
        <v>940</v>
      </c>
      <c r="G121" t="s">
        <v>941</v>
      </c>
      <c r="H121" t="s">
        <v>92</v>
      </c>
      <c r="I121" t="s">
        <v>27</v>
      </c>
      <c r="J121" t="s">
        <v>28</v>
      </c>
      <c r="K121" t="s">
        <v>1342</v>
      </c>
      <c r="L121" t="s">
        <v>56</v>
      </c>
      <c r="M121" t="s">
        <v>2821</v>
      </c>
      <c r="N121" t="s">
        <v>32</v>
      </c>
      <c r="O121" t="s">
        <v>47</v>
      </c>
      <c r="P121" t="s">
        <v>2822</v>
      </c>
      <c r="Q121">
        <v>1685.88</v>
      </c>
      <c r="R121">
        <v>6</v>
      </c>
      <c r="S121">
        <v>0</v>
      </c>
      <c r="T121">
        <v>320.31720000000001</v>
      </c>
      <c r="U121" t="s">
        <v>125</v>
      </c>
      <c r="V121" t="s">
        <v>163</v>
      </c>
    </row>
    <row r="122" spans="1:22" x14ac:dyDescent="0.3">
      <c r="A122">
        <v>7081</v>
      </c>
      <c r="B122" t="s">
        <v>3650</v>
      </c>
      <c r="C122" s="2">
        <v>42615</v>
      </c>
      <c r="D122" s="2">
        <v>42619</v>
      </c>
      <c r="E122" t="s">
        <v>41</v>
      </c>
      <c r="F122" t="s">
        <v>1611</v>
      </c>
      <c r="G122" t="s">
        <v>1612</v>
      </c>
      <c r="H122" t="s">
        <v>26</v>
      </c>
      <c r="I122" t="s">
        <v>27</v>
      </c>
      <c r="J122" t="s">
        <v>1529</v>
      </c>
      <c r="K122" t="s">
        <v>1038</v>
      </c>
      <c r="L122" t="s">
        <v>30</v>
      </c>
      <c r="M122" t="s">
        <v>195</v>
      </c>
      <c r="N122" t="s">
        <v>32</v>
      </c>
      <c r="O122" t="s">
        <v>47</v>
      </c>
      <c r="P122" t="s">
        <v>196</v>
      </c>
      <c r="Q122">
        <v>472.51799999999997</v>
      </c>
      <c r="R122">
        <v>3</v>
      </c>
      <c r="S122">
        <v>0.4</v>
      </c>
      <c r="T122">
        <v>-149.63069999999999</v>
      </c>
      <c r="U122" t="s">
        <v>85</v>
      </c>
      <c r="V122" t="s">
        <v>79</v>
      </c>
    </row>
    <row r="123" spans="1:22" x14ac:dyDescent="0.3">
      <c r="A123">
        <v>558</v>
      </c>
      <c r="B123" t="s">
        <v>611</v>
      </c>
      <c r="C123" s="2">
        <v>42531</v>
      </c>
      <c r="D123" s="2">
        <v>42536</v>
      </c>
      <c r="E123" t="s">
        <v>41</v>
      </c>
      <c r="F123" t="s">
        <v>612</v>
      </c>
      <c r="G123" t="s">
        <v>613</v>
      </c>
      <c r="H123" t="s">
        <v>26</v>
      </c>
      <c r="I123" t="s">
        <v>27</v>
      </c>
      <c r="J123" t="s">
        <v>54</v>
      </c>
      <c r="K123" t="s">
        <v>55</v>
      </c>
      <c r="L123" t="s">
        <v>56</v>
      </c>
      <c r="M123" t="s">
        <v>614</v>
      </c>
      <c r="N123" t="s">
        <v>32</v>
      </c>
      <c r="O123" t="s">
        <v>47</v>
      </c>
      <c r="P123" t="s">
        <v>615</v>
      </c>
      <c r="Q123">
        <v>1335.68</v>
      </c>
      <c r="R123">
        <v>4</v>
      </c>
      <c r="S123">
        <v>0.2</v>
      </c>
      <c r="T123">
        <v>-217.048</v>
      </c>
      <c r="U123" t="s">
        <v>60</v>
      </c>
      <c r="V123" t="s">
        <v>61</v>
      </c>
    </row>
    <row r="124" spans="1:22" x14ac:dyDescent="0.3">
      <c r="A124">
        <v>7058</v>
      </c>
      <c r="B124" t="s">
        <v>3649</v>
      </c>
      <c r="C124" s="2">
        <v>42715</v>
      </c>
      <c r="D124" s="2">
        <v>42715</v>
      </c>
      <c r="E124" t="s">
        <v>427</v>
      </c>
      <c r="F124" t="s">
        <v>1732</v>
      </c>
      <c r="G124" t="s">
        <v>1733</v>
      </c>
      <c r="H124" t="s">
        <v>26</v>
      </c>
      <c r="I124" t="s">
        <v>27</v>
      </c>
      <c r="J124" t="s">
        <v>3049</v>
      </c>
      <c r="K124" t="s">
        <v>55</v>
      </c>
      <c r="L124" t="s">
        <v>56</v>
      </c>
      <c r="M124" t="s">
        <v>1136</v>
      </c>
      <c r="N124" t="s">
        <v>32</v>
      </c>
      <c r="O124" t="s">
        <v>47</v>
      </c>
      <c r="P124" t="s">
        <v>1137</v>
      </c>
      <c r="Q124">
        <v>892.13599999999997</v>
      </c>
      <c r="R124">
        <v>7</v>
      </c>
      <c r="S124">
        <v>0.2</v>
      </c>
      <c r="T124">
        <v>111.517</v>
      </c>
      <c r="U124" t="s">
        <v>432</v>
      </c>
      <c r="V124" t="s">
        <v>98</v>
      </c>
    </row>
    <row r="125" spans="1:22" x14ac:dyDescent="0.3">
      <c r="A125">
        <v>7047</v>
      </c>
      <c r="B125" t="s">
        <v>3648</v>
      </c>
      <c r="C125" s="2">
        <v>41737</v>
      </c>
      <c r="D125" s="2">
        <v>41741</v>
      </c>
      <c r="E125" t="s">
        <v>41</v>
      </c>
      <c r="F125" t="s">
        <v>394</v>
      </c>
      <c r="G125" t="s">
        <v>395</v>
      </c>
      <c r="H125" t="s">
        <v>102</v>
      </c>
      <c r="I125" t="s">
        <v>27</v>
      </c>
      <c r="J125" t="s">
        <v>511</v>
      </c>
      <c r="K125" t="s">
        <v>55</v>
      </c>
      <c r="L125" t="s">
        <v>56</v>
      </c>
      <c r="M125" t="s">
        <v>292</v>
      </c>
      <c r="N125" t="s">
        <v>32</v>
      </c>
      <c r="O125" t="s">
        <v>47</v>
      </c>
      <c r="P125" t="s">
        <v>293</v>
      </c>
      <c r="Q125">
        <v>99.591999999999999</v>
      </c>
      <c r="R125">
        <v>1</v>
      </c>
      <c r="S125">
        <v>0.2</v>
      </c>
      <c r="T125">
        <v>2.4897999999999998</v>
      </c>
      <c r="U125" t="s">
        <v>85</v>
      </c>
      <c r="V125" t="s">
        <v>115</v>
      </c>
    </row>
    <row r="126" spans="1:22" x14ac:dyDescent="0.3">
      <c r="A126">
        <v>6951</v>
      </c>
      <c r="B126" t="s">
        <v>3623</v>
      </c>
      <c r="C126" s="2">
        <v>43058</v>
      </c>
      <c r="D126" s="2">
        <v>43058</v>
      </c>
      <c r="E126" t="s">
        <v>427</v>
      </c>
      <c r="F126" t="s">
        <v>1952</v>
      </c>
      <c r="G126" t="s">
        <v>1953</v>
      </c>
      <c r="H126" t="s">
        <v>102</v>
      </c>
      <c r="I126" t="s">
        <v>27</v>
      </c>
      <c r="J126" t="s">
        <v>175</v>
      </c>
      <c r="K126" t="s">
        <v>122</v>
      </c>
      <c r="L126" t="s">
        <v>69</v>
      </c>
      <c r="M126" t="s">
        <v>1251</v>
      </c>
      <c r="N126" t="s">
        <v>32</v>
      </c>
      <c r="O126" t="s">
        <v>47</v>
      </c>
      <c r="P126" t="s">
        <v>1252</v>
      </c>
      <c r="Q126">
        <v>79.974000000000004</v>
      </c>
      <c r="R126">
        <v>3</v>
      </c>
      <c r="S126">
        <v>0.4</v>
      </c>
      <c r="T126">
        <v>-29.323799999999999</v>
      </c>
      <c r="U126" t="s">
        <v>432</v>
      </c>
      <c r="V126" t="s">
        <v>36</v>
      </c>
    </row>
    <row r="127" spans="1:22" x14ac:dyDescent="0.3">
      <c r="A127">
        <v>6882</v>
      </c>
      <c r="B127" t="s">
        <v>3605</v>
      </c>
      <c r="C127" s="2">
        <v>42339</v>
      </c>
      <c r="D127" s="2">
        <v>42343</v>
      </c>
      <c r="E127" t="s">
        <v>23</v>
      </c>
      <c r="F127" t="s">
        <v>3544</v>
      </c>
      <c r="G127" t="s">
        <v>3545</v>
      </c>
      <c r="H127" t="s">
        <v>102</v>
      </c>
      <c r="I127" t="s">
        <v>27</v>
      </c>
      <c r="J127" t="s">
        <v>193</v>
      </c>
      <c r="K127" t="s">
        <v>194</v>
      </c>
      <c r="L127" t="s">
        <v>56</v>
      </c>
      <c r="M127" t="s">
        <v>306</v>
      </c>
      <c r="N127" t="s">
        <v>32</v>
      </c>
      <c r="O127" t="s">
        <v>47</v>
      </c>
      <c r="P127" t="s">
        <v>307</v>
      </c>
      <c r="Q127">
        <v>1913.4</v>
      </c>
      <c r="R127">
        <v>9</v>
      </c>
      <c r="S127">
        <v>0</v>
      </c>
      <c r="T127">
        <v>401.81400000000002</v>
      </c>
      <c r="U127" t="s">
        <v>85</v>
      </c>
      <c r="V127" t="s">
        <v>98</v>
      </c>
    </row>
    <row r="128" spans="1:22" x14ac:dyDescent="0.3">
      <c r="A128">
        <v>6877</v>
      </c>
      <c r="B128" t="s">
        <v>3603</v>
      </c>
      <c r="C128" s="2">
        <v>42618</v>
      </c>
      <c r="D128" s="2">
        <v>42623</v>
      </c>
      <c r="E128" t="s">
        <v>41</v>
      </c>
      <c r="F128" t="s">
        <v>1417</v>
      </c>
      <c r="G128" t="s">
        <v>1418</v>
      </c>
      <c r="H128" t="s">
        <v>26</v>
      </c>
      <c r="I128" t="s">
        <v>27</v>
      </c>
      <c r="J128" t="s">
        <v>2122</v>
      </c>
      <c r="K128" t="s">
        <v>718</v>
      </c>
      <c r="L128" t="s">
        <v>30</v>
      </c>
      <c r="M128" t="s">
        <v>1725</v>
      </c>
      <c r="N128" t="s">
        <v>32</v>
      </c>
      <c r="O128" t="s">
        <v>47</v>
      </c>
      <c r="P128" t="s">
        <v>1726</v>
      </c>
      <c r="Q128">
        <v>1652.94</v>
      </c>
      <c r="R128">
        <v>3</v>
      </c>
      <c r="S128">
        <v>0</v>
      </c>
      <c r="T128">
        <v>314.05860000000001</v>
      </c>
      <c r="U128" t="s">
        <v>60</v>
      </c>
      <c r="V128" t="s">
        <v>79</v>
      </c>
    </row>
    <row r="129" spans="1:22" x14ac:dyDescent="0.3">
      <c r="A129">
        <v>6869</v>
      </c>
      <c r="B129" t="s">
        <v>3600</v>
      </c>
      <c r="C129" s="2">
        <v>42603</v>
      </c>
      <c r="D129" s="2">
        <v>42610</v>
      </c>
      <c r="E129" t="s">
        <v>41</v>
      </c>
      <c r="F129" t="s">
        <v>3601</v>
      </c>
      <c r="G129" t="s">
        <v>3602</v>
      </c>
      <c r="H129" t="s">
        <v>92</v>
      </c>
      <c r="I129" t="s">
        <v>27</v>
      </c>
      <c r="J129" t="s">
        <v>54</v>
      </c>
      <c r="K129" t="s">
        <v>55</v>
      </c>
      <c r="L129" t="s">
        <v>56</v>
      </c>
      <c r="M129" t="s">
        <v>1993</v>
      </c>
      <c r="N129" t="s">
        <v>32</v>
      </c>
      <c r="O129" t="s">
        <v>47</v>
      </c>
      <c r="P129" t="s">
        <v>1994</v>
      </c>
      <c r="Q129">
        <v>2887.056</v>
      </c>
      <c r="R129">
        <v>9</v>
      </c>
      <c r="S129">
        <v>0.2</v>
      </c>
      <c r="T129">
        <v>180.441</v>
      </c>
      <c r="U129" t="s">
        <v>49</v>
      </c>
      <c r="V129" t="s">
        <v>255</v>
      </c>
    </row>
    <row r="130" spans="1:22" x14ac:dyDescent="0.3">
      <c r="A130">
        <v>6834</v>
      </c>
      <c r="B130" t="s">
        <v>3589</v>
      </c>
      <c r="C130" s="2">
        <v>42621</v>
      </c>
      <c r="D130" s="2">
        <v>42621</v>
      </c>
      <c r="E130" t="s">
        <v>427</v>
      </c>
      <c r="F130" t="s">
        <v>849</v>
      </c>
      <c r="G130" t="s">
        <v>850</v>
      </c>
      <c r="H130" t="s">
        <v>26</v>
      </c>
      <c r="I130" t="s">
        <v>27</v>
      </c>
      <c r="J130" t="s">
        <v>851</v>
      </c>
      <c r="K130" t="s">
        <v>55</v>
      </c>
      <c r="L130" t="s">
        <v>56</v>
      </c>
      <c r="M130" t="s">
        <v>1236</v>
      </c>
      <c r="N130" t="s">
        <v>32</v>
      </c>
      <c r="O130" t="s">
        <v>47</v>
      </c>
      <c r="P130" t="s">
        <v>1237</v>
      </c>
      <c r="Q130">
        <v>146.04</v>
      </c>
      <c r="R130">
        <v>1</v>
      </c>
      <c r="S130">
        <v>0.2</v>
      </c>
      <c r="T130">
        <v>-12.778499999999999</v>
      </c>
      <c r="U130" t="s">
        <v>432</v>
      </c>
      <c r="V130" t="s">
        <v>79</v>
      </c>
    </row>
    <row r="131" spans="1:22" x14ac:dyDescent="0.3">
      <c r="A131">
        <v>6825</v>
      </c>
      <c r="B131" t="s">
        <v>3588</v>
      </c>
      <c r="C131" s="2">
        <v>42210</v>
      </c>
      <c r="D131" s="2">
        <v>42214</v>
      </c>
      <c r="E131" t="s">
        <v>41</v>
      </c>
      <c r="F131" t="s">
        <v>3408</v>
      </c>
      <c r="G131" t="s">
        <v>3409</v>
      </c>
      <c r="H131" t="s">
        <v>92</v>
      </c>
      <c r="I131" t="s">
        <v>27</v>
      </c>
      <c r="J131" t="s">
        <v>1618</v>
      </c>
      <c r="K131" t="s">
        <v>1278</v>
      </c>
      <c r="L131" t="s">
        <v>30</v>
      </c>
      <c r="M131" t="s">
        <v>456</v>
      </c>
      <c r="N131" t="s">
        <v>32</v>
      </c>
      <c r="O131" t="s">
        <v>47</v>
      </c>
      <c r="P131" t="s">
        <v>457</v>
      </c>
      <c r="Q131">
        <v>358.58</v>
      </c>
      <c r="R131">
        <v>2</v>
      </c>
      <c r="S131">
        <v>0</v>
      </c>
      <c r="T131">
        <v>39.443800000000003</v>
      </c>
      <c r="U131" t="s">
        <v>85</v>
      </c>
      <c r="V131" t="s">
        <v>73</v>
      </c>
    </row>
    <row r="132" spans="1:22" x14ac:dyDescent="0.3">
      <c r="A132">
        <v>6800</v>
      </c>
      <c r="B132" t="s">
        <v>3579</v>
      </c>
      <c r="C132" s="2">
        <v>42729</v>
      </c>
      <c r="D132" s="2">
        <v>42736</v>
      </c>
      <c r="E132" t="s">
        <v>41</v>
      </c>
      <c r="F132" t="s">
        <v>1623</v>
      </c>
      <c r="G132" t="s">
        <v>1624</v>
      </c>
      <c r="H132" t="s">
        <v>92</v>
      </c>
      <c r="I132" t="s">
        <v>27</v>
      </c>
      <c r="J132" t="s">
        <v>521</v>
      </c>
      <c r="K132" t="s">
        <v>522</v>
      </c>
      <c r="L132" t="s">
        <v>56</v>
      </c>
      <c r="M132" t="s">
        <v>319</v>
      </c>
      <c r="N132" t="s">
        <v>32</v>
      </c>
      <c r="O132" t="s">
        <v>47</v>
      </c>
      <c r="P132" t="s">
        <v>320</v>
      </c>
      <c r="Q132">
        <v>35.445</v>
      </c>
      <c r="R132">
        <v>1</v>
      </c>
      <c r="S132">
        <v>0.5</v>
      </c>
      <c r="T132">
        <v>-24.102599999999999</v>
      </c>
      <c r="U132" t="s">
        <v>49</v>
      </c>
      <c r="V132" t="s">
        <v>98</v>
      </c>
    </row>
    <row r="133" spans="1:22" x14ac:dyDescent="0.3">
      <c r="A133">
        <v>6785</v>
      </c>
      <c r="B133" t="s">
        <v>3572</v>
      </c>
      <c r="C133" s="2">
        <v>42941</v>
      </c>
      <c r="D133" s="2">
        <v>42944</v>
      </c>
      <c r="E133" t="s">
        <v>23</v>
      </c>
      <c r="F133" t="s">
        <v>2508</v>
      </c>
      <c r="G133" t="s">
        <v>2509</v>
      </c>
      <c r="H133" t="s">
        <v>26</v>
      </c>
      <c r="I133" t="s">
        <v>27</v>
      </c>
      <c r="J133" t="s">
        <v>67</v>
      </c>
      <c r="K133" t="s">
        <v>68</v>
      </c>
      <c r="L133" t="s">
        <v>69</v>
      </c>
      <c r="M133" t="s">
        <v>3167</v>
      </c>
      <c r="N133" t="s">
        <v>32</v>
      </c>
      <c r="O133" t="s">
        <v>47</v>
      </c>
      <c r="P133" t="s">
        <v>3168</v>
      </c>
      <c r="Q133">
        <v>138.58799999999999</v>
      </c>
      <c r="R133">
        <v>1</v>
      </c>
      <c r="S133">
        <v>0.4</v>
      </c>
      <c r="T133">
        <v>-34.646999999999998</v>
      </c>
      <c r="U133" t="s">
        <v>35</v>
      </c>
      <c r="V133" t="s">
        <v>73</v>
      </c>
    </row>
    <row r="134" spans="1:22" x14ac:dyDescent="0.3">
      <c r="A134">
        <v>6664</v>
      </c>
      <c r="B134" t="s">
        <v>3540</v>
      </c>
      <c r="C134" s="2">
        <v>43034</v>
      </c>
      <c r="D134" s="2">
        <v>43040</v>
      </c>
      <c r="E134" t="s">
        <v>41</v>
      </c>
      <c r="F134" t="s">
        <v>612</v>
      </c>
      <c r="G134" t="s">
        <v>613</v>
      </c>
      <c r="H134" t="s">
        <v>26</v>
      </c>
      <c r="I134" t="s">
        <v>27</v>
      </c>
      <c r="J134" t="s">
        <v>3541</v>
      </c>
      <c r="K134" t="s">
        <v>718</v>
      </c>
      <c r="L134" t="s">
        <v>30</v>
      </c>
      <c r="M134" t="s">
        <v>909</v>
      </c>
      <c r="N134" t="s">
        <v>32</v>
      </c>
      <c r="O134" t="s">
        <v>47</v>
      </c>
      <c r="P134" t="s">
        <v>910</v>
      </c>
      <c r="Q134">
        <v>356.85</v>
      </c>
      <c r="R134">
        <v>5</v>
      </c>
      <c r="S134">
        <v>0</v>
      </c>
      <c r="T134">
        <v>60.664499999999997</v>
      </c>
      <c r="U134" t="s">
        <v>131</v>
      </c>
      <c r="V134" t="s">
        <v>50</v>
      </c>
    </row>
    <row r="135" spans="1:22" x14ac:dyDescent="0.3">
      <c r="A135">
        <v>6660</v>
      </c>
      <c r="B135" t="s">
        <v>3539</v>
      </c>
      <c r="C135" s="2">
        <v>42786</v>
      </c>
      <c r="D135" s="2">
        <v>42793</v>
      </c>
      <c r="E135" t="s">
        <v>41</v>
      </c>
      <c r="F135" t="s">
        <v>2297</v>
      </c>
      <c r="G135" t="s">
        <v>2298</v>
      </c>
      <c r="H135" t="s">
        <v>102</v>
      </c>
      <c r="I135" t="s">
        <v>27</v>
      </c>
      <c r="J135" t="s">
        <v>2035</v>
      </c>
      <c r="K135" t="s">
        <v>522</v>
      </c>
      <c r="L135" t="s">
        <v>56</v>
      </c>
      <c r="M135" t="s">
        <v>1261</v>
      </c>
      <c r="N135" t="s">
        <v>32</v>
      </c>
      <c r="O135" t="s">
        <v>47</v>
      </c>
      <c r="P135" t="s">
        <v>1065</v>
      </c>
      <c r="Q135">
        <v>386.91</v>
      </c>
      <c r="R135">
        <v>9</v>
      </c>
      <c r="S135">
        <v>0.5</v>
      </c>
      <c r="T135">
        <v>-185.71680000000001</v>
      </c>
      <c r="U135" t="s">
        <v>49</v>
      </c>
      <c r="V135" t="s">
        <v>299</v>
      </c>
    </row>
    <row r="136" spans="1:22" x14ac:dyDescent="0.3">
      <c r="A136">
        <v>6647</v>
      </c>
      <c r="B136" t="s">
        <v>3537</v>
      </c>
      <c r="C136" s="2">
        <v>42719</v>
      </c>
      <c r="D136" s="2">
        <v>42725</v>
      </c>
      <c r="E136" t="s">
        <v>41</v>
      </c>
      <c r="F136" t="s">
        <v>1353</v>
      </c>
      <c r="G136" t="s">
        <v>1354</v>
      </c>
      <c r="H136" t="s">
        <v>102</v>
      </c>
      <c r="I136" t="s">
        <v>27</v>
      </c>
      <c r="J136" t="s">
        <v>880</v>
      </c>
      <c r="K136" t="s">
        <v>1519</v>
      </c>
      <c r="L136" t="s">
        <v>56</v>
      </c>
      <c r="M136" t="s">
        <v>308</v>
      </c>
      <c r="N136" t="s">
        <v>32</v>
      </c>
      <c r="O136" t="s">
        <v>47</v>
      </c>
      <c r="P136" t="s">
        <v>309</v>
      </c>
      <c r="Q136">
        <v>564.19500000000005</v>
      </c>
      <c r="R136">
        <v>3</v>
      </c>
      <c r="S136">
        <v>0.5</v>
      </c>
      <c r="T136">
        <v>-304.6653</v>
      </c>
      <c r="U136" t="s">
        <v>131</v>
      </c>
      <c r="V136" t="s">
        <v>98</v>
      </c>
    </row>
    <row r="137" spans="1:22" x14ac:dyDescent="0.3">
      <c r="A137">
        <v>6640</v>
      </c>
      <c r="B137" t="s">
        <v>3536</v>
      </c>
      <c r="C137" s="2">
        <v>41943</v>
      </c>
      <c r="D137" s="2">
        <v>41945</v>
      </c>
      <c r="E137" t="s">
        <v>23</v>
      </c>
      <c r="F137" t="s">
        <v>878</v>
      </c>
      <c r="G137" t="s">
        <v>879</v>
      </c>
      <c r="H137" t="s">
        <v>92</v>
      </c>
      <c r="I137" t="s">
        <v>27</v>
      </c>
      <c r="J137" t="s">
        <v>871</v>
      </c>
      <c r="K137" t="s">
        <v>233</v>
      </c>
      <c r="L137" t="s">
        <v>69</v>
      </c>
      <c r="M137" t="s">
        <v>1673</v>
      </c>
      <c r="N137" t="s">
        <v>32</v>
      </c>
      <c r="O137" t="s">
        <v>47</v>
      </c>
      <c r="P137" t="s">
        <v>1674</v>
      </c>
      <c r="Q137">
        <v>1421.664</v>
      </c>
      <c r="R137">
        <v>8</v>
      </c>
      <c r="S137">
        <v>0.4</v>
      </c>
      <c r="T137">
        <v>-734.52639999999997</v>
      </c>
      <c r="U137" t="s">
        <v>72</v>
      </c>
      <c r="V137" t="s">
        <v>50</v>
      </c>
    </row>
    <row r="138" spans="1:22" x14ac:dyDescent="0.3">
      <c r="A138">
        <v>6632</v>
      </c>
      <c r="B138" t="s">
        <v>3535</v>
      </c>
      <c r="C138" s="2">
        <v>42729</v>
      </c>
      <c r="D138" s="2">
        <v>42734</v>
      </c>
      <c r="E138" t="s">
        <v>41</v>
      </c>
      <c r="F138" t="s">
        <v>1611</v>
      </c>
      <c r="G138" t="s">
        <v>1612</v>
      </c>
      <c r="H138" t="s">
        <v>26</v>
      </c>
      <c r="I138" t="s">
        <v>27</v>
      </c>
      <c r="J138" t="s">
        <v>193</v>
      </c>
      <c r="K138" t="s">
        <v>194</v>
      </c>
      <c r="L138" t="s">
        <v>56</v>
      </c>
      <c r="M138" t="s">
        <v>1463</v>
      </c>
      <c r="N138" t="s">
        <v>32</v>
      </c>
      <c r="O138" t="s">
        <v>47</v>
      </c>
      <c r="P138" t="s">
        <v>1464</v>
      </c>
      <c r="Q138">
        <v>1747.25</v>
      </c>
      <c r="R138">
        <v>5</v>
      </c>
      <c r="S138">
        <v>0</v>
      </c>
      <c r="T138">
        <v>629.01</v>
      </c>
      <c r="U138" t="s">
        <v>60</v>
      </c>
      <c r="V138" t="s">
        <v>98</v>
      </c>
    </row>
    <row r="139" spans="1:22" x14ac:dyDescent="0.3">
      <c r="A139">
        <v>6625</v>
      </c>
      <c r="B139" t="s">
        <v>3531</v>
      </c>
      <c r="C139" s="2">
        <v>42023</v>
      </c>
      <c r="D139" s="2">
        <v>42027</v>
      </c>
      <c r="E139" t="s">
        <v>41</v>
      </c>
      <c r="F139" t="s">
        <v>3532</v>
      </c>
      <c r="G139" t="s">
        <v>3533</v>
      </c>
      <c r="H139" t="s">
        <v>26</v>
      </c>
      <c r="I139" t="s">
        <v>27</v>
      </c>
      <c r="J139" t="s">
        <v>3534</v>
      </c>
      <c r="K139" t="s">
        <v>94</v>
      </c>
      <c r="L139" t="s">
        <v>95</v>
      </c>
      <c r="M139" t="s">
        <v>1629</v>
      </c>
      <c r="N139" t="s">
        <v>32</v>
      </c>
      <c r="O139" t="s">
        <v>47</v>
      </c>
      <c r="P139" t="s">
        <v>1630</v>
      </c>
      <c r="Q139">
        <v>102.438</v>
      </c>
      <c r="R139">
        <v>1</v>
      </c>
      <c r="S139">
        <v>0.3</v>
      </c>
      <c r="T139">
        <v>-13.1706</v>
      </c>
      <c r="U139" t="s">
        <v>85</v>
      </c>
      <c r="V139" t="s">
        <v>171</v>
      </c>
    </row>
    <row r="140" spans="1:22" x14ac:dyDescent="0.3">
      <c r="A140">
        <v>6564</v>
      </c>
      <c r="B140" t="s">
        <v>3512</v>
      </c>
      <c r="C140" s="2">
        <v>41766</v>
      </c>
      <c r="D140" s="2">
        <v>41771</v>
      </c>
      <c r="E140" t="s">
        <v>41</v>
      </c>
      <c r="F140" t="s">
        <v>1650</v>
      </c>
      <c r="G140" t="s">
        <v>1651</v>
      </c>
      <c r="H140" t="s">
        <v>26</v>
      </c>
      <c r="I140" t="s">
        <v>27</v>
      </c>
      <c r="J140" t="s">
        <v>473</v>
      </c>
      <c r="K140" t="s">
        <v>436</v>
      </c>
      <c r="L140" t="s">
        <v>69</v>
      </c>
      <c r="M140" t="s">
        <v>2568</v>
      </c>
      <c r="N140" t="s">
        <v>32</v>
      </c>
      <c r="O140" t="s">
        <v>47</v>
      </c>
      <c r="P140" t="s">
        <v>2569</v>
      </c>
      <c r="Q140">
        <v>194.25</v>
      </c>
      <c r="R140">
        <v>2</v>
      </c>
      <c r="S140">
        <v>0.3</v>
      </c>
      <c r="T140">
        <v>-38.85</v>
      </c>
      <c r="U140" t="s">
        <v>60</v>
      </c>
      <c r="V140" t="s">
        <v>163</v>
      </c>
    </row>
    <row r="141" spans="1:22" x14ac:dyDescent="0.3">
      <c r="A141">
        <v>662</v>
      </c>
      <c r="B141" t="s">
        <v>688</v>
      </c>
      <c r="C141" s="2">
        <v>42240</v>
      </c>
      <c r="D141" s="2">
        <v>42244</v>
      </c>
      <c r="E141" t="s">
        <v>41</v>
      </c>
      <c r="F141" t="s">
        <v>689</v>
      </c>
      <c r="G141" t="s">
        <v>690</v>
      </c>
      <c r="H141" t="s">
        <v>26</v>
      </c>
      <c r="I141" t="s">
        <v>27</v>
      </c>
      <c r="J141" t="s">
        <v>691</v>
      </c>
      <c r="K141" t="s">
        <v>94</v>
      </c>
      <c r="L141" t="s">
        <v>95</v>
      </c>
      <c r="M141" t="s">
        <v>195</v>
      </c>
      <c r="N141" t="s">
        <v>32</v>
      </c>
      <c r="O141" t="s">
        <v>47</v>
      </c>
      <c r="P141" t="s">
        <v>196</v>
      </c>
      <c r="Q141">
        <v>918.78499999999997</v>
      </c>
      <c r="R141">
        <v>5</v>
      </c>
      <c r="S141">
        <v>0.3</v>
      </c>
      <c r="T141">
        <v>-118.12949999999999</v>
      </c>
      <c r="U141" t="s">
        <v>85</v>
      </c>
      <c r="V141" t="s">
        <v>255</v>
      </c>
    </row>
    <row r="142" spans="1:22" x14ac:dyDescent="0.3">
      <c r="A142">
        <v>6537</v>
      </c>
      <c r="B142" t="s">
        <v>3504</v>
      </c>
      <c r="C142" s="2">
        <v>41932</v>
      </c>
      <c r="D142" s="2">
        <v>41935</v>
      </c>
      <c r="E142" t="s">
        <v>89</v>
      </c>
      <c r="F142" t="s">
        <v>3269</v>
      </c>
      <c r="G142" t="s">
        <v>3270</v>
      </c>
      <c r="H142" t="s">
        <v>92</v>
      </c>
      <c r="I142" t="s">
        <v>27</v>
      </c>
      <c r="J142" t="s">
        <v>3126</v>
      </c>
      <c r="K142" t="s">
        <v>143</v>
      </c>
      <c r="L142" t="s">
        <v>30</v>
      </c>
      <c r="M142" t="s">
        <v>1236</v>
      </c>
      <c r="N142" t="s">
        <v>32</v>
      </c>
      <c r="O142" t="s">
        <v>47</v>
      </c>
      <c r="P142" t="s">
        <v>1237</v>
      </c>
      <c r="Q142">
        <v>328.59</v>
      </c>
      <c r="R142">
        <v>3</v>
      </c>
      <c r="S142">
        <v>0.4</v>
      </c>
      <c r="T142">
        <v>-147.8655</v>
      </c>
      <c r="U142" t="s">
        <v>35</v>
      </c>
      <c r="V142" t="s">
        <v>50</v>
      </c>
    </row>
    <row r="143" spans="1:22" x14ac:dyDescent="0.3">
      <c r="A143">
        <v>6484</v>
      </c>
      <c r="B143" t="s">
        <v>3489</v>
      </c>
      <c r="C143" s="2">
        <v>42889</v>
      </c>
      <c r="D143" s="2">
        <v>42895</v>
      </c>
      <c r="E143" t="s">
        <v>41</v>
      </c>
      <c r="F143" t="s">
        <v>3490</v>
      </c>
      <c r="G143" t="s">
        <v>3491</v>
      </c>
      <c r="H143" t="s">
        <v>92</v>
      </c>
      <c r="I143" t="s">
        <v>27</v>
      </c>
      <c r="J143" t="s">
        <v>175</v>
      </c>
      <c r="K143" t="s">
        <v>122</v>
      </c>
      <c r="L143" t="s">
        <v>69</v>
      </c>
      <c r="M143" t="s">
        <v>1079</v>
      </c>
      <c r="N143" t="s">
        <v>32</v>
      </c>
      <c r="O143" t="s">
        <v>47</v>
      </c>
      <c r="P143" t="s">
        <v>1080</v>
      </c>
      <c r="Q143">
        <v>384.76799999999997</v>
      </c>
      <c r="R143">
        <v>2</v>
      </c>
      <c r="S143">
        <v>0.4</v>
      </c>
      <c r="T143">
        <v>-115.43040000000001</v>
      </c>
      <c r="U143" t="s">
        <v>131</v>
      </c>
      <c r="V143" t="s">
        <v>61</v>
      </c>
    </row>
    <row r="144" spans="1:22" x14ac:dyDescent="0.3">
      <c r="A144">
        <v>671</v>
      </c>
      <c r="B144" t="s">
        <v>698</v>
      </c>
      <c r="C144" s="2">
        <v>42895</v>
      </c>
      <c r="D144" s="2">
        <v>42899</v>
      </c>
      <c r="E144" t="s">
        <v>41</v>
      </c>
      <c r="F144" t="s">
        <v>661</v>
      </c>
      <c r="G144" t="s">
        <v>662</v>
      </c>
      <c r="H144" t="s">
        <v>102</v>
      </c>
      <c r="I144" t="s">
        <v>27</v>
      </c>
      <c r="J144" t="s">
        <v>135</v>
      </c>
      <c r="K144" t="s">
        <v>136</v>
      </c>
      <c r="L144" t="s">
        <v>95</v>
      </c>
      <c r="M144" t="s">
        <v>701</v>
      </c>
      <c r="N144" t="s">
        <v>32</v>
      </c>
      <c r="O144" t="s">
        <v>47</v>
      </c>
      <c r="P144" t="s">
        <v>702</v>
      </c>
      <c r="Q144">
        <v>108.925</v>
      </c>
      <c r="R144">
        <v>1</v>
      </c>
      <c r="S144">
        <v>0.5</v>
      </c>
      <c r="T144">
        <v>-71.890500000000003</v>
      </c>
      <c r="U144" t="s">
        <v>85</v>
      </c>
      <c r="V144" t="s">
        <v>61</v>
      </c>
    </row>
    <row r="145" spans="1:22" x14ac:dyDescent="0.3">
      <c r="A145">
        <v>6439</v>
      </c>
      <c r="B145" t="s">
        <v>3473</v>
      </c>
      <c r="C145" s="2">
        <v>43083</v>
      </c>
      <c r="D145" s="2">
        <v>43088</v>
      </c>
      <c r="E145" t="s">
        <v>41</v>
      </c>
      <c r="F145" t="s">
        <v>223</v>
      </c>
      <c r="G145" t="s">
        <v>224</v>
      </c>
      <c r="H145" t="s">
        <v>26</v>
      </c>
      <c r="I145" t="s">
        <v>27</v>
      </c>
      <c r="J145" t="s">
        <v>2480</v>
      </c>
      <c r="K145" t="s">
        <v>94</v>
      </c>
      <c r="L145" t="s">
        <v>95</v>
      </c>
      <c r="M145" t="s">
        <v>46</v>
      </c>
      <c r="N145" t="s">
        <v>32</v>
      </c>
      <c r="O145" t="s">
        <v>47</v>
      </c>
      <c r="P145" t="s">
        <v>48</v>
      </c>
      <c r="Q145">
        <v>974.98800000000006</v>
      </c>
      <c r="R145">
        <v>4</v>
      </c>
      <c r="S145">
        <v>0.3</v>
      </c>
      <c r="T145">
        <v>-97.498800000000003</v>
      </c>
      <c r="U145" t="s">
        <v>60</v>
      </c>
      <c r="V145" t="s">
        <v>98</v>
      </c>
    </row>
    <row r="146" spans="1:22" x14ac:dyDescent="0.3">
      <c r="A146">
        <v>6431</v>
      </c>
      <c r="B146" t="s">
        <v>3469</v>
      </c>
      <c r="C146" s="2">
        <v>41946</v>
      </c>
      <c r="D146" s="2">
        <v>41950</v>
      </c>
      <c r="E146" t="s">
        <v>41</v>
      </c>
      <c r="F146" t="s">
        <v>3470</v>
      </c>
      <c r="G146" t="s">
        <v>3471</v>
      </c>
      <c r="H146" t="s">
        <v>26</v>
      </c>
      <c r="I146" t="s">
        <v>27</v>
      </c>
      <c r="J146" t="s">
        <v>608</v>
      </c>
      <c r="K146" t="s">
        <v>1038</v>
      </c>
      <c r="L146" t="s">
        <v>30</v>
      </c>
      <c r="M146" t="s">
        <v>195</v>
      </c>
      <c r="N146" t="s">
        <v>32</v>
      </c>
      <c r="O146" t="s">
        <v>47</v>
      </c>
      <c r="P146" t="s">
        <v>196</v>
      </c>
      <c r="Q146">
        <v>945.03599999999994</v>
      </c>
      <c r="R146">
        <v>6</v>
      </c>
      <c r="S146">
        <v>0.4</v>
      </c>
      <c r="T146">
        <v>-299.26139999999998</v>
      </c>
      <c r="U146" t="s">
        <v>85</v>
      </c>
      <c r="V146" t="s">
        <v>36</v>
      </c>
    </row>
    <row r="147" spans="1:22" x14ac:dyDescent="0.3">
      <c r="A147">
        <v>6288</v>
      </c>
      <c r="B147" t="s">
        <v>3431</v>
      </c>
      <c r="C147" s="2">
        <v>41828</v>
      </c>
      <c r="D147" s="2">
        <v>41832</v>
      </c>
      <c r="E147" t="s">
        <v>41</v>
      </c>
      <c r="F147" t="s">
        <v>505</v>
      </c>
      <c r="G147" t="s">
        <v>506</v>
      </c>
      <c r="H147" t="s">
        <v>92</v>
      </c>
      <c r="I147" t="s">
        <v>27</v>
      </c>
      <c r="J147" t="s">
        <v>330</v>
      </c>
      <c r="K147" t="s">
        <v>55</v>
      </c>
      <c r="L147" t="s">
        <v>56</v>
      </c>
      <c r="M147" t="s">
        <v>1330</v>
      </c>
      <c r="N147" t="s">
        <v>32</v>
      </c>
      <c r="O147" t="s">
        <v>47</v>
      </c>
      <c r="P147" t="s">
        <v>1331</v>
      </c>
      <c r="Q147">
        <v>502.488</v>
      </c>
      <c r="R147">
        <v>3</v>
      </c>
      <c r="S147">
        <v>0.2</v>
      </c>
      <c r="T147">
        <v>-87.935400000000001</v>
      </c>
      <c r="U147" t="s">
        <v>85</v>
      </c>
      <c r="V147" t="s">
        <v>73</v>
      </c>
    </row>
    <row r="148" spans="1:22" x14ac:dyDescent="0.3">
      <c r="A148">
        <v>6286</v>
      </c>
      <c r="B148" t="s">
        <v>3430</v>
      </c>
      <c r="C148" s="2">
        <v>42664</v>
      </c>
      <c r="D148" s="2">
        <v>42669</v>
      </c>
      <c r="E148" t="s">
        <v>41</v>
      </c>
      <c r="F148" t="s">
        <v>276</v>
      </c>
      <c r="G148" t="s">
        <v>277</v>
      </c>
      <c r="H148" t="s">
        <v>92</v>
      </c>
      <c r="I148" t="s">
        <v>27</v>
      </c>
      <c r="J148" t="s">
        <v>2062</v>
      </c>
      <c r="K148" t="s">
        <v>233</v>
      </c>
      <c r="L148" t="s">
        <v>69</v>
      </c>
      <c r="M148" t="s">
        <v>1725</v>
      </c>
      <c r="N148" t="s">
        <v>32</v>
      </c>
      <c r="O148" t="s">
        <v>47</v>
      </c>
      <c r="P148" t="s">
        <v>1726</v>
      </c>
      <c r="Q148">
        <v>661.17600000000004</v>
      </c>
      <c r="R148">
        <v>2</v>
      </c>
      <c r="S148">
        <v>0.4</v>
      </c>
      <c r="T148">
        <v>-231.41159999999999</v>
      </c>
      <c r="U148" t="s">
        <v>60</v>
      </c>
      <c r="V148" t="s">
        <v>50</v>
      </c>
    </row>
    <row r="149" spans="1:22" x14ac:dyDescent="0.3">
      <c r="A149">
        <v>6134</v>
      </c>
      <c r="B149" t="s">
        <v>3385</v>
      </c>
      <c r="C149" s="2">
        <v>42598</v>
      </c>
      <c r="D149" s="2">
        <v>42601</v>
      </c>
      <c r="E149" t="s">
        <v>89</v>
      </c>
      <c r="F149" t="s">
        <v>3386</v>
      </c>
      <c r="G149" t="s">
        <v>3387</v>
      </c>
      <c r="H149" t="s">
        <v>92</v>
      </c>
      <c r="I149" t="s">
        <v>27</v>
      </c>
      <c r="J149" t="s">
        <v>54</v>
      </c>
      <c r="K149" t="s">
        <v>55</v>
      </c>
      <c r="L149" t="s">
        <v>56</v>
      </c>
      <c r="M149" t="s">
        <v>2408</v>
      </c>
      <c r="N149" t="s">
        <v>32</v>
      </c>
      <c r="O149" t="s">
        <v>47</v>
      </c>
      <c r="P149" t="s">
        <v>2409</v>
      </c>
      <c r="Q149">
        <v>161.28</v>
      </c>
      <c r="R149">
        <v>2</v>
      </c>
      <c r="S149">
        <v>0.2</v>
      </c>
      <c r="T149">
        <v>12.096</v>
      </c>
      <c r="U149" t="s">
        <v>35</v>
      </c>
      <c r="V149" t="s">
        <v>255</v>
      </c>
    </row>
    <row r="150" spans="1:22" x14ac:dyDescent="0.3">
      <c r="A150">
        <v>704</v>
      </c>
      <c r="B150" t="s">
        <v>729</v>
      </c>
      <c r="C150" s="2">
        <v>42103</v>
      </c>
      <c r="D150" s="2">
        <v>42108</v>
      </c>
      <c r="E150" t="s">
        <v>41</v>
      </c>
      <c r="F150" t="s">
        <v>730</v>
      </c>
      <c r="G150" t="s">
        <v>731</v>
      </c>
      <c r="H150" t="s">
        <v>26</v>
      </c>
      <c r="I150" t="s">
        <v>27</v>
      </c>
      <c r="J150" t="s">
        <v>732</v>
      </c>
      <c r="K150" t="s">
        <v>55</v>
      </c>
      <c r="L150" t="s">
        <v>56</v>
      </c>
      <c r="M150" t="s">
        <v>733</v>
      </c>
      <c r="N150" t="s">
        <v>32</v>
      </c>
      <c r="O150" t="s">
        <v>47</v>
      </c>
      <c r="P150" t="s">
        <v>734</v>
      </c>
      <c r="Q150">
        <v>369.91199999999998</v>
      </c>
      <c r="R150">
        <v>3</v>
      </c>
      <c r="S150">
        <v>0.2</v>
      </c>
      <c r="T150">
        <v>-13.871700000000001</v>
      </c>
      <c r="U150" t="s">
        <v>60</v>
      </c>
      <c r="V150" t="s">
        <v>115</v>
      </c>
    </row>
    <row r="151" spans="1:22" x14ac:dyDescent="0.3">
      <c r="A151">
        <v>6105</v>
      </c>
      <c r="B151" t="s">
        <v>3374</v>
      </c>
      <c r="C151" s="2">
        <v>42969</v>
      </c>
      <c r="D151" s="2">
        <v>42971</v>
      </c>
      <c r="E151" t="s">
        <v>89</v>
      </c>
      <c r="F151" t="s">
        <v>2433</v>
      </c>
      <c r="G151" t="s">
        <v>2434</v>
      </c>
      <c r="H151" t="s">
        <v>102</v>
      </c>
      <c r="I151" t="s">
        <v>27</v>
      </c>
      <c r="J151" t="s">
        <v>67</v>
      </c>
      <c r="K151" t="s">
        <v>68</v>
      </c>
      <c r="L151" t="s">
        <v>69</v>
      </c>
      <c r="M151" t="s">
        <v>917</v>
      </c>
      <c r="N151" t="s">
        <v>32</v>
      </c>
      <c r="O151" t="s">
        <v>47</v>
      </c>
      <c r="P151" t="s">
        <v>918</v>
      </c>
      <c r="Q151">
        <v>314.53199999999998</v>
      </c>
      <c r="R151">
        <v>2</v>
      </c>
      <c r="S151">
        <v>0.4</v>
      </c>
      <c r="T151">
        <v>-83.875200000000007</v>
      </c>
      <c r="U151" t="s">
        <v>72</v>
      </c>
      <c r="V151" t="s">
        <v>255</v>
      </c>
    </row>
    <row r="152" spans="1:22" x14ac:dyDescent="0.3">
      <c r="A152">
        <v>6047</v>
      </c>
      <c r="B152" t="s">
        <v>3364</v>
      </c>
      <c r="C152" s="2">
        <v>42530</v>
      </c>
      <c r="D152" s="2">
        <v>42537</v>
      </c>
      <c r="E152" t="s">
        <v>41</v>
      </c>
      <c r="F152" t="s">
        <v>3365</v>
      </c>
      <c r="G152" t="s">
        <v>3366</v>
      </c>
      <c r="H152" t="s">
        <v>102</v>
      </c>
      <c r="I152" t="s">
        <v>27</v>
      </c>
      <c r="J152" t="s">
        <v>167</v>
      </c>
      <c r="K152" t="s">
        <v>168</v>
      </c>
      <c r="L152" t="s">
        <v>95</v>
      </c>
      <c r="M152" t="s">
        <v>3167</v>
      </c>
      <c r="N152" t="s">
        <v>32</v>
      </c>
      <c r="O152" t="s">
        <v>47</v>
      </c>
      <c r="P152" t="s">
        <v>3168</v>
      </c>
      <c r="Q152">
        <v>692.94</v>
      </c>
      <c r="R152">
        <v>3</v>
      </c>
      <c r="S152">
        <v>0</v>
      </c>
      <c r="T152">
        <v>173.23500000000001</v>
      </c>
      <c r="U152" t="s">
        <v>49</v>
      </c>
      <c r="V152" t="s">
        <v>61</v>
      </c>
    </row>
    <row r="153" spans="1:22" x14ac:dyDescent="0.3">
      <c r="A153">
        <v>5998</v>
      </c>
      <c r="B153" t="s">
        <v>3342</v>
      </c>
      <c r="C153" s="2">
        <v>42715</v>
      </c>
      <c r="D153" s="2">
        <v>42715</v>
      </c>
      <c r="E153" t="s">
        <v>427</v>
      </c>
      <c r="F153" t="s">
        <v>1040</v>
      </c>
      <c r="G153" t="s">
        <v>1041</v>
      </c>
      <c r="H153" t="s">
        <v>92</v>
      </c>
      <c r="I153" t="s">
        <v>27</v>
      </c>
      <c r="J153" t="s">
        <v>349</v>
      </c>
      <c r="K153" t="s">
        <v>233</v>
      </c>
      <c r="L153" t="s">
        <v>69</v>
      </c>
      <c r="M153" t="s">
        <v>1236</v>
      </c>
      <c r="N153" t="s">
        <v>32</v>
      </c>
      <c r="O153" t="s">
        <v>47</v>
      </c>
      <c r="P153" t="s">
        <v>1237</v>
      </c>
      <c r="Q153">
        <v>328.59</v>
      </c>
      <c r="R153">
        <v>3</v>
      </c>
      <c r="S153">
        <v>0.4</v>
      </c>
      <c r="T153">
        <v>-147.8655</v>
      </c>
      <c r="U153" t="s">
        <v>432</v>
      </c>
      <c r="V153" t="s">
        <v>98</v>
      </c>
    </row>
    <row r="154" spans="1:22" x14ac:dyDescent="0.3">
      <c r="A154">
        <v>5979</v>
      </c>
      <c r="B154" t="s">
        <v>3338</v>
      </c>
      <c r="C154" s="2">
        <v>41889</v>
      </c>
      <c r="D154" s="2">
        <v>41895</v>
      </c>
      <c r="E154" t="s">
        <v>41</v>
      </c>
      <c r="F154" t="s">
        <v>673</v>
      </c>
      <c r="G154" t="s">
        <v>674</v>
      </c>
      <c r="H154" t="s">
        <v>102</v>
      </c>
      <c r="I154" t="s">
        <v>27</v>
      </c>
      <c r="J154" t="s">
        <v>2023</v>
      </c>
      <c r="K154" t="s">
        <v>1524</v>
      </c>
      <c r="L154" t="s">
        <v>95</v>
      </c>
      <c r="M154" t="s">
        <v>1261</v>
      </c>
      <c r="N154" t="s">
        <v>32</v>
      </c>
      <c r="O154" t="s">
        <v>47</v>
      </c>
      <c r="P154" t="s">
        <v>1065</v>
      </c>
      <c r="Q154">
        <v>429.9</v>
      </c>
      <c r="R154">
        <v>5</v>
      </c>
      <c r="S154">
        <v>0</v>
      </c>
      <c r="T154">
        <v>111.774</v>
      </c>
      <c r="U154" t="s">
        <v>131</v>
      </c>
      <c r="V154" t="s">
        <v>79</v>
      </c>
    </row>
    <row r="155" spans="1:22" x14ac:dyDescent="0.3">
      <c r="A155">
        <v>722</v>
      </c>
      <c r="B155" t="s">
        <v>752</v>
      </c>
      <c r="C155" s="2">
        <v>42719</v>
      </c>
      <c r="D155" s="2">
        <v>42723</v>
      </c>
      <c r="E155" t="s">
        <v>41</v>
      </c>
      <c r="F155" t="s">
        <v>471</v>
      </c>
      <c r="G155" t="s">
        <v>472</v>
      </c>
      <c r="H155" t="s">
        <v>92</v>
      </c>
      <c r="I155" t="s">
        <v>27</v>
      </c>
      <c r="J155" t="s">
        <v>290</v>
      </c>
      <c r="K155" t="s">
        <v>291</v>
      </c>
      <c r="L155" t="s">
        <v>95</v>
      </c>
      <c r="M155" t="s">
        <v>753</v>
      </c>
      <c r="N155" t="s">
        <v>32</v>
      </c>
      <c r="O155" t="s">
        <v>47</v>
      </c>
      <c r="P155" t="s">
        <v>754</v>
      </c>
      <c r="Q155">
        <v>1652.94</v>
      </c>
      <c r="R155">
        <v>3</v>
      </c>
      <c r="S155">
        <v>0</v>
      </c>
      <c r="T155">
        <v>231.41159999999999</v>
      </c>
      <c r="U155" t="s">
        <v>85</v>
      </c>
      <c r="V155" t="s">
        <v>98</v>
      </c>
    </row>
    <row r="156" spans="1:22" x14ac:dyDescent="0.3">
      <c r="A156">
        <v>5927</v>
      </c>
      <c r="B156" t="s">
        <v>3323</v>
      </c>
      <c r="C156" s="2">
        <v>41737</v>
      </c>
      <c r="D156" s="2">
        <v>41741</v>
      </c>
      <c r="E156" t="s">
        <v>41</v>
      </c>
      <c r="F156" t="s">
        <v>3324</v>
      </c>
      <c r="G156" t="s">
        <v>3325</v>
      </c>
      <c r="H156" t="s">
        <v>92</v>
      </c>
      <c r="I156" t="s">
        <v>27</v>
      </c>
      <c r="J156" t="s">
        <v>515</v>
      </c>
      <c r="K156" t="s">
        <v>1278</v>
      </c>
      <c r="L156" t="s">
        <v>30</v>
      </c>
      <c r="M156" t="s">
        <v>3191</v>
      </c>
      <c r="N156" t="s">
        <v>32</v>
      </c>
      <c r="O156" t="s">
        <v>47</v>
      </c>
      <c r="P156" t="s">
        <v>3192</v>
      </c>
      <c r="Q156">
        <v>1215.92</v>
      </c>
      <c r="R156">
        <v>8</v>
      </c>
      <c r="S156">
        <v>0</v>
      </c>
      <c r="T156">
        <v>316.13920000000002</v>
      </c>
      <c r="U156" t="s">
        <v>85</v>
      </c>
      <c r="V156" t="s">
        <v>115</v>
      </c>
    </row>
    <row r="157" spans="1:22" x14ac:dyDescent="0.3">
      <c r="A157">
        <v>729</v>
      </c>
      <c r="B157" t="s">
        <v>760</v>
      </c>
      <c r="C157" s="2">
        <v>42707</v>
      </c>
      <c r="D157" s="2">
        <v>42710</v>
      </c>
      <c r="E157" t="s">
        <v>89</v>
      </c>
      <c r="F157" t="s">
        <v>761</v>
      </c>
      <c r="G157" t="s">
        <v>762</v>
      </c>
      <c r="H157" t="s">
        <v>26</v>
      </c>
      <c r="I157" t="s">
        <v>27</v>
      </c>
      <c r="J157" t="s">
        <v>763</v>
      </c>
      <c r="K157" t="s">
        <v>122</v>
      </c>
      <c r="L157" t="s">
        <v>69</v>
      </c>
      <c r="M157" t="s">
        <v>764</v>
      </c>
      <c r="N157" t="s">
        <v>32</v>
      </c>
      <c r="O157" t="s">
        <v>47</v>
      </c>
      <c r="P157" t="s">
        <v>765</v>
      </c>
      <c r="Q157">
        <v>400.03199999999998</v>
      </c>
      <c r="R157">
        <v>2</v>
      </c>
      <c r="S157">
        <v>0.4</v>
      </c>
      <c r="T157">
        <v>-153.34559999999999</v>
      </c>
      <c r="U157" t="s">
        <v>35</v>
      </c>
      <c r="V157" t="s">
        <v>98</v>
      </c>
    </row>
    <row r="158" spans="1:22" x14ac:dyDescent="0.3">
      <c r="A158">
        <v>5924</v>
      </c>
      <c r="B158" t="s">
        <v>3322</v>
      </c>
      <c r="C158" s="2">
        <v>42700</v>
      </c>
      <c r="D158" s="2">
        <v>42704</v>
      </c>
      <c r="E158" t="s">
        <v>23</v>
      </c>
      <c r="F158" t="s">
        <v>446</v>
      </c>
      <c r="G158" t="s">
        <v>447</v>
      </c>
      <c r="H158" t="s">
        <v>92</v>
      </c>
      <c r="I158" t="s">
        <v>27</v>
      </c>
      <c r="J158" t="s">
        <v>175</v>
      </c>
      <c r="K158" t="s">
        <v>122</v>
      </c>
      <c r="L158" t="s">
        <v>69</v>
      </c>
      <c r="M158" t="s">
        <v>1249</v>
      </c>
      <c r="N158" t="s">
        <v>32</v>
      </c>
      <c r="O158" t="s">
        <v>47</v>
      </c>
      <c r="P158" t="s">
        <v>1250</v>
      </c>
      <c r="Q158">
        <v>313.17599999999999</v>
      </c>
      <c r="R158">
        <v>2</v>
      </c>
      <c r="S158">
        <v>0.4</v>
      </c>
      <c r="T158">
        <v>-120.0508</v>
      </c>
      <c r="U158" t="s">
        <v>85</v>
      </c>
      <c r="V158" t="s">
        <v>36</v>
      </c>
    </row>
    <row r="159" spans="1:22" x14ac:dyDescent="0.3">
      <c r="A159">
        <v>5871</v>
      </c>
      <c r="B159" t="s">
        <v>3314</v>
      </c>
      <c r="C159" s="2">
        <v>42535</v>
      </c>
      <c r="D159" s="2">
        <v>42535</v>
      </c>
      <c r="E159" t="s">
        <v>427</v>
      </c>
      <c r="F159" t="s">
        <v>505</v>
      </c>
      <c r="G159" t="s">
        <v>506</v>
      </c>
      <c r="H159" t="s">
        <v>92</v>
      </c>
      <c r="I159" t="s">
        <v>27</v>
      </c>
      <c r="J159" t="s">
        <v>3049</v>
      </c>
      <c r="K159" t="s">
        <v>55</v>
      </c>
      <c r="L159" t="s">
        <v>56</v>
      </c>
      <c r="M159" t="s">
        <v>3167</v>
      </c>
      <c r="N159" t="s">
        <v>32</v>
      </c>
      <c r="O159" t="s">
        <v>47</v>
      </c>
      <c r="P159" t="s">
        <v>3168</v>
      </c>
      <c r="Q159">
        <v>1293.4880000000001</v>
      </c>
      <c r="R159">
        <v>7</v>
      </c>
      <c r="S159">
        <v>0.2</v>
      </c>
      <c r="T159">
        <v>80.843000000000004</v>
      </c>
      <c r="U159" t="s">
        <v>432</v>
      </c>
      <c r="V159" t="s">
        <v>61</v>
      </c>
    </row>
    <row r="160" spans="1:22" x14ac:dyDescent="0.3">
      <c r="A160">
        <v>747</v>
      </c>
      <c r="B160" t="s">
        <v>771</v>
      </c>
      <c r="C160" s="2">
        <v>41786</v>
      </c>
      <c r="D160" s="2">
        <v>41786</v>
      </c>
      <c r="E160" t="s">
        <v>427</v>
      </c>
      <c r="F160" t="s">
        <v>772</v>
      </c>
      <c r="G160" t="s">
        <v>773</v>
      </c>
      <c r="H160" t="s">
        <v>92</v>
      </c>
      <c r="I160" t="s">
        <v>27</v>
      </c>
      <c r="J160" t="s">
        <v>641</v>
      </c>
      <c r="K160" t="s">
        <v>55</v>
      </c>
      <c r="L160" t="s">
        <v>56</v>
      </c>
      <c r="M160" t="s">
        <v>319</v>
      </c>
      <c r="N160" t="s">
        <v>32</v>
      </c>
      <c r="O160" t="s">
        <v>47</v>
      </c>
      <c r="P160" t="s">
        <v>320</v>
      </c>
      <c r="Q160">
        <v>567.12</v>
      </c>
      <c r="R160">
        <v>10</v>
      </c>
      <c r="S160">
        <v>0.2</v>
      </c>
      <c r="T160">
        <v>-28.356000000000002</v>
      </c>
      <c r="U160" t="s">
        <v>432</v>
      </c>
      <c r="V160" t="s">
        <v>163</v>
      </c>
    </row>
    <row r="161" spans="1:22" x14ac:dyDescent="0.3">
      <c r="A161">
        <v>5860</v>
      </c>
      <c r="B161" t="s">
        <v>3307</v>
      </c>
      <c r="C161" s="2">
        <v>42309</v>
      </c>
      <c r="D161" s="2">
        <v>42316</v>
      </c>
      <c r="E161" t="s">
        <v>41</v>
      </c>
      <c r="F161" t="s">
        <v>2072</v>
      </c>
      <c r="G161" t="s">
        <v>2073</v>
      </c>
      <c r="H161" t="s">
        <v>26</v>
      </c>
      <c r="I161" t="s">
        <v>27</v>
      </c>
      <c r="J161" t="s">
        <v>3308</v>
      </c>
      <c r="K161" t="s">
        <v>1060</v>
      </c>
      <c r="L161" t="s">
        <v>30</v>
      </c>
      <c r="M161" t="s">
        <v>1286</v>
      </c>
      <c r="N161" t="s">
        <v>32</v>
      </c>
      <c r="O161" t="s">
        <v>47</v>
      </c>
      <c r="P161" t="s">
        <v>1287</v>
      </c>
      <c r="Q161">
        <v>301.95999999999998</v>
      </c>
      <c r="R161">
        <v>2</v>
      </c>
      <c r="S161">
        <v>0</v>
      </c>
      <c r="T161">
        <v>45.293999999999997</v>
      </c>
      <c r="U161" t="s">
        <v>49</v>
      </c>
      <c r="V161" t="s">
        <v>36</v>
      </c>
    </row>
    <row r="162" spans="1:22" x14ac:dyDescent="0.3">
      <c r="A162">
        <v>5830</v>
      </c>
      <c r="B162" t="s">
        <v>3296</v>
      </c>
      <c r="C162" s="2">
        <v>42707</v>
      </c>
      <c r="D162" s="2">
        <v>42711</v>
      </c>
      <c r="E162" t="s">
        <v>41</v>
      </c>
      <c r="F162" t="s">
        <v>1417</v>
      </c>
      <c r="G162" t="s">
        <v>1418</v>
      </c>
      <c r="H162" t="s">
        <v>26</v>
      </c>
      <c r="I162" t="s">
        <v>27</v>
      </c>
      <c r="J162" t="s">
        <v>637</v>
      </c>
      <c r="K162" t="s">
        <v>112</v>
      </c>
      <c r="L162" t="s">
        <v>95</v>
      </c>
      <c r="M162" t="s">
        <v>412</v>
      </c>
      <c r="N162" t="s">
        <v>32</v>
      </c>
      <c r="O162" t="s">
        <v>47</v>
      </c>
      <c r="P162" t="s">
        <v>413</v>
      </c>
      <c r="Q162">
        <v>581.96</v>
      </c>
      <c r="R162">
        <v>2</v>
      </c>
      <c r="S162">
        <v>0</v>
      </c>
      <c r="T162">
        <v>104.75279999999999</v>
      </c>
      <c r="U162" t="s">
        <v>85</v>
      </c>
      <c r="V162" t="s">
        <v>98</v>
      </c>
    </row>
    <row r="163" spans="1:22" x14ac:dyDescent="0.3">
      <c r="A163">
        <v>756</v>
      </c>
      <c r="B163" t="s">
        <v>783</v>
      </c>
      <c r="C163" s="2">
        <v>42631</v>
      </c>
      <c r="D163" s="2">
        <v>42635</v>
      </c>
      <c r="E163" t="s">
        <v>41</v>
      </c>
      <c r="F163" t="s">
        <v>784</v>
      </c>
      <c r="G163" t="s">
        <v>785</v>
      </c>
      <c r="H163" t="s">
        <v>92</v>
      </c>
      <c r="I163" t="s">
        <v>27</v>
      </c>
      <c r="J163" t="s">
        <v>608</v>
      </c>
      <c r="K163" t="s">
        <v>45</v>
      </c>
      <c r="L163" t="s">
        <v>30</v>
      </c>
      <c r="M163" t="s">
        <v>786</v>
      </c>
      <c r="N163" t="s">
        <v>32</v>
      </c>
      <c r="O163" t="s">
        <v>47</v>
      </c>
      <c r="P163" t="s">
        <v>787</v>
      </c>
      <c r="Q163">
        <v>383.43799999999999</v>
      </c>
      <c r="R163">
        <v>4</v>
      </c>
      <c r="S163">
        <v>0.45</v>
      </c>
      <c r="T163">
        <v>-167.3184</v>
      </c>
      <c r="U163" t="s">
        <v>85</v>
      </c>
      <c r="V163" t="s">
        <v>79</v>
      </c>
    </row>
    <row r="164" spans="1:22" x14ac:dyDescent="0.3">
      <c r="A164">
        <v>5823</v>
      </c>
      <c r="B164" t="s">
        <v>3292</v>
      </c>
      <c r="C164" s="2">
        <v>42867</v>
      </c>
      <c r="D164" s="2">
        <v>42873</v>
      </c>
      <c r="E164" t="s">
        <v>41</v>
      </c>
      <c r="F164" t="s">
        <v>2672</v>
      </c>
      <c r="G164" t="s">
        <v>2673</v>
      </c>
      <c r="H164" t="s">
        <v>92</v>
      </c>
      <c r="I164" t="s">
        <v>27</v>
      </c>
      <c r="J164" t="s">
        <v>330</v>
      </c>
      <c r="K164" t="s">
        <v>55</v>
      </c>
      <c r="L164" t="s">
        <v>56</v>
      </c>
      <c r="M164" t="s">
        <v>909</v>
      </c>
      <c r="N164" t="s">
        <v>32</v>
      </c>
      <c r="O164" t="s">
        <v>47</v>
      </c>
      <c r="P164" t="s">
        <v>910</v>
      </c>
      <c r="Q164">
        <v>285.48</v>
      </c>
      <c r="R164">
        <v>5</v>
      </c>
      <c r="S164">
        <v>0.2</v>
      </c>
      <c r="T164">
        <v>-10.705500000000001</v>
      </c>
      <c r="U164" t="s">
        <v>131</v>
      </c>
      <c r="V164" t="s">
        <v>163</v>
      </c>
    </row>
    <row r="165" spans="1:22" x14ac:dyDescent="0.3">
      <c r="A165">
        <v>5751</v>
      </c>
      <c r="B165" t="s">
        <v>3260</v>
      </c>
      <c r="C165" s="2">
        <v>41789</v>
      </c>
      <c r="D165" s="2">
        <v>41795</v>
      </c>
      <c r="E165" t="s">
        <v>41</v>
      </c>
      <c r="F165" t="s">
        <v>3014</v>
      </c>
      <c r="G165" t="s">
        <v>3015</v>
      </c>
      <c r="H165" t="s">
        <v>26</v>
      </c>
      <c r="I165" t="s">
        <v>27</v>
      </c>
      <c r="J165" t="s">
        <v>3261</v>
      </c>
      <c r="K165" t="s">
        <v>136</v>
      </c>
      <c r="L165" t="s">
        <v>95</v>
      </c>
      <c r="M165" t="s">
        <v>62</v>
      </c>
      <c r="N165" t="s">
        <v>32</v>
      </c>
      <c r="O165" t="s">
        <v>47</v>
      </c>
      <c r="P165" t="s">
        <v>63</v>
      </c>
      <c r="Q165">
        <v>355.45499999999998</v>
      </c>
      <c r="R165">
        <v>3</v>
      </c>
      <c r="S165">
        <v>0.5</v>
      </c>
      <c r="T165">
        <v>-184.8366</v>
      </c>
      <c r="U165" t="s">
        <v>131</v>
      </c>
      <c r="V165" t="s">
        <v>163</v>
      </c>
    </row>
    <row r="166" spans="1:22" x14ac:dyDescent="0.3">
      <c r="A166">
        <v>5704</v>
      </c>
      <c r="B166" t="s">
        <v>3249</v>
      </c>
      <c r="C166" s="2">
        <v>41987</v>
      </c>
      <c r="D166" s="2">
        <v>41994</v>
      </c>
      <c r="E166" t="s">
        <v>41</v>
      </c>
      <c r="F166" t="s">
        <v>3250</v>
      </c>
      <c r="G166" t="s">
        <v>3251</v>
      </c>
      <c r="H166" t="s">
        <v>26</v>
      </c>
      <c r="I166" t="s">
        <v>27</v>
      </c>
      <c r="J166" t="s">
        <v>1772</v>
      </c>
      <c r="K166" t="s">
        <v>233</v>
      </c>
      <c r="L166" t="s">
        <v>69</v>
      </c>
      <c r="M166" t="s">
        <v>1885</v>
      </c>
      <c r="N166" t="s">
        <v>32</v>
      </c>
      <c r="O166" t="s">
        <v>47</v>
      </c>
      <c r="P166" t="s">
        <v>1886</v>
      </c>
      <c r="Q166">
        <v>136.53</v>
      </c>
      <c r="R166">
        <v>1</v>
      </c>
      <c r="S166">
        <v>0.4</v>
      </c>
      <c r="T166">
        <v>-52.336500000000001</v>
      </c>
      <c r="U166" t="s">
        <v>49</v>
      </c>
      <c r="V166" t="s">
        <v>98</v>
      </c>
    </row>
    <row r="167" spans="1:22" x14ac:dyDescent="0.3">
      <c r="A167">
        <v>5696</v>
      </c>
      <c r="B167" t="s">
        <v>3248</v>
      </c>
      <c r="C167" s="2">
        <v>42495</v>
      </c>
      <c r="D167" s="2">
        <v>42497</v>
      </c>
      <c r="E167" t="s">
        <v>23</v>
      </c>
      <c r="F167" t="s">
        <v>3029</v>
      </c>
      <c r="G167" t="s">
        <v>3030</v>
      </c>
      <c r="H167" t="s">
        <v>26</v>
      </c>
      <c r="I167" t="s">
        <v>27</v>
      </c>
      <c r="J167" t="s">
        <v>330</v>
      </c>
      <c r="K167" t="s">
        <v>55</v>
      </c>
      <c r="L167" t="s">
        <v>56</v>
      </c>
      <c r="M167" t="s">
        <v>1251</v>
      </c>
      <c r="N167" t="s">
        <v>32</v>
      </c>
      <c r="O167" t="s">
        <v>47</v>
      </c>
      <c r="P167" t="s">
        <v>1252</v>
      </c>
      <c r="Q167">
        <v>71.087999999999994</v>
      </c>
      <c r="R167">
        <v>2</v>
      </c>
      <c r="S167">
        <v>0.2</v>
      </c>
      <c r="T167">
        <v>-1.7771999999999999</v>
      </c>
      <c r="U167" t="s">
        <v>72</v>
      </c>
      <c r="V167" t="s">
        <v>163</v>
      </c>
    </row>
    <row r="168" spans="1:22" x14ac:dyDescent="0.3">
      <c r="A168">
        <v>5659</v>
      </c>
      <c r="B168" t="s">
        <v>3234</v>
      </c>
      <c r="C168" s="2">
        <v>42722</v>
      </c>
      <c r="D168" s="2">
        <v>42725</v>
      </c>
      <c r="E168" t="s">
        <v>89</v>
      </c>
      <c r="F168" t="s">
        <v>1691</v>
      </c>
      <c r="G168" t="s">
        <v>1692</v>
      </c>
      <c r="H168" t="s">
        <v>102</v>
      </c>
      <c r="I168" t="s">
        <v>27</v>
      </c>
      <c r="J168" t="s">
        <v>3235</v>
      </c>
      <c r="K168" t="s">
        <v>1519</v>
      </c>
      <c r="L168" t="s">
        <v>56</v>
      </c>
      <c r="M168" t="s">
        <v>1286</v>
      </c>
      <c r="N168" t="s">
        <v>32</v>
      </c>
      <c r="O168" t="s">
        <v>47</v>
      </c>
      <c r="P168" t="s">
        <v>1287</v>
      </c>
      <c r="Q168">
        <v>377.45</v>
      </c>
      <c r="R168">
        <v>5</v>
      </c>
      <c r="S168">
        <v>0.5</v>
      </c>
      <c r="T168">
        <v>-264.21499999999997</v>
      </c>
      <c r="U168" t="s">
        <v>35</v>
      </c>
      <c r="V168" t="s">
        <v>98</v>
      </c>
    </row>
    <row r="169" spans="1:22" x14ac:dyDescent="0.3">
      <c r="A169">
        <v>5632</v>
      </c>
      <c r="B169" t="s">
        <v>3221</v>
      </c>
      <c r="C169" s="2">
        <v>41681</v>
      </c>
      <c r="D169" s="2">
        <v>41685</v>
      </c>
      <c r="E169" t="s">
        <v>41</v>
      </c>
      <c r="F169" t="s">
        <v>477</v>
      </c>
      <c r="G169" t="s">
        <v>478</v>
      </c>
      <c r="H169" t="s">
        <v>26</v>
      </c>
      <c r="I169" t="s">
        <v>27</v>
      </c>
      <c r="J169" t="s">
        <v>2122</v>
      </c>
      <c r="K169" t="s">
        <v>718</v>
      </c>
      <c r="L169" t="s">
        <v>30</v>
      </c>
      <c r="M169" t="s">
        <v>1330</v>
      </c>
      <c r="N169" t="s">
        <v>32</v>
      </c>
      <c r="O169" t="s">
        <v>47</v>
      </c>
      <c r="P169" t="s">
        <v>1331</v>
      </c>
      <c r="Q169">
        <v>1256.22</v>
      </c>
      <c r="R169">
        <v>6</v>
      </c>
      <c r="S169">
        <v>0</v>
      </c>
      <c r="T169">
        <v>75.373199999999997</v>
      </c>
      <c r="U169" t="s">
        <v>85</v>
      </c>
      <c r="V169" t="s">
        <v>299</v>
      </c>
    </row>
    <row r="170" spans="1:22" x14ac:dyDescent="0.3">
      <c r="A170">
        <v>5630</v>
      </c>
      <c r="B170" t="s">
        <v>3220</v>
      </c>
      <c r="C170" s="2">
        <v>42603</v>
      </c>
      <c r="D170" s="2">
        <v>42605</v>
      </c>
      <c r="E170" t="s">
        <v>23</v>
      </c>
      <c r="F170" t="s">
        <v>673</v>
      </c>
      <c r="G170" t="s">
        <v>674</v>
      </c>
      <c r="H170" t="s">
        <v>102</v>
      </c>
      <c r="I170" t="s">
        <v>27</v>
      </c>
      <c r="J170" t="s">
        <v>67</v>
      </c>
      <c r="K170" t="s">
        <v>68</v>
      </c>
      <c r="L170" t="s">
        <v>69</v>
      </c>
      <c r="M170" t="s">
        <v>1286</v>
      </c>
      <c r="N170" t="s">
        <v>32</v>
      </c>
      <c r="O170" t="s">
        <v>47</v>
      </c>
      <c r="P170" t="s">
        <v>1287</v>
      </c>
      <c r="Q170">
        <v>815.29200000000003</v>
      </c>
      <c r="R170">
        <v>9</v>
      </c>
      <c r="S170">
        <v>0.4</v>
      </c>
      <c r="T170">
        <v>-339.70499999999998</v>
      </c>
      <c r="U170" t="s">
        <v>72</v>
      </c>
      <c r="V170" t="s">
        <v>255</v>
      </c>
    </row>
    <row r="171" spans="1:22" x14ac:dyDescent="0.3">
      <c r="A171">
        <v>5627</v>
      </c>
      <c r="B171" t="s">
        <v>3216</v>
      </c>
      <c r="C171" s="2">
        <v>41911</v>
      </c>
      <c r="D171" s="2">
        <v>41913</v>
      </c>
      <c r="E171" t="s">
        <v>23</v>
      </c>
      <c r="F171" t="s">
        <v>1242</v>
      </c>
      <c r="G171" t="s">
        <v>1243</v>
      </c>
      <c r="H171" t="s">
        <v>102</v>
      </c>
      <c r="I171" t="s">
        <v>27</v>
      </c>
      <c r="J171" t="s">
        <v>193</v>
      </c>
      <c r="K171" t="s">
        <v>194</v>
      </c>
      <c r="L171" t="s">
        <v>56</v>
      </c>
      <c r="M171" t="s">
        <v>1249</v>
      </c>
      <c r="N171" t="s">
        <v>32</v>
      </c>
      <c r="O171" t="s">
        <v>47</v>
      </c>
      <c r="P171" t="s">
        <v>1250</v>
      </c>
      <c r="Q171">
        <v>2348.8200000000002</v>
      </c>
      <c r="R171">
        <v>9</v>
      </c>
      <c r="S171">
        <v>0</v>
      </c>
      <c r="T171">
        <v>399.29939999999999</v>
      </c>
      <c r="U171" t="s">
        <v>72</v>
      </c>
      <c r="V171" t="s">
        <v>79</v>
      </c>
    </row>
    <row r="172" spans="1:22" x14ac:dyDescent="0.3">
      <c r="A172">
        <v>5543</v>
      </c>
      <c r="B172" t="s">
        <v>3190</v>
      </c>
      <c r="C172" s="2">
        <v>42723</v>
      </c>
      <c r="D172" s="2">
        <v>42729</v>
      </c>
      <c r="E172" t="s">
        <v>41</v>
      </c>
      <c r="F172" t="s">
        <v>2866</v>
      </c>
      <c r="G172" t="s">
        <v>2867</v>
      </c>
      <c r="H172" t="s">
        <v>92</v>
      </c>
      <c r="I172" t="s">
        <v>27</v>
      </c>
      <c r="J172" t="s">
        <v>1224</v>
      </c>
      <c r="K172" t="s">
        <v>522</v>
      </c>
      <c r="L172" t="s">
        <v>56</v>
      </c>
      <c r="M172" t="s">
        <v>3191</v>
      </c>
      <c r="N172" t="s">
        <v>32</v>
      </c>
      <c r="O172" t="s">
        <v>47</v>
      </c>
      <c r="P172" t="s">
        <v>3192</v>
      </c>
      <c r="Q172">
        <v>455.97</v>
      </c>
      <c r="R172">
        <v>6</v>
      </c>
      <c r="S172">
        <v>0.5</v>
      </c>
      <c r="T172">
        <v>-218.8656</v>
      </c>
      <c r="U172" t="s">
        <v>131</v>
      </c>
      <c r="V172" t="s">
        <v>98</v>
      </c>
    </row>
    <row r="173" spans="1:22" x14ac:dyDescent="0.3">
      <c r="A173">
        <v>5460</v>
      </c>
      <c r="B173" t="s">
        <v>3166</v>
      </c>
      <c r="C173" s="2">
        <v>42982</v>
      </c>
      <c r="D173" s="2">
        <v>42984</v>
      </c>
      <c r="E173" t="s">
        <v>23</v>
      </c>
      <c r="F173" t="s">
        <v>493</v>
      </c>
      <c r="G173" t="s">
        <v>494</v>
      </c>
      <c r="H173" t="s">
        <v>26</v>
      </c>
      <c r="I173" t="s">
        <v>27</v>
      </c>
      <c r="J173" t="s">
        <v>330</v>
      </c>
      <c r="K173" t="s">
        <v>55</v>
      </c>
      <c r="L173" t="s">
        <v>56</v>
      </c>
      <c r="M173" t="s">
        <v>3167</v>
      </c>
      <c r="N173" t="s">
        <v>32</v>
      </c>
      <c r="O173" t="s">
        <v>47</v>
      </c>
      <c r="P173" t="s">
        <v>3168</v>
      </c>
      <c r="Q173">
        <v>1478.2719999999999</v>
      </c>
      <c r="R173">
        <v>8</v>
      </c>
      <c r="S173">
        <v>0.2</v>
      </c>
      <c r="T173">
        <v>92.391999999999996</v>
      </c>
      <c r="U173" t="s">
        <v>72</v>
      </c>
      <c r="V173" t="s">
        <v>79</v>
      </c>
    </row>
    <row r="174" spans="1:22" x14ac:dyDescent="0.3">
      <c r="A174">
        <v>5374</v>
      </c>
      <c r="B174" t="s">
        <v>3142</v>
      </c>
      <c r="C174" s="2">
        <v>42301</v>
      </c>
      <c r="D174" s="2">
        <v>42307</v>
      </c>
      <c r="E174" t="s">
        <v>41</v>
      </c>
      <c r="F174" t="s">
        <v>3143</v>
      </c>
      <c r="G174" t="s">
        <v>3144</v>
      </c>
      <c r="H174" t="s">
        <v>92</v>
      </c>
      <c r="I174" t="s">
        <v>27</v>
      </c>
      <c r="J174" t="s">
        <v>103</v>
      </c>
      <c r="K174" t="s">
        <v>94</v>
      </c>
      <c r="L174" t="s">
        <v>95</v>
      </c>
      <c r="M174" t="s">
        <v>319</v>
      </c>
      <c r="N174" t="s">
        <v>32</v>
      </c>
      <c r="O174" t="s">
        <v>47</v>
      </c>
      <c r="P174" t="s">
        <v>320</v>
      </c>
      <c r="Q174">
        <v>347.36099999999999</v>
      </c>
      <c r="R174">
        <v>7</v>
      </c>
      <c r="S174">
        <v>0.3</v>
      </c>
      <c r="T174">
        <v>-69.472200000000001</v>
      </c>
      <c r="U174" t="s">
        <v>131</v>
      </c>
      <c r="V174" t="s">
        <v>50</v>
      </c>
    </row>
    <row r="175" spans="1:22" x14ac:dyDescent="0.3">
      <c r="A175">
        <v>811</v>
      </c>
      <c r="B175" t="s">
        <v>844</v>
      </c>
      <c r="C175" s="2">
        <v>41925</v>
      </c>
      <c r="D175" s="2">
        <v>41927</v>
      </c>
      <c r="E175" t="s">
        <v>89</v>
      </c>
      <c r="F175" t="s">
        <v>845</v>
      </c>
      <c r="G175" t="s">
        <v>846</v>
      </c>
      <c r="H175" t="s">
        <v>26</v>
      </c>
      <c r="I175" t="s">
        <v>27</v>
      </c>
      <c r="J175" t="s">
        <v>847</v>
      </c>
      <c r="K175" t="s">
        <v>194</v>
      </c>
      <c r="L175" t="s">
        <v>56</v>
      </c>
      <c r="M175" t="s">
        <v>344</v>
      </c>
      <c r="N175" t="s">
        <v>32</v>
      </c>
      <c r="O175" t="s">
        <v>47</v>
      </c>
      <c r="P175" t="s">
        <v>345</v>
      </c>
      <c r="Q175">
        <v>1298.55</v>
      </c>
      <c r="R175">
        <v>5</v>
      </c>
      <c r="S175">
        <v>0</v>
      </c>
      <c r="T175">
        <v>311.65199999999999</v>
      </c>
      <c r="U175" t="s">
        <v>72</v>
      </c>
      <c r="V175" t="s">
        <v>50</v>
      </c>
    </row>
    <row r="176" spans="1:22" x14ac:dyDescent="0.3">
      <c r="A176">
        <v>5321</v>
      </c>
      <c r="B176" t="s">
        <v>3125</v>
      </c>
      <c r="C176" s="2">
        <v>43010</v>
      </c>
      <c r="D176" s="2">
        <v>43013</v>
      </c>
      <c r="E176" t="s">
        <v>89</v>
      </c>
      <c r="F176" t="s">
        <v>2433</v>
      </c>
      <c r="G176" t="s">
        <v>2434</v>
      </c>
      <c r="H176" t="s">
        <v>102</v>
      </c>
      <c r="I176" t="s">
        <v>27</v>
      </c>
      <c r="J176" t="s">
        <v>3126</v>
      </c>
      <c r="K176" t="s">
        <v>143</v>
      </c>
      <c r="L176" t="s">
        <v>30</v>
      </c>
      <c r="M176" t="s">
        <v>753</v>
      </c>
      <c r="N176" t="s">
        <v>32</v>
      </c>
      <c r="O176" t="s">
        <v>47</v>
      </c>
      <c r="P176" t="s">
        <v>754</v>
      </c>
      <c r="Q176">
        <v>2314.116</v>
      </c>
      <c r="R176">
        <v>7</v>
      </c>
      <c r="S176">
        <v>0.4</v>
      </c>
      <c r="T176">
        <v>-1002.7836</v>
      </c>
      <c r="U176" t="s">
        <v>35</v>
      </c>
      <c r="V176" t="s">
        <v>50</v>
      </c>
    </row>
    <row r="177" spans="1:22" x14ac:dyDescent="0.3">
      <c r="A177">
        <v>5301</v>
      </c>
      <c r="B177" t="s">
        <v>3115</v>
      </c>
      <c r="C177" s="2">
        <v>42520</v>
      </c>
      <c r="D177" s="2">
        <v>42524</v>
      </c>
      <c r="E177" t="s">
        <v>41</v>
      </c>
      <c r="F177" t="s">
        <v>2578</v>
      </c>
      <c r="G177" t="s">
        <v>2579</v>
      </c>
      <c r="H177" t="s">
        <v>92</v>
      </c>
      <c r="I177" t="s">
        <v>27</v>
      </c>
      <c r="J177" t="s">
        <v>880</v>
      </c>
      <c r="K177" t="s">
        <v>718</v>
      </c>
      <c r="L177" t="s">
        <v>30</v>
      </c>
      <c r="M177" t="s">
        <v>1885</v>
      </c>
      <c r="N177" t="s">
        <v>32</v>
      </c>
      <c r="O177" t="s">
        <v>47</v>
      </c>
      <c r="P177" t="s">
        <v>1886</v>
      </c>
      <c r="Q177">
        <v>2275.5</v>
      </c>
      <c r="R177">
        <v>10</v>
      </c>
      <c r="S177">
        <v>0</v>
      </c>
      <c r="T177">
        <v>386.83499999999998</v>
      </c>
      <c r="U177" t="s">
        <v>85</v>
      </c>
      <c r="V177" t="s">
        <v>163</v>
      </c>
    </row>
    <row r="178" spans="1:22" x14ac:dyDescent="0.3">
      <c r="A178">
        <v>5294</v>
      </c>
      <c r="B178" t="s">
        <v>3113</v>
      </c>
      <c r="C178" s="2">
        <v>42364</v>
      </c>
      <c r="D178" s="2">
        <v>42368</v>
      </c>
      <c r="E178" t="s">
        <v>41</v>
      </c>
      <c r="F178" t="s">
        <v>1374</v>
      </c>
      <c r="G178" t="s">
        <v>1375</v>
      </c>
      <c r="H178" t="s">
        <v>26</v>
      </c>
      <c r="I178" t="s">
        <v>27</v>
      </c>
      <c r="J178" t="s">
        <v>278</v>
      </c>
      <c r="K178" t="s">
        <v>233</v>
      </c>
      <c r="L178" t="s">
        <v>69</v>
      </c>
      <c r="M178" t="s">
        <v>1064</v>
      </c>
      <c r="N178" t="s">
        <v>32</v>
      </c>
      <c r="O178" t="s">
        <v>47</v>
      </c>
      <c r="P178" t="s">
        <v>1065</v>
      </c>
      <c r="Q178">
        <v>51.588000000000001</v>
      </c>
      <c r="R178">
        <v>1</v>
      </c>
      <c r="S178">
        <v>0.4</v>
      </c>
      <c r="T178">
        <v>-15.4764</v>
      </c>
      <c r="U178" t="s">
        <v>85</v>
      </c>
      <c r="V178" t="s">
        <v>98</v>
      </c>
    </row>
    <row r="179" spans="1:22" x14ac:dyDescent="0.3">
      <c r="A179">
        <v>5273</v>
      </c>
      <c r="B179" t="s">
        <v>3106</v>
      </c>
      <c r="C179" s="2">
        <v>42751</v>
      </c>
      <c r="D179" s="2">
        <v>42751</v>
      </c>
      <c r="E179" t="s">
        <v>427</v>
      </c>
      <c r="F179" t="s">
        <v>2698</v>
      </c>
      <c r="G179" t="s">
        <v>2699</v>
      </c>
      <c r="H179" t="s">
        <v>92</v>
      </c>
      <c r="I179" t="s">
        <v>27</v>
      </c>
      <c r="J179" t="s">
        <v>54</v>
      </c>
      <c r="K179" t="s">
        <v>55</v>
      </c>
      <c r="L179" t="s">
        <v>56</v>
      </c>
      <c r="M179" t="s">
        <v>909</v>
      </c>
      <c r="N179" t="s">
        <v>32</v>
      </c>
      <c r="O179" t="s">
        <v>47</v>
      </c>
      <c r="P179" t="s">
        <v>910</v>
      </c>
      <c r="Q179">
        <v>399.67200000000003</v>
      </c>
      <c r="R179">
        <v>7</v>
      </c>
      <c r="S179">
        <v>0.2</v>
      </c>
      <c r="T179">
        <v>-14.9877</v>
      </c>
      <c r="U179" t="s">
        <v>432</v>
      </c>
      <c r="V179" t="s">
        <v>171</v>
      </c>
    </row>
    <row r="180" spans="1:22" x14ac:dyDescent="0.3">
      <c r="A180">
        <v>5263</v>
      </c>
      <c r="B180" t="s">
        <v>3104</v>
      </c>
      <c r="C180" s="2">
        <v>41889</v>
      </c>
      <c r="D180" s="2">
        <v>41892</v>
      </c>
      <c r="E180" t="s">
        <v>89</v>
      </c>
      <c r="F180" t="s">
        <v>1226</v>
      </c>
      <c r="G180" t="s">
        <v>1227</v>
      </c>
      <c r="H180" t="s">
        <v>102</v>
      </c>
      <c r="I180" t="s">
        <v>27</v>
      </c>
      <c r="J180" t="s">
        <v>103</v>
      </c>
      <c r="K180" t="s">
        <v>94</v>
      </c>
      <c r="L180" t="s">
        <v>95</v>
      </c>
      <c r="M180" t="s">
        <v>924</v>
      </c>
      <c r="N180" t="s">
        <v>32</v>
      </c>
      <c r="O180" t="s">
        <v>47</v>
      </c>
      <c r="P180" t="s">
        <v>925</v>
      </c>
      <c r="Q180">
        <v>200.79499999999999</v>
      </c>
      <c r="R180">
        <v>1</v>
      </c>
      <c r="S180">
        <v>0.3</v>
      </c>
      <c r="T180">
        <v>-22.948</v>
      </c>
      <c r="U180" t="s">
        <v>35</v>
      </c>
      <c r="V180" t="s">
        <v>79</v>
      </c>
    </row>
    <row r="181" spans="1:22" x14ac:dyDescent="0.3">
      <c r="A181">
        <v>5245</v>
      </c>
      <c r="B181" t="s">
        <v>3097</v>
      </c>
      <c r="C181" s="2">
        <v>42584</v>
      </c>
      <c r="D181" s="2">
        <v>42586</v>
      </c>
      <c r="E181" t="s">
        <v>23</v>
      </c>
      <c r="F181" t="s">
        <v>1858</v>
      </c>
      <c r="G181" t="s">
        <v>1859</v>
      </c>
      <c r="H181" t="s">
        <v>92</v>
      </c>
      <c r="I181" t="s">
        <v>27</v>
      </c>
      <c r="J181" t="s">
        <v>54</v>
      </c>
      <c r="K181" t="s">
        <v>55</v>
      </c>
      <c r="L181" t="s">
        <v>56</v>
      </c>
      <c r="M181" t="s">
        <v>3098</v>
      </c>
      <c r="N181" t="s">
        <v>32</v>
      </c>
      <c r="O181" t="s">
        <v>47</v>
      </c>
      <c r="P181" t="s">
        <v>3099</v>
      </c>
      <c r="Q181">
        <v>136.464</v>
      </c>
      <c r="R181">
        <v>2</v>
      </c>
      <c r="S181">
        <v>0.2</v>
      </c>
      <c r="T181">
        <v>15.3522</v>
      </c>
      <c r="U181" t="s">
        <v>72</v>
      </c>
      <c r="V181" t="s">
        <v>255</v>
      </c>
    </row>
    <row r="182" spans="1:22" x14ac:dyDescent="0.3">
      <c r="A182">
        <v>5235</v>
      </c>
      <c r="B182" t="s">
        <v>3093</v>
      </c>
      <c r="C182" s="2">
        <v>42969</v>
      </c>
      <c r="D182" s="2">
        <v>42970</v>
      </c>
      <c r="E182" t="s">
        <v>89</v>
      </c>
      <c r="F182" t="s">
        <v>3094</v>
      </c>
      <c r="G182" t="s">
        <v>3095</v>
      </c>
      <c r="H182" t="s">
        <v>26</v>
      </c>
      <c r="I182" t="s">
        <v>27</v>
      </c>
      <c r="J182" t="s">
        <v>330</v>
      </c>
      <c r="K182" t="s">
        <v>55</v>
      </c>
      <c r="L182" t="s">
        <v>56</v>
      </c>
      <c r="M182" t="s">
        <v>195</v>
      </c>
      <c r="N182" t="s">
        <v>32</v>
      </c>
      <c r="O182" t="s">
        <v>47</v>
      </c>
      <c r="P182" t="s">
        <v>196</v>
      </c>
      <c r="Q182">
        <v>210.00800000000001</v>
      </c>
      <c r="R182">
        <v>1</v>
      </c>
      <c r="S182">
        <v>0.2</v>
      </c>
      <c r="T182">
        <v>2.6251000000000002</v>
      </c>
      <c r="U182" t="s">
        <v>125</v>
      </c>
      <c r="V182" t="s">
        <v>255</v>
      </c>
    </row>
    <row r="183" spans="1:22" x14ac:dyDescent="0.3">
      <c r="A183">
        <v>5231</v>
      </c>
      <c r="B183" t="s">
        <v>3090</v>
      </c>
      <c r="C183" s="2">
        <v>42813</v>
      </c>
      <c r="D183" s="2">
        <v>42816</v>
      </c>
      <c r="E183" t="s">
        <v>23</v>
      </c>
      <c r="F183" t="s">
        <v>821</v>
      </c>
      <c r="G183" t="s">
        <v>822</v>
      </c>
      <c r="H183" t="s">
        <v>26</v>
      </c>
      <c r="I183" t="s">
        <v>27</v>
      </c>
      <c r="J183" t="s">
        <v>1135</v>
      </c>
      <c r="K183" t="s">
        <v>55</v>
      </c>
      <c r="L183" t="s">
        <v>56</v>
      </c>
      <c r="M183" t="s">
        <v>786</v>
      </c>
      <c r="N183" t="s">
        <v>32</v>
      </c>
      <c r="O183" t="s">
        <v>47</v>
      </c>
      <c r="P183" t="s">
        <v>787</v>
      </c>
      <c r="Q183">
        <v>697.16</v>
      </c>
      <c r="R183">
        <v>5</v>
      </c>
      <c r="S183">
        <v>0.2</v>
      </c>
      <c r="T183">
        <v>8.7144999999999992</v>
      </c>
      <c r="U183" t="s">
        <v>35</v>
      </c>
      <c r="V183" t="s">
        <v>197</v>
      </c>
    </row>
    <row r="184" spans="1:22" x14ac:dyDescent="0.3">
      <c r="A184">
        <v>5125</v>
      </c>
      <c r="B184" t="s">
        <v>3047</v>
      </c>
      <c r="C184" s="2">
        <v>41896</v>
      </c>
      <c r="D184" s="2">
        <v>41896</v>
      </c>
      <c r="E184" t="s">
        <v>427</v>
      </c>
      <c r="F184" t="s">
        <v>2118</v>
      </c>
      <c r="G184" t="s">
        <v>2119</v>
      </c>
      <c r="H184" t="s">
        <v>26</v>
      </c>
      <c r="I184" t="s">
        <v>27</v>
      </c>
      <c r="J184" t="s">
        <v>175</v>
      </c>
      <c r="K184" t="s">
        <v>122</v>
      </c>
      <c r="L184" t="s">
        <v>69</v>
      </c>
      <c r="M184" t="s">
        <v>1261</v>
      </c>
      <c r="N184" t="s">
        <v>32</v>
      </c>
      <c r="O184" t="s">
        <v>47</v>
      </c>
      <c r="P184" t="s">
        <v>1065</v>
      </c>
      <c r="Q184">
        <v>464.29199999999997</v>
      </c>
      <c r="R184">
        <v>9</v>
      </c>
      <c r="S184">
        <v>0.4</v>
      </c>
      <c r="T184">
        <v>-108.3348</v>
      </c>
      <c r="U184" t="s">
        <v>432</v>
      </c>
      <c r="V184" t="s">
        <v>79</v>
      </c>
    </row>
    <row r="185" spans="1:22" x14ac:dyDescent="0.3">
      <c r="A185">
        <v>5095</v>
      </c>
      <c r="B185" t="s">
        <v>3041</v>
      </c>
      <c r="C185" s="2">
        <v>41979</v>
      </c>
      <c r="D185" s="2">
        <v>41983</v>
      </c>
      <c r="E185" t="s">
        <v>41</v>
      </c>
      <c r="F185" t="s">
        <v>2151</v>
      </c>
      <c r="G185" t="s">
        <v>2152</v>
      </c>
      <c r="H185" t="s">
        <v>26</v>
      </c>
      <c r="I185" t="s">
        <v>27</v>
      </c>
      <c r="J185" t="s">
        <v>135</v>
      </c>
      <c r="K185" t="s">
        <v>136</v>
      </c>
      <c r="L185" t="s">
        <v>95</v>
      </c>
      <c r="M185" t="s">
        <v>1064</v>
      </c>
      <c r="N185" t="s">
        <v>32</v>
      </c>
      <c r="O185" t="s">
        <v>47</v>
      </c>
      <c r="P185" t="s">
        <v>1065</v>
      </c>
      <c r="Q185">
        <v>214.95</v>
      </c>
      <c r="R185">
        <v>5</v>
      </c>
      <c r="S185">
        <v>0.5</v>
      </c>
      <c r="T185">
        <v>-120.372</v>
      </c>
      <c r="U185" t="s">
        <v>85</v>
      </c>
      <c r="V185" t="s">
        <v>98</v>
      </c>
    </row>
    <row r="186" spans="1:22" x14ac:dyDescent="0.3">
      <c r="A186">
        <v>5078</v>
      </c>
      <c r="B186" t="s">
        <v>3037</v>
      </c>
      <c r="C186" s="2">
        <v>41749</v>
      </c>
      <c r="D186" s="2">
        <v>41751</v>
      </c>
      <c r="E186" t="s">
        <v>23</v>
      </c>
      <c r="F186" t="s">
        <v>741</v>
      </c>
      <c r="G186" t="s">
        <v>742</v>
      </c>
      <c r="H186" t="s">
        <v>26</v>
      </c>
      <c r="I186" t="s">
        <v>27</v>
      </c>
      <c r="J186" t="s">
        <v>103</v>
      </c>
      <c r="K186" t="s">
        <v>94</v>
      </c>
      <c r="L186" t="s">
        <v>95</v>
      </c>
      <c r="M186" t="s">
        <v>2833</v>
      </c>
      <c r="N186" t="s">
        <v>32</v>
      </c>
      <c r="O186" t="s">
        <v>47</v>
      </c>
      <c r="P186" t="s">
        <v>2834</v>
      </c>
      <c r="Q186">
        <v>401.59</v>
      </c>
      <c r="R186">
        <v>2</v>
      </c>
      <c r="S186">
        <v>0.3</v>
      </c>
      <c r="T186">
        <v>-131.95099999999999</v>
      </c>
      <c r="U186" t="s">
        <v>72</v>
      </c>
      <c r="V186" t="s">
        <v>115</v>
      </c>
    </row>
    <row r="187" spans="1:22" x14ac:dyDescent="0.3">
      <c r="A187">
        <v>5076</v>
      </c>
      <c r="B187" t="s">
        <v>3037</v>
      </c>
      <c r="C187" s="2">
        <v>41749</v>
      </c>
      <c r="D187" s="2">
        <v>41751</v>
      </c>
      <c r="E187" t="s">
        <v>23</v>
      </c>
      <c r="F187" t="s">
        <v>741</v>
      </c>
      <c r="G187" t="s">
        <v>742</v>
      </c>
      <c r="H187" t="s">
        <v>26</v>
      </c>
      <c r="I187" t="s">
        <v>27</v>
      </c>
      <c r="J187" t="s">
        <v>103</v>
      </c>
      <c r="K187" t="s">
        <v>94</v>
      </c>
      <c r="L187" t="s">
        <v>95</v>
      </c>
      <c r="M187" t="s">
        <v>306</v>
      </c>
      <c r="N187" t="s">
        <v>32</v>
      </c>
      <c r="O187" t="s">
        <v>47</v>
      </c>
      <c r="P187" t="s">
        <v>307</v>
      </c>
      <c r="Q187">
        <v>744.1</v>
      </c>
      <c r="R187">
        <v>5</v>
      </c>
      <c r="S187">
        <v>0.3</v>
      </c>
      <c r="T187">
        <v>-95.67</v>
      </c>
      <c r="U187" t="s">
        <v>72</v>
      </c>
      <c r="V187" t="s">
        <v>115</v>
      </c>
    </row>
    <row r="188" spans="1:22" x14ac:dyDescent="0.3">
      <c r="A188">
        <v>5067</v>
      </c>
      <c r="B188" t="s">
        <v>3032</v>
      </c>
      <c r="C188" s="2">
        <v>43069</v>
      </c>
      <c r="D188" s="2">
        <v>43076</v>
      </c>
      <c r="E188" t="s">
        <v>41</v>
      </c>
      <c r="F188" t="s">
        <v>2138</v>
      </c>
      <c r="G188" t="s">
        <v>2139</v>
      </c>
      <c r="H188" t="s">
        <v>26</v>
      </c>
      <c r="I188" t="s">
        <v>27</v>
      </c>
      <c r="J188" t="s">
        <v>3033</v>
      </c>
      <c r="K188" t="s">
        <v>1038</v>
      </c>
      <c r="L188" t="s">
        <v>30</v>
      </c>
      <c r="M188" t="s">
        <v>523</v>
      </c>
      <c r="N188" t="s">
        <v>32</v>
      </c>
      <c r="O188" t="s">
        <v>47</v>
      </c>
      <c r="P188" t="s">
        <v>524</v>
      </c>
      <c r="Q188">
        <v>1781.682</v>
      </c>
      <c r="R188">
        <v>7</v>
      </c>
      <c r="S188">
        <v>0.4</v>
      </c>
      <c r="T188">
        <v>-653.28340000000003</v>
      </c>
      <c r="U188" t="s">
        <v>49</v>
      </c>
      <c r="V188" t="s">
        <v>36</v>
      </c>
    </row>
    <row r="189" spans="1:22" x14ac:dyDescent="0.3">
      <c r="A189">
        <v>5039</v>
      </c>
      <c r="B189" t="s">
        <v>3026</v>
      </c>
      <c r="C189" s="2">
        <v>42196</v>
      </c>
      <c r="D189" s="2">
        <v>42197</v>
      </c>
      <c r="E189" t="s">
        <v>89</v>
      </c>
      <c r="F189" t="s">
        <v>1319</v>
      </c>
      <c r="G189" t="s">
        <v>1320</v>
      </c>
      <c r="H189" t="s">
        <v>92</v>
      </c>
      <c r="I189" t="s">
        <v>27</v>
      </c>
      <c r="J189" t="s">
        <v>201</v>
      </c>
      <c r="K189" t="s">
        <v>202</v>
      </c>
      <c r="L189" t="s">
        <v>69</v>
      </c>
      <c r="M189" t="s">
        <v>909</v>
      </c>
      <c r="N189" t="s">
        <v>32</v>
      </c>
      <c r="O189" t="s">
        <v>47</v>
      </c>
      <c r="P189" t="s">
        <v>910</v>
      </c>
      <c r="Q189">
        <v>199.83600000000001</v>
      </c>
      <c r="R189">
        <v>4</v>
      </c>
      <c r="S189">
        <v>0.3</v>
      </c>
      <c r="T189">
        <v>-37.112400000000001</v>
      </c>
      <c r="U189" t="s">
        <v>125</v>
      </c>
      <c r="V189" t="s">
        <v>73</v>
      </c>
    </row>
    <row r="190" spans="1:22" x14ac:dyDescent="0.3">
      <c r="A190">
        <v>5036</v>
      </c>
      <c r="B190" t="s">
        <v>3025</v>
      </c>
      <c r="C190" s="2">
        <v>41735</v>
      </c>
      <c r="D190" s="2">
        <v>41741</v>
      </c>
      <c r="E190" t="s">
        <v>41</v>
      </c>
      <c r="F190" t="s">
        <v>1840</v>
      </c>
      <c r="G190" t="s">
        <v>1841</v>
      </c>
      <c r="H190" t="s">
        <v>92</v>
      </c>
      <c r="I190" t="s">
        <v>27</v>
      </c>
      <c r="J190" t="s">
        <v>193</v>
      </c>
      <c r="K190" t="s">
        <v>194</v>
      </c>
      <c r="L190" t="s">
        <v>56</v>
      </c>
      <c r="M190" t="s">
        <v>701</v>
      </c>
      <c r="N190" t="s">
        <v>32</v>
      </c>
      <c r="O190" t="s">
        <v>47</v>
      </c>
      <c r="P190" t="s">
        <v>702</v>
      </c>
      <c r="Q190">
        <v>653.54999999999995</v>
      </c>
      <c r="R190">
        <v>3</v>
      </c>
      <c r="S190">
        <v>0</v>
      </c>
      <c r="T190">
        <v>111.1035</v>
      </c>
      <c r="U190" t="s">
        <v>131</v>
      </c>
      <c r="V190" t="s">
        <v>115</v>
      </c>
    </row>
    <row r="191" spans="1:22" x14ac:dyDescent="0.3">
      <c r="A191">
        <v>916</v>
      </c>
      <c r="B191" t="s">
        <v>908</v>
      </c>
      <c r="C191" s="2">
        <v>41805</v>
      </c>
      <c r="D191" s="2">
        <v>41811</v>
      </c>
      <c r="E191" t="s">
        <v>41</v>
      </c>
      <c r="F191" t="s">
        <v>353</v>
      </c>
      <c r="G191" t="s">
        <v>354</v>
      </c>
      <c r="H191" t="s">
        <v>92</v>
      </c>
      <c r="I191" t="s">
        <v>27</v>
      </c>
      <c r="J191" t="s">
        <v>247</v>
      </c>
      <c r="K191" t="s">
        <v>94</v>
      </c>
      <c r="L191" t="s">
        <v>95</v>
      </c>
      <c r="M191" t="s">
        <v>909</v>
      </c>
      <c r="N191" t="s">
        <v>32</v>
      </c>
      <c r="O191" t="s">
        <v>47</v>
      </c>
      <c r="P191" t="s">
        <v>910</v>
      </c>
      <c r="Q191">
        <v>99.918000000000006</v>
      </c>
      <c r="R191">
        <v>2</v>
      </c>
      <c r="S191">
        <v>0.3</v>
      </c>
      <c r="T191">
        <v>-18.5562</v>
      </c>
      <c r="U191" t="s">
        <v>131</v>
      </c>
      <c r="V191" t="s">
        <v>61</v>
      </c>
    </row>
    <row r="192" spans="1:22" x14ac:dyDescent="0.3">
      <c r="A192">
        <v>4927</v>
      </c>
      <c r="B192" t="s">
        <v>2994</v>
      </c>
      <c r="C192" s="2">
        <v>43027</v>
      </c>
      <c r="D192" s="2">
        <v>43031</v>
      </c>
      <c r="E192" t="s">
        <v>41</v>
      </c>
      <c r="F192" t="s">
        <v>999</v>
      </c>
      <c r="G192" t="s">
        <v>1000</v>
      </c>
      <c r="H192" t="s">
        <v>26</v>
      </c>
      <c r="I192" t="s">
        <v>27</v>
      </c>
      <c r="J192" t="s">
        <v>135</v>
      </c>
      <c r="K192" t="s">
        <v>136</v>
      </c>
      <c r="L192" t="s">
        <v>95</v>
      </c>
      <c r="M192" t="s">
        <v>1236</v>
      </c>
      <c r="N192" t="s">
        <v>32</v>
      </c>
      <c r="O192" t="s">
        <v>47</v>
      </c>
      <c r="P192" t="s">
        <v>1237</v>
      </c>
      <c r="Q192">
        <v>91.275000000000006</v>
      </c>
      <c r="R192">
        <v>1</v>
      </c>
      <c r="S192">
        <v>0.5</v>
      </c>
      <c r="T192">
        <v>-67.543499999999995</v>
      </c>
      <c r="U192" t="s">
        <v>85</v>
      </c>
      <c r="V192" t="s">
        <v>50</v>
      </c>
    </row>
    <row r="193" spans="1:22" x14ac:dyDescent="0.3">
      <c r="A193">
        <v>943</v>
      </c>
      <c r="B193" t="s">
        <v>911</v>
      </c>
      <c r="C193" s="2">
        <v>42717</v>
      </c>
      <c r="D193" s="2">
        <v>42724</v>
      </c>
      <c r="E193" t="s">
        <v>41</v>
      </c>
      <c r="F193" t="s">
        <v>912</v>
      </c>
      <c r="G193" t="s">
        <v>913</v>
      </c>
      <c r="H193" t="s">
        <v>92</v>
      </c>
      <c r="I193" t="s">
        <v>27</v>
      </c>
      <c r="J193" t="s">
        <v>914</v>
      </c>
      <c r="K193" t="s">
        <v>55</v>
      </c>
      <c r="L193" t="s">
        <v>56</v>
      </c>
      <c r="M193" t="s">
        <v>46</v>
      </c>
      <c r="N193" t="s">
        <v>32</v>
      </c>
      <c r="O193" t="s">
        <v>47</v>
      </c>
      <c r="P193" t="s">
        <v>48</v>
      </c>
      <c r="Q193">
        <v>1114.2719999999999</v>
      </c>
      <c r="R193">
        <v>4</v>
      </c>
      <c r="S193">
        <v>0.2</v>
      </c>
      <c r="T193">
        <v>41.785200000000003</v>
      </c>
      <c r="U193" t="s">
        <v>49</v>
      </c>
      <c r="V193" t="s">
        <v>98</v>
      </c>
    </row>
    <row r="194" spans="1:22" x14ac:dyDescent="0.3">
      <c r="A194">
        <v>947</v>
      </c>
      <c r="B194" t="s">
        <v>915</v>
      </c>
      <c r="C194" s="2">
        <v>42211</v>
      </c>
      <c r="D194" s="2">
        <v>42213</v>
      </c>
      <c r="E194" t="s">
        <v>89</v>
      </c>
      <c r="F194" t="s">
        <v>620</v>
      </c>
      <c r="G194" t="s">
        <v>621</v>
      </c>
      <c r="H194" t="s">
        <v>26</v>
      </c>
      <c r="I194" t="s">
        <v>27</v>
      </c>
      <c r="J194" t="s">
        <v>916</v>
      </c>
      <c r="K194" t="s">
        <v>522</v>
      </c>
      <c r="L194" t="s">
        <v>56</v>
      </c>
      <c r="M194" t="s">
        <v>917</v>
      </c>
      <c r="N194" t="s">
        <v>32</v>
      </c>
      <c r="O194" t="s">
        <v>47</v>
      </c>
      <c r="P194" t="s">
        <v>918</v>
      </c>
      <c r="Q194">
        <v>393.16500000000002</v>
      </c>
      <c r="R194">
        <v>3</v>
      </c>
      <c r="S194">
        <v>0.5</v>
      </c>
      <c r="T194">
        <v>-204.44579999999999</v>
      </c>
      <c r="U194" t="s">
        <v>72</v>
      </c>
      <c r="V194" t="s">
        <v>73</v>
      </c>
    </row>
    <row r="195" spans="1:22" x14ac:dyDescent="0.3">
      <c r="A195">
        <v>4791</v>
      </c>
      <c r="B195" t="s">
        <v>2958</v>
      </c>
      <c r="C195" s="2">
        <v>42349</v>
      </c>
      <c r="D195" s="2">
        <v>42354</v>
      </c>
      <c r="E195" t="s">
        <v>41</v>
      </c>
      <c r="F195" t="s">
        <v>1276</v>
      </c>
      <c r="G195" t="s">
        <v>1277</v>
      </c>
      <c r="H195" t="s">
        <v>26</v>
      </c>
      <c r="I195" t="s">
        <v>27</v>
      </c>
      <c r="J195" t="s">
        <v>355</v>
      </c>
      <c r="K195" t="s">
        <v>182</v>
      </c>
      <c r="L195" t="s">
        <v>56</v>
      </c>
      <c r="M195" t="s">
        <v>1902</v>
      </c>
      <c r="N195" t="s">
        <v>32</v>
      </c>
      <c r="O195" t="s">
        <v>47</v>
      </c>
      <c r="P195" t="s">
        <v>1903</v>
      </c>
      <c r="Q195">
        <v>364.95</v>
      </c>
      <c r="R195">
        <v>5</v>
      </c>
      <c r="S195">
        <v>0.5</v>
      </c>
      <c r="T195">
        <v>-248.166</v>
      </c>
      <c r="U195" t="s">
        <v>60</v>
      </c>
      <c r="V195" t="s">
        <v>98</v>
      </c>
    </row>
    <row r="196" spans="1:22" x14ac:dyDescent="0.3">
      <c r="A196">
        <v>4740</v>
      </c>
      <c r="B196" t="s">
        <v>2945</v>
      </c>
      <c r="C196" s="2">
        <v>42053</v>
      </c>
      <c r="D196" s="2">
        <v>42059</v>
      </c>
      <c r="E196" t="s">
        <v>41</v>
      </c>
      <c r="F196" t="s">
        <v>2946</v>
      </c>
      <c r="G196" t="s">
        <v>2947</v>
      </c>
      <c r="H196" t="s">
        <v>26</v>
      </c>
      <c r="I196" t="s">
        <v>27</v>
      </c>
      <c r="J196" t="s">
        <v>732</v>
      </c>
      <c r="K196" t="s">
        <v>55</v>
      </c>
      <c r="L196" t="s">
        <v>56</v>
      </c>
      <c r="M196" t="s">
        <v>1251</v>
      </c>
      <c r="N196" t="s">
        <v>32</v>
      </c>
      <c r="O196" t="s">
        <v>47</v>
      </c>
      <c r="P196" t="s">
        <v>1252</v>
      </c>
      <c r="Q196">
        <v>35.543999999999997</v>
      </c>
      <c r="R196">
        <v>1</v>
      </c>
      <c r="S196">
        <v>0.2</v>
      </c>
      <c r="T196">
        <v>-0.88859999999999995</v>
      </c>
      <c r="U196" t="s">
        <v>131</v>
      </c>
      <c r="V196" t="s">
        <v>299</v>
      </c>
    </row>
    <row r="197" spans="1:22" x14ac:dyDescent="0.3">
      <c r="A197">
        <v>950</v>
      </c>
      <c r="B197" t="s">
        <v>919</v>
      </c>
      <c r="C197" s="2">
        <v>43067</v>
      </c>
      <c r="D197" s="2">
        <v>43071</v>
      </c>
      <c r="E197" t="s">
        <v>41</v>
      </c>
      <c r="F197" t="s">
        <v>920</v>
      </c>
      <c r="G197" t="s">
        <v>921</v>
      </c>
      <c r="H197" t="s">
        <v>102</v>
      </c>
      <c r="I197" t="s">
        <v>27</v>
      </c>
      <c r="J197" t="s">
        <v>67</v>
      </c>
      <c r="K197" t="s">
        <v>68</v>
      </c>
      <c r="L197" t="s">
        <v>69</v>
      </c>
      <c r="M197" t="s">
        <v>924</v>
      </c>
      <c r="N197" t="s">
        <v>32</v>
      </c>
      <c r="O197" t="s">
        <v>47</v>
      </c>
      <c r="P197" t="s">
        <v>925</v>
      </c>
      <c r="Q197">
        <v>2065.3200000000002</v>
      </c>
      <c r="R197">
        <v>12</v>
      </c>
      <c r="S197">
        <v>0.4</v>
      </c>
      <c r="T197">
        <v>-619.596</v>
      </c>
      <c r="U197" t="s">
        <v>85</v>
      </c>
      <c r="V197" t="s">
        <v>36</v>
      </c>
    </row>
    <row r="198" spans="1:22" x14ac:dyDescent="0.3">
      <c r="A198">
        <v>4722</v>
      </c>
      <c r="B198" t="s">
        <v>2937</v>
      </c>
      <c r="C198" s="2">
        <v>41797</v>
      </c>
      <c r="D198" s="2">
        <v>41801</v>
      </c>
      <c r="E198" t="s">
        <v>23</v>
      </c>
      <c r="F198" t="s">
        <v>2938</v>
      </c>
      <c r="G198" t="s">
        <v>2939</v>
      </c>
      <c r="H198" t="s">
        <v>26</v>
      </c>
      <c r="I198" t="s">
        <v>27</v>
      </c>
      <c r="J198" t="s">
        <v>181</v>
      </c>
      <c r="K198" t="s">
        <v>136</v>
      </c>
      <c r="L198" t="s">
        <v>95</v>
      </c>
      <c r="M198" t="s">
        <v>456</v>
      </c>
      <c r="N198" t="s">
        <v>32</v>
      </c>
      <c r="O198" t="s">
        <v>47</v>
      </c>
      <c r="P198" t="s">
        <v>457</v>
      </c>
      <c r="Q198">
        <v>268.935</v>
      </c>
      <c r="R198">
        <v>3</v>
      </c>
      <c r="S198">
        <v>0.5</v>
      </c>
      <c r="T198">
        <v>-209.76929999999999</v>
      </c>
      <c r="U198" t="s">
        <v>85</v>
      </c>
      <c r="V198" t="s">
        <v>61</v>
      </c>
    </row>
    <row r="199" spans="1:22" x14ac:dyDescent="0.3">
      <c r="A199">
        <v>4717</v>
      </c>
      <c r="B199" t="s">
        <v>2936</v>
      </c>
      <c r="C199" s="2">
        <v>43072</v>
      </c>
      <c r="D199" s="2">
        <v>43076</v>
      </c>
      <c r="E199" t="s">
        <v>23</v>
      </c>
      <c r="F199" t="s">
        <v>1316</v>
      </c>
      <c r="G199" t="s">
        <v>1317</v>
      </c>
      <c r="H199" t="s">
        <v>102</v>
      </c>
      <c r="I199" t="s">
        <v>27</v>
      </c>
      <c r="J199" t="s">
        <v>193</v>
      </c>
      <c r="K199" t="s">
        <v>194</v>
      </c>
      <c r="L199" t="s">
        <v>56</v>
      </c>
      <c r="M199" t="s">
        <v>1249</v>
      </c>
      <c r="N199" t="s">
        <v>32</v>
      </c>
      <c r="O199" t="s">
        <v>47</v>
      </c>
      <c r="P199" t="s">
        <v>1250</v>
      </c>
      <c r="Q199">
        <v>521.96</v>
      </c>
      <c r="R199">
        <v>2</v>
      </c>
      <c r="S199">
        <v>0</v>
      </c>
      <c r="T199">
        <v>88.733199999999997</v>
      </c>
      <c r="U199" t="s">
        <v>85</v>
      </c>
      <c r="V199" t="s">
        <v>98</v>
      </c>
    </row>
    <row r="200" spans="1:22" x14ac:dyDescent="0.3">
      <c r="A200">
        <v>4684</v>
      </c>
      <c r="B200" t="s">
        <v>2929</v>
      </c>
      <c r="C200" s="2">
        <v>42611</v>
      </c>
      <c r="D200" s="2">
        <v>42616</v>
      </c>
      <c r="E200" t="s">
        <v>41</v>
      </c>
      <c r="F200" t="s">
        <v>1082</v>
      </c>
      <c r="G200" t="s">
        <v>1083</v>
      </c>
      <c r="H200" t="s">
        <v>92</v>
      </c>
      <c r="I200" t="s">
        <v>27</v>
      </c>
      <c r="J200" t="s">
        <v>67</v>
      </c>
      <c r="K200" t="s">
        <v>68</v>
      </c>
      <c r="L200" t="s">
        <v>69</v>
      </c>
      <c r="M200" t="s">
        <v>2408</v>
      </c>
      <c r="N200" t="s">
        <v>32</v>
      </c>
      <c r="O200" t="s">
        <v>47</v>
      </c>
      <c r="P200" t="s">
        <v>2409</v>
      </c>
      <c r="Q200">
        <v>241.92</v>
      </c>
      <c r="R200">
        <v>4</v>
      </c>
      <c r="S200">
        <v>0.4</v>
      </c>
      <c r="T200">
        <v>-56.448</v>
      </c>
      <c r="U200" t="s">
        <v>60</v>
      </c>
      <c r="V200" t="s">
        <v>255</v>
      </c>
    </row>
    <row r="201" spans="1:22" x14ac:dyDescent="0.3">
      <c r="A201">
        <v>4595</v>
      </c>
      <c r="B201" t="s">
        <v>2893</v>
      </c>
      <c r="C201" s="2">
        <v>42730</v>
      </c>
      <c r="D201" s="2">
        <v>42735</v>
      </c>
      <c r="E201" t="s">
        <v>41</v>
      </c>
      <c r="F201" t="s">
        <v>2894</v>
      </c>
      <c r="G201" t="s">
        <v>2895</v>
      </c>
      <c r="H201" t="s">
        <v>92</v>
      </c>
      <c r="I201" t="s">
        <v>27</v>
      </c>
      <c r="J201" t="s">
        <v>54</v>
      </c>
      <c r="K201" t="s">
        <v>55</v>
      </c>
      <c r="L201" t="s">
        <v>56</v>
      </c>
      <c r="M201" t="s">
        <v>308</v>
      </c>
      <c r="N201" t="s">
        <v>32</v>
      </c>
      <c r="O201" t="s">
        <v>47</v>
      </c>
      <c r="P201" t="s">
        <v>309</v>
      </c>
      <c r="Q201">
        <v>902.71199999999999</v>
      </c>
      <c r="R201">
        <v>3</v>
      </c>
      <c r="S201">
        <v>0.2</v>
      </c>
      <c r="T201">
        <v>33.851700000000001</v>
      </c>
      <c r="U201" t="s">
        <v>60</v>
      </c>
      <c r="V201" t="s">
        <v>98</v>
      </c>
    </row>
    <row r="202" spans="1:22" x14ac:dyDescent="0.3">
      <c r="A202">
        <v>4552</v>
      </c>
      <c r="B202" t="s">
        <v>2871</v>
      </c>
      <c r="C202" s="2">
        <v>41833</v>
      </c>
      <c r="D202" s="2">
        <v>41837</v>
      </c>
      <c r="E202" t="s">
        <v>41</v>
      </c>
      <c r="F202" t="s">
        <v>2872</v>
      </c>
      <c r="G202" t="s">
        <v>2873</v>
      </c>
      <c r="H202" t="s">
        <v>92</v>
      </c>
      <c r="I202" t="s">
        <v>27</v>
      </c>
      <c r="J202" t="s">
        <v>54</v>
      </c>
      <c r="K202" t="s">
        <v>55</v>
      </c>
      <c r="L202" t="s">
        <v>56</v>
      </c>
      <c r="M202" t="s">
        <v>1629</v>
      </c>
      <c r="N202" t="s">
        <v>32</v>
      </c>
      <c r="O202" t="s">
        <v>47</v>
      </c>
      <c r="P202" t="s">
        <v>1630</v>
      </c>
      <c r="Q202">
        <v>351.21600000000001</v>
      </c>
      <c r="R202">
        <v>3</v>
      </c>
      <c r="S202">
        <v>0.2</v>
      </c>
      <c r="T202">
        <v>4.3902000000000001</v>
      </c>
      <c r="U202" t="s">
        <v>85</v>
      </c>
      <c r="V202" t="s">
        <v>73</v>
      </c>
    </row>
    <row r="203" spans="1:22" x14ac:dyDescent="0.3">
      <c r="A203">
        <v>4541</v>
      </c>
      <c r="B203" t="s">
        <v>2865</v>
      </c>
      <c r="C203" s="2">
        <v>42062</v>
      </c>
      <c r="D203" s="2">
        <v>42065</v>
      </c>
      <c r="E203" t="s">
        <v>41</v>
      </c>
      <c r="F203" t="s">
        <v>2866</v>
      </c>
      <c r="G203" t="s">
        <v>2867</v>
      </c>
      <c r="H203" t="s">
        <v>92</v>
      </c>
      <c r="I203" t="s">
        <v>27</v>
      </c>
      <c r="J203" t="s">
        <v>1646</v>
      </c>
      <c r="K203" t="s">
        <v>1647</v>
      </c>
      <c r="L203" t="s">
        <v>69</v>
      </c>
      <c r="M203" t="s">
        <v>2408</v>
      </c>
      <c r="N203" t="s">
        <v>32</v>
      </c>
      <c r="O203" t="s">
        <v>47</v>
      </c>
      <c r="P203" t="s">
        <v>2409</v>
      </c>
      <c r="Q203">
        <v>493.92</v>
      </c>
      <c r="R203">
        <v>7</v>
      </c>
      <c r="S203">
        <v>0.3</v>
      </c>
      <c r="T203">
        <v>-28.224</v>
      </c>
      <c r="U203" t="s">
        <v>35</v>
      </c>
      <c r="V203" t="s">
        <v>299</v>
      </c>
    </row>
    <row r="204" spans="1:22" x14ac:dyDescent="0.3">
      <c r="A204">
        <v>4510</v>
      </c>
      <c r="B204" t="s">
        <v>2845</v>
      </c>
      <c r="C204" s="2">
        <v>42878</v>
      </c>
      <c r="D204" s="2">
        <v>42884</v>
      </c>
      <c r="E204" t="s">
        <v>41</v>
      </c>
      <c r="F204" t="s">
        <v>2846</v>
      </c>
      <c r="G204" t="s">
        <v>2847</v>
      </c>
      <c r="H204" t="s">
        <v>26</v>
      </c>
      <c r="I204" t="s">
        <v>27</v>
      </c>
      <c r="J204" t="s">
        <v>54</v>
      </c>
      <c r="K204" t="s">
        <v>55</v>
      </c>
      <c r="L204" t="s">
        <v>56</v>
      </c>
      <c r="M204" t="s">
        <v>909</v>
      </c>
      <c r="N204" t="s">
        <v>32</v>
      </c>
      <c r="O204" t="s">
        <v>47</v>
      </c>
      <c r="P204" t="s">
        <v>910</v>
      </c>
      <c r="Q204">
        <v>171.28800000000001</v>
      </c>
      <c r="R204">
        <v>3</v>
      </c>
      <c r="S204">
        <v>0.2</v>
      </c>
      <c r="T204">
        <v>-6.4233000000000002</v>
      </c>
      <c r="U204" t="s">
        <v>131</v>
      </c>
      <c r="V204" t="s">
        <v>163</v>
      </c>
    </row>
    <row r="205" spans="1:22" x14ac:dyDescent="0.3">
      <c r="A205">
        <v>4491</v>
      </c>
      <c r="B205" t="s">
        <v>2837</v>
      </c>
      <c r="C205" s="2">
        <v>42961</v>
      </c>
      <c r="D205" s="2">
        <v>42968</v>
      </c>
      <c r="E205" t="s">
        <v>41</v>
      </c>
      <c r="F205" t="s">
        <v>2656</v>
      </c>
      <c r="G205" t="s">
        <v>2657</v>
      </c>
      <c r="H205" t="s">
        <v>26</v>
      </c>
      <c r="I205" t="s">
        <v>27</v>
      </c>
      <c r="J205" t="s">
        <v>54</v>
      </c>
      <c r="K205" t="s">
        <v>55</v>
      </c>
      <c r="L205" t="s">
        <v>56</v>
      </c>
      <c r="M205" t="s">
        <v>786</v>
      </c>
      <c r="N205" t="s">
        <v>32</v>
      </c>
      <c r="O205" t="s">
        <v>47</v>
      </c>
      <c r="P205" t="s">
        <v>787</v>
      </c>
      <c r="Q205">
        <v>418.29599999999999</v>
      </c>
      <c r="R205">
        <v>3</v>
      </c>
      <c r="S205">
        <v>0.2</v>
      </c>
      <c r="T205">
        <v>5.2286999999999999</v>
      </c>
      <c r="U205" t="s">
        <v>49</v>
      </c>
      <c r="V205" t="s">
        <v>255</v>
      </c>
    </row>
    <row r="206" spans="1:22" x14ac:dyDescent="0.3">
      <c r="A206">
        <v>4479</v>
      </c>
      <c r="B206" t="s">
        <v>2835</v>
      </c>
      <c r="C206" s="2">
        <v>43030</v>
      </c>
      <c r="D206" s="2">
        <v>43030</v>
      </c>
      <c r="E206" t="s">
        <v>427</v>
      </c>
      <c r="F206" t="s">
        <v>1025</v>
      </c>
      <c r="G206" t="s">
        <v>1026</v>
      </c>
      <c r="H206" t="s">
        <v>26</v>
      </c>
      <c r="I206" t="s">
        <v>27</v>
      </c>
      <c r="J206" t="s">
        <v>2836</v>
      </c>
      <c r="K206" t="s">
        <v>1524</v>
      </c>
      <c r="L206" t="s">
        <v>95</v>
      </c>
      <c r="M206" t="s">
        <v>292</v>
      </c>
      <c r="N206" t="s">
        <v>32</v>
      </c>
      <c r="O206" t="s">
        <v>47</v>
      </c>
      <c r="P206" t="s">
        <v>293</v>
      </c>
      <c r="Q206">
        <v>248.98</v>
      </c>
      <c r="R206">
        <v>2</v>
      </c>
      <c r="S206">
        <v>0</v>
      </c>
      <c r="T206">
        <v>54.775599999999997</v>
      </c>
      <c r="U206" t="s">
        <v>432</v>
      </c>
      <c r="V206" t="s">
        <v>50</v>
      </c>
    </row>
    <row r="207" spans="1:22" x14ac:dyDescent="0.3">
      <c r="A207">
        <v>4474</v>
      </c>
      <c r="B207" t="s">
        <v>2831</v>
      </c>
      <c r="C207" s="2">
        <v>43007</v>
      </c>
      <c r="D207" s="2">
        <v>43007</v>
      </c>
      <c r="E207" t="s">
        <v>427</v>
      </c>
      <c r="F207" t="s">
        <v>230</v>
      </c>
      <c r="G207" t="s">
        <v>231</v>
      </c>
      <c r="H207" t="s">
        <v>102</v>
      </c>
      <c r="I207" t="s">
        <v>27</v>
      </c>
      <c r="J207" t="s">
        <v>2832</v>
      </c>
      <c r="K207" t="s">
        <v>233</v>
      </c>
      <c r="L207" t="s">
        <v>69</v>
      </c>
      <c r="M207" t="s">
        <v>2833</v>
      </c>
      <c r="N207" t="s">
        <v>32</v>
      </c>
      <c r="O207" t="s">
        <v>47</v>
      </c>
      <c r="P207" t="s">
        <v>2834</v>
      </c>
      <c r="Q207">
        <v>344.22</v>
      </c>
      <c r="R207">
        <v>2</v>
      </c>
      <c r="S207">
        <v>0.4</v>
      </c>
      <c r="T207">
        <v>-189.321</v>
      </c>
      <c r="U207" t="s">
        <v>432</v>
      </c>
      <c r="V207" t="s">
        <v>79</v>
      </c>
    </row>
    <row r="208" spans="1:22" x14ac:dyDescent="0.3">
      <c r="A208">
        <v>4435</v>
      </c>
      <c r="B208" t="s">
        <v>2820</v>
      </c>
      <c r="C208" s="2">
        <v>42677</v>
      </c>
      <c r="D208" s="2">
        <v>42682</v>
      </c>
      <c r="E208" t="s">
        <v>23</v>
      </c>
      <c r="F208" t="s">
        <v>1067</v>
      </c>
      <c r="G208" t="s">
        <v>1068</v>
      </c>
      <c r="H208" t="s">
        <v>26</v>
      </c>
      <c r="I208" t="s">
        <v>27</v>
      </c>
      <c r="J208" t="s">
        <v>28</v>
      </c>
      <c r="K208" t="s">
        <v>29</v>
      </c>
      <c r="L208" t="s">
        <v>30</v>
      </c>
      <c r="M208" t="s">
        <v>2821</v>
      </c>
      <c r="N208" t="s">
        <v>32</v>
      </c>
      <c r="O208" t="s">
        <v>47</v>
      </c>
      <c r="P208" t="s">
        <v>2822</v>
      </c>
      <c r="Q208">
        <v>842.94</v>
      </c>
      <c r="R208">
        <v>3</v>
      </c>
      <c r="S208">
        <v>0</v>
      </c>
      <c r="T208">
        <v>160.15860000000001</v>
      </c>
      <c r="U208" t="s">
        <v>60</v>
      </c>
      <c r="V208" t="s">
        <v>36</v>
      </c>
    </row>
    <row r="209" spans="1:22" x14ac:dyDescent="0.3">
      <c r="A209">
        <v>1003</v>
      </c>
      <c r="B209" t="s">
        <v>963</v>
      </c>
      <c r="C209" s="2">
        <v>42216</v>
      </c>
      <c r="D209" s="2">
        <v>42216</v>
      </c>
      <c r="E209" t="s">
        <v>427</v>
      </c>
      <c r="F209" t="s">
        <v>964</v>
      </c>
      <c r="G209" t="s">
        <v>965</v>
      </c>
      <c r="H209" t="s">
        <v>26</v>
      </c>
      <c r="I209" t="s">
        <v>27</v>
      </c>
      <c r="J209" t="s">
        <v>175</v>
      </c>
      <c r="K209" t="s">
        <v>122</v>
      </c>
      <c r="L209" t="s">
        <v>69</v>
      </c>
      <c r="M209" t="s">
        <v>344</v>
      </c>
      <c r="N209" t="s">
        <v>32</v>
      </c>
      <c r="O209" t="s">
        <v>47</v>
      </c>
      <c r="P209" t="s">
        <v>345</v>
      </c>
      <c r="Q209">
        <v>1090.7819999999999</v>
      </c>
      <c r="R209">
        <v>7</v>
      </c>
      <c r="S209">
        <v>0.4</v>
      </c>
      <c r="T209">
        <v>-290.87520000000001</v>
      </c>
      <c r="U209" t="s">
        <v>432</v>
      </c>
      <c r="V209" t="s">
        <v>73</v>
      </c>
    </row>
    <row r="210" spans="1:22" x14ac:dyDescent="0.3">
      <c r="A210">
        <v>4382</v>
      </c>
      <c r="B210" t="s">
        <v>2804</v>
      </c>
      <c r="C210" s="2">
        <v>42302</v>
      </c>
      <c r="D210" s="2">
        <v>42307</v>
      </c>
      <c r="E210" t="s">
        <v>41</v>
      </c>
      <c r="F210" t="s">
        <v>1717</v>
      </c>
      <c r="G210" t="s">
        <v>1718</v>
      </c>
      <c r="H210" t="s">
        <v>26</v>
      </c>
      <c r="I210" t="s">
        <v>27</v>
      </c>
      <c r="J210" t="s">
        <v>330</v>
      </c>
      <c r="K210" t="s">
        <v>55</v>
      </c>
      <c r="L210" t="s">
        <v>56</v>
      </c>
      <c r="M210" t="s">
        <v>549</v>
      </c>
      <c r="N210" t="s">
        <v>32</v>
      </c>
      <c r="O210" t="s">
        <v>47</v>
      </c>
      <c r="P210" t="s">
        <v>550</v>
      </c>
      <c r="Q210">
        <v>253.17599999999999</v>
      </c>
      <c r="R210">
        <v>3</v>
      </c>
      <c r="S210">
        <v>0.2</v>
      </c>
      <c r="T210">
        <v>-31.646999999999998</v>
      </c>
      <c r="U210" t="s">
        <v>60</v>
      </c>
      <c r="V210" t="s">
        <v>50</v>
      </c>
    </row>
    <row r="211" spans="1:22" x14ac:dyDescent="0.3">
      <c r="A211">
        <v>4310</v>
      </c>
      <c r="B211" t="s">
        <v>2787</v>
      </c>
      <c r="C211" s="2">
        <v>41947</v>
      </c>
      <c r="D211" s="2">
        <v>41954</v>
      </c>
      <c r="E211" t="s">
        <v>41</v>
      </c>
      <c r="F211" t="s">
        <v>1732</v>
      </c>
      <c r="G211" t="s">
        <v>1733</v>
      </c>
      <c r="H211" t="s">
        <v>26</v>
      </c>
      <c r="I211" t="s">
        <v>27</v>
      </c>
      <c r="J211" t="s">
        <v>54</v>
      </c>
      <c r="K211" t="s">
        <v>55</v>
      </c>
      <c r="L211" t="s">
        <v>56</v>
      </c>
      <c r="M211" t="s">
        <v>456</v>
      </c>
      <c r="N211" t="s">
        <v>32</v>
      </c>
      <c r="O211" t="s">
        <v>47</v>
      </c>
      <c r="P211" t="s">
        <v>457</v>
      </c>
      <c r="Q211">
        <v>573.72799999999995</v>
      </c>
      <c r="R211">
        <v>4</v>
      </c>
      <c r="S211">
        <v>0.2</v>
      </c>
      <c r="T211">
        <v>-64.544399999999996</v>
      </c>
      <c r="U211" t="s">
        <v>49</v>
      </c>
      <c r="V211" t="s">
        <v>36</v>
      </c>
    </row>
    <row r="212" spans="1:22" x14ac:dyDescent="0.3">
      <c r="A212">
        <v>1014</v>
      </c>
      <c r="B212" t="s">
        <v>973</v>
      </c>
      <c r="C212" s="2">
        <v>42359</v>
      </c>
      <c r="D212" s="2">
        <v>42362</v>
      </c>
      <c r="E212" t="s">
        <v>23</v>
      </c>
      <c r="F212" t="s">
        <v>974</v>
      </c>
      <c r="G212" t="s">
        <v>975</v>
      </c>
      <c r="H212" t="s">
        <v>26</v>
      </c>
      <c r="I212" t="s">
        <v>27</v>
      </c>
      <c r="J212" t="s">
        <v>193</v>
      </c>
      <c r="K212" t="s">
        <v>194</v>
      </c>
      <c r="L212" t="s">
        <v>56</v>
      </c>
      <c r="M212" t="s">
        <v>292</v>
      </c>
      <c r="N212" t="s">
        <v>32</v>
      </c>
      <c r="O212" t="s">
        <v>47</v>
      </c>
      <c r="P212" t="s">
        <v>293</v>
      </c>
      <c r="Q212">
        <v>1618.37</v>
      </c>
      <c r="R212">
        <v>13</v>
      </c>
      <c r="S212">
        <v>0</v>
      </c>
      <c r="T212">
        <v>356.04140000000001</v>
      </c>
      <c r="U212" t="s">
        <v>35</v>
      </c>
      <c r="V212" t="s">
        <v>98</v>
      </c>
    </row>
    <row r="213" spans="1:22" x14ac:dyDescent="0.3">
      <c r="A213">
        <v>4295</v>
      </c>
      <c r="B213" t="s">
        <v>2780</v>
      </c>
      <c r="C213" s="2">
        <v>43030</v>
      </c>
      <c r="D213" s="2">
        <v>43035</v>
      </c>
      <c r="E213" t="s">
        <v>41</v>
      </c>
      <c r="F213" t="s">
        <v>2358</v>
      </c>
      <c r="G213" t="s">
        <v>2359</v>
      </c>
      <c r="H213" t="s">
        <v>92</v>
      </c>
      <c r="I213" t="s">
        <v>27</v>
      </c>
      <c r="J213" t="s">
        <v>1518</v>
      </c>
      <c r="K213" t="s">
        <v>1519</v>
      </c>
      <c r="L213" t="s">
        <v>56</v>
      </c>
      <c r="M213" t="s">
        <v>319</v>
      </c>
      <c r="N213" t="s">
        <v>32</v>
      </c>
      <c r="O213" t="s">
        <v>47</v>
      </c>
      <c r="P213" t="s">
        <v>320</v>
      </c>
      <c r="Q213">
        <v>177.22499999999999</v>
      </c>
      <c r="R213">
        <v>5</v>
      </c>
      <c r="S213">
        <v>0.5</v>
      </c>
      <c r="T213">
        <v>-120.51300000000001</v>
      </c>
      <c r="U213" t="s">
        <v>60</v>
      </c>
      <c r="V213" t="s">
        <v>50</v>
      </c>
    </row>
    <row r="214" spans="1:22" x14ac:dyDescent="0.3">
      <c r="A214">
        <v>4292</v>
      </c>
      <c r="B214" t="s">
        <v>2779</v>
      </c>
      <c r="C214" s="2">
        <v>43078</v>
      </c>
      <c r="D214" s="2">
        <v>43082</v>
      </c>
      <c r="E214" t="s">
        <v>23</v>
      </c>
      <c r="F214" t="s">
        <v>1325</v>
      </c>
      <c r="G214" t="s">
        <v>1326</v>
      </c>
      <c r="H214" t="s">
        <v>102</v>
      </c>
      <c r="I214" t="s">
        <v>27</v>
      </c>
      <c r="J214" t="s">
        <v>54</v>
      </c>
      <c r="K214" t="s">
        <v>55</v>
      </c>
      <c r="L214" t="s">
        <v>56</v>
      </c>
      <c r="M214" t="s">
        <v>292</v>
      </c>
      <c r="N214" t="s">
        <v>32</v>
      </c>
      <c r="O214" t="s">
        <v>47</v>
      </c>
      <c r="P214" t="s">
        <v>293</v>
      </c>
      <c r="Q214">
        <v>896.32799999999997</v>
      </c>
      <c r="R214">
        <v>9</v>
      </c>
      <c r="S214">
        <v>0.2</v>
      </c>
      <c r="T214">
        <v>22.408200000000001</v>
      </c>
      <c r="U214" t="s">
        <v>85</v>
      </c>
      <c r="V214" t="s">
        <v>98</v>
      </c>
    </row>
    <row r="215" spans="1:22" x14ac:dyDescent="0.3">
      <c r="A215">
        <v>4270</v>
      </c>
      <c r="B215" t="s">
        <v>2766</v>
      </c>
      <c r="C215" s="2">
        <v>42911</v>
      </c>
      <c r="D215" s="2">
        <v>42915</v>
      </c>
      <c r="E215" t="s">
        <v>23</v>
      </c>
      <c r="F215" t="s">
        <v>1641</v>
      </c>
      <c r="G215" t="s">
        <v>1642</v>
      </c>
      <c r="H215" t="s">
        <v>26</v>
      </c>
      <c r="I215" t="s">
        <v>27</v>
      </c>
      <c r="J215" t="s">
        <v>193</v>
      </c>
      <c r="K215" t="s">
        <v>194</v>
      </c>
      <c r="L215" t="s">
        <v>56</v>
      </c>
      <c r="M215" t="s">
        <v>701</v>
      </c>
      <c r="N215" t="s">
        <v>32</v>
      </c>
      <c r="O215" t="s">
        <v>47</v>
      </c>
      <c r="P215" t="s">
        <v>702</v>
      </c>
      <c r="Q215">
        <v>871.4</v>
      </c>
      <c r="R215">
        <v>4</v>
      </c>
      <c r="S215">
        <v>0</v>
      </c>
      <c r="T215">
        <v>148.13800000000001</v>
      </c>
      <c r="U215" t="s">
        <v>85</v>
      </c>
      <c r="V215" t="s">
        <v>61</v>
      </c>
    </row>
    <row r="216" spans="1:22" x14ac:dyDescent="0.3">
      <c r="A216">
        <v>4265</v>
      </c>
      <c r="B216" t="s">
        <v>2765</v>
      </c>
      <c r="C216" s="2">
        <v>42679</v>
      </c>
      <c r="D216" s="2">
        <v>42683</v>
      </c>
      <c r="E216" t="s">
        <v>41</v>
      </c>
      <c r="F216" t="s">
        <v>2065</v>
      </c>
      <c r="G216" t="s">
        <v>2066</v>
      </c>
      <c r="H216" t="s">
        <v>26</v>
      </c>
      <c r="I216" t="s">
        <v>27</v>
      </c>
      <c r="J216" t="s">
        <v>103</v>
      </c>
      <c r="K216" t="s">
        <v>94</v>
      </c>
      <c r="L216" t="s">
        <v>95</v>
      </c>
      <c r="M216" t="s">
        <v>733</v>
      </c>
      <c r="N216" t="s">
        <v>32</v>
      </c>
      <c r="O216" t="s">
        <v>47</v>
      </c>
      <c r="P216" t="s">
        <v>734</v>
      </c>
      <c r="Q216">
        <v>863.12800000000004</v>
      </c>
      <c r="R216">
        <v>8</v>
      </c>
      <c r="S216">
        <v>0.3</v>
      </c>
      <c r="T216">
        <v>-160.29519999999999</v>
      </c>
      <c r="U216" t="s">
        <v>85</v>
      </c>
      <c r="V216" t="s">
        <v>36</v>
      </c>
    </row>
    <row r="217" spans="1:22" x14ac:dyDescent="0.3">
      <c r="A217">
        <v>4210</v>
      </c>
      <c r="B217" t="s">
        <v>2740</v>
      </c>
      <c r="C217" s="2">
        <v>41943</v>
      </c>
      <c r="D217" s="2">
        <v>41945</v>
      </c>
      <c r="E217" t="s">
        <v>23</v>
      </c>
      <c r="F217" t="s">
        <v>1641</v>
      </c>
      <c r="G217" t="s">
        <v>1642</v>
      </c>
      <c r="H217" t="s">
        <v>26</v>
      </c>
      <c r="I217" t="s">
        <v>27</v>
      </c>
      <c r="J217" t="s">
        <v>2741</v>
      </c>
      <c r="K217" t="s">
        <v>1647</v>
      </c>
      <c r="L217" t="s">
        <v>69</v>
      </c>
      <c r="M217" t="s">
        <v>1725</v>
      </c>
      <c r="N217" t="s">
        <v>32</v>
      </c>
      <c r="O217" t="s">
        <v>47</v>
      </c>
      <c r="P217" t="s">
        <v>1726</v>
      </c>
      <c r="Q217">
        <v>385.68599999999998</v>
      </c>
      <c r="R217">
        <v>1</v>
      </c>
      <c r="S217">
        <v>0.3</v>
      </c>
      <c r="T217">
        <v>-60.607799999999997</v>
      </c>
      <c r="U217" t="s">
        <v>72</v>
      </c>
      <c r="V217" t="s">
        <v>50</v>
      </c>
    </row>
    <row r="218" spans="1:22" x14ac:dyDescent="0.3">
      <c r="A218">
        <v>4193</v>
      </c>
      <c r="B218" t="s">
        <v>2737</v>
      </c>
      <c r="C218" s="2">
        <v>42324</v>
      </c>
      <c r="D218" s="2">
        <v>42328</v>
      </c>
      <c r="E218" t="s">
        <v>41</v>
      </c>
      <c r="F218" t="s">
        <v>271</v>
      </c>
      <c r="G218" t="s">
        <v>272</v>
      </c>
      <c r="H218" t="s">
        <v>92</v>
      </c>
      <c r="I218" t="s">
        <v>27</v>
      </c>
      <c r="J218" t="s">
        <v>2738</v>
      </c>
      <c r="K218" t="s">
        <v>2282</v>
      </c>
      <c r="L218" t="s">
        <v>56</v>
      </c>
      <c r="M218" t="s">
        <v>46</v>
      </c>
      <c r="N218" t="s">
        <v>32</v>
      </c>
      <c r="O218" t="s">
        <v>47</v>
      </c>
      <c r="P218" t="s">
        <v>48</v>
      </c>
      <c r="Q218">
        <v>696.42</v>
      </c>
      <c r="R218">
        <v>2</v>
      </c>
      <c r="S218">
        <v>0</v>
      </c>
      <c r="T218">
        <v>160.17660000000001</v>
      </c>
      <c r="U218" t="s">
        <v>85</v>
      </c>
      <c r="V218" t="s">
        <v>36</v>
      </c>
    </row>
    <row r="219" spans="1:22" x14ac:dyDescent="0.3">
      <c r="A219">
        <v>1041</v>
      </c>
      <c r="B219" t="s">
        <v>994</v>
      </c>
      <c r="C219" s="2">
        <v>42449</v>
      </c>
      <c r="D219" s="2">
        <v>42453</v>
      </c>
      <c r="E219" t="s">
        <v>41</v>
      </c>
      <c r="F219" t="s">
        <v>995</v>
      </c>
      <c r="G219" t="s">
        <v>996</v>
      </c>
      <c r="H219" t="s">
        <v>102</v>
      </c>
      <c r="I219" t="s">
        <v>27</v>
      </c>
      <c r="J219" t="s">
        <v>997</v>
      </c>
      <c r="K219" t="s">
        <v>567</v>
      </c>
      <c r="L219" t="s">
        <v>95</v>
      </c>
      <c r="M219" t="s">
        <v>786</v>
      </c>
      <c r="N219" t="s">
        <v>32</v>
      </c>
      <c r="O219" t="s">
        <v>47</v>
      </c>
      <c r="P219" t="s">
        <v>787</v>
      </c>
      <c r="Q219">
        <v>697.16</v>
      </c>
      <c r="R219">
        <v>4</v>
      </c>
      <c r="S219">
        <v>0</v>
      </c>
      <c r="T219">
        <v>146.40360000000001</v>
      </c>
      <c r="U219" t="s">
        <v>85</v>
      </c>
      <c r="V219" t="s">
        <v>197</v>
      </c>
    </row>
    <row r="220" spans="1:22" x14ac:dyDescent="0.3">
      <c r="A220">
        <v>4109</v>
      </c>
      <c r="B220" t="s">
        <v>2718</v>
      </c>
      <c r="C220" s="2">
        <v>42254</v>
      </c>
      <c r="D220" s="2">
        <v>42254</v>
      </c>
      <c r="E220" t="s">
        <v>427</v>
      </c>
      <c r="F220" t="s">
        <v>1405</v>
      </c>
      <c r="G220" t="s">
        <v>1406</v>
      </c>
      <c r="H220" t="s">
        <v>26</v>
      </c>
      <c r="I220" t="s">
        <v>27</v>
      </c>
      <c r="J220" t="s">
        <v>175</v>
      </c>
      <c r="K220" t="s">
        <v>122</v>
      </c>
      <c r="L220" t="s">
        <v>69</v>
      </c>
      <c r="M220" t="s">
        <v>2288</v>
      </c>
      <c r="N220" t="s">
        <v>32</v>
      </c>
      <c r="O220" t="s">
        <v>47</v>
      </c>
      <c r="P220" t="s">
        <v>2289</v>
      </c>
      <c r="Q220">
        <v>27.414000000000001</v>
      </c>
      <c r="R220">
        <v>3</v>
      </c>
      <c r="S220">
        <v>0.4</v>
      </c>
      <c r="T220">
        <v>-14.1639</v>
      </c>
      <c r="U220" t="s">
        <v>432</v>
      </c>
      <c r="V220" t="s">
        <v>79</v>
      </c>
    </row>
    <row r="221" spans="1:22" x14ac:dyDescent="0.3">
      <c r="A221">
        <v>4057</v>
      </c>
      <c r="B221" t="s">
        <v>2706</v>
      </c>
      <c r="C221" s="2">
        <v>41911</v>
      </c>
      <c r="D221" s="2">
        <v>41915</v>
      </c>
      <c r="E221" t="s">
        <v>41</v>
      </c>
      <c r="F221" t="s">
        <v>2347</v>
      </c>
      <c r="G221" t="s">
        <v>2348</v>
      </c>
      <c r="H221" t="s">
        <v>92</v>
      </c>
      <c r="I221" t="s">
        <v>27</v>
      </c>
      <c r="J221" t="s">
        <v>67</v>
      </c>
      <c r="K221" t="s">
        <v>68</v>
      </c>
      <c r="L221" t="s">
        <v>69</v>
      </c>
      <c r="M221" t="s">
        <v>1042</v>
      </c>
      <c r="N221" t="s">
        <v>32</v>
      </c>
      <c r="O221" t="s">
        <v>47</v>
      </c>
      <c r="P221" t="s">
        <v>1043</v>
      </c>
      <c r="Q221">
        <v>67.176000000000002</v>
      </c>
      <c r="R221">
        <v>1</v>
      </c>
      <c r="S221">
        <v>0.4</v>
      </c>
      <c r="T221">
        <v>-20.152799999999999</v>
      </c>
      <c r="U221" t="s">
        <v>85</v>
      </c>
      <c r="V221" t="s">
        <v>79</v>
      </c>
    </row>
    <row r="222" spans="1:22" x14ac:dyDescent="0.3">
      <c r="A222">
        <v>4053</v>
      </c>
      <c r="B222" t="s">
        <v>2706</v>
      </c>
      <c r="C222" s="2">
        <v>41911</v>
      </c>
      <c r="D222" s="2">
        <v>41915</v>
      </c>
      <c r="E222" t="s">
        <v>41</v>
      </c>
      <c r="F222" t="s">
        <v>2347</v>
      </c>
      <c r="G222" t="s">
        <v>2348</v>
      </c>
      <c r="H222" t="s">
        <v>92</v>
      </c>
      <c r="I222" t="s">
        <v>27</v>
      </c>
      <c r="J222" t="s">
        <v>67</v>
      </c>
      <c r="K222" t="s">
        <v>68</v>
      </c>
      <c r="L222" t="s">
        <v>69</v>
      </c>
      <c r="M222" t="s">
        <v>1563</v>
      </c>
      <c r="N222" t="s">
        <v>32</v>
      </c>
      <c r="O222" t="s">
        <v>47</v>
      </c>
      <c r="P222" t="s">
        <v>1564</v>
      </c>
      <c r="Q222">
        <v>409.27199999999999</v>
      </c>
      <c r="R222">
        <v>2</v>
      </c>
      <c r="S222">
        <v>0.4</v>
      </c>
      <c r="T222">
        <v>-81.854399999999998</v>
      </c>
      <c r="U222" t="s">
        <v>85</v>
      </c>
      <c r="V222" t="s">
        <v>79</v>
      </c>
    </row>
    <row r="223" spans="1:22" x14ac:dyDescent="0.3">
      <c r="A223">
        <v>4003</v>
      </c>
      <c r="B223" t="s">
        <v>2690</v>
      </c>
      <c r="C223" s="2">
        <v>42432</v>
      </c>
      <c r="D223" s="2">
        <v>42437</v>
      </c>
      <c r="E223" t="s">
        <v>41</v>
      </c>
      <c r="F223" t="s">
        <v>1154</v>
      </c>
      <c r="G223" t="s">
        <v>1155</v>
      </c>
      <c r="H223" t="s">
        <v>26</v>
      </c>
      <c r="I223" t="s">
        <v>27</v>
      </c>
      <c r="J223" t="s">
        <v>247</v>
      </c>
      <c r="K223" t="s">
        <v>94</v>
      </c>
      <c r="L223" t="s">
        <v>95</v>
      </c>
      <c r="M223" t="s">
        <v>437</v>
      </c>
      <c r="N223" t="s">
        <v>32</v>
      </c>
      <c r="O223" t="s">
        <v>47</v>
      </c>
      <c r="P223" t="s">
        <v>438</v>
      </c>
      <c r="Q223">
        <v>637.89599999999996</v>
      </c>
      <c r="R223">
        <v>3</v>
      </c>
      <c r="S223">
        <v>0.3</v>
      </c>
      <c r="T223">
        <v>-127.5792</v>
      </c>
      <c r="U223" t="s">
        <v>60</v>
      </c>
      <c r="V223" t="s">
        <v>197</v>
      </c>
    </row>
    <row r="224" spans="1:22" x14ac:dyDescent="0.3">
      <c r="A224">
        <v>3980</v>
      </c>
      <c r="B224" t="s">
        <v>2663</v>
      </c>
      <c r="C224" s="2">
        <v>41996</v>
      </c>
      <c r="D224" s="2">
        <v>42000</v>
      </c>
      <c r="E224" t="s">
        <v>41</v>
      </c>
      <c r="F224" t="s">
        <v>2664</v>
      </c>
      <c r="G224" t="s">
        <v>2665</v>
      </c>
      <c r="H224" t="s">
        <v>92</v>
      </c>
      <c r="I224" t="s">
        <v>27</v>
      </c>
      <c r="J224" t="s">
        <v>175</v>
      </c>
      <c r="K224" t="s">
        <v>122</v>
      </c>
      <c r="L224" t="s">
        <v>69</v>
      </c>
      <c r="M224" t="s">
        <v>1251</v>
      </c>
      <c r="N224" t="s">
        <v>32</v>
      </c>
      <c r="O224" t="s">
        <v>47</v>
      </c>
      <c r="P224" t="s">
        <v>1252</v>
      </c>
      <c r="Q224">
        <v>53.316000000000003</v>
      </c>
      <c r="R224">
        <v>2</v>
      </c>
      <c r="S224">
        <v>0.4</v>
      </c>
      <c r="T224">
        <v>-19.549199999999999</v>
      </c>
      <c r="U224" t="s">
        <v>85</v>
      </c>
      <c r="V224" t="s">
        <v>98</v>
      </c>
    </row>
    <row r="225" spans="1:22" x14ac:dyDescent="0.3">
      <c r="A225">
        <v>3915</v>
      </c>
      <c r="B225" t="s">
        <v>2629</v>
      </c>
      <c r="C225" s="2">
        <v>42934</v>
      </c>
      <c r="D225" s="2">
        <v>42939</v>
      </c>
      <c r="E225" t="s">
        <v>41</v>
      </c>
      <c r="F225" t="s">
        <v>2518</v>
      </c>
      <c r="G225" t="s">
        <v>2519</v>
      </c>
      <c r="H225" t="s">
        <v>26</v>
      </c>
      <c r="I225" t="s">
        <v>27</v>
      </c>
      <c r="J225" t="s">
        <v>521</v>
      </c>
      <c r="K225" t="s">
        <v>522</v>
      </c>
      <c r="L225" t="s">
        <v>56</v>
      </c>
      <c r="M225" t="s">
        <v>1079</v>
      </c>
      <c r="N225" t="s">
        <v>32</v>
      </c>
      <c r="O225" t="s">
        <v>47</v>
      </c>
      <c r="P225" t="s">
        <v>1080</v>
      </c>
      <c r="Q225">
        <v>801.6</v>
      </c>
      <c r="R225">
        <v>5</v>
      </c>
      <c r="S225">
        <v>0.5</v>
      </c>
      <c r="T225">
        <v>-448.89600000000002</v>
      </c>
      <c r="U225" t="s">
        <v>60</v>
      </c>
      <c r="V225" t="s">
        <v>73</v>
      </c>
    </row>
    <row r="226" spans="1:22" x14ac:dyDescent="0.3">
      <c r="A226">
        <v>3860</v>
      </c>
      <c r="B226" t="s">
        <v>2605</v>
      </c>
      <c r="C226" s="2">
        <v>42783</v>
      </c>
      <c r="D226" s="2">
        <v>42788</v>
      </c>
      <c r="E226" t="s">
        <v>41</v>
      </c>
      <c r="F226" t="s">
        <v>1239</v>
      </c>
      <c r="G226" t="s">
        <v>1240</v>
      </c>
      <c r="H226" t="s">
        <v>102</v>
      </c>
      <c r="I226" t="s">
        <v>27</v>
      </c>
      <c r="J226" t="s">
        <v>135</v>
      </c>
      <c r="K226" t="s">
        <v>136</v>
      </c>
      <c r="L226" t="s">
        <v>95</v>
      </c>
      <c r="M226" t="s">
        <v>1079</v>
      </c>
      <c r="N226" t="s">
        <v>32</v>
      </c>
      <c r="O226" t="s">
        <v>47</v>
      </c>
      <c r="P226" t="s">
        <v>1080</v>
      </c>
      <c r="Q226">
        <v>480.96</v>
      </c>
      <c r="R226">
        <v>3</v>
      </c>
      <c r="S226">
        <v>0.5</v>
      </c>
      <c r="T226">
        <v>-269.33760000000001</v>
      </c>
      <c r="U226" t="s">
        <v>60</v>
      </c>
      <c r="V226" t="s">
        <v>299</v>
      </c>
    </row>
    <row r="227" spans="1:22" x14ac:dyDescent="0.3">
      <c r="A227">
        <v>3817</v>
      </c>
      <c r="B227" t="s">
        <v>2582</v>
      </c>
      <c r="C227" s="2">
        <v>42262</v>
      </c>
      <c r="D227" s="2">
        <v>42266</v>
      </c>
      <c r="E227" t="s">
        <v>41</v>
      </c>
      <c r="F227" t="s">
        <v>2237</v>
      </c>
      <c r="G227" t="s">
        <v>2238</v>
      </c>
      <c r="H227" t="s">
        <v>26</v>
      </c>
      <c r="I227" t="s">
        <v>27</v>
      </c>
      <c r="J227" t="s">
        <v>2464</v>
      </c>
      <c r="K227" t="s">
        <v>1278</v>
      </c>
      <c r="L227" t="s">
        <v>30</v>
      </c>
      <c r="M227" t="s">
        <v>1993</v>
      </c>
      <c r="N227" t="s">
        <v>32</v>
      </c>
      <c r="O227" t="s">
        <v>47</v>
      </c>
      <c r="P227" t="s">
        <v>1994</v>
      </c>
      <c r="Q227">
        <v>801.96</v>
      </c>
      <c r="R227">
        <v>2</v>
      </c>
      <c r="S227">
        <v>0</v>
      </c>
      <c r="T227">
        <v>200.49</v>
      </c>
      <c r="U227" t="s">
        <v>85</v>
      </c>
      <c r="V227" t="s">
        <v>79</v>
      </c>
    </row>
    <row r="228" spans="1:22" x14ac:dyDescent="0.3">
      <c r="A228">
        <v>3799</v>
      </c>
      <c r="B228" t="s">
        <v>2570</v>
      </c>
      <c r="C228" s="2">
        <v>43043</v>
      </c>
      <c r="D228" s="2">
        <v>43044</v>
      </c>
      <c r="E228" t="s">
        <v>89</v>
      </c>
      <c r="F228" t="s">
        <v>353</v>
      </c>
      <c r="G228" t="s">
        <v>354</v>
      </c>
      <c r="H228" t="s">
        <v>92</v>
      </c>
      <c r="I228" t="s">
        <v>27</v>
      </c>
      <c r="J228" t="s">
        <v>2571</v>
      </c>
      <c r="K228" t="s">
        <v>1038</v>
      </c>
      <c r="L228" t="s">
        <v>30</v>
      </c>
      <c r="M228" t="s">
        <v>412</v>
      </c>
      <c r="N228" t="s">
        <v>32</v>
      </c>
      <c r="O228" t="s">
        <v>47</v>
      </c>
      <c r="P228" t="s">
        <v>413</v>
      </c>
      <c r="Q228">
        <v>523.76400000000001</v>
      </c>
      <c r="R228">
        <v>3</v>
      </c>
      <c r="S228">
        <v>0.4</v>
      </c>
      <c r="T228">
        <v>-192.04679999999999</v>
      </c>
      <c r="U228" t="s">
        <v>125</v>
      </c>
      <c r="V228" t="s">
        <v>36</v>
      </c>
    </row>
    <row r="229" spans="1:22" x14ac:dyDescent="0.3">
      <c r="A229">
        <v>1083</v>
      </c>
      <c r="B229" t="s">
        <v>1032</v>
      </c>
      <c r="C229" s="2">
        <v>42430</v>
      </c>
      <c r="D229" s="2">
        <v>42434</v>
      </c>
      <c r="E229" t="s">
        <v>41</v>
      </c>
      <c r="F229" t="s">
        <v>1033</v>
      </c>
      <c r="G229" t="s">
        <v>1034</v>
      </c>
      <c r="H229" t="s">
        <v>26</v>
      </c>
      <c r="I229" t="s">
        <v>27</v>
      </c>
      <c r="J229" t="s">
        <v>1035</v>
      </c>
      <c r="K229" t="s">
        <v>122</v>
      </c>
      <c r="L229" t="s">
        <v>69</v>
      </c>
      <c r="M229" t="s">
        <v>786</v>
      </c>
      <c r="N229" t="s">
        <v>32</v>
      </c>
      <c r="O229" t="s">
        <v>47</v>
      </c>
      <c r="P229" t="s">
        <v>787</v>
      </c>
      <c r="Q229">
        <v>836.59199999999998</v>
      </c>
      <c r="R229">
        <v>8</v>
      </c>
      <c r="S229">
        <v>0.4</v>
      </c>
      <c r="T229">
        <v>-264.92079999999999</v>
      </c>
      <c r="U229" t="s">
        <v>85</v>
      </c>
      <c r="V229" t="s">
        <v>197</v>
      </c>
    </row>
    <row r="230" spans="1:22" x14ac:dyDescent="0.3">
      <c r="A230">
        <v>3796</v>
      </c>
      <c r="B230" t="s">
        <v>2565</v>
      </c>
      <c r="C230" s="2">
        <v>41666</v>
      </c>
      <c r="D230" s="2">
        <v>41672</v>
      </c>
      <c r="E230" t="s">
        <v>41</v>
      </c>
      <c r="F230" t="s">
        <v>2566</v>
      </c>
      <c r="G230" t="s">
        <v>2567</v>
      </c>
      <c r="H230" t="s">
        <v>26</v>
      </c>
      <c r="I230" t="s">
        <v>27</v>
      </c>
      <c r="J230" t="s">
        <v>641</v>
      </c>
      <c r="K230" t="s">
        <v>55</v>
      </c>
      <c r="L230" t="s">
        <v>56</v>
      </c>
      <c r="M230" t="s">
        <v>2568</v>
      </c>
      <c r="N230" t="s">
        <v>32</v>
      </c>
      <c r="O230" t="s">
        <v>47</v>
      </c>
      <c r="P230" t="s">
        <v>2569</v>
      </c>
      <c r="Q230">
        <v>333</v>
      </c>
      <c r="R230">
        <v>3</v>
      </c>
      <c r="S230">
        <v>0.2</v>
      </c>
      <c r="T230">
        <v>-16.649999999999999</v>
      </c>
      <c r="U230" t="s">
        <v>131</v>
      </c>
      <c r="V230" t="s">
        <v>171</v>
      </c>
    </row>
    <row r="231" spans="1:22" x14ac:dyDescent="0.3">
      <c r="A231">
        <v>1098</v>
      </c>
      <c r="B231" t="s">
        <v>1039</v>
      </c>
      <c r="C231" s="2">
        <v>41815</v>
      </c>
      <c r="D231" s="2">
        <v>41818</v>
      </c>
      <c r="E231" t="s">
        <v>89</v>
      </c>
      <c r="F231" t="s">
        <v>1040</v>
      </c>
      <c r="G231" t="s">
        <v>1041</v>
      </c>
      <c r="H231" t="s">
        <v>92</v>
      </c>
      <c r="I231" t="s">
        <v>27</v>
      </c>
      <c r="J231" t="s">
        <v>54</v>
      </c>
      <c r="K231" t="s">
        <v>55</v>
      </c>
      <c r="L231" t="s">
        <v>56</v>
      </c>
      <c r="M231" t="s">
        <v>1042</v>
      </c>
      <c r="N231" t="s">
        <v>32</v>
      </c>
      <c r="O231" t="s">
        <v>47</v>
      </c>
      <c r="P231" t="s">
        <v>1043</v>
      </c>
      <c r="Q231">
        <v>447.84</v>
      </c>
      <c r="R231">
        <v>5</v>
      </c>
      <c r="S231">
        <v>0.2</v>
      </c>
      <c r="T231">
        <v>11.196</v>
      </c>
      <c r="U231" t="s">
        <v>35</v>
      </c>
      <c r="V231" t="s">
        <v>61</v>
      </c>
    </row>
    <row r="232" spans="1:22" x14ac:dyDescent="0.3">
      <c r="A232">
        <v>3771</v>
      </c>
      <c r="B232" t="s">
        <v>2560</v>
      </c>
      <c r="C232" s="2">
        <v>42721</v>
      </c>
      <c r="D232" s="2">
        <v>42725</v>
      </c>
      <c r="E232" t="s">
        <v>41</v>
      </c>
      <c r="F232" t="s">
        <v>2561</v>
      </c>
      <c r="G232" t="s">
        <v>2562</v>
      </c>
      <c r="H232" t="s">
        <v>26</v>
      </c>
      <c r="I232" t="s">
        <v>27</v>
      </c>
      <c r="J232" t="s">
        <v>330</v>
      </c>
      <c r="K232" t="s">
        <v>55</v>
      </c>
      <c r="L232" t="s">
        <v>56</v>
      </c>
      <c r="M232" t="s">
        <v>614</v>
      </c>
      <c r="N232" t="s">
        <v>32</v>
      </c>
      <c r="O232" t="s">
        <v>47</v>
      </c>
      <c r="P232" t="s">
        <v>615</v>
      </c>
      <c r="Q232">
        <v>2003.52</v>
      </c>
      <c r="R232">
        <v>6</v>
      </c>
      <c r="S232">
        <v>0.2</v>
      </c>
      <c r="T232">
        <v>-325.572</v>
      </c>
      <c r="U232" t="s">
        <v>85</v>
      </c>
      <c r="V232" t="s">
        <v>98</v>
      </c>
    </row>
    <row r="233" spans="1:22" x14ac:dyDescent="0.3">
      <c r="A233">
        <v>3766</v>
      </c>
      <c r="B233" t="s">
        <v>2556</v>
      </c>
      <c r="C233" s="2">
        <v>42450</v>
      </c>
      <c r="D233" s="2">
        <v>42454</v>
      </c>
      <c r="E233" t="s">
        <v>41</v>
      </c>
      <c r="F233" t="s">
        <v>2255</v>
      </c>
      <c r="G233" t="s">
        <v>2256</v>
      </c>
      <c r="H233" t="s">
        <v>92</v>
      </c>
      <c r="I233" t="s">
        <v>27</v>
      </c>
      <c r="J233" t="s">
        <v>103</v>
      </c>
      <c r="K233" t="s">
        <v>94</v>
      </c>
      <c r="L233" t="s">
        <v>95</v>
      </c>
      <c r="M233" t="s">
        <v>1569</v>
      </c>
      <c r="N233" t="s">
        <v>32</v>
      </c>
      <c r="O233" t="s">
        <v>47</v>
      </c>
      <c r="P233" t="s">
        <v>1570</v>
      </c>
      <c r="Q233">
        <v>99.372</v>
      </c>
      <c r="R233">
        <v>2</v>
      </c>
      <c r="S233">
        <v>0.3</v>
      </c>
      <c r="T233">
        <v>-1.4196</v>
      </c>
      <c r="U233" t="s">
        <v>85</v>
      </c>
      <c r="V233" t="s">
        <v>197</v>
      </c>
    </row>
    <row r="234" spans="1:22" x14ac:dyDescent="0.3">
      <c r="A234">
        <v>3711</v>
      </c>
      <c r="B234" t="s">
        <v>2536</v>
      </c>
      <c r="C234" s="2">
        <v>43023</v>
      </c>
      <c r="D234" s="2">
        <v>43025</v>
      </c>
      <c r="E234" t="s">
        <v>89</v>
      </c>
      <c r="F234" t="s">
        <v>2537</v>
      </c>
      <c r="G234" t="s">
        <v>2538</v>
      </c>
      <c r="H234" t="s">
        <v>92</v>
      </c>
      <c r="I234" t="s">
        <v>27</v>
      </c>
      <c r="J234" t="s">
        <v>54</v>
      </c>
      <c r="K234" t="s">
        <v>55</v>
      </c>
      <c r="L234" t="s">
        <v>56</v>
      </c>
      <c r="M234" t="s">
        <v>306</v>
      </c>
      <c r="N234" t="s">
        <v>32</v>
      </c>
      <c r="O234" t="s">
        <v>47</v>
      </c>
      <c r="P234" t="s">
        <v>307</v>
      </c>
      <c r="Q234">
        <v>510.24</v>
      </c>
      <c r="R234">
        <v>3</v>
      </c>
      <c r="S234">
        <v>0.2</v>
      </c>
      <c r="T234">
        <v>6.3780000000000001</v>
      </c>
      <c r="U234" t="s">
        <v>72</v>
      </c>
      <c r="V234" t="s">
        <v>50</v>
      </c>
    </row>
    <row r="235" spans="1:22" x14ac:dyDescent="0.3">
      <c r="A235">
        <v>3615</v>
      </c>
      <c r="B235" t="s">
        <v>2506</v>
      </c>
      <c r="C235" s="2">
        <v>43058</v>
      </c>
      <c r="D235" s="2">
        <v>43060</v>
      </c>
      <c r="E235" t="s">
        <v>89</v>
      </c>
      <c r="F235" t="s">
        <v>2075</v>
      </c>
      <c r="G235" t="s">
        <v>2076</v>
      </c>
      <c r="H235" t="s">
        <v>92</v>
      </c>
      <c r="I235" t="s">
        <v>27</v>
      </c>
      <c r="J235" t="s">
        <v>247</v>
      </c>
      <c r="K235" t="s">
        <v>94</v>
      </c>
      <c r="L235" t="s">
        <v>95</v>
      </c>
      <c r="M235" t="s">
        <v>1256</v>
      </c>
      <c r="N235" t="s">
        <v>32</v>
      </c>
      <c r="O235" t="s">
        <v>47</v>
      </c>
      <c r="P235" t="s">
        <v>1257</v>
      </c>
      <c r="Q235">
        <v>718.11599999999999</v>
      </c>
      <c r="R235">
        <v>6</v>
      </c>
      <c r="S235">
        <v>0.3</v>
      </c>
      <c r="T235">
        <v>-71.811599999999999</v>
      </c>
      <c r="U235" t="s">
        <v>72</v>
      </c>
      <c r="V235" t="s">
        <v>36</v>
      </c>
    </row>
    <row r="236" spans="1:22" x14ac:dyDescent="0.3">
      <c r="A236">
        <v>3584</v>
      </c>
      <c r="B236" t="s">
        <v>2498</v>
      </c>
      <c r="C236" s="2">
        <v>42348</v>
      </c>
      <c r="D236" s="2">
        <v>42354</v>
      </c>
      <c r="E236" t="s">
        <v>41</v>
      </c>
      <c r="F236" t="s">
        <v>2499</v>
      </c>
      <c r="G236" t="s">
        <v>2500</v>
      </c>
      <c r="H236" t="s">
        <v>92</v>
      </c>
      <c r="I236" t="s">
        <v>27</v>
      </c>
      <c r="J236" t="s">
        <v>479</v>
      </c>
      <c r="K236" t="s">
        <v>291</v>
      </c>
      <c r="L236" t="s">
        <v>95</v>
      </c>
      <c r="M236" t="s">
        <v>1993</v>
      </c>
      <c r="N236" t="s">
        <v>32</v>
      </c>
      <c r="O236" t="s">
        <v>47</v>
      </c>
      <c r="P236" t="s">
        <v>1994</v>
      </c>
      <c r="Q236">
        <v>801.96</v>
      </c>
      <c r="R236">
        <v>2</v>
      </c>
      <c r="S236">
        <v>0</v>
      </c>
      <c r="T236">
        <v>200.49</v>
      </c>
      <c r="U236" t="s">
        <v>131</v>
      </c>
      <c r="V236" t="s">
        <v>98</v>
      </c>
    </row>
    <row r="237" spans="1:22" x14ac:dyDescent="0.3">
      <c r="A237">
        <v>1130</v>
      </c>
      <c r="B237" t="s">
        <v>1061</v>
      </c>
      <c r="C237" s="2">
        <v>42472</v>
      </c>
      <c r="D237" s="2">
        <v>42476</v>
      </c>
      <c r="E237" t="s">
        <v>41</v>
      </c>
      <c r="F237" t="s">
        <v>1062</v>
      </c>
      <c r="G237" t="s">
        <v>1063</v>
      </c>
      <c r="H237" t="s">
        <v>26</v>
      </c>
      <c r="I237" t="s">
        <v>27</v>
      </c>
      <c r="J237" t="s">
        <v>880</v>
      </c>
      <c r="K237" t="s">
        <v>718</v>
      </c>
      <c r="L237" t="s">
        <v>30</v>
      </c>
      <c r="M237" t="s">
        <v>1064</v>
      </c>
      <c r="N237" t="s">
        <v>32</v>
      </c>
      <c r="O237" t="s">
        <v>47</v>
      </c>
      <c r="P237" t="s">
        <v>1065</v>
      </c>
      <c r="Q237">
        <v>343.92</v>
      </c>
      <c r="R237">
        <v>4</v>
      </c>
      <c r="S237">
        <v>0</v>
      </c>
      <c r="T237">
        <v>75.662400000000005</v>
      </c>
      <c r="U237" t="s">
        <v>85</v>
      </c>
      <c r="V237" t="s">
        <v>115</v>
      </c>
    </row>
    <row r="238" spans="1:22" x14ac:dyDescent="0.3">
      <c r="A238">
        <v>3581</v>
      </c>
      <c r="B238" t="s">
        <v>2495</v>
      </c>
      <c r="C238" s="2">
        <v>42576</v>
      </c>
      <c r="D238" s="2">
        <v>42580</v>
      </c>
      <c r="E238" t="s">
        <v>41</v>
      </c>
      <c r="F238" t="s">
        <v>2496</v>
      </c>
      <c r="G238" t="s">
        <v>2497</v>
      </c>
      <c r="H238" t="s">
        <v>26</v>
      </c>
      <c r="I238" t="s">
        <v>27</v>
      </c>
      <c r="J238" t="s">
        <v>479</v>
      </c>
      <c r="K238" t="s">
        <v>480</v>
      </c>
      <c r="L238" t="s">
        <v>30</v>
      </c>
      <c r="M238" t="s">
        <v>437</v>
      </c>
      <c r="N238" t="s">
        <v>32</v>
      </c>
      <c r="O238" t="s">
        <v>47</v>
      </c>
      <c r="P238" t="s">
        <v>438</v>
      </c>
      <c r="Q238">
        <v>2430.08</v>
      </c>
      <c r="R238">
        <v>8</v>
      </c>
      <c r="S238">
        <v>0</v>
      </c>
      <c r="T238">
        <v>388.81279999999998</v>
      </c>
      <c r="U238" t="s">
        <v>85</v>
      </c>
      <c r="V238" t="s">
        <v>73</v>
      </c>
    </row>
    <row r="239" spans="1:22" x14ac:dyDescent="0.3">
      <c r="A239">
        <v>3520</v>
      </c>
      <c r="B239" t="s">
        <v>2486</v>
      </c>
      <c r="C239" s="2">
        <v>42177</v>
      </c>
      <c r="D239" s="2">
        <v>42180</v>
      </c>
      <c r="E239" t="s">
        <v>89</v>
      </c>
      <c r="F239" t="s">
        <v>2487</v>
      </c>
      <c r="G239" t="s">
        <v>2488</v>
      </c>
      <c r="H239" t="s">
        <v>102</v>
      </c>
      <c r="I239" t="s">
        <v>27</v>
      </c>
      <c r="J239" t="s">
        <v>181</v>
      </c>
      <c r="K239" t="s">
        <v>136</v>
      </c>
      <c r="L239" t="s">
        <v>95</v>
      </c>
      <c r="M239" t="s">
        <v>1885</v>
      </c>
      <c r="N239" t="s">
        <v>32</v>
      </c>
      <c r="O239" t="s">
        <v>47</v>
      </c>
      <c r="P239" t="s">
        <v>1886</v>
      </c>
      <c r="Q239">
        <v>796.42499999999995</v>
      </c>
      <c r="R239">
        <v>7</v>
      </c>
      <c r="S239">
        <v>0.5</v>
      </c>
      <c r="T239">
        <v>-525.64049999999997</v>
      </c>
      <c r="U239" t="s">
        <v>35</v>
      </c>
      <c r="V239" t="s">
        <v>61</v>
      </c>
    </row>
    <row r="240" spans="1:22" x14ac:dyDescent="0.3">
      <c r="A240">
        <v>1156</v>
      </c>
      <c r="B240" t="s">
        <v>1075</v>
      </c>
      <c r="C240" s="2">
        <v>41993</v>
      </c>
      <c r="D240" s="2">
        <v>41994</v>
      </c>
      <c r="E240" t="s">
        <v>89</v>
      </c>
      <c r="F240" t="s">
        <v>1076</v>
      </c>
      <c r="G240" t="s">
        <v>1077</v>
      </c>
      <c r="H240" t="s">
        <v>102</v>
      </c>
      <c r="I240" t="s">
        <v>27</v>
      </c>
      <c r="J240" t="s">
        <v>1078</v>
      </c>
      <c r="K240" t="s">
        <v>718</v>
      </c>
      <c r="L240" t="s">
        <v>30</v>
      </c>
      <c r="M240" t="s">
        <v>1079</v>
      </c>
      <c r="N240" t="s">
        <v>32</v>
      </c>
      <c r="O240" t="s">
        <v>47</v>
      </c>
      <c r="P240" t="s">
        <v>1080</v>
      </c>
      <c r="Q240">
        <v>2244.48</v>
      </c>
      <c r="R240">
        <v>7</v>
      </c>
      <c r="S240">
        <v>0</v>
      </c>
      <c r="T240">
        <v>493.78559999999999</v>
      </c>
      <c r="U240" t="s">
        <v>125</v>
      </c>
      <c r="V240" t="s">
        <v>98</v>
      </c>
    </row>
    <row r="241" spans="1:22" x14ac:dyDescent="0.3">
      <c r="A241">
        <v>1158</v>
      </c>
      <c r="B241" t="s">
        <v>1075</v>
      </c>
      <c r="C241" s="2">
        <v>41993</v>
      </c>
      <c r="D241" s="2">
        <v>41994</v>
      </c>
      <c r="E241" t="s">
        <v>89</v>
      </c>
      <c r="F241" t="s">
        <v>1076</v>
      </c>
      <c r="G241" t="s">
        <v>1077</v>
      </c>
      <c r="H241" t="s">
        <v>102</v>
      </c>
      <c r="I241" t="s">
        <v>27</v>
      </c>
      <c r="J241" t="s">
        <v>1078</v>
      </c>
      <c r="K241" t="s">
        <v>718</v>
      </c>
      <c r="L241" t="s">
        <v>30</v>
      </c>
      <c r="M241" t="s">
        <v>443</v>
      </c>
      <c r="N241" t="s">
        <v>32</v>
      </c>
      <c r="O241" t="s">
        <v>47</v>
      </c>
      <c r="P241" t="s">
        <v>444</v>
      </c>
      <c r="Q241">
        <v>455.1</v>
      </c>
      <c r="R241">
        <v>2</v>
      </c>
      <c r="S241">
        <v>0</v>
      </c>
      <c r="T241">
        <v>100.122</v>
      </c>
      <c r="U241" t="s">
        <v>125</v>
      </c>
      <c r="V241" t="s">
        <v>98</v>
      </c>
    </row>
    <row r="242" spans="1:22" x14ac:dyDescent="0.3">
      <c r="A242">
        <v>3497</v>
      </c>
      <c r="B242" t="s">
        <v>2474</v>
      </c>
      <c r="C242" s="2">
        <v>42590</v>
      </c>
      <c r="D242" s="2">
        <v>42597</v>
      </c>
      <c r="E242" t="s">
        <v>41</v>
      </c>
      <c r="F242" t="s">
        <v>2475</v>
      </c>
      <c r="G242" t="s">
        <v>2476</v>
      </c>
      <c r="H242" t="s">
        <v>102</v>
      </c>
      <c r="I242" t="s">
        <v>27</v>
      </c>
      <c r="J242" t="s">
        <v>54</v>
      </c>
      <c r="K242" t="s">
        <v>55</v>
      </c>
      <c r="L242" t="s">
        <v>56</v>
      </c>
      <c r="M242" t="s">
        <v>1079</v>
      </c>
      <c r="N242" t="s">
        <v>32</v>
      </c>
      <c r="O242" t="s">
        <v>47</v>
      </c>
      <c r="P242" t="s">
        <v>1080</v>
      </c>
      <c r="Q242">
        <v>513.024</v>
      </c>
      <c r="R242">
        <v>2</v>
      </c>
      <c r="S242">
        <v>0.2</v>
      </c>
      <c r="T242">
        <v>12.8256</v>
      </c>
      <c r="U242" t="s">
        <v>49</v>
      </c>
      <c r="V242" t="s">
        <v>255</v>
      </c>
    </row>
    <row r="243" spans="1:22" x14ac:dyDescent="0.3">
      <c r="A243">
        <v>3485</v>
      </c>
      <c r="B243" t="s">
        <v>2465</v>
      </c>
      <c r="C243" s="2">
        <v>41878</v>
      </c>
      <c r="D243" s="2">
        <v>41880</v>
      </c>
      <c r="E243" t="s">
        <v>89</v>
      </c>
      <c r="F243" t="s">
        <v>2466</v>
      </c>
      <c r="G243" t="s">
        <v>2467</v>
      </c>
      <c r="H243" t="s">
        <v>92</v>
      </c>
      <c r="I243" t="s">
        <v>27</v>
      </c>
      <c r="J243" t="s">
        <v>880</v>
      </c>
      <c r="K243" t="s">
        <v>718</v>
      </c>
      <c r="L243" t="s">
        <v>30</v>
      </c>
      <c r="M243" t="s">
        <v>1993</v>
      </c>
      <c r="N243" t="s">
        <v>32</v>
      </c>
      <c r="O243" t="s">
        <v>47</v>
      </c>
      <c r="P243" t="s">
        <v>1994</v>
      </c>
      <c r="Q243">
        <v>1202.94</v>
      </c>
      <c r="R243">
        <v>3</v>
      </c>
      <c r="S243">
        <v>0</v>
      </c>
      <c r="T243">
        <v>300.73500000000001</v>
      </c>
      <c r="U243" t="s">
        <v>72</v>
      </c>
      <c r="V243" t="s">
        <v>255</v>
      </c>
    </row>
    <row r="244" spans="1:22" x14ac:dyDescent="0.3">
      <c r="A244">
        <v>3481</v>
      </c>
      <c r="B244" t="s">
        <v>2462</v>
      </c>
      <c r="C244" s="2">
        <v>42712</v>
      </c>
      <c r="D244" s="2">
        <v>42718</v>
      </c>
      <c r="E244" t="s">
        <v>41</v>
      </c>
      <c r="F244" t="s">
        <v>1113</v>
      </c>
      <c r="G244" t="s">
        <v>1114</v>
      </c>
      <c r="H244" t="s">
        <v>92</v>
      </c>
      <c r="I244" t="s">
        <v>27</v>
      </c>
      <c r="J244" t="s">
        <v>330</v>
      </c>
      <c r="K244" t="s">
        <v>55</v>
      </c>
      <c r="L244" t="s">
        <v>56</v>
      </c>
      <c r="M244" t="s">
        <v>1673</v>
      </c>
      <c r="N244" t="s">
        <v>32</v>
      </c>
      <c r="O244" t="s">
        <v>47</v>
      </c>
      <c r="P244" t="s">
        <v>1674</v>
      </c>
      <c r="Q244">
        <v>1421.664</v>
      </c>
      <c r="R244">
        <v>6</v>
      </c>
      <c r="S244">
        <v>0.2</v>
      </c>
      <c r="T244">
        <v>-195.47880000000001</v>
      </c>
      <c r="U244" t="s">
        <v>131</v>
      </c>
      <c r="V244" t="s">
        <v>98</v>
      </c>
    </row>
    <row r="245" spans="1:22" x14ac:dyDescent="0.3">
      <c r="A245">
        <v>3439</v>
      </c>
      <c r="B245" t="s">
        <v>2454</v>
      </c>
      <c r="C245" s="2">
        <v>43038</v>
      </c>
      <c r="D245" s="2">
        <v>43038</v>
      </c>
      <c r="E245" t="s">
        <v>427</v>
      </c>
      <c r="F245" t="s">
        <v>1584</v>
      </c>
      <c r="G245" t="s">
        <v>1585</v>
      </c>
      <c r="H245" t="s">
        <v>26</v>
      </c>
      <c r="I245" t="s">
        <v>27</v>
      </c>
      <c r="J245" t="s">
        <v>1741</v>
      </c>
      <c r="K245" t="s">
        <v>94</v>
      </c>
      <c r="L245" t="s">
        <v>95</v>
      </c>
      <c r="M245" t="s">
        <v>456</v>
      </c>
      <c r="N245" t="s">
        <v>32</v>
      </c>
      <c r="O245" t="s">
        <v>47</v>
      </c>
      <c r="P245" t="s">
        <v>457</v>
      </c>
      <c r="Q245">
        <v>251.006</v>
      </c>
      <c r="R245">
        <v>2</v>
      </c>
      <c r="S245">
        <v>0.3</v>
      </c>
      <c r="T245">
        <v>-68.130200000000002</v>
      </c>
      <c r="U245" t="s">
        <v>432</v>
      </c>
      <c r="V245" t="s">
        <v>50</v>
      </c>
    </row>
    <row r="246" spans="1:22" x14ac:dyDescent="0.3">
      <c r="A246">
        <v>3429</v>
      </c>
      <c r="B246" t="s">
        <v>2448</v>
      </c>
      <c r="C246" s="2">
        <v>42919</v>
      </c>
      <c r="D246" s="2">
        <v>42922</v>
      </c>
      <c r="E246" t="s">
        <v>23</v>
      </c>
      <c r="F246" t="s">
        <v>1226</v>
      </c>
      <c r="G246" t="s">
        <v>1227</v>
      </c>
      <c r="H246" t="s">
        <v>102</v>
      </c>
      <c r="I246" t="s">
        <v>27</v>
      </c>
      <c r="J246" t="s">
        <v>817</v>
      </c>
      <c r="K246" t="s">
        <v>233</v>
      </c>
      <c r="L246" t="s">
        <v>69</v>
      </c>
      <c r="M246" t="s">
        <v>456</v>
      </c>
      <c r="N246" t="s">
        <v>32</v>
      </c>
      <c r="O246" t="s">
        <v>47</v>
      </c>
      <c r="P246" t="s">
        <v>457</v>
      </c>
      <c r="Q246">
        <v>215.148</v>
      </c>
      <c r="R246">
        <v>2</v>
      </c>
      <c r="S246">
        <v>0.4</v>
      </c>
      <c r="T246">
        <v>-103.98820000000001</v>
      </c>
      <c r="U246" t="s">
        <v>35</v>
      </c>
      <c r="V246" t="s">
        <v>73</v>
      </c>
    </row>
    <row r="247" spans="1:22" x14ac:dyDescent="0.3">
      <c r="A247">
        <v>3390</v>
      </c>
      <c r="B247" t="s">
        <v>2432</v>
      </c>
      <c r="C247" s="2">
        <v>43015</v>
      </c>
      <c r="D247" s="2">
        <v>43019</v>
      </c>
      <c r="E247" t="s">
        <v>41</v>
      </c>
      <c r="F247" t="s">
        <v>2433</v>
      </c>
      <c r="G247" t="s">
        <v>2434</v>
      </c>
      <c r="H247" t="s">
        <v>102</v>
      </c>
      <c r="I247" t="s">
        <v>27</v>
      </c>
      <c r="J247" t="s">
        <v>1529</v>
      </c>
      <c r="K247" t="s">
        <v>1038</v>
      </c>
      <c r="L247" t="s">
        <v>30</v>
      </c>
      <c r="M247" t="s">
        <v>1261</v>
      </c>
      <c r="N247" t="s">
        <v>32</v>
      </c>
      <c r="O247" t="s">
        <v>47</v>
      </c>
      <c r="P247" t="s">
        <v>1065</v>
      </c>
      <c r="Q247">
        <v>154.76400000000001</v>
      </c>
      <c r="R247">
        <v>3</v>
      </c>
      <c r="S247">
        <v>0.4</v>
      </c>
      <c r="T247">
        <v>-36.111600000000003</v>
      </c>
      <c r="U247" t="s">
        <v>85</v>
      </c>
      <c r="V247" t="s">
        <v>50</v>
      </c>
    </row>
    <row r="248" spans="1:22" x14ac:dyDescent="0.3">
      <c r="A248">
        <v>3355</v>
      </c>
      <c r="B248" t="s">
        <v>2404</v>
      </c>
      <c r="C248" s="2">
        <v>41839</v>
      </c>
      <c r="D248" s="2">
        <v>41844</v>
      </c>
      <c r="E248" t="s">
        <v>41</v>
      </c>
      <c r="F248" t="s">
        <v>2405</v>
      </c>
      <c r="G248" t="s">
        <v>2406</v>
      </c>
      <c r="H248" t="s">
        <v>92</v>
      </c>
      <c r="I248" t="s">
        <v>27</v>
      </c>
      <c r="J248" t="s">
        <v>2407</v>
      </c>
      <c r="K248" t="s">
        <v>431</v>
      </c>
      <c r="L248" t="s">
        <v>69</v>
      </c>
      <c r="M248" t="s">
        <v>2408</v>
      </c>
      <c r="N248" t="s">
        <v>32</v>
      </c>
      <c r="O248" t="s">
        <v>47</v>
      </c>
      <c r="P248" t="s">
        <v>2409</v>
      </c>
      <c r="Q248">
        <v>70.56</v>
      </c>
      <c r="R248">
        <v>1</v>
      </c>
      <c r="S248">
        <v>0.3</v>
      </c>
      <c r="T248">
        <v>-4.032</v>
      </c>
      <c r="U248" t="s">
        <v>60</v>
      </c>
      <c r="V248" t="s">
        <v>73</v>
      </c>
    </row>
    <row r="249" spans="1:22" x14ac:dyDescent="0.3">
      <c r="A249">
        <v>3343</v>
      </c>
      <c r="B249" t="s">
        <v>2399</v>
      </c>
      <c r="C249" s="2">
        <v>42609</v>
      </c>
      <c r="D249" s="2">
        <v>42614</v>
      </c>
      <c r="E249" t="s">
        <v>23</v>
      </c>
      <c r="F249" t="s">
        <v>119</v>
      </c>
      <c r="G249" t="s">
        <v>120</v>
      </c>
      <c r="H249" t="s">
        <v>26</v>
      </c>
      <c r="I249" t="s">
        <v>27</v>
      </c>
      <c r="J249" t="s">
        <v>2400</v>
      </c>
      <c r="K249" t="s">
        <v>436</v>
      </c>
      <c r="L249" t="s">
        <v>69</v>
      </c>
      <c r="M249" t="s">
        <v>1463</v>
      </c>
      <c r="N249" t="s">
        <v>32</v>
      </c>
      <c r="O249" t="s">
        <v>47</v>
      </c>
      <c r="P249" t="s">
        <v>1464</v>
      </c>
      <c r="Q249">
        <v>244.61500000000001</v>
      </c>
      <c r="R249">
        <v>1</v>
      </c>
      <c r="S249">
        <v>0.3</v>
      </c>
      <c r="T249">
        <v>20.966999999999999</v>
      </c>
      <c r="U249" t="s">
        <v>60</v>
      </c>
      <c r="V249" t="s">
        <v>255</v>
      </c>
    </row>
    <row r="250" spans="1:22" x14ac:dyDescent="0.3">
      <c r="A250">
        <v>3338</v>
      </c>
      <c r="B250" t="s">
        <v>2394</v>
      </c>
      <c r="C250" s="2">
        <v>42968</v>
      </c>
      <c r="D250" s="2">
        <v>42969</v>
      </c>
      <c r="E250" t="s">
        <v>89</v>
      </c>
      <c r="F250" t="s">
        <v>2395</v>
      </c>
      <c r="G250" t="s">
        <v>2396</v>
      </c>
      <c r="H250" t="s">
        <v>26</v>
      </c>
      <c r="I250" t="s">
        <v>27</v>
      </c>
      <c r="J250" t="s">
        <v>1472</v>
      </c>
      <c r="K250" t="s">
        <v>55</v>
      </c>
      <c r="L250" t="s">
        <v>56</v>
      </c>
      <c r="M250" t="s">
        <v>62</v>
      </c>
      <c r="N250" t="s">
        <v>32</v>
      </c>
      <c r="O250" t="s">
        <v>47</v>
      </c>
      <c r="P250" t="s">
        <v>63</v>
      </c>
      <c r="Q250">
        <v>568.72799999999995</v>
      </c>
      <c r="R250">
        <v>3</v>
      </c>
      <c r="S250">
        <v>0.2</v>
      </c>
      <c r="T250">
        <v>28.436399999999999</v>
      </c>
      <c r="U250" t="s">
        <v>125</v>
      </c>
      <c r="V250" t="s">
        <v>255</v>
      </c>
    </row>
    <row r="251" spans="1:22" x14ac:dyDescent="0.3">
      <c r="A251">
        <v>3258</v>
      </c>
      <c r="B251" t="s">
        <v>2367</v>
      </c>
      <c r="C251" s="2">
        <v>42713</v>
      </c>
      <c r="D251" s="2">
        <v>42718</v>
      </c>
      <c r="E251" t="s">
        <v>23</v>
      </c>
      <c r="F251" t="s">
        <v>1306</v>
      </c>
      <c r="G251" t="s">
        <v>1307</v>
      </c>
      <c r="H251" t="s">
        <v>92</v>
      </c>
      <c r="I251" t="s">
        <v>27</v>
      </c>
      <c r="J251" t="s">
        <v>239</v>
      </c>
      <c r="K251" t="s">
        <v>143</v>
      </c>
      <c r="L251" t="s">
        <v>30</v>
      </c>
      <c r="M251" t="s">
        <v>1251</v>
      </c>
      <c r="N251" t="s">
        <v>32</v>
      </c>
      <c r="O251" t="s">
        <v>47</v>
      </c>
      <c r="P251" t="s">
        <v>1252</v>
      </c>
      <c r="Q251">
        <v>79.974000000000004</v>
      </c>
      <c r="R251">
        <v>3</v>
      </c>
      <c r="S251">
        <v>0.4</v>
      </c>
      <c r="T251">
        <v>-29.323799999999999</v>
      </c>
      <c r="U251" t="s">
        <v>60</v>
      </c>
      <c r="V251" t="s">
        <v>98</v>
      </c>
    </row>
    <row r="252" spans="1:22" x14ac:dyDescent="0.3">
      <c r="A252">
        <v>3236</v>
      </c>
      <c r="B252" t="s">
        <v>2356</v>
      </c>
      <c r="C252" s="2">
        <v>42384</v>
      </c>
      <c r="D252" s="2">
        <v>42384</v>
      </c>
      <c r="E252" t="s">
        <v>427</v>
      </c>
      <c r="F252" t="s">
        <v>1185</v>
      </c>
      <c r="G252" t="s">
        <v>1186</v>
      </c>
      <c r="H252" t="s">
        <v>26</v>
      </c>
      <c r="I252" t="s">
        <v>27</v>
      </c>
      <c r="J252" t="s">
        <v>1582</v>
      </c>
      <c r="K252" t="s">
        <v>431</v>
      </c>
      <c r="L252" t="s">
        <v>69</v>
      </c>
      <c r="M252" t="s">
        <v>344</v>
      </c>
      <c r="N252" t="s">
        <v>32</v>
      </c>
      <c r="O252" t="s">
        <v>47</v>
      </c>
      <c r="P252" t="s">
        <v>345</v>
      </c>
      <c r="Q252">
        <v>181.797</v>
      </c>
      <c r="R252">
        <v>1</v>
      </c>
      <c r="S252">
        <v>0.3</v>
      </c>
      <c r="T252">
        <v>-15.582599999999999</v>
      </c>
      <c r="U252" t="s">
        <v>432</v>
      </c>
      <c r="V252" t="s">
        <v>171</v>
      </c>
    </row>
    <row r="253" spans="1:22" x14ac:dyDescent="0.3">
      <c r="A253">
        <v>3157</v>
      </c>
      <c r="B253" t="s">
        <v>2339</v>
      </c>
      <c r="C253" s="2">
        <v>42240</v>
      </c>
      <c r="D253" s="2">
        <v>42244</v>
      </c>
      <c r="E253" t="s">
        <v>41</v>
      </c>
      <c r="F253" t="s">
        <v>1945</v>
      </c>
      <c r="G253" t="s">
        <v>1946</v>
      </c>
      <c r="H253" t="s">
        <v>92</v>
      </c>
      <c r="I253" t="s">
        <v>27</v>
      </c>
      <c r="J253" t="s">
        <v>175</v>
      </c>
      <c r="K253" t="s">
        <v>122</v>
      </c>
      <c r="L253" t="s">
        <v>69</v>
      </c>
      <c r="M253" t="s">
        <v>62</v>
      </c>
      <c r="N253" t="s">
        <v>32</v>
      </c>
      <c r="O253" t="s">
        <v>47</v>
      </c>
      <c r="P253" t="s">
        <v>63</v>
      </c>
      <c r="Q253">
        <v>284.36399999999998</v>
      </c>
      <c r="R253">
        <v>2</v>
      </c>
      <c r="S253">
        <v>0.4</v>
      </c>
      <c r="T253">
        <v>-75.830399999999997</v>
      </c>
      <c r="U253" t="s">
        <v>85</v>
      </c>
      <c r="V253" t="s">
        <v>255</v>
      </c>
    </row>
    <row r="254" spans="1:22" x14ac:dyDescent="0.3">
      <c r="A254">
        <v>3060</v>
      </c>
      <c r="B254" t="s">
        <v>2285</v>
      </c>
      <c r="C254" s="2">
        <v>43027</v>
      </c>
      <c r="D254" s="2">
        <v>43032</v>
      </c>
      <c r="E254" t="s">
        <v>23</v>
      </c>
      <c r="F254" t="s">
        <v>2286</v>
      </c>
      <c r="G254" t="s">
        <v>2287</v>
      </c>
      <c r="H254" t="s">
        <v>92</v>
      </c>
      <c r="I254" t="s">
        <v>27</v>
      </c>
      <c r="J254" t="s">
        <v>330</v>
      </c>
      <c r="K254" t="s">
        <v>55</v>
      </c>
      <c r="L254" t="s">
        <v>56</v>
      </c>
      <c r="M254" t="s">
        <v>2288</v>
      </c>
      <c r="N254" t="s">
        <v>32</v>
      </c>
      <c r="O254" t="s">
        <v>47</v>
      </c>
      <c r="P254" t="s">
        <v>2289</v>
      </c>
      <c r="Q254">
        <v>24.367999999999999</v>
      </c>
      <c r="R254">
        <v>2</v>
      </c>
      <c r="S254">
        <v>0.2</v>
      </c>
      <c r="T254">
        <v>-3.3506</v>
      </c>
      <c r="U254" t="s">
        <v>60</v>
      </c>
      <c r="V254" t="s">
        <v>50</v>
      </c>
    </row>
    <row r="255" spans="1:22" x14ac:dyDescent="0.3">
      <c r="A255">
        <v>3049</v>
      </c>
      <c r="B255" t="s">
        <v>2277</v>
      </c>
      <c r="C255" s="2">
        <v>42827</v>
      </c>
      <c r="D255" s="2">
        <v>42829</v>
      </c>
      <c r="E255" t="s">
        <v>89</v>
      </c>
      <c r="F255" t="s">
        <v>2278</v>
      </c>
      <c r="G255" t="s">
        <v>2279</v>
      </c>
      <c r="H255" t="s">
        <v>102</v>
      </c>
      <c r="I255" t="s">
        <v>27</v>
      </c>
      <c r="J255" t="s">
        <v>349</v>
      </c>
      <c r="K255" t="s">
        <v>669</v>
      </c>
      <c r="L255" t="s">
        <v>30</v>
      </c>
      <c r="M255" t="s">
        <v>214</v>
      </c>
      <c r="N255" t="s">
        <v>32</v>
      </c>
      <c r="O255" t="s">
        <v>47</v>
      </c>
      <c r="P255" t="s">
        <v>215</v>
      </c>
      <c r="Q255">
        <v>411.8</v>
      </c>
      <c r="R255">
        <v>2</v>
      </c>
      <c r="S255">
        <v>0</v>
      </c>
      <c r="T255">
        <v>70.006</v>
      </c>
      <c r="U255" t="s">
        <v>72</v>
      </c>
      <c r="V255" t="s">
        <v>115</v>
      </c>
    </row>
    <row r="256" spans="1:22" x14ac:dyDescent="0.3">
      <c r="A256">
        <v>3040</v>
      </c>
      <c r="B256" t="s">
        <v>2265</v>
      </c>
      <c r="C256" s="2">
        <v>43011</v>
      </c>
      <c r="D256" s="2">
        <v>43016</v>
      </c>
      <c r="E256" t="s">
        <v>41</v>
      </c>
      <c r="F256" t="s">
        <v>2266</v>
      </c>
      <c r="G256" t="s">
        <v>2267</v>
      </c>
      <c r="H256" t="s">
        <v>92</v>
      </c>
      <c r="I256" t="s">
        <v>27</v>
      </c>
      <c r="J256" t="s">
        <v>1187</v>
      </c>
      <c r="K256" t="s">
        <v>55</v>
      </c>
      <c r="L256" t="s">
        <v>56</v>
      </c>
      <c r="M256" t="s">
        <v>909</v>
      </c>
      <c r="N256" t="s">
        <v>32</v>
      </c>
      <c r="O256" t="s">
        <v>47</v>
      </c>
      <c r="P256" t="s">
        <v>910</v>
      </c>
      <c r="Q256">
        <v>171.28800000000001</v>
      </c>
      <c r="R256">
        <v>3</v>
      </c>
      <c r="S256">
        <v>0.2</v>
      </c>
      <c r="T256">
        <v>-6.4233000000000002</v>
      </c>
      <c r="U256" t="s">
        <v>60</v>
      </c>
      <c r="V256" t="s">
        <v>50</v>
      </c>
    </row>
    <row r="257" spans="1:22" x14ac:dyDescent="0.3">
      <c r="A257">
        <v>3016</v>
      </c>
      <c r="B257" t="s">
        <v>2243</v>
      </c>
      <c r="C257" s="2">
        <v>42264</v>
      </c>
      <c r="D257" s="2">
        <v>42268</v>
      </c>
      <c r="E257" t="s">
        <v>41</v>
      </c>
      <c r="F257" t="s">
        <v>217</v>
      </c>
      <c r="G257" t="s">
        <v>218</v>
      </c>
      <c r="H257" t="s">
        <v>102</v>
      </c>
      <c r="I257" t="s">
        <v>27</v>
      </c>
      <c r="J257" t="s">
        <v>175</v>
      </c>
      <c r="K257" t="s">
        <v>122</v>
      </c>
      <c r="L257" t="s">
        <v>69</v>
      </c>
      <c r="M257" t="s">
        <v>924</v>
      </c>
      <c r="N257" t="s">
        <v>32</v>
      </c>
      <c r="O257" t="s">
        <v>47</v>
      </c>
      <c r="P257" t="s">
        <v>925</v>
      </c>
      <c r="Q257">
        <v>344.22</v>
      </c>
      <c r="R257">
        <v>2</v>
      </c>
      <c r="S257">
        <v>0.4</v>
      </c>
      <c r="T257">
        <v>-103.26600000000001</v>
      </c>
      <c r="U257" t="s">
        <v>85</v>
      </c>
      <c r="V257" t="s">
        <v>79</v>
      </c>
    </row>
    <row r="258" spans="1:22" x14ac:dyDescent="0.3">
      <c r="A258">
        <v>2985</v>
      </c>
      <c r="B258" t="s">
        <v>2230</v>
      </c>
      <c r="C258" s="2">
        <v>41979</v>
      </c>
      <c r="D258" s="2">
        <v>41984</v>
      </c>
      <c r="E258" t="s">
        <v>23</v>
      </c>
      <c r="F258" t="s">
        <v>606</v>
      </c>
      <c r="G258" t="s">
        <v>607</v>
      </c>
      <c r="H258" t="s">
        <v>26</v>
      </c>
      <c r="I258" t="s">
        <v>27</v>
      </c>
      <c r="J258" t="s">
        <v>880</v>
      </c>
      <c r="K258" t="s">
        <v>1519</v>
      </c>
      <c r="L258" t="s">
        <v>56</v>
      </c>
      <c r="M258" t="s">
        <v>1725</v>
      </c>
      <c r="N258" t="s">
        <v>32</v>
      </c>
      <c r="O258" t="s">
        <v>47</v>
      </c>
      <c r="P258" t="s">
        <v>1726</v>
      </c>
      <c r="Q258">
        <v>275.49</v>
      </c>
      <c r="R258">
        <v>1</v>
      </c>
      <c r="S258">
        <v>0.5</v>
      </c>
      <c r="T258">
        <v>-170.8038</v>
      </c>
      <c r="U258" t="s">
        <v>60</v>
      </c>
      <c r="V258" t="s">
        <v>98</v>
      </c>
    </row>
    <row r="259" spans="1:22" x14ac:dyDescent="0.3">
      <c r="A259">
        <v>2975</v>
      </c>
      <c r="B259" t="s">
        <v>2215</v>
      </c>
      <c r="C259" s="2">
        <v>42131</v>
      </c>
      <c r="D259" s="2">
        <v>42136</v>
      </c>
      <c r="E259" t="s">
        <v>41</v>
      </c>
      <c r="F259" t="s">
        <v>451</v>
      </c>
      <c r="G259" t="s">
        <v>452</v>
      </c>
      <c r="H259" t="s">
        <v>26</v>
      </c>
      <c r="I259" t="s">
        <v>27</v>
      </c>
      <c r="J259" t="s">
        <v>2216</v>
      </c>
      <c r="K259" t="s">
        <v>94</v>
      </c>
      <c r="L259" t="s">
        <v>95</v>
      </c>
      <c r="M259" t="s">
        <v>786</v>
      </c>
      <c r="N259" t="s">
        <v>32</v>
      </c>
      <c r="O259" t="s">
        <v>47</v>
      </c>
      <c r="P259" t="s">
        <v>787</v>
      </c>
      <c r="Q259">
        <v>244.006</v>
      </c>
      <c r="R259">
        <v>2</v>
      </c>
      <c r="S259">
        <v>0.3</v>
      </c>
      <c r="T259">
        <v>-31.372199999999999</v>
      </c>
      <c r="U259" t="s">
        <v>60</v>
      </c>
      <c r="V259" t="s">
        <v>163</v>
      </c>
    </row>
    <row r="260" spans="1:22" x14ac:dyDescent="0.3">
      <c r="A260">
        <v>1246</v>
      </c>
      <c r="B260" t="s">
        <v>1132</v>
      </c>
      <c r="C260" s="2">
        <v>41985</v>
      </c>
      <c r="D260" s="2">
        <v>41987</v>
      </c>
      <c r="E260" t="s">
        <v>23</v>
      </c>
      <c r="F260" t="s">
        <v>1133</v>
      </c>
      <c r="G260" t="s">
        <v>1134</v>
      </c>
      <c r="H260" t="s">
        <v>26</v>
      </c>
      <c r="I260" t="s">
        <v>27</v>
      </c>
      <c r="J260" t="s">
        <v>1135</v>
      </c>
      <c r="K260" t="s">
        <v>55</v>
      </c>
      <c r="L260" t="s">
        <v>56</v>
      </c>
      <c r="M260" t="s">
        <v>1136</v>
      </c>
      <c r="N260" t="s">
        <v>32</v>
      </c>
      <c r="O260" t="s">
        <v>47</v>
      </c>
      <c r="P260" t="s">
        <v>1137</v>
      </c>
      <c r="Q260">
        <v>764.68799999999999</v>
      </c>
      <c r="R260">
        <v>6</v>
      </c>
      <c r="S260">
        <v>0.2</v>
      </c>
      <c r="T260">
        <v>95.585999999999999</v>
      </c>
      <c r="U260" t="s">
        <v>72</v>
      </c>
      <c r="V260" t="s">
        <v>98</v>
      </c>
    </row>
    <row r="261" spans="1:22" x14ac:dyDescent="0.3">
      <c r="A261">
        <v>1247</v>
      </c>
      <c r="B261" t="s">
        <v>1132</v>
      </c>
      <c r="C261" s="2">
        <v>41985</v>
      </c>
      <c r="D261" s="2">
        <v>41987</v>
      </c>
      <c r="E261" t="s">
        <v>23</v>
      </c>
      <c r="F261" t="s">
        <v>1133</v>
      </c>
      <c r="G261" t="s">
        <v>1134</v>
      </c>
      <c r="H261" t="s">
        <v>26</v>
      </c>
      <c r="I261" t="s">
        <v>27</v>
      </c>
      <c r="J261" t="s">
        <v>1135</v>
      </c>
      <c r="K261" t="s">
        <v>55</v>
      </c>
      <c r="L261" t="s">
        <v>56</v>
      </c>
      <c r="M261" t="s">
        <v>308</v>
      </c>
      <c r="N261" t="s">
        <v>32</v>
      </c>
      <c r="O261" t="s">
        <v>47</v>
      </c>
      <c r="P261" t="s">
        <v>309</v>
      </c>
      <c r="Q261">
        <v>3610.848</v>
      </c>
      <c r="R261">
        <v>12</v>
      </c>
      <c r="S261">
        <v>0.2</v>
      </c>
      <c r="T261">
        <v>135.4068</v>
      </c>
      <c r="U261" t="s">
        <v>72</v>
      </c>
      <c r="V261" t="s">
        <v>98</v>
      </c>
    </row>
    <row r="262" spans="1:22" x14ac:dyDescent="0.3">
      <c r="A262">
        <v>2821</v>
      </c>
      <c r="B262" t="s">
        <v>2117</v>
      </c>
      <c r="C262" s="2">
        <v>42495</v>
      </c>
      <c r="D262" s="2">
        <v>42498</v>
      </c>
      <c r="E262" t="s">
        <v>89</v>
      </c>
      <c r="F262" t="s">
        <v>2118</v>
      </c>
      <c r="G262" t="s">
        <v>2119</v>
      </c>
      <c r="H262" t="s">
        <v>26</v>
      </c>
      <c r="I262" t="s">
        <v>27</v>
      </c>
      <c r="J262" t="s">
        <v>1053</v>
      </c>
      <c r="K262" t="s">
        <v>55</v>
      </c>
      <c r="L262" t="s">
        <v>56</v>
      </c>
      <c r="M262" t="s">
        <v>292</v>
      </c>
      <c r="N262" t="s">
        <v>32</v>
      </c>
      <c r="O262" t="s">
        <v>47</v>
      </c>
      <c r="P262" t="s">
        <v>293</v>
      </c>
      <c r="Q262">
        <v>298.77600000000001</v>
      </c>
      <c r="R262">
        <v>3</v>
      </c>
      <c r="S262">
        <v>0.2</v>
      </c>
      <c r="T262">
        <v>7.4694000000000003</v>
      </c>
      <c r="U262" t="s">
        <v>35</v>
      </c>
      <c r="V262" t="s">
        <v>163</v>
      </c>
    </row>
    <row r="263" spans="1:22" x14ac:dyDescent="0.3">
      <c r="A263">
        <v>2815</v>
      </c>
      <c r="B263" t="s">
        <v>2111</v>
      </c>
      <c r="C263" s="2">
        <v>42324</v>
      </c>
      <c r="D263" s="2">
        <v>42326</v>
      </c>
      <c r="E263" t="s">
        <v>23</v>
      </c>
      <c r="F263" t="s">
        <v>1353</v>
      </c>
      <c r="G263" t="s">
        <v>1354</v>
      </c>
      <c r="H263" t="s">
        <v>102</v>
      </c>
      <c r="I263" t="s">
        <v>27</v>
      </c>
      <c r="J263" t="s">
        <v>907</v>
      </c>
      <c r="K263" t="s">
        <v>240</v>
      </c>
      <c r="L263" t="s">
        <v>95</v>
      </c>
      <c r="M263" t="s">
        <v>701</v>
      </c>
      <c r="N263" t="s">
        <v>32</v>
      </c>
      <c r="O263" t="s">
        <v>47</v>
      </c>
      <c r="P263" t="s">
        <v>702</v>
      </c>
      <c r="Q263">
        <v>653.54999999999995</v>
      </c>
      <c r="R263">
        <v>3</v>
      </c>
      <c r="S263">
        <v>0</v>
      </c>
      <c r="T263">
        <v>111.1035</v>
      </c>
      <c r="U263" t="s">
        <v>72</v>
      </c>
      <c r="V263" t="s">
        <v>36</v>
      </c>
    </row>
    <row r="264" spans="1:22" x14ac:dyDescent="0.3">
      <c r="A264">
        <v>2813</v>
      </c>
      <c r="B264" t="s">
        <v>2111</v>
      </c>
      <c r="C264" s="2">
        <v>42324</v>
      </c>
      <c r="D264" s="2">
        <v>42326</v>
      </c>
      <c r="E264" t="s">
        <v>23</v>
      </c>
      <c r="F264" t="s">
        <v>1353</v>
      </c>
      <c r="G264" t="s">
        <v>1354</v>
      </c>
      <c r="H264" t="s">
        <v>102</v>
      </c>
      <c r="I264" t="s">
        <v>27</v>
      </c>
      <c r="J264" t="s">
        <v>907</v>
      </c>
      <c r="K264" t="s">
        <v>240</v>
      </c>
      <c r="L264" t="s">
        <v>95</v>
      </c>
      <c r="M264" t="s">
        <v>909</v>
      </c>
      <c r="N264" t="s">
        <v>32</v>
      </c>
      <c r="O264" t="s">
        <v>47</v>
      </c>
      <c r="P264" t="s">
        <v>910</v>
      </c>
      <c r="Q264">
        <v>214.11</v>
      </c>
      <c r="R264">
        <v>3</v>
      </c>
      <c r="S264">
        <v>0</v>
      </c>
      <c r="T264">
        <v>36.398699999999998</v>
      </c>
      <c r="U264" t="s">
        <v>72</v>
      </c>
      <c r="V264" t="s">
        <v>36</v>
      </c>
    </row>
    <row r="265" spans="1:22" x14ac:dyDescent="0.3">
      <c r="A265">
        <v>2747</v>
      </c>
      <c r="B265" t="s">
        <v>2077</v>
      </c>
      <c r="C265" s="2">
        <v>41771</v>
      </c>
      <c r="D265" s="2">
        <v>41776</v>
      </c>
      <c r="E265" t="s">
        <v>41</v>
      </c>
      <c r="F265" t="s">
        <v>1929</v>
      </c>
      <c r="G265" t="s">
        <v>1930</v>
      </c>
      <c r="H265" t="s">
        <v>26</v>
      </c>
      <c r="I265" t="s">
        <v>27</v>
      </c>
      <c r="J265" t="s">
        <v>239</v>
      </c>
      <c r="K265" t="s">
        <v>436</v>
      </c>
      <c r="L265" t="s">
        <v>69</v>
      </c>
      <c r="M265" t="s">
        <v>764</v>
      </c>
      <c r="N265" t="s">
        <v>32</v>
      </c>
      <c r="O265" t="s">
        <v>47</v>
      </c>
      <c r="P265" t="s">
        <v>765</v>
      </c>
      <c r="Q265">
        <v>700.05600000000004</v>
      </c>
      <c r="R265">
        <v>3</v>
      </c>
      <c r="S265">
        <v>0.3</v>
      </c>
      <c r="T265">
        <v>-130.0104</v>
      </c>
      <c r="U265" t="s">
        <v>60</v>
      </c>
      <c r="V265" t="s">
        <v>163</v>
      </c>
    </row>
    <row r="266" spans="1:22" x14ac:dyDescent="0.3">
      <c r="A266">
        <v>2727</v>
      </c>
      <c r="B266" t="s">
        <v>2064</v>
      </c>
      <c r="C266" s="2">
        <v>43046</v>
      </c>
      <c r="D266" s="2">
        <v>43052</v>
      </c>
      <c r="E266" t="s">
        <v>41</v>
      </c>
      <c r="F266" t="s">
        <v>2065</v>
      </c>
      <c r="G266" t="s">
        <v>2066</v>
      </c>
      <c r="H266" t="s">
        <v>26</v>
      </c>
      <c r="I266" t="s">
        <v>27</v>
      </c>
      <c r="J266" t="s">
        <v>67</v>
      </c>
      <c r="K266" t="s">
        <v>68</v>
      </c>
      <c r="L266" t="s">
        <v>69</v>
      </c>
      <c r="M266" t="s">
        <v>1902</v>
      </c>
      <c r="N266" t="s">
        <v>32</v>
      </c>
      <c r="O266" t="s">
        <v>47</v>
      </c>
      <c r="P266" t="s">
        <v>1903</v>
      </c>
      <c r="Q266">
        <v>350.35199999999998</v>
      </c>
      <c r="R266">
        <v>4</v>
      </c>
      <c r="S266">
        <v>0.4</v>
      </c>
      <c r="T266">
        <v>-140.14080000000001</v>
      </c>
      <c r="U266" t="s">
        <v>131</v>
      </c>
      <c r="V266" t="s">
        <v>36</v>
      </c>
    </row>
    <row r="267" spans="1:22" x14ac:dyDescent="0.3">
      <c r="A267">
        <v>2665</v>
      </c>
      <c r="B267" t="s">
        <v>2036</v>
      </c>
      <c r="C267" s="2">
        <v>42491</v>
      </c>
      <c r="D267" s="2">
        <v>42494</v>
      </c>
      <c r="E267" t="s">
        <v>89</v>
      </c>
      <c r="F267" t="s">
        <v>2037</v>
      </c>
      <c r="G267" t="s">
        <v>2038</v>
      </c>
      <c r="H267" t="s">
        <v>26</v>
      </c>
      <c r="I267" t="s">
        <v>27</v>
      </c>
      <c r="J267" t="s">
        <v>142</v>
      </c>
      <c r="K267" t="s">
        <v>143</v>
      </c>
      <c r="L267" t="s">
        <v>30</v>
      </c>
      <c r="M267" t="s">
        <v>214</v>
      </c>
      <c r="N267" t="s">
        <v>32</v>
      </c>
      <c r="O267" t="s">
        <v>47</v>
      </c>
      <c r="P267" t="s">
        <v>215</v>
      </c>
      <c r="Q267">
        <v>370.62</v>
      </c>
      <c r="R267">
        <v>3</v>
      </c>
      <c r="S267">
        <v>0.4</v>
      </c>
      <c r="T267">
        <v>-142.071</v>
      </c>
      <c r="U267" t="s">
        <v>35</v>
      </c>
      <c r="V267" t="s">
        <v>163</v>
      </c>
    </row>
    <row r="268" spans="1:22" x14ac:dyDescent="0.3">
      <c r="A268">
        <v>2610</v>
      </c>
      <c r="B268" t="s">
        <v>1998</v>
      </c>
      <c r="C268" s="2">
        <v>41968</v>
      </c>
      <c r="D268" s="2">
        <v>41973</v>
      </c>
      <c r="E268" t="s">
        <v>41</v>
      </c>
      <c r="F268" t="s">
        <v>1999</v>
      </c>
      <c r="G268" t="s">
        <v>2000</v>
      </c>
      <c r="H268" t="s">
        <v>92</v>
      </c>
      <c r="I268" t="s">
        <v>27</v>
      </c>
      <c r="J268" t="s">
        <v>691</v>
      </c>
      <c r="K268" t="s">
        <v>94</v>
      </c>
      <c r="L268" t="s">
        <v>95</v>
      </c>
      <c r="M268" t="s">
        <v>46</v>
      </c>
      <c r="N268" t="s">
        <v>32</v>
      </c>
      <c r="O268" t="s">
        <v>47</v>
      </c>
      <c r="P268" t="s">
        <v>48</v>
      </c>
      <c r="Q268">
        <v>1218.7349999999999</v>
      </c>
      <c r="R268">
        <v>5</v>
      </c>
      <c r="S268">
        <v>0.3</v>
      </c>
      <c r="T268">
        <v>-121.87350000000001</v>
      </c>
      <c r="U268" t="s">
        <v>60</v>
      </c>
      <c r="V268" t="s">
        <v>36</v>
      </c>
    </row>
    <row r="269" spans="1:22" x14ac:dyDescent="0.3">
      <c r="A269">
        <v>2592</v>
      </c>
      <c r="B269" t="s">
        <v>1987</v>
      </c>
      <c r="C269" s="2">
        <v>42621</v>
      </c>
      <c r="D269" s="2">
        <v>42627</v>
      </c>
      <c r="E269" t="s">
        <v>41</v>
      </c>
      <c r="F269" t="s">
        <v>1988</v>
      </c>
      <c r="G269" t="s">
        <v>1989</v>
      </c>
      <c r="H269" t="s">
        <v>26</v>
      </c>
      <c r="I269" t="s">
        <v>27</v>
      </c>
      <c r="J269" t="s">
        <v>1990</v>
      </c>
      <c r="K269" t="s">
        <v>136</v>
      </c>
      <c r="L269" t="s">
        <v>95</v>
      </c>
      <c r="M269" t="s">
        <v>1993</v>
      </c>
      <c r="N269" t="s">
        <v>32</v>
      </c>
      <c r="O269" t="s">
        <v>47</v>
      </c>
      <c r="P269" t="s">
        <v>1994</v>
      </c>
      <c r="Q269">
        <v>601.47</v>
      </c>
      <c r="R269">
        <v>3</v>
      </c>
      <c r="S269">
        <v>0.5</v>
      </c>
      <c r="T269">
        <v>-300.73500000000001</v>
      </c>
      <c r="U269" t="s">
        <v>131</v>
      </c>
      <c r="V269" t="s">
        <v>79</v>
      </c>
    </row>
    <row r="270" spans="1:22" x14ac:dyDescent="0.3">
      <c r="A270">
        <v>2568</v>
      </c>
      <c r="B270" t="s">
        <v>1971</v>
      </c>
      <c r="C270" s="2">
        <v>43040</v>
      </c>
      <c r="D270" s="2">
        <v>43042</v>
      </c>
      <c r="E270" t="s">
        <v>23</v>
      </c>
      <c r="F270" t="s">
        <v>1972</v>
      </c>
      <c r="G270" t="s">
        <v>1973</v>
      </c>
      <c r="H270" t="s">
        <v>26</v>
      </c>
      <c r="I270" t="s">
        <v>27</v>
      </c>
      <c r="J270" t="s">
        <v>1974</v>
      </c>
      <c r="K270" t="s">
        <v>194</v>
      </c>
      <c r="L270" t="s">
        <v>56</v>
      </c>
      <c r="M270" t="s">
        <v>1673</v>
      </c>
      <c r="N270" t="s">
        <v>32</v>
      </c>
      <c r="O270" t="s">
        <v>47</v>
      </c>
      <c r="P270" t="s">
        <v>1674</v>
      </c>
      <c r="Q270">
        <v>2665.62</v>
      </c>
      <c r="R270">
        <v>9</v>
      </c>
      <c r="S270">
        <v>0</v>
      </c>
      <c r="T270">
        <v>239.9058</v>
      </c>
      <c r="U270" t="s">
        <v>72</v>
      </c>
      <c r="V270" t="s">
        <v>36</v>
      </c>
    </row>
    <row r="271" spans="1:22" x14ac:dyDescent="0.3">
      <c r="A271">
        <v>2494</v>
      </c>
      <c r="B271" t="s">
        <v>1928</v>
      </c>
      <c r="C271" s="2">
        <v>42623</v>
      </c>
      <c r="D271" s="2">
        <v>42627</v>
      </c>
      <c r="E271" t="s">
        <v>23</v>
      </c>
      <c r="F271" t="s">
        <v>1929</v>
      </c>
      <c r="G271" t="s">
        <v>1930</v>
      </c>
      <c r="H271" t="s">
        <v>26</v>
      </c>
      <c r="I271" t="s">
        <v>27</v>
      </c>
      <c r="J271" t="s">
        <v>103</v>
      </c>
      <c r="K271" t="s">
        <v>94</v>
      </c>
      <c r="L271" t="s">
        <v>95</v>
      </c>
      <c r="M271" t="s">
        <v>1064</v>
      </c>
      <c r="N271" t="s">
        <v>32</v>
      </c>
      <c r="O271" t="s">
        <v>47</v>
      </c>
      <c r="P271" t="s">
        <v>1065</v>
      </c>
      <c r="Q271">
        <v>300.93</v>
      </c>
      <c r="R271">
        <v>5</v>
      </c>
      <c r="S271">
        <v>0.3</v>
      </c>
      <c r="T271">
        <v>-34.392000000000003</v>
      </c>
      <c r="U271" t="s">
        <v>85</v>
      </c>
      <c r="V271" t="s">
        <v>79</v>
      </c>
    </row>
    <row r="272" spans="1:22" x14ac:dyDescent="0.3">
      <c r="A272">
        <v>2484</v>
      </c>
      <c r="B272" t="s">
        <v>1925</v>
      </c>
      <c r="C272" s="2">
        <v>42975</v>
      </c>
      <c r="D272" s="2">
        <v>42981</v>
      </c>
      <c r="E272" t="s">
        <v>41</v>
      </c>
      <c r="F272" t="s">
        <v>1926</v>
      </c>
      <c r="G272" t="s">
        <v>1927</v>
      </c>
      <c r="H272" t="s">
        <v>102</v>
      </c>
      <c r="I272" t="s">
        <v>27</v>
      </c>
      <c r="J272" t="s">
        <v>193</v>
      </c>
      <c r="K272" t="s">
        <v>194</v>
      </c>
      <c r="L272" t="s">
        <v>56</v>
      </c>
      <c r="M272" t="s">
        <v>443</v>
      </c>
      <c r="N272" t="s">
        <v>32</v>
      </c>
      <c r="O272" t="s">
        <v>47</v>
      </c>
      <c r="P272" t="s">
        <v>444</v>
      </c>
      <c r="Q272">
        <v>1137.75</v>
      </c>
      <c r="R272">
        <v>5</v>
      </c>
      <c r="S272">
        <v>0</v>
      </c>
      <c r="T272">
        <v>250.30500000000001</v>
      </c>
      <c r="U272" t="s">
        <v>131</v>
      </c>
      <c r="V272" t="s">
        <v>255</v>
      </c>
    </row>
    <row r="273" spans="1:22" x14ac:dyDescent="0.3">
      <c r="A273">
        <v>2478</v>
      </c>
      <c r="B273" t="s">
        <v>1922</v>
      </c>
      <c r="C273" s="2">
        <v>42982</v>
      </c>
      <c r="D273" s="2">
        <v>42986</v>
      </c>
      <c r="E273" t="s">
        <v>23</v>
      </c>
      <c r="F273" t="s">
        <v>1923</v>
      </c>
      <c r="G273" t="s">
        <v>1924</v>
      </c>
      <c r="H273" t="s">
        <v>92</v>
      </c>
      <c r="I273" t="s">
        <v>27</v>
      </c>
      <c r="J273" t="s">
        <v>54</v>
      </c>
      <c r="K273" t="s">
        <v>55</v>
      </c>
      <c r="L273" t="s">
        <v>56</v>
      </c>
      <c r="M273" t="s">
        <v>753</v>
      </c>
      <c r="N273" t="s">
        <v>32</v>
      </c>
      <c r="O273" t="s">
        <v>47</v>
      </c>
      <c r="P273" t="s">
        <v>754</v>
      </c>
      <c r="Q273">
        <v>1322.3520000000001</v>
      </c>
      <c r="R273">
        <v>3</v>
      </c>
      <c r="S273">
        <v>0.2</v>
      </c>
      <c r="T273">
        <v>-99.176400000000001</v>
      </c>
      <c r="U273" t="s">
        <v>85</v>
      </c>
      <c r="V273" t="s">
        <v>79</v>
      </c>
    </row>
    <row r="274" spans="1:22" x14ac:dyDescent="0.3">
      <c r="A274">
        <v>2442</v>
      </c>
      <c r="B274" t="s">
        <v>1907</v>
      </c>
      <c r="C274" s="2">
        <v>42512</v>
      </c>
      <c r="D274" s="2">
        <v>42517</v>
      </c>
      <c r="E274" t="s">
        <v>41</v>
      </c>
      <c r="F274" t="s">
        <v>1735</v>
      </c>
      <c r="G274" t="s">
        <v>1736</v>
      </c>
      <c r="H274" t="s">
        <v>26</v>
      </c>
      <c r="I274" t="s">
        <v>27</v>
      </c>
      <c r="J274" t="s">
        <v>1908</v>
      </c>
      <c r="K274" t="s">
        <v>364</v>
      </c>
      <c r="L274" t="s">
        <v>69</v>
      </c>
      <c r="M274" t="s">
        <v>292</v>
      </c>
      <c r="N274" t="s">
        <v>32</v>
      </c>
      <c r="O274" t="s">
        <v>47</v>
      </c>
      <c r="P274" t="s">
        <v>293</v>
      </c>
      <c r="Q274">
        <v>174.286</v>
      </c>
      <c r="R274">
        <v>2</v>
      </c>
      <c r="S274">
        <v>0.3</v>
      </c>
      <c r="T274">
        <v>-19.918399999999998</v>
      </c>
      <c r="U274" t="s">
        <v>60</v>
      </c>
      <c r="V274" t="s">
        <v>163</v>
      </c>
    </row>
    <row r="275" spans="1:22" x14ac:dyDescent="0.3">
      <c r="A275">
        <v>2438</v>
      </c>
      <c r="B275" t="s">
        <v>1899</v>
      </c>
      <c r="C275" s="2">
        <v>41961</v>
      </c>
      <c r="D275" s="2">
        <v>41963</v>
      </c>
      <c r="E275" t="s">
        <v>23</v>
      </c>
      <c r="F275" t="s">
        <v>1900</v>
      </c>
      <c r="G275" t="s">
        <v>1901</v>
      </c>
      <c r="H275" t="s">
        <v>26</v>
      </c>
      <c r="I275" t="s">
        <v>27</v>
      </c>
      <c r="J275" t="s">
        <v>867</v>
      </c>
      <c r="K275" t="s">
        <v>182</v>
      </c>
      <c r="L275" t="s">
        <v>56</v>
      </c>
      <c r="M275" t="s">
        <v>1902</v>
      </c>
      <c r="N275" t="s">
        <v>32</v>
      </c>
      <c r="O275" t="s">
        <v>47</v>
      </c>
      <c r="P275" t="s">
        <v>1903</v>
      </c>
      <c r="Q275">
        <v>145.97999999999999</v>
      </c>
      <c r="R275">
        <v>2</v>
      </c>
      <c r="S275">
        <v>0.5</v>
      </c>
      <c r="T275">
        <v>-99.266400000000004</v>
      </c>
      <c r="U275" t="s">
        <v>72</v>
      </c>
      <c r="V275" t="s">
        <v>36</v>
      </c>
    </row>
    <row r="276" spans="1:22" x14ac:dyDescent="0.3">
      <c r="A276">
        <v>2426</v>
      </c>
      <c r="B276" t="s">
        <v>1882</v>
      </c>
      <c r="C276" s="2">
        <v>43094</v>
      </c>
      <c r="D276" s="2">
        <v>43099</v>
      </c>
      <c r="E276" t="s">
        <v>41</v>
      </c>
      <c r="F276" t="s">
        <v>1883</v>
      </c>
      <c r="G276" t="s">
        <v>1884</v>
      </c>
      <c r="H276" t="s">
        <v>26</v>
      </c>
      <c r="I276" t="s">
        <v>27</v>
      </c>
      <c r="J276" t="s">
        <v>1582</v>
      </c>
      <c r="K276" t="s">
        <v>233</v>
      </c>
      <c r="L276" t="s">
        <v>69</v>
      </c>
      <c r="M276" t="s">
        <v>1885</v>
      </c>
      <c r="N276" t="s">
        <v>32</v>
      </c>
      <c r="O276" t="s">
        <v>47</v>
      </c>
      <c r="P276" t="s">
        <v>1886</v>
      </c>
      <c r="Q276">
        <v>273.06</v>
      </c>
      <c r="R276">
        <v>2</v>
      </c>
      <c r="S276">
        <v>0.4</v>
      </c>
      <c r="T276">
        <v>-104.673</v>
      </c>
      <c r="U276" t="s">
        <v>60</v>
      </c>
      <c r="V276" t="s">
        <v>98</v>
      </c>
    </row>
    <row r="277" spans="1:22" x14ac:dyDescent="0.3">
      <c r="A277">
        <v>2414</v>
      </c>
      <c r="B277" t="s">
        <v>1876</v>
      </c>
      <c r="C277" s="2">
        <v>41955</v>
      </c>
      <c r="D277" s="2">
        <v>41959</v>
      </c>
      <c r="E277" t="s">
        <v>41</v>
      </c>
      <c r="F277" t="s">
        <v>1877</v>
      </c>
      <c r="G277" t="s">
        <v>1878</v>
      </c>
      <c r="H277" t="s">
        <v>26</v>
      </c>
      <c r="I277" t="s">
        <v>27</v>
      </c>
      <c r="J277" t="s">
        <v>54</v>
      </c>
      <c r="K277" t="s">
        <v>55</v>
      </c>
      <c r="L277" t="s">
        <v>56</v>
      </c>
      <c r="M277" t="s">
        <v>917</v>
      </c>
      <c r="N277" t="s">
        <v>32</v>
      </c>
      <c r="O277" t="s">
        <v>47</v>
      </c>
      <c r="P277" t="s">
        <v>918</v>
      </c>
      <c r="Q277">
        <v>629.06399999999996</v>
      </c>
      <c r="R277">
        <v>3</v>
      </c>
      <c r="S277">
        <v>0.2</v>
      </c>
      <c r="T277">
        <v>31.453199999999999</v>
      </c>
      <c r="U277" t="s">
        <v>85</v>
      </c>
      <c r="V277" t="s">
        <v>36</v>
      </c>
    </row>
    <row r="278" spans="1:22" x14ac:dyDescent="0.3">
      <c r="A278">
        <v>2360</v>
      </c>
      <c r="B278" t="s">
        <v>1842</v>
      </c>
      <c r="C278" s="2">
        <v>41715</v>
      </c>
      <c r="D278" s="2">
        <v>41719</v>
      </c>
      <c r="E278" t="s">
        <v>41</v>
      </c>
      <c r="F278" t="s">
        <v>1843</v>
      </c>
      <c r="G278" t="s">
        <v>1844</v>
      </c>
      <c r="H278" t="s">
        <v>92</v>
      </c>
      <c r="I278" t="s">
        <v>27</v>
      </c>
      <c r="J278" t="s">
        <v>175</v>
      </c>
      <c r="K278" t="s">
        <v>122</v>
      </c>
      <c r="L278" t="s">
        <v>69</v>
      </c>
      <c r="M278" t="s">
        <v>1563</v>
      </c>
      <c r="N278" t="s">
        <v>32</v>
      </c>
      <c r="O278" t="s">
        <v>47</v>
      </c>
      <c r="P278" t="s">
        <v>1564</v>
      </c>
      <c r="Q278">
        <v>613.90800000000002</v>
      </c>
      <c r="R278">
        <v>3</v>
      </c>
      <c r="S278">
        <v>0.4</v>
      </c>
      <c r="T278">
        <v>-122.7816</v>
      </c>
      <c r="U278" t="s">
        <v>85</v>
      </c>
      <c r="V278" t="s">
        <v>197</v>
      </c>
    </row>
    <row r="279" spans="1:22" x14ac:dyDescent="0.3">
      <c r="A279">
        <v>2359</v>
      </c>
      <c r="B279" t="s">
        <v>1842</v>
      </c>
      <c r="C279" s="2">
        <v>41715</v>
      </c>
      <c r="D279" s="2">
        <v>41719</v>
      </c>
      <c r="E279" t="s">
        <v>41</v>
      </c>
      <c r="F279" t="s">
        <v>1843</v>
      </c>
      <c r="G279" t="s">
        <v>1844</v>
      </c>
      <c r="H279" t="s">
        <v>92</v>
      </c>
      <c r="I279" t="s">
        <v>27</v>
      </c>
      <c r="J279" t="s">
        <v>175</v>
      </c>
      <c r="K279" t="s">
        <v>122</v>
      </c>
      <c r="L279" t="s">
        <v>69</v>
      </c>
      <c r="M279" t="s">
        <v>1813</v>
      </c>
      <c r="N279" t="s">
        <v>32</v>
      </c>
      <c r="O279" t="s">
        <v>47</v>
      </c>
      <c r="P279" t="s">
        <v>1814</v>
      </c>
      <c r="Q279">
        <v>1071.576</v>
      </c>
      <c r="R279">
        <v>4</v>
      </c>
      <c r="S279">
        <v>0.4</v>
      </c>
      <c r="T279">
        <v>-553.64760000000001</v>
      </c>
      <c r="U279" t="s">
        <v>85</v>
      </c>
      <c r="V279" t="s">
        <v>197</v>
      </c>
    </row>
    <row r="280" spans="1:22" x14ac:dyDescent="0.3">
      <c r="A280">
        <v>2358</v>
      </c>
      <c r="B280" t="s">
        <v>1842</v>
      </c>
      <c r="C280" s="2">
        <v>41715</v>
      </c>
      <c r="D280" s="2">
        <v>41719</v>
      </c>
      <c r="E280" t="s">
        <v>41</v>
      </c>
      <c r="F280" t="s">
        <v>1843</v>
      </c>
      <c r="G280" t="s">
        <v>1844</v>
      </c>
      <c r="H280" t="s">
        <v>92</v>
      </c>
      <c r="I280" t="s">
        <v>27</v>
      </c>
      <c r="J280" t="s">
        <v>175</v>
      </c>
      <c r="K280" t="s">
        <v>122</v>
      </c>
      <c r="L280" t="s">
        <v>69</v>
      </c>
      <c r="M280" t="s">
        <v>308</v>
      </c>
      <c r="N280" t="s">
        <v>32</v>
      </c>
      <c r="O280" t="s">
        <v>47</v>
      </c>
      <c r="P280" t="s">
        <v>309</v>
      </c>
      <c r="Q280">
        <v>1579.7460000000001</v>
      </c>
      <c r="R280">
        <v>7</v>
      </c>
      <c r="S280">
        <v>0.4</v>
      </c>
      <c r="T280">
        <v>-447.59469999999999</v>
      </c>
      <c r="U280" t="s">
        <v>85</v>
      </c>
      <c r="V280" t="s">
        <v>197</v>
      </c>
    </row>
    <row r="281" spans="1:22" x14ac:dyDescent="0.3">
      <c r="A281">
        <v>2348</v>
      </c>
      <c r="B281" t="s">
        <v>1838</v>
      </c>
      <c r="C281" s="2">
        <v>42442</v>
      </c>
      <c r="D281" s="2">
        <v>42447</v>
      </c>
      <c r="E281" t="s">
        <v>41</v>
      </c>
      <c r="F281" t="s">
        <v>815</v>
      </c>
      <c r="G281" t="s">
        <v>816</v>
      </c>
      <c r="H281" t="s">
        <v>26</v>
      </c>
      <c r="I281" t="s">
        <v>27</v>
      </c>
      <c r="J281" t="s">
        <v>247</v>
      </c>
      <c r="K281" t="s">
        <v>94</v>
      </c>
      <c r="L281" t="s">
        <v>95</v>
      </c>
      <c r="M281" t="s">
        <v>1136</v>
      </c>
      <c r="N281" t="s">
        <v>32</v>
      </c>
      <c r="O281" t="s">
        <v>47</v>
      </c>
      <c r="P281" t="s">
        <v>1137</v>
      </c>
      <c r="Q281">
        <v>557.58500000000004</v>
      </c>
      <c r="R281">
        <v>5</v>
      </c>
      <c r="S281">
        <v>0.3</v>
      </c>
      <c r="T281">
        <v>0</v>
      </c>
      <c r="U281" t="s">
        <v>60</v>
      </c>
      <c r="V281" t="s">
        <v>197</v>
      </c>
    </row>
    <row r="282" spans="1:22" x14ac:dyDescent="0.3">
      <c r="A282">
        <v>2290</v>
      </c>
      <c r="B282" t="s">
        <v>1810</v>
      </c>
      <c r="C282" s="2">
        <v>42743</v>
      </c>
      <c r="D282" s="2">
        <v>42746</v>
      </c>
      <c r="E282" t="s">
        <v>89</v>
      </c>
      <c r="F282" t="s">
        <v>1811</v>
      </c>
      <c r="G282" t="s">
        <v>1812</v>
      </c>
      <c r="H282" t="s">
        <v>92</v>
      </c>
      <c r="I282" t="s">
        <v>27</v>
      </c>
      <c r="J282" t="s">
        <v>193</v>
      </c>
      <c r="K282" t="s">
        <v>194</v>
      </c>
      <c r="L282" t="s">
        <v>56</v>
      </c>
      <c r="M282" t="s">
        <v>1813</v>
      </c>
      <c r="N282" t="s">
        <v>32</v>
      </c>
      <c r="O282" t="s">
        <v>47</v>
      </c>
      <c r="P282" t="s">
        <v>1814</v>
      </c>
      <c r="Q282">
        <v>892.98</v>
      </c>
      <c r="R282">
        <v>2</v>
      </c>
      <c r="S282">
        <v>0</v>
      </c>
      <c r="T282">
        <v>80.368200000000002</v>
      </c>
      <c r="U282" t="s">
        <v>35</v>
      </c>
      <c r="V282" t="s">
        <v>171</v>
      </c>
    </row>
    <row r="283" spans="1:22" x14ac:dyDescent="0.3">
      <c r="A283">
        <v>1355</v>
      </c>
      <c r="B283" t="s">
        <v>1212</v>
      </c>
      <c r="C283" s="2">
        <v>42859</v>
      </c>
      <c r="D283" s="2">
        <v>42864</v>
      </c>
      <c r="E283" t="s">
        <v>41</v>
      </c>
      <c r="F283" t="s">
        <v>940</v>
      </c>
      <c r="G283" t="s">
        <v>941</v>
      </c>
      <c r="H283" t="s">
        <v>92</v>
      </c>
      <c r="I283" t="s">
        <v>27</v>
      </c>
      <c r="J283" t="s">
        <v>330</v>
      </c>
      <c r="K283" t="s">
        <v>55</v>
      </c>
      <c r="L283" t="s">
        <v>56</v>
      </c>
      <c r="M283" t="s">
        <v>308</v>
      </c>
      <c r="N283" t="s">
        <v>32</v>
      </c>
      <c r="O283" t="s">
        <v>47</v>
      </c>
      <c r="P283" t="s">
        <v>309</v>
      </c>
      <c r="Q283">
        <v>300.904</v>
      </c>
      <c r="R283">
        <v>1</v>
      </c>
      <c r="S283">
        <v>0.2</v>
      </c>
      <c r="T283">
        <v>11.283899999999999</v>
      </c>
      <c r="U283" t="s">
        <v>60</v>
      </c>
      <c r="V283" t="s">
        <v>163</v>
      </c>
    </row>
    <row r="284" spans="1:22" x14ac:dyDescent="0.3">
      <c r="A284">
        <v>2278</v>
      </c>
      <c r="B284" t="s">
        <v>1803</v>
      </c>
      <c r="C284" s="2">
        <v>41817</v>
      </c>
      <c r="D284" s="2">
        <v>41821</v>
      </c>
      <c r="E284" t="s">
        <v>41</v>
      </c>
      <c r="F284" t="s">
        <v>1804</v>
      </c>
      <c r="G284" t="s">
        <v>1805</v>
      </c>
      <c r="H284" t="s">
        <v>26</v>
      </c>
      <c r="I284" t="s">
        <v>27</v>
      </c>
      <c r="J284" t="s">
        <v>1806</v>
      </c>
      <c r="K284" t="s">
        <v>480</v>
      </c>
      <c r="L284" t="s">
        <v>30</v>
      </c>
      <c r="M284" t="s">
        <v>1261</v>
      </c>
      <c r="N284" t="s">
        <v>32</v>
      </c>
      <c r="O284" t="s">
        <v>47</v>
      </c>
      <c r="P284" t="s">
        <v>1065</v>
      </c>
      <c r="Q284">
        <v>85.98</v>
      </c>
      <c r="R284">
        <v>1</v>
      </c>
      <c r="S284">
        <v>0</v>
      </c>
      <c r="T284">
        <v>22.354800000000001</v>
      </c>
      <c r="U284" t="s">
        <v>85</v>
      </c>
      <c r="V284" t="s">
        <v>61</v>
      </c>
    </row>
    <row r="285" spans="1:22" x14ac:dyDescent="0.3">
      <c r="A285">
        <v>2275</v>
      </c>
      <c r="B285" t="s">
        <v>1800</v>
      </c>
      <c r="C285" s="2">
        <v>41915</v>
      </c>
      <c r="D285" s="2">
        <v>41920</v>
      </c>
      <c r="E285" t="s">
        <v>23</v>
      </c>
      <c r="F285" t="s">
        <v>434</v>
      </c>
      <c r="G285" t="s">
        <v>435</v>
      </c>
      <c r="H285" t="s">
        <v>92</v>
      </c>
      <c r="I285" t="s">
        <v>27</v>
      </c>
      <c r="J285" t="s">
        <v>54</v>
      </c>
      <c r="K285" t="s">
        <v>55</v>
      </c>
      <c r="L285" t="s">
        <v>56</v>
      </c>
      <c r="M285" t="s">
        <v>1801</v>
      </c>
      <c r="N285" t="s">
        <v>32</v>
      </c>
      <c r="O285" t="s">
        <v>47</v>
      </c>
      <c r="P285" t="s">
        <v>1802</v>
      </c>
      <c r="Q285">
        <v>143.43199999999999</v>
      </c>
      <c r="R285">
        <v>1</v>
      </c>
      <c r="S285">
        <v>0.2</v>
      </c>
      <c r="T285">
        <v>3.5857999999999999</v>
      </c>
      <c r="U285" t="s">
        <v>60</v>
      </c>
      <c r="V285" t="s">
        <v>50</v>
      </c>
    </row>
    <row r="286" spans="1:22" x14ac:dyDescent="0.3">
      <c r="A286">
        <v>2229</v>
      </c>
      <c r="B286" t="s">
        <v>1779</v>
      </c>
      <c r="C286" s="2">
        <v>42644</v>
      </c>
      <c r="D286" s="2">
        <v>42648</v>
      </c>
      <c r="E286" t="s">
        <v>41</v>
      </c>
      <c r="F286" t="s">
        <v>1128</v>
      </c>
      <c r="G286" t="s">
        <v>1129</v>
      </c>
      <c r="H286" t="s">
        <v>26</v>
      </c>
      <c r="I286" t="s">
        <v>27</v>
      </c>
      <c r="J286" t="s">
        <v>175</v>
      </c>
      <c r="K286" t="s">
        <v>122</v>
      </c>
      <c r="L286" t="s">
        <v>69</v>
      </c>
      <c r="M286" t="s">
        <v>1725</v>
      </c>
      <c r="N286" t="s">
        <v>32</v>
      </c>
      <c r="O286" t="s">
        <v>47</v>
      </c>
      <c r="P286" t="s">
        <v>1726</v>
      </c>
      <c r="Q286">
        <v>330.58800000000002</v>
      </c>
      <c r="R286">
        <v>1</v>
      </c>
      <c r="S286">
        <v>0.4</v>
      </c>
      <c r="T286">
        <v>-115.7058</v>
      </c>
      <c r="U286" t="s">
        <v>85</v>
      </c>
      <c r="V286" t="s">
        <v>50</v>
      </c>
    </row>
    <row r="287" spans="1:22" x14ac:dyDescent="0.3">
      <c r="A287">
        <v>2142</v>
      </c>
      <c r="B287" t="s">
        <v>1722</v>
      </c>
      <c r="C287" s="2">
        <v>41796</v>
      </c>
      <c r="D287" s="2">
        <v>41801</v>
      </c>
      <c r="E287" t="s">
        <v>41</v>
      </c>
      <c r="F287" t="s">
        <v>1723</v>
      </c>
      <c r="G287" t="s">
        <v>1724</v>
      </c>
      <c r="H287" t="s">
        <v>92</v>
      </c>
      <c r="I287" t="s">
        <v>27</v>
      </c>
      <c r="J287" t="s">
        <v>732</v>
      </c>
      <c r="K287" t="s">
        <v>122</v>
      </c>
      <c r="L287" t="s">
        <v>69</v>
      </c>
      <c r="M287" t="s">
        <v>1725</v>
      </c>
      <c r="N287" t="s">
        <v>32</v>
      </c>
      <c r="O287" t="s">
        <v>47</v>
      </c>
      <c r="P287" t="s">
        <v>1726</v>
      </c>
      <c r="Q287">
        <v>991.76400000000001</v>
      </c>
      <c r="R287">
        <v>3</v>
      </c>
      <c r="S287">
        <v>0.4</v>
      </c>
      <c r="T287">
        <v>-347.11739999999998</v>
      </c>
      <c r="U287" t="s">
        <v>60</v>
      </c>
      <c r="V287" t="s">
        <v>61</v>
      </c>
    </row>
    <row r="288" spans="1:22" x14ac:dyDescent="0.3">
      <c r="A288">
        <v>2117</v>
      </c>
      <c r="B288" t="s">
        <v>1699</v>
      </c>
      <c r="C288" s="2">
        <v>42289</v>
      </c>
      <c r="D288" s="2">
        <v>42294</v>
      </c>
      <c r="E288" t="s">
        <v>23</v>
      </c>
      <c r="F288" t="s">
        <v>1700</v>
      </c>
      <c r="G288" t="s">
        <v>1701</v>
      </c>
      <c r="H288" t="s">
        <v>26</v>
      </c>
      <c r="I288" t="s">
        <v>27</v>
      </c>
      <c r="J288" t="s">
        <v>896</v>
      </c>
      <c r="K288" t="s">
        <v>122</v>
      </c>
      <c r="L288" t="s">
        <v>69</v>
      </c>
      <c r="M288" t="s">
        <v>1463</v>
      </c>
      <c r="N288" t="s">
        <v>32</v>
      </c>
      <c r="O288" t="s">
        <v>47</v>
      </c>
      <c r="P288" t="s">
        <v>1464</v>
      </c>
      <c r="Q288">
        <v>209.67</v>
      </c>
      <c r="R288">
        <v>1</v>
      </c>
      <c r="S288">
        <v>0.4</v>
      </c>
      <c r="T288">
        <v>-13.978</v>
      </c>
      <c r="U288" t="s">
        <v>60</v>
      </c>
      <c r="V288" t="s">
        <v>50</v>
      </c>
    </row>
    <row r="289" spans="1:22" x14ac:dyDescent="0.3">
      <c r="A289">
        <v>1375</v>
      </c>
      <c r="B289" t="s">
        <v>1232</v>
      </c>
      <c r="C289" s="2">
        <v>42261</v>
      </c>
      <c r="D289" s="2">
        <v>42266</v>
      </c>
      <c r="E289" t="s">
        <v>41</v>
      </c>
      <c r="F289" t="s">
        <v>1233</v>
      </c>
      <c r="G289" t="s">
        <v>1234</v>
      </c>
      <c r="H289" t="s">
        <v>26</v>
      </c>
      <c r="I289" t="s">
        <v>27</v>
      </c>
      <c r="J289" t="s">
        <v>1235</v>
      </c>
      <c r="K289" t="s">
        <v>78</v>
      </c>
      <c r="L289" t="s">
        <v>56</v>
      </c>
      <c r="M289" t="s">
        <v>1236</v>
      </c>
      <c r="N289" t="s">
        <v>32</v>
      </c>
      <c r="O289" t="s">
        <v>47</v>
      </c>
      <c r="P289" t="s">
        <v>1237</v>
      </c>
      <c r="Q289">
        <v>912.75</v>
      </c>
      <c r="R289">
        <v>5</v>
      </c>
      <c r="S289">
        <v>0</v>
      </c>
      <c r="T289">
        <v>118.6575</v>
      </c>
      <c r="U289" t="s">
        <v>60</v>
      </c>
      <c r="V289" t="s">
        <v>79</v>
      </c>
    </row>
    <row r="290" spans="1:22" x14ac:dyDescent="0.3">
      <c r="A290">
        <v>2092</v>
      </c>
      <c r="B290" t="s">
        <v>1685</v>
      </c>
      <c r="C290" s="2">
        <v>42931</v>
      </c>
      <c r="D290" s="2">
        <v>42935</v>
      </c>
      <c r="E290" t="s">
        <v>41</v>
      </c>
      <c r="F290" t="s">
        <v>1686</v>
      </c>
      <c r="G290" t="s">
        <v>1687</v>
      </c>
      <c r="H290" t="s">
        <v>26</v>
      </c>
      <c r="I290" t="s">
        <v>27</v>
      </c>
      <c r="J290" t="s">
        <v>201</v>
      </c>
      <c r="K290" t="s">
        <v>202</v>
      </c>
      <c r="L290" t="s">
        <v>69</v>
      </c>
      <c r="M290" t="s">
        <v>1467</v>
      </c>
      <c r="N290" t="s">
        <v>32</v>
      </c>
      <c r="O290" t="s">
        <v>47</v>
      </c>
      <c r="P290" t="s">
        <v>1468</v>
      </c>
      <c r="Q290">
        <v>310.44299999999998</v>
      </c>
      <c r="R290">
        <v>3</v>
      </c>
      <c r="S290">
        <v>0.3</v>
      </c>
      <c r="T290">
        <v>-48.783900000000003</v>
      </c>
      <c r="U290" t="s">
        <v>85</v>
      </c>
      <c r="V290" t="s">
        <v>73</v>
      </c>
    </row>
    <row r="291" spans="1:22" x14ac:dyDescent="0.3">
      <c r="A291">
        <v>2070</v>
      </c>
      <c r="B291" t="s">
        <v>1671</v>
      </c>
      <c r="C291" s="2">
        <v>42107</v>
      </c>
      <c r="D291" s="2">
        <v>42113</v>
      </c>
      <c r="E291" t="s">
        <v>41</v>
      </c>
      <c r="F291" t="s">
        <v>845</v>
      </c>
      <c r="G291" t="s">
        <v>846</v>
      </c>
      <c r="H291" t="s">
        <v>26</v>
      </c>
      <c r="I291" t="s">
        <v>27</v>
      </c>
      <c r="J291" t="s">
        <v>1672</v>
      </c>
      <c r="K291" t="s">
        <v>55</v>
      </c>
      <c r="L291" t="s">
        <v>56</v>
      </c>
      <c r="M291" t="s">
        <v>1673</v>
      </c>
      <c r="N291" t="s">
        <v>32</v>
      </c>
      <c r="O291" t="s">
        <v>47</v>
      </c>
      <c r="P291" t="s">
        <v>1674</v>
      </c>
      <c r="Q291">
        <v>710.83199999999999</v>
      </c>
      <c r="R291">
        <v>3</v>
      </c>
      <c r="S291">
        <v>0.2</v>
      </c>
      <c r="T291">
        <v>-97.739400000000003</v>
      </c>
      <c r="U291" t="s">
        <v>131</v>
      </c>
      <c r="V291" t="s">
        <v>115</v>
      </c>
    </row>
    <row r="292" spans="1:22" x14ac:dyDescent="0.3">
      <c r="A292">
        <v>2059</v>
      </c>
      <c r="B292" t="s">
        <v>1665</v>
      </c>
      <c r="C292" s="2">
        <v>43091</v>
      </c>
      <c r="D292" s="2">
        <v>43094</v>
      </c>
      <c r="E292" t="s">
        <v>89</v>
      </c>
      <c r="F292" t="s">
        <v>1666</v>
      </c>
      <c r="G292" t="s">
        <v>1667</v>
      </c>
      <c r="H292" t="s">
        <v>26</v>
      </c>
      <c r="I292" t="s">
        <v>27</v>
      </c>
      <c r="J292" t="s">
        <v>290</v>
      </c>
      <c r="K292" t="s">
        <v>291</v>
      </c>
      <c r="L292" t="s">
        <v>95</v>
      </c>
      <c r="M292" t="s">
        <v>214</v>
      </c>
      <c r="N292" t="s">
        <v>32</v>
      </c>
      <c r="O292" t="s">
        <v>47</v>
      </c>
      <c r="P292" t="s">
        <v>215</v>
      </c>
      <c r="Q292">
        <v>411.8</v>
      </c>
      <c r="R292">
        <v>2</v>
      </c>
      <c r="S292">
        <v>0</v>
      </c>
      <c r="T292">
        <v>70.006</v>
      </c>
      <c r="U292" t="s">
        <v>35</v>
      </c>
      <c r="V292" t="s">
        <v>98</v>
      </c>
    </row>
    <row r="293" spans="1:22" x14ac:dyDescent="0.3">
      <c r="A293">
        <v>1395</v>
      </c>
      <c r="B293" t="s">
        <v>1246</v>
      </c>
      <c r="C293" s="2">
        <v>43017</v>
      </c>
      <c r="D293" s="2">
        <v>43022</v>
      </c>
      <c r="E293" t="s">
        <v>41</v>
      </c>
      <c r="F293" t="s">
        <v>1247</v>
      </c>
      <c r="G293" t="s">
        <v>1248</v>
      </c>
      <c r="H293" t="s">
        <v>92</v>
      </c>
      <c r="I293" t="s">
        <v>27</v>
      </c>
      <c r="J293" t="s">
        <v>181</v>
      </c>
      <c r="K293" t="s">
        <v>136</v>
      </c>
      <c r="L293" t="s">
        <v>95</v>
      </c>
      <c r="M293" t="s">
        <v>1249</v>
      </c>
      <c r="N293" t="s">
        <v>32</v>
      </c>
      <c r="O293" t="s">
        <v>47</v>
      </c>
      <c r="P293" t="s">
        <v>1250</v>
      </c>
      <c r="Q293">
        <v>652.45000000000005</v>
      </c>
      <c r="R293">
        <v>5</v>
      </c>
      <c r="S293">
        <v>0.5</v>
      </c>
      <c r="T293">
        <v>-430.61700000000002</v>
      </c>
      <c r="U293" t="s">
        <v>60</v>
      </c>
      <c r="V293" t="s">
        <v>50</v>
      </c>
    </row>
    <row r="294" spans="1:22" x14ac:dyDescent="0.3">
      <c r="A294">
        <v>1396</v>
      </c>
      <c r="B294" t="s">
        <v>1246</v>
      </c>
      <c r="C294" s="2">
        <v>43017</v>
      </c>
      <c r="D294" s="2">
        <v>43022</v>
      </c>
      <c r="E294" t="s">
        <v>41</v>
      </c>
      <c r="F294" t="s">
        <v>1247</v>
      </c>
      <c r="G294" t="s">
        <v>1248</v>
      </c>
      <c r="H294" t="s">
        <v>92</v>
      </c>
      <c r="I294" t="s">
        <v>27</v>
      </c>
      <c r="J294" t="s">
        <v>181</v>
      </c>
      <c r="K294" t="s">
        <v>136</v>
      </c>
      <c r="L294" t="s">
        <v>95</v>
      </c>
      <c r="M294" t="s">
        <v>1251</v>
      </c>
      <c r="N294" t="s">
        <v>32</v>
      </c>
      <c r="O294" t="s">
        <v>47</v>
      </c>
      <c r="P294" t="s">
        <v>1252</v>
      </c>
      <c r="Q294">
        <v>66.644999999999996</v>
      </c>
      <c r="R294">
        <v>3</v>
      </c>
      <c r="S294">
        <v>0.5</v>
      </c>
      <c r="T294">
        <v>-42.652799999999999</v>
      </c>
      <c r="U294" t="s">
        <v>60</v>
      </c>
      <c r="V294" t="s">
        <v>50</v>
      </c>
    </row>
    <row r="295" spans="1:22" x14ac:dyDescent="0.3">
      <c r="A295">
        <v>1403</v>
      </c>
      <c r="B295" t="s">
        <v>1253</v>
      </c>
      <c r="C295" s="2">
        <v>42479</v>
      </c>
      <c r="D295" s="2">
        <v>42485</v>
      </c>
      <c r="E295" t="s">
        <v>41</v>
      </c>
      <c r="F295" t="s">
        <v>1254</v>
      </c>
      <c r="G295" t="s">
        <v>1255</v>
      </c>
      <c r="H295" t="s">
        <v>102</v>
      </c>
      <c r="I295" t="s">
        <v>27</v>
      </c>
      <c r="J295" t="s">
        <v>349</v>
      </c>
      <c r="K295" t="s">
        <v>233</v>
      </c>
      <c r="L295" t="s">
        <v>69</v>
      </c>
      <c r="M295" t="s">
        <v>1256</v>
      </c>
      <c r="N295" t="s">
        <v>32</v>
      </c>
      <c r="O295" t="s">
        <v>47</v>
      </c>
      <c r="P295" t="s">
        <v>1257</v>
      </c>
      <c r="Q295">
        <v>205.17599999999999</v>
      </c>
      <c r="R295">
        <v>2</v>
      </c>
      <c r="S295">
        <v>0.4</v>
      </c>
      <c r="T295">
        <v>-58.133200000000002</v>
      </c>
      <c r="U295" t="s">
        <v>131</v>
      </c>
      <c r="V295" t="s">
        <v>115</v>
      </c>
    </row>
    <row r="296" spans="1:22" x14ac:dyDescent="0.3">
      <c r="A296">
        <v>1406</v>
      </c>
      <c r="B296" t="s">
        <v>1258</v>
      </c>
      <c r="C296" s="2">
        <v>41735</v>
      </c>
      <c r="D296" s="2">
        <v>41737</v>
      </c>
      <c r="E296" t="s">
        <v>89</v>
      </c>
      <c r="F296" t="s">
        <v>1259</v>
      </c>
      <c r="G296" t="s">
        <v>1260</v>
      </c>
      <c r="H296" t="s">
        <v>102</v>
      </c>
      <c r="I296" t="s">
        <v>27</v>
      </c>
      <c r="J296" t="s">
        <v>67</v>
      </c>
      <c r="K296" t="s">
        <v>68</v>
      </c>
      <c r="L296" t="s">
        <v>69</v>
      </c>
      <c r="M296" t="s">
        <v>1261</v>
      </c>
      <c r="N296" t="s">
        <v>32</v>
      </c>
      <c r="O296" t="s">
        <v>47</v>
      </c>
      <c r="P296" t="s">
        <v>1065</v>
      </c>
      <c r="Q296">
        <v>154.76400000000001</v>
      </c>
      <c r="R296">
        <v>3</v>
      </c>
      <c r="S296">
        <v>0.4</v>
      </c>
      <c r="T296">
        <v>-36.111600000000003</v>
      </c>
      <c r="U296" t="s">
        <v>72</v>
      </c>
      <c r="V296" t="s">
        <v>115</v>
      </c>
    </row>
    <row r="297" spans="1:22" x14ac:dyDescent="0.3">
      <c r="A297">
        <v>1989</v>
      </c>
      <c r="B297" t="s">
        <v>1626</v>
      </c>
      <c r="C297" s="2">
        <v>42317</v>
      </c>
      <c r="D297" s="2">
        <v>42321</v>
      </c>
      <c r="E297" t="s">
        <v>41</v>
      </c>
      <c r="F297" t="s">
        <v>1627</v>
      </c>
      <c r="G297" t="s">
        <v>1628</v>
      </c>
      <c r="H297" t="s">
        <v>26</v>
      </c>
      <c r="I297" t="s">
        <v>27</v>
      </c>
      <c r="J297" t="s">
        <v>880</v>
      </c>
      <c r="K297" t="s">
        <v>567</v>
      </c>
      <c r="L297" t="s">
        <v>95</v>
      </c>
      <c r="M297" t="s">
        <v>1629</v>
      </c>
      <c r="N297" t="s">
        <v>32</v>
      </c>
      <c r="O297" t="s">
        <v>47</v>
      </c>
      <c r="P297" t="s">
        <v>1630</v>
      </c>
      <c r="Q297">
        <v>1024.3800000000001</v>
      </c>
      <c r="R297">
        <v>7</v>
      </c>
      <c r="S297">
        <v>0</v>
      </c>
      <c r="T297">
        <v>215.1198</v>
      </c>
      <c r="U297" t="s">
        <v>85</v>
      </c>
      <c r="V297" t="s">
        <v>36</v>
      </c>
    </row>
    <row r="298" spans="1:22" x14ac:dyDescent="0.3">
      <c r="A298">
        <v>1410</v>
      </c>
      <c r="B298" t="s">
        <v>1263</v>
      </c>
      <c r="C298" s="2">
        <v>42638</v>
      </c>
      <c r="D298" s="2">
        <v>42643</v>
      </c>
      <c r="E298" t="s">
        <v>41</v>
      </c>
      <c r="F298" t="s">
        <v>1264</v>
      </c>
      <c r="G298" t="s">
        <v>1265</v>
      </c>
      <c r="H298" t="s">
        <v>26</v>
      </c>
      <c r="I298" t="s">
        <v>27</v>
      </c>
      <c r="J298" t="s">
        <v>521</v>
      </c>
      <c r="K298" t="s">
        <v>522</v>
      </c>
      <c r="L298" t="s">
        <v>56</v>
      </c>
      <c r="M298" t="s">
        <v>917</v>
      </c>
      <c r="N298" t="s">
        <v>32</v>
      </c>
      <c r="O298" t="s">
        <v>47</v>
      </c>
      <c r="P298" t="s">
        <v>918</v>
      </c>
      <c r="Q298">
        <v>393.16500000000002</v>
      </c>
      <c r="R298">
        <v>3</v>
      </c>
      <c r="S298">
        <v>0.5</v>
      </c>
      <c r="T298">
        <v>-204.44579999999999</v>
      </c>
      <c r="U298" t="s">
        <v>60</v>
      </c>
      <c r="V298" t="s">
        <v>79</v>
      </c>
    </row>
    <row r="299" spans="1:22" x14ac:dyDescent="0.3">
      <c r="A299">
        <v>1949</v>
      </c>
      <c r="B299" t="s">
        <v>1614</v>
      </c>
      <c r="C299" s="2">
        <v>42980</v>
      </c>
      <c r="D299" s="2">
        <v>42984</v>
      </c>
      <c r="E299" t="s">
        <v>41</v>
      </c>
      <c r="F299" t="s">
        <v>1615</v>
      </c>
      <c r="G299" t="s">
        <v>1616</v>
      </c>
      <c r="H299" t="s">
        <v>92</v>
      </c>
      <c r="I299" t="s">
        <v>27</v>
      </c>
      <c r="J299" t="s">
        <v>175</v>
      </c>
      <c r="K299" t="s">
        <v>122</v>
      </c>
      <c r="L299" t="s">
        <v>69</v>
      </c>
      <c r="M299" t="s">
        <v>523</v>
      </c>
      <c r="N299" t="s">
        <v>32</v>
      </c>
      <c r="O299" t="s">
        <v>47</v>
      </c>
      <c r="P299" t="s">
        <v>524</v>
      </c>
      <c r="Q299">
        <v>254.52600000000001</v>
      </c>
      <c r="R299">
        <v>1</v>
      </c>
      <c r="S299">
        <v>0.4</v>
      </c>
      <c r="T299">
        <v>-93.3262</v>
      </c>
      <c r="U299" t="s">
        <v>85</v>
      </c>
      <c r="V299" t="s">
        <v>79</v>
      </c>
    </row>
    <row r="300" spans="1:22" x14ac:dyDescent="0.3">
      <c r="A300">
        <v>1900</v>
      </c>
      <c r="B300" t="s">
        <v>1583</v>
      </c>
      <c r="C300" s="2">
        <v>41880</v>
      </c>
      <c r="D300" s="2">
        <v>41884</v>
      </c>
      <c r="E300" t="s">
        <v>23</v>
      </c>
      <c r="F300" t="s">
        <v>1584</v>
      </c>
      <c r="G300" t="s">
        <v>1585</v>
      </c>
      <c r="H300" t="s">
        <v>26</v>
      </c>
      <c r="I300" t="s">
        <v>27</v>
      </c>
      <c r="J300" t="s">
        <v>1008</v>
      </c>
      <c r="K300" t="s">
        <v>45</v>
      </c>
      <c r="L300" t="s">
        <v>30</v>
      </c>
      <c r="M300" t="s">
        <v>549</v>
      </c>
      <c r="N300" t="s">
        <v>32</v>
      </c>
      <c r="O300" t="s">
        <v>47</v>
      </c>
      <c r="P300" t="s">
        <v>550</v>
      </c>
      <c r="Q300">
        <v>174.05850000000001</v>
      </c>
      <c r="R300">
        <v>3</v>
      </c>
      <c r="S300">
        <v>0.45</v>
      </c>
      <c r="T300">
        <v>-110.7645</v>
      </c>
      <c r="U300" t="s">
        <v>85</v>
      </c>
      <c r="V300" t="s">
        <v>255</v>
      </c>
    </row>
    <row r="301" spans="1:22" x14ac:dyDescent="0.3">
      <c r="A301">
        <v>1890</v>
      </c>
      <c r="B301" t="s">
        <v>1581</v>
      </c>
      <c r="C301" s="2">
        <v>41933</v>
      </c>
      <c r="D301" s="2">
        <v>41934</v>
      </c>
      <c r="E301" t="s">
        <v>89</v>
      </c>
      <c r="F301" t="s">
        <v>81</v>
      </c>
      <c r="G301" t="s">
        <v>82</v>
      </c>
      <c r="H301" t="s">
        <v>26</v>
      </c>
      <c r="I301" t="s">
        <v>27</v>
      </c>
      <c r="J301" t="s">
        <v>1582</v>
      </c>
      <c r="K301" t="s">
        <v>233</v>
      </c>
      <c r="L301" t="s">
        <v>69</v>
      </c>
      <c r="M301" t="s">
        <v>443</v>
      </c>
      <c r="N301" t="s">
        <v>32</v>
      </c>
      <c r="O301" t="s">
        <v>47</v>
      </c>
      <c r="P301" t="s">
        <v>444</v>
      </c>
      <c r="Q301">
        <v>409.59</v>
      </c>
      <c r="R301">
        <v>3</v>
      </c>
      <c r="S301">
        <v>0.4</v>
      </c>
      <c r="T301">
        <v>-122.877</v>
      </c>
      <c r="U301" t="s">
        <v>125</v>
      </c>
      <c r="V301" t="s">
        <v>50</v>
      </c>
    </row>
    <row r="302" spans="1:22" x14ac:dyDescent="0.3">
      <c r="A302">
        <v>1874</v>
      </c>
      <c r="B302" t="s">
        <v>1565</v>
      </c>
      <c r="C302" s="2">
        <v>43060</v>
      </c>
      <c r="D302" s="2">
        <v>43064</v>
      </c>
      <c r="E302" t="s">
        <v>41</v>
      </c>
      <c r="F302" t="s">
        <v>1566</v>
      </c>
      <c r="G302" t="s">
        <v>1567</v>
      </c>
      <c r="H302" t="s">
        <v>26</v>
      </c>
      <c r="I302" t="s">
        <v>27</v>
      </c>
      <c r="J302" t="s">
        <v>1568</v>
      </c>
      <c r="K302" t="s">
        <v>194</v>
      </c>
      <c r="L302" t="s">
        <v>56</v>
      </c>
      <c r="M302" t="s">
        <v>1569</v>
      </c>
      <c r="N302" t="s">
        <v>32</v>
      </c>
      <c r="O302" t="s">
        <v>47</v>
      </c>
      <c r="P302" t="s">
        <v>1570</v>
      </c>
      <c r="Q302">
        <v>70.98</v>
      </c>
      <c r="R302">
        <v>1</v>
      </c>
      <c r="S302">
        <v>0</v>
      </c>
      <c r="T302">
        <v>20.584199999999999</v>
      </c>
      <c r="U302" t="s">
        <v>85</v>
      </c>
      <c r="V302" t="s">
        <v>36</v>
      </c>
    </row>
    <row r="303" spans="1:22" x14ac:dyDescent="0.3">
      <c r="A303">
        <v>1873</v>
      </c>
      <c r="B303" t="s">
        <v>1560</v>
      </c>
      <c r="C303" s="2">
        <v>41841</v>
      </c>
      <c r="D303" s="2">
        <v>41845</v>
      </c>
      <c r="E303" t="s">
        <v>41</v>
      </c>
      <c r="F303" t="s">
        <v>1561</v>
      </c>
      <c r="G303" t="s">
        <v>1562</v>
      </c>
      <c r="H303" t="s">
        <v>92</v>
      </c>
      <c r="I303" t="s">
        <v>27</v>
      </c>
      <c r="J303" t="s">
        <v>330</v>
      </c>
      <c r="K303" t="s">
        <v>55</v>
      </c>
      <c r="L303" t="s">
        <v>56</v>
      </c>
      <c r="M303" t="s">
        <v>1563</v>
      </c>
      <c r="N303" t="s">
        <v>32</v>
      </c>
      <c r="O303" t="s">
        <v>47</v>
      </c>
      <c r="P303" t="s">
        <v>1564</v>
      </c>
      <c r="Q303">
        <v>272.84800000000001</v>
      </c>
      <c r="R303">
        <v>1</v>
      </c>
      <c r="S303">
        <v>0.2</v>
      </c>
      <c r="T303">
        <v>27.284800000000001</v>
      </c>
      <c r="U303" t="s">
        <v>85</v>
      </c>
      <c r="V303" t="s">
        <v>73</v>
      </c>
    </row>
    <row r="304" spans="1:22" x14ac:dyDescent="0.3">
      <c r="A304">
        <v>1864</v>
      </c>
      <c r="B304" t="s">
        <v>1552</v>
      </c>
      <c r="C304" s="2">
        <v>42656</v>
      </c>
      <c r="D304" s="2">
        <v>42660</v>
      </c>
      <c r="E304" t="s">
        <v>41</v>
      </c>
      <c r="F304" t="s">
        <v>1553</v>
      </c>
      <c r="G304" t="s">
        <v>1554</v>
      </c>
      <c r="H304" t="s">
        <v>92</v>
      </c>
      <c r="I304" t="s">
        <v>27</v>
      </c>
      <c r="J304" t="s">
        <v>181</v>
      </c>
      <c r="K304" t="s">
        <v>182</v>
      </c>
      <c r="L304" t="s">
        <v>56</v>
      </c>
      <c r="M304" t="s">
        <v>412</v>
      </c>
      <c r="N304" t="s">
        <v>32</v>
      </c>
      <c r="O304" t="s">
        <v>47</v>
      </c>
      <c r="P304" t="s">
        <v>413</v>
      </c>
      <c r="Q304">
        <v>727.45</v>
      </c>
      <c r="R304">
        <v>5</v>
      </c>
      <c r="S304">
        <v>0.5</v>
      </c>
      <c r="T304">
        <v>-465.56799999999998</v>
      </c>
      <c r="U304" t="s">
        <v>85</v>
      </c>
      <c r="V304" t="s">
        <v>50</v>
      </c>
    </row>
    <row r="305" spans="1:22" x14ac:dyDescent="0.3">
      <c r="A305">
        <v>1832</v>
      </c>
      <c r="B305" t="s">
        <v>1522</v>
      </c>
      <c r="C305" s="2">
        <v>43029</v>
      </c>
      <c r="D305" s="2">
        <v>43029</v>
      </c>
      <c r="E305" t="s">
        <v>427</v>
      </c>
      <c r="F305" t="s">
        <v>956</v>
      </c>
      <c r="G305" t="s">
        <v>957</v>
      </c>
      <c r="H305" t="s">
        <v>102</v>
      </c>
      <c r="I305" t="s">
        <v>27</v>
      </c>
      <c r="J305" t="s">
        <v>1523</v>
      </c>
      <c r="K305" t="s">
        <v>1524</v>
      </c>
      <c r="L305" t="s">
        <v>95</v>
      </c>
      <c r="M305" t="s">
        <v>917</v>
      </c>
      <c r="N305" t="s">
        <v>32</v>
      </c>
      <c r="O305" t="s">
        <v>47</v>
      </c>
      <c r="P305" t="s">
        <v>918</v>
      </c>
      <c r="Q305">
        <v>262.11</v>
      </c>
      <c r="R305">
        <v>1</v>
      </c>
      <c r="S305">
        <v>0</v>
      </c>
      <c r="T305">
        <v>62.906399999999998</v>
      </c>
      <c r="U305" t="s">
        <v>432</v>
      </c>
      <c r="V305" t="s">
        <v>50</v>
      </c>
    </row>
    <row r="306" spans="1:22" x14ac:dyDescent="0.3">
      <c r="A306">
        <v>1457</v>
      </c>
      <c r="B306" t="s">
        <v>1283</v>
      </c>
      <c r="C306" s="2">
        <v>42898</v>
      </c>
      <c r="D306" s="2">
        <v>42905</v>
      </c>
      <c r="E306" t="s">
        <v>41</v>
      </c>
      <c r="F306" t="s">
        <v>1284</v>
      </c>
      <c r="G306" t="s">
        <v>1285</v>
      </c>
      <c r="H306" t="s">
        <v>102</v>
      </c>
      <c r="I306" t="s">
        <v>27</v>
      </c>
      <c r="J306" t="s">
        <v>349</v>
      </c>
      <c r="K306" t="s">
        <v>669</v>
      </c>
      <c r="L306" t="s">
        <v>30</v>
      </c>
      <c r="M306" t="s">
        <v>1286</v>
      </c>
      <c r="N306" t="s">
        <v>32</v>
      </c>
      <c r="O306" t="s">
        <v>47</v>
      </c>
      <c r="P306" t="s">
        <v>1287</v>
      </c>
      <c r="Q306">
        <v>452.94</v>
      </c>
      <c r="R306">
        <v>3</v>
      </c>
      <c r="S306">
        <v>0</v>
      </c>
      <c r="T306">
        <v>67.941000000000003</v>
      </c>
      <c r="U306" t="s">
        <v>49</v>
      </c>
      <c r="V306" t="s">
        <v>61</v>
      </c>
    </row>
    <row r="307" spans="1:22" x14ac:dyDescent="0.3">
      <c r="A307">
        <v>1815</v>
      </c>
      <c r="B307" t="s">
        <v>1506</v>
      </c>
      <c r="C307" s="2">
        <v>42261</v>
      </c>
      <c r="D307" s="2">
        <v>42265</v>
      </c>
      <c r="E307" t="s">
        <v>41</v>
      </c>
      <c r="F307" t="s">
        <v>1113</v>
      </c>
      <c r="G307" t="s">
        <v>1114</v>
      </c>
      <c r="H307" t="s">
        <v>92</v>
      </c>
      <c r="I307" t="s">
        <v>27</v>
      </c>
      <c r="J307" t="s">
        <v>54</v>
      </c>
      <c r="K307" t="s">
        <v>55</v>
      </c>
      <c r="L307" t="s">
        <v>56</v>
      </c>
      <c r="M307" t="s">
        <v>319</v>
      </c>
      <c r="N307" t="s">
        <v>32</v>
      </c>
      <c r="O307" t="s">
        <v>47</v>
      </c>
      <c r="P307" t="s">
        <v>320</v>
      </c>
      <c r="Q307">
        <v>170.136</v>
      </c>
      <c r="R307">
        <v>3</v>
      </c>
      <c r="S307">
        <v>0.2</v>
      </c>
      <c r="T307">
        <v>-8.5068000000000001</v>
      </c>
      <c r="U307" t="s">
        <v>85</v>
      </c>
      <c r="V307" t="s">
        <v>79</v>
      </c>
    </row>
    <row r="308" spans="1:22" x14ac:dyDescent="0.3">
      <c r="A308">
        <v>1462</v>
      </c>
      <c r="B308" t="s">
        <v>1294</v>
      </c>
      <c r="C308" s="2">
        <v>42440</v>
      </c>
      <c r="D308" s="2">
        <v>42444</v>
      </c>
      <c r="E308" t="s">
        <v>41</v>
      </c>
      <c r="F308" t="s">
        <v>1295</v>
      </c>
      <c r="G308" t="s">
        <v>1296</v>
      </c>
      <c r="H308" t="s">
        <v>26</v>
      </c>
      <c r="I308" t="s">
        <v>27</v>
      </c>
      <c r="J308" t="s">
        <v>1297</v>
      </c>
      <c r="K308" t="s">
        <v>364</v>
      </c>
      <c r="L308" t="s">
        <v>69</v>
      </c>
      <c r="M308" t="s">
        <v>786</v>
      </c>
      <c r="N308" t="s">
        <v>32</v>
      </c>
      <c r="O308" t="s">
        <v>47</v>
      </c>
      <c r="P308" t="s">
        <v>787</v>
      </c>
      <c r="Q308">
        <v>244.006</v>
      </c>
      <c r="R308">
        <v>2</v>
      </c>
      <c r="S308">
        <v>0.3</v>
      </c>
      <c r="T308">
        <v>-31.372199999999999</v>
      </c>
      <c r="U308" t="s">
        <v>85</v>
      </c>
      <c r="V308" t="s">
        <v>197</v>
      </c>
    </row>
    <row r="309" spans="1:22" x14ac:dyDescent="0.3">
      <c r="A309">
        <v>1812</v>
      </c>
      <c r="B309" t="s">
        <v>1500</v>
      </c>
      <c r="C309" s="2">
        <v>41799</v>
      </c>
      <c r="D309" s="2">
        <v>41801</v>
      </c>
      <c r="E309" t="s">
        <v>23</v>
      </c>
      <c r="F309" t="s">
        <v>1501</v>
      </c>
      <c r="G309" t="s">
        <v>1502</v>
      </c>
      <c r="H309" t="s">
        <v>26</v>
      </c>
      <c r="I309" t="s">
        <v>27</v>
      </c>
      <c r="J309" t="s">
        <v>1078</v>
      </c>
      <c r="K309" t="s">
        <v>718</v>
      </c>
      <c r="L309" t="s">
        <v>30</v>
      </c>
      <c r="M309" t="s">
        <v>214</v>
      </c>
      <c r="N309" t="s">
        <v>32</v>
      </c>
      <c r="O309" t="s">
        <v>47</v>
      </c>
      <c r="P309" t="s">
        <v>215</v>
      </c>
      <c r="Q309">
        <v>1441.3</v>
      </c>
      <c r="R309">
        <v>7</v>
      </c>
      <c r="S309">
        <v>0</v>
      </c>
      <c r="T309">
        <v>245.02099999999999</v>
      </c>
      <c r="U309" t="s">
        <v>72</v>
      </c>
      <c r="V309" t="s">
        <v>61</v>
      </c>
    </row>
    <row r="310" spans="1:22" x14ac:dyDescent="0.3">
      <c r="A310">
        <v>1751</v>
      </c>
      <c r="B310" t="s">
        <v>1466</v>
      </c>
      <c r="C310" s="2">
        <v>42330</v>
      </c>
      <c r="D310" s="2">
        <v>42335</v>
      </c>
      <c r="E310" t="s">
        <v>41</v>
      </c>
      <c r="F310" t="s">
        <v>661</v>
      </c>
      <c r="G310" t="s">
        <v>662</v>
      </c>
      <c r="H310" t="s">
        <v>102</v>
      </c>
      <c r="I310" t="s">
        <v>27</v>
      </c>
      <c r="J310" t="s">
        <v>247</v>
      </c>
      <c r="K310" t="s">
        <v>94</v>
      </c>
      <c r="L310" t="s">
        <v>95</v>
      </c>
      <c r="M310" t="s">
        <v>1467</v>
      </c>
      <c r="N310" t="s">
        <v>32</v>
      </c>
      <c r="O310" t="s">
        <v>47</v>
      </c>
      <c r="P310" t="s">
        <v>1468</v>
      </c>
      <c r="Q310">
        <v>206.96199999999999</v>
      </c>
      <c r="R310">
        <v>2</v>
      </c>
      <c r="S310">
        <v>0.3</v>
      </c>
      <c r="T310">
        <v>-32.522599999999997</v>
      </c>
      <c r="U310" t="s">
        <v>60</v>
      </c>
      <c r="V310" t="s">
        <v>36</v>
      </c>
    </row>
    <row r="311" spans="1:22" x14ac:dyDescent="0.3">
      <c r="A311">
        <v>1728</v>
      </c>
      <c r="B311" t="s">
        <v>1460</v>
      </c>
      <c r="C311" s="2">
        <v>42854</v>
      </c>
      <c r="D311" s="2">
        <v>42859</v>
      </c>
      <c r="E311" t="s">
        <v>23</v>
      </c>
      <c r="F311" t="s">
        <v>1461</v>
      </c>
      <c r="G311" t="s">
        <v>1462</v>
      </c>
      <c r="H311" t="s">
        <v>92</v>
      </c>
      <c r="I311" t="s">
        <v>27</v>
      </c>
      <c r="J311" t="s">
        <v>284</v>
      </c>
      <c r="K311" t="s">
        <v>233</v>
      </c>
      <c r="L311" t="s">
        <v>69</v>
      </c>
      <c r="M311" t="s">
        <v>1463</v>
      </c>
      <c r="N311" t="s">
        <v>32</v>
      </c>
      <c r="O311" t="s">
        <v>47</v>
      </c>
      <c r="P311" t="s">
        <v>1464</v>
      </c>
      <c r="Q311">
        <v>1048.3499999999999</v>
      </c>
      <c r="R311">
        <v>5</v>
      </c>
      <c r="S311">
        <v>0.4</v>
      </c>
      <c r="T311">
        <v>-69.89</v>
      </c>
      <c r="U311" t="s">
        <v>60</v>
      </c>
      <c r="V311" t="s">
        <v>115</v>
      </c>
    </row>
    <row r="312" spans="1:22" x14ac:dyDescent="0.3">
      <c r="A312">
        <v>1714</v>
      </c>
      <c r="B312" t="s">
        <v>1442</v>
      </c>
      <c r="C312" s="2">
        <v>42986</v>
      </c>
      <c r="D312" s="2">
        <v>42991</v>
      </c>
      <c r="E312" t="s">
        <v>23</v>
      </c>
      <c r="F312" t="s">
        <v>1443</v>
      </c>
      <c r="G312" t="s">
        <v>1444</v>
      </c>
      <c r="H312" t="s">
        <v>26</v>
      </c>
      <c r="I312" t="s">
        <v>27</v>
      </c>
      <c r="J312" t="s">
        <v>135</v>
      </c>
      <c r="K312" t="s">
        <v>136</v>
      </c>
      <c r="L312" t="s">
        <v>95</v>
      </c>
      <c r="M312" t="s">
        <v>268</v>
      </c>
      <c r="N312" t="s">
        <v>32</v>
      </c>
      <c r="O312" t="s">
        <v>47</v>
      </c>
      <c r="P312" t="s">
        <v>269</v>
      </c>
      <c r="Q312">
        <v>765.625</v>
      </c>
      <c r="R312">
        <v>7</v>
      </c>
      <c r="S312">
        <v>0.5</v>
      </c>
      <c r="T312">
        <v>-566.5625</v>
      </c>
      <c r="U312" t="s">
        <v>60</v>
      </c>
      <c r="V312" t="s">
        <v>79</v>
      </c>
    </row>
    <row r="313" spans="1:22" x14ac:dyDescent="0.3">
      <c r="A313">
        <v>1700</v>
      </c>
      <c r="B313" t="s">
        <v>1435</v>
      </c>
      <c r="C313" s="2">
        <v>41793</v>
      </c>
      <c r="D313" s="2">
        <v>41797</v>
      </c>
      <c r="E313" t="s">
        <v>23</v>
      </c>
      <c r="F313" t="s">
        <v>199</v>
      </c>
      <c r="G313" t="s">
        <v>200</v>
      </c>
      <c r="H313" t="s">
        <v>26</v>
      </c>
      <c r="I313" t="s">
        <v>27</v>
      </c>
      <c r="J313" t="s">
        <v>193</v>
      </c>
      <c r="K313" t="s">
        <v>194</v>
      </c>
      <c r="L313" t="s">
        <v>56</v>
      </c>
      <c r="M313" t="s">
        <v>1064</v>
      </c>
      <c r="N313" t="s">
        <v>32</v>
      </c>
      <c r="O313" t="s">
        <v>47</v>
      </c>
      <c r="P313" t="s">
        <v>1065</v>
      </c>
      <c r="Q313">
        <v>515.88</v>
      </c>
      <c r="R313">
        <v>6</v>
      </c>
      <c r="S313">
        <v>0</v>
      </c>
      <c r="T313">
        <v>113.4936</v>
      </c>
      <c r="U313" t="s">
        <v>85</v>
      </c>
      <c r="V313" t="s">
        <v>61</v>
      </c>
    </row>
    <row r="314" spans="1:22" x14ac:dyDescent="0.3">
      <c r="A314">
        <v>1690</v>
      </c>
      <c r="B314" t="s">
        <v>1429</v>
      </c>
      <c r="C314" s="2">
        <v>41867</v>
      </c>
      <c r="D314" s="2">
        <v>41871</v>
      </c>
      <c r="E314" t="s">
        <v>41</v>
      </c>
      <c r="F314" t="s">
        <v>1430</v>
      </c>
      <c r="G314" t="s">
        <v>1431</v>
      </c>
      <c r="H314" t="s">
        <v>26</v>
      </c>
      <c r="I314" t="s">
        <v>27</v>
      </c>
      <c r="J314" t="s">
        <v>67</v>
      </c>
      <c r="K314" t="s">
        <v>68</v>
      </c>
      <c r="L314" t="s">
        <v>69</v>
      </c>
      <c r="M314" t="s">
        <v>62</v>
      </c>
      <c r="N314" t="s">
        <v>32</v>
      </c>
      <c r="O314" t="s">
        <v>47</v>
      </c>
      <c r="P314" t="s">
        <v>63</v>
      </c>
      <c r="Q314">
        <v>853.09199999999998</v>
      </c>
      <c r="R314">
        <v>6</v>
      </c>
      <c r="S314">
        <v>0.4</v>
      </c>
      <c r="T314">
        <v>-227.49119999999999</v>
      </c>
      <c r="U314" t="s">
        <v>85</v>
      </c>
      <c r="V314" t="s">
        <v>255</v>
      </c>
    </row>
    <row r="315" spans="1:22" x14ac:dyDescent="0.3">
      <c r="A315">
        <v>1670</v>
      </c>
      <c r="B315" t="s">
        <v>1416</v>
      </c>
      <c r="C315" s="2">
        <v>42014</v>
      </c>
      <c r="D315" s="2">
        <v>42019</v>
      </c>
      <c r="E315" t="s">
        <v>41</v>
      </c>
      <c r="F315" t="s">
        <v>1417</v>
      </c>
      <c r="G315" t="s">
        <v>1418</v>
      </c>
      <c r="H315" t="s">
        <v>26</v>
      </c>
      <c r="I315" t="s">
        <v>27</v>
      </c>
      <c r="J315" t="s">
        <v>175</v>
      </c>
      <c r="K315" t="s">
        <v>122</v>
      </c>
      <c r="L315" t="s">
        <v>69</v>
      </c>
      <c r="M315" t="s">
        <v>523</v>
      </c>
      <c r="N315" t="s">
        <v>32</v>
      </c>
      <c r="O315" t="s">
        <v>47</v>
      </c>
      <c r="P315" t="s">
        <v>524</v>
      </c>
      <c r="Q315">
        <v>1018.104</v>
      </c>
      <c r="R315">
        <v>4</v>
      </c>
      <c r="S315">
        <v>0.4</v>
      </c>
      <c r="T315">
        <v>-373.3048</v>
      </c>
      <c r="U315" t="s">
        <v>60</v>
      </c>
      <c r="V315" t="s">
        <v>171</v>
      </c>
    </row>
    <row r="316" spans="1:22" x14ac:dyDescent="0.3">
      <c r="A316">
        <v>1581</v>
      </c>
      <c r="B316" t="s">
        <v>1377</v>
      </c>
      <c r="C316" s="2">
        <v>42225</v>
      </c>
      <c r="D316" s="2">
        <v>42228</v>
      </c>
      <c r="E316" t="s">
        <v>89</v>
      </c>
      <c r="F316" t="s">
        <v>715</v>
      </c>
      <c r="G316" t="s">
        <v>716</v>
      </c>
      <c r="H316" t="s">
        <v>26</v>
      </c>
      <c r="I316" t="s">
        <v>27</v>
      </c>
      <c r="J316" t="s">
        <v>175</v>
      </c>
      <c r="K316" t="s">
        <v>122</v>
      </c>
      <c r="L316" t="s">
        <v>69</v>
      </c>
      <c r="M316" t="s">
        <v>319</v>
      </c>
      <c r="N316" t="s">
        <v>32</v>
      </c>
      <c r="O316" t="s">
        <v>47</v>
      </c>
      <c r="P316" t="s">
        <v>320</v>
      </c>
      <c r="Q316">
        <v>382.80599999999998</v>
      </c>
      <c r="R316">
        <v>9</v>
      </c>
      <c r="S316">
        <v>0.4</v>
      </c>
      <c r="T316">
        <v>-153.1224</v>
      </c>
      <c r="U316" t="s">
        <v>35</v>
      </c>
      <c r="V316" t="s">
        <v>255</v>
      </c>
    </row>
    <row r="317" spans="1:22" x14ac:dyDescent="0.3">
      <c r="A317">
        <v>1506</v>
      </c>
      <c r="B317" t="s">
        <v>1327</v>
      </c>
      <c r="C317" s="2">
        <v>42217</v>
      </c>
      <c r="D317" s="2">
        <v>42223</v>
      </c>
      <c r="E317" t="s">
        <v>41</v>
      </c>
      <c r="F317" t="s">
        <v>1328</v>
      </c>
      <c r="G317" t="s">
        <v>1329</v>
      </c>
      <c r="H317" t="s">
        <v>102</v>
      </c>
      <c r="I317" t="s">
        <v>27</v>
      </c>
      <c r="J317" t="s">
        <v>54</v>
      </c>
      <c r="K317" t="s">
        <v>55</v>
      </c>
      <c r="L317" t="s">
        <v>56</v>
      </c>
      <c r="M317" t="s">
        <v>1330</v>
      </c>
      <c r="N317" t="s">
        <v>32</v>
      </c>
      <c r="O317" t="s">
        <v>47</v>
      </c>
      <c r="P317" t="s">
        <v>1331</v>
      </c>
      <c r="Q317">
        <v>1004.976</v>
      </c>
      <c r="R317">
        <v>6</v>
      </c>
      <c r="S317">
        <v>0.2</v>
      </c>
      <c r="T317">
        <v>-175.8708</v>
      </c>
      <c r="U317" t="s">
        <v>131</v>
      </c>
      <c r="V317" t="s">
        <v>255</v>
      </c>
    </row>
    <row r="318" spans="1:22" x14ac:dyDescent="0.3">
      <c r="A318">
        <v>1563</v>
      </c>
      <c r="B318" t="s">
        <v>1369</v>
      </c>
      <c r="C318" s="2">
        <v>42916</v>
      </c>
      <c r="D318" s="2">
        <v>42916</v>
      </c>
      <c r="E318" t="s">
        <v>427</v>
      </c>
      <c r="F318" t="s">
        <v>1370</v>
      </c>
      <c r="G318" t="s">
        <v>1371</v>
      </c>
      <c r="H318" t="s">
        <v>26</v>
      </c>
      <c r="I318" t="s">
        <v>27</v>
      </c>
      <c r="J318" t="s">
        <v>175</v>
      </c>
      <c r="K318" t="s">
        <v>122</v>
      </c>
      <c r="L318" t="s">
        <v>69</v>
      </c>
      <c r="M318" t="s">
        <v>46</v>
      </c>
      <c r="N318" t="s">
        <v>32</v>
      </c>
      <c r="O318" t="s">
        <v>47</v>
      </c>
      <c r="P318" t="s">
        <v>48</v>
      </c>
      <c r="Q318">
        <v>1044.6300000000001</v>
      </c>
      <c r="R318">
        <v>5</v>
      </c>
      <c r="S318">
        <v>0.4</v>
      </c>
      <c r="T318">
        <v>-295.9785</v>
      </c>
      <c r="U318" t="s">
        <v>432</v>
      </c>
      <c r="V318" t="s">
        <v>61</v>
      </c>
    </row>
    <row r="319" spans="1:22" x14ac:dyDescent="0.3">
      <c r="A319">
        <v>1559</v>
      </c>
      <c r="B319" t="s">
        <v>1368</v>
      </c>
      <c r="C319" s="2">
        <v>42079</v>
      </c>
      <c r="D319" s="2">
        <v>42081</v>
      </c>
      <c r="E319" t="s">
        <v>23</v>
      </c>
      <c r="F319" t="s">
        <v>539</v>
      </c>
      <c r="G319" t="s">
        <v>540</v>
      </c>
      <c r="H319" t="s">
        <v>26</v>
      </c>
      <c r="I319" t="s">
        <v>27</v>
      </c>
      <c r="J319" t="s">
        <v>193</v>
      </c>
      <c r="K319" t="s">
        <v>194</v>
      </c>
      <c r="L319" t="s">
        <v>56</v>
      </c>
      <c r="M319" t="s">
        <v>1261</v>
      </c>
      <c r="N319" t="s">
        <v>32</v>
      </c>
      <c r="O319" t="s">
        <v>47</v>
      </c>
      <c r="P319" t="s">
        <v>1065</v>
      </c>
      <c r="Q319">
        <v>171.96</v>
      </c>
      <c r="R319">
        <v>2</v>
      </c>
      <c r="S319">
        <v>0</v>
      </c>
      <c r="T319">
        <v>44.709600000000002</v>
      </c>
      <c r="U319" t="s">
        <v>72</v>
      </c>
      <c r="V319" t="s">
        <v>197</v>
      </c>
    </row>
    <row r="320" spans="1:22" x14ac:dyDescent="0.3">
      <c r="A320">
        <v>1517</v>
      </c>
      <c r="B320" t="s">
        <v>1338</v>
      </c>
      <c r="C320" s="2">
        <v>43079</v>
      </c>
      <c r="D320" s="2">
        <v>43083</v>
      </c>
      <c r="E320" t="s">
        <v>23</v>
      </c>
      <c r="F320" t="s">
        <v>1339</v>
      </c>
      <c r="G320" t="s">
        <v>1340</v>
      </c>
      <c r="H320" t="s">
        <v>26</v>
      </c>
      <c r="I320" t="s">
        <v>27</v>
      </c>
      <c r="J320" t="s">
        <v>1341</v>
      </c>
      <c r="K320" t="s">
        <v>1342</v>
      </c>
      <c r="L320" t="s">
        <v>56</v>
      </c>
      <c r="M320" t="s">
        <v>614</v>
      </c>
      <c r="N320" t="s">
        <v>32</v>
      </c>
      <c r="O320" t="s">
        <v>47</v>
      </c>
      <c r="P320" t="s">
        <v>615</v>
      </c>
      <c r="Q320">
        <v>1669.6</v>
      </c>
      <c r="R320">
        <v>4</v>
      </c>
      <c r="S320">
        <v>0</v>
      </c>
      <c r="T320">
        <v>116.872</v>
      </c>
      <c r="U320" t="s">
        <v>85</v>
      </c>
      <c r="V320" t="s">
        <v>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FD0B0-8D32-40E8-8CAF-378924181D8D}">
  <dimension ref="A1"/>
  <sheetViews>
    <sheetView showGridLines="0" workbookViewId="0">
      <selection activeCell="A12" sqref="A12"/>
    </sheetView>
  </sheetViews>
  <sheetFormatPr defaultRowHeight="14.4" x14ac:dyDescent="0.3"/>
  <cols>
    <col min="1" max="16384" width="8.88671875" style="12"/>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2AD887-5D39-44D0-8127-8331F9C1C1BC}">
  <dimension ref="A1"/>
  <sheetViews>
    <sheetView showGridLines="0" workbookViewId="0">
      <selection activeCell="A4" sqref="A4"/>
    </sheetView>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92242-67AD-423A-BE8F-2EFAFFBC04B5}">
  <dimension ref="A3:W125"/>
  <sheetViews>
    <sheetView showGridLines="0" tabSelected="1" zoomScale="96" zoomScaleNormal="96" workbookViewId="0">
      <selection activeCell="Y16" sqref="Y16"/>
    </sheetView>
  </sheetViews>
  <sheetFormatPr defaultRowHeight="14.4" x14ac:dyDescent="0.3"/>
  <sheetData>
    <row r="3" spans="1:2" x14ac:dyDescent="0.3">
      <c r="A3" s="13"/>
    </row>
    <row r="7" spans="1:2" x14ac:dyDescent="0.3">
      <c r="B7" t="s">
        <v>4419</v>
      </c>
    </row>
    <row r="41" spans="23:23" x14ac:dyDescent="0.3">
      <c r="W41" s="10" t="s">
        <v>4433</v>
      </c>
    </row>
    <row r="125" spans="21:21" x14ac:dyDescent="0.3">
      <c r="U125" t="s">
        <v>4419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74C3C-09E8-4CA2-BD43-68C3F558043D}">
  <dimension ref="A1"/>
  <sheetViews>
    <sheetView workbookViewId="0">
      <selection activeCell="W7" sqref="W7"/>
    </sheetView>
  </sheetViews>
  <sheetFormatPr defaultRowHeight="14.4" x14ac:dyDescent="0.3"/>
  <sheetData/>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655AA-36B4-42B2-B459-3EDDA13A30ED}">
  <dimension ref="A3:W41"/>
  <sheetViews>
    <sheetView showGridLines="0" zoomScaleNormal="100" workbookViewId="0">
      <selection activeCell="W34" sqref="W34"/>
    </sheetView>
  </sheetViews>
  <sheetFormatPr defaultRowHeight="14.4" x14ac:dyDescent="0.3"/>
  <cols>
    <col min="1" max="16384" width="8.88671875" style="19"/>
  </cols>
  <sheetData>
    <row r="3" spans="1:2" x14ac:dyDescent="0.3">
      <c r="A3" s="13"/>
    </row>
    <row r="7" spans="1:2" x14ac:dyDescent="0.3">
      <c r="B7" s="19" t="s">
        <v>4419</v>
      </c>
    </row>
    <row r="41" spans="23:23" x14ac:dyDescent="0.3">
      <c r="W41" s="10" t="s">
        <v>4433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0790-445A-4BA1-A186-884759B71187}">
  <dimension ref="A1"/>
  <sheetViews>
    <sheetView showGridLines="0" topLeftCell="A33" zoomScale="90" zoomScaleNormal="90" workbookViewId="0">
      <selection activeCell="Y28" sqref="Y28"/>
    </sheetView>
  </sheetViews>
  <sheetFormatPr defaultRowHeight="14.4" x14ac:dyDescent="0.3"/>
  <cols>
    <col min="1" max="16384" width="8.88671875" style="12"/>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1A3F0-978C-42E2-96FF-761AF8F3A3B7}">
  <dimension ref="A3:V88"/>
  <sheetViews>
    <sheetView topLeftCell="E47" zoomScale="89" zoomScaleNormal="89" workbookViewId="0">
      <selection activeCell="V75" sqref="V75"/>
    </sheetView>
  </sheetViews>
  <sheetFormatPr defaultRowHeight="14.4" x14ac:dyDescent="0.3"/>
  <cols>
    <col min="1" max="1" width="17.21875" bestFit="1" customWidth="1"/>
    <col min="2" max="2" width="11.5546875" bestFit="1" customWidth="1"/>
    <col min="3" max="3" width="14.21875" bestFit="1" customWidth="1"/>
    <col min="4" max="4" width="11.5546875" bestFit="1" customWidth="1"/>
    <col min="5" max="6" width="9.6640625" bestFit="1" customWidth="1"/>
    <col min="7" max="7" width="12.44140625" bestFit="1" customWidth="1"/>
    <col min="8" max="8" width="11.5546875" bestFit="1" customWidth="1"/>
    <col min="9" max="9" width="15.109375" bestFit="1" customWidth="1"/>
    <col min="10" max="10" width="12" customWidth="1"/>
    <col min="11" max="11" width="11.109375" bestFit="1" customWidth="1"/>
    <col min="12" max="12" width="9.6640625" bestFit="1" customWidth="1"/>
    <col min="13" max="13" width="12.44140625" bestFit="1" customWidth="1"/>
    <col min="14" max="14" width="12.6640625" bestFit="1" customWidth="1"/>
    <col min="15" max="15" width="17.6640625" bestFit="1" customWidth="1"/>
    <col min="16" max="16" width="17.88671875" bestFit="1" customWidth="1"/>
    <col min="17" max="17" width="6.21875" bestFit="1" customWidth="1"/>
    <col min="18" max="18" width="12.44140625" bestFit="1" customWidth="1"/>
    <col min="19" max="19" width="20.44140625" bestFit="1" customWidth="1"/>
    <col min="20" max="20" width="17.33203125" bestFit="1" customWidth="1"/>
    <col min="21" max="21" width="6.21875" bestFit="1" customWidth="1"/>
    <col min="22" max="22" width="17.21875" customWidth="1"/>
    <col min="23" max="41" width="6.21875" bestFit="1" customWidth="1"/>
    <col min="42" max="194" width="5.21875" bestFit="1" customWidth="1"/>
    <col min="195" max="237" width="4.21875" bestFit="1" customWidth="1"/>
    <col min="238" max="285" width="3.5546875" bestFit="1" customWidth="1"/>
    <col min="286" max="438" width="4.5546875" bestFit="1" customWidth="1"/>
    <col min="439" max="439" width="10.5546875" bestFit="1" customWidth="1"/>
    <col min="440" max="442" width="8.6640625" bestFit="1" customWidth="1"/>
    <col min="443" max="443" width="9" bestFit="1" customWidth="1"/>
    <col min="444" max="444" width="7.6640625" bestFit="1" customWidth="1"/>
    <col min="445" max="445" width="8.6640625" bestFit="1" customWidth="1"/>
    <col min="446" max="447" width="8" bestFit="1" customWidth="1"/>
    <col min="448" max="448" width="8.6640625" bestFit="1" customWidth="1"/>
    <col min="449" max="449" width="9" bestFit="1" customWidth="1"/>
    <col min="450" max="454" width="8.6640625" bestFit="1" customWidth="1"/>
    <col min="455" max="455" width="7.6640625" bestFit="1" customWidth="1"/>
    <col min="456" max="456" width="9" bestFit="1" customWidth="1"/>
    <col min="457" max="459" width="8.6640625" bestFit="1" customWidth="1"/>
    <col min="460" max="460" width="7.6640625" bestFit="1" customWidth="1"/>
    <col min="461" max="461" width="8" bestFit="1" customWidth="1"/>
    <col min="462" max="463" width="8.6640625" bestFit="1" customWidth="1"/>
    <col min="464" max="464" width="8" bestFit="1" customWidth="1"/>
    <col min="465" max="466" width="7.6640625" bestFit="1" customWidth="1"/>
    <col min="467" max="467" width="8.6640625" bestFit="1" customWidth="1"/>
    <col min="468" max="468" width="6.6640625" bestFit="1" customWidth="1"/>
    <col min="469" max="473" width="8.6640625" bestFit="1" customWidth="1"/>
    <col min="474" max="474" width="8" bestFit="1" customWidth="1"/>
    <col min="475" max="480" width="8.6640625" bestFit="1" customWidth="1"/>
    <col min="481" max="481" width="8" bestFit="1" customWidth="1"/>
    <col min="482" max="486" width="8.6640625" bestFit="1" customWidth="1"/>
    <col min="487" max="488" width="8" bestFit="1" customWidth="1"/>
    <col min="489" max="490" width="7.6640625" bestFit="1" customWidth="1"/>
    <col min="491" max="491" width="8" bestFit="1" customWidth="1"/>
    <col min="492" max="497" width="8.6640625" bestFit="1" customWidth="1"/>
    <col min="498" max="498" width="8" bestFit="1" customWidth="1"/>
    <col min="499" max="499" width="8.6640625" bestFit="1" customWidth="1"/>
    <col min="500" max="500" width="7.6640625" bestFit="1" customWidth="1"/>
    <col min="501" max="501" width="8.6640625" bestFit="1" customWidth="1"/>
    <col min="502" max="502" width="7.6640625" bestFit="1" customWidth="1"/>
    <col min="503" max="508" width="8.6640625" bestFit="1" customWidth="1"/>
    <col min="509" max="509" width="7.6640625" bestFit="1" customWidth="1"/>
    <col min="510" max="512" width="8.6640625" bestFit="1" customWidth="1"/>
    <col min="513" max="513" width="5.6640625" bestFit="1" customWidth="1"/>
    <col min="514" max="518" width="8" bestFit="1" customWidth="1"/>
    <col min="519" max="519" width="7" bestFit="1" customWidth="1"/>
    <col min="520" max="520" width="7.6640625" bestFit="1" customWidth="1"/>
    <col min="521" max="521" width="8" bestFit="1" customWidth="1"/>
    <col min="522" max="523" width="7.6640625" bestFit="1" customWidth="1"/>
    <col min="524" max="524" width="8" bestFit="1" customWidth="1"/>
    <col min="525" max="525" width="9" bestFit="1" customWidth="1"/>
    <col min="526" max="526" width="8" bestFit="1" customWidth="1"/>
    <col min="527" max="527" width="7" bestFit="1" customWidth="1"/>
    <col min="528" max="528" width="8" bestFit="1" customWidth="1"/>
    <col min="529" max="530" width="7.6640625" bestFit="1" customWidth="1"/>
    <col min="531" max="534" width="8" bestFit="1" customWidth="1"/>
    <col min="535" max="535" width="7.6640625" bestFit="1" customWidth="1"/>
    <col min="536" max="536" width="8" bestFit="1" customWidth="1"/>
    <col min="537" max="537" width="6.6640625" bestFit="1" customWidth="1"/>
    <col min="538" max="538" width="7.6640625" bestFit="1" customWidth="1"/>
    <col min="539" max="540" width="8" bestFit="1" customWidth="1"/>
    <col min="541" max="541" width="7" bestFit="1" customWidth="1"/>
    <col min="542" max="542" width="7.6640625" bestFit="1" customWidth="1"/>
    <col min="543" max="543" width="8" bestFit="1" customWidth="1"/>
    <col min="544" max="549" width="7.6640625" bestFit="1" customWidth="1"/>
    <col min="550" max="550" width="6.6640625" bestFit="1" customWidth="1"/>
    <col min="551" max="552" width="8" bestFit="1" customWidth="1"/>
    <col min="553" max="553" width="4.6640625" bestFit="1" customWidth="1"/>
    <col min="554" max="554" width="6.6640625" bestFit="1" customWidth="1"/>
    <col min="555" max="555" width="8" bestFit="1" customWidth="1"/>
    <col min="556" max="556" width="7" bestFit="1" customWidth="1"/>
    <col min="557" max="557" width="8" bestFit="1" customWidth="1"/>
    <col min="558" max="558" width="9" bestFit="1" customWidth="1"/>
    <col min="559" max="559" width="7.6640625" bestFit="1" customWidth="1"/>
    <col min="560" max="560" width="8" bestFit="1" customWidth="1"/>
    <col min="561" max="561" width="7.6640625" bestFit="1" customWidth="1"/>
    <col min="562" max="562" width="8" bestFit="1" customWidth="1"/>
    <col min="563" max="563" width="7.6640625" bestFit="1" customWidth="1"/>
    <col min="564" max="564" width="7" bestFit="1" customWidth="1"/>
    <col min="565" max="565" width="8" bestFit="1" customWidth="1"/>
    <col min="566" max="566" width="7" bestFit="1" customWidth="1"/>
    <col min="567" max="568" width="8" bestFit="1" customWidth="1"/>
    <col min="569" max="569" width="7.6640625" bestFit="1" customWidth="1"/>
    <col min="570" max="572" width="8" bestFit="1" customWidth="1"/>
    <col min="573" max="573" width="7.6640625" bestFit="1" customWidth="1"/>
    <col min="574" max="574" width="8" bestFit="1" customWidth="1"/>
    <col min="575" max="577" width="7.6640625" bestFit="1" customWidth="1"/>
    <col min="578" max="578" width="7" bestFit="1" customWidth="1"/>
    <col min="579" max="579" width="8" bestFit="1" customWidth="1"/>
    <col min="580" max="581" width="7.6640625" bestFit="1" customWidth="1"/>
    <col min="582" max="582" width="6" bestFit="1" customWidth="1"/>
    <col min="583" max="583" width="6.6640625" bestFit="1" customWidth="1"/>
    <col min="584" max="585" width="7.6640625" bestFit="1" customWidth="1"/>
    <col min="586" max="586" width="5.6640625" bestFit="1" customWidth="1"/>
    <col min="587" max="591" width="7.6640625" bestFit="1" customWidth="1"/>
    <col min="592" max="592" width="8" bestFit="1" customWidth="1"/>
    <col min="593" max="593" width="7.6640625" bestFit="1" customWidth="1"/>
    <col min="594" max="594" width="8" bestFit="1" customWidth="1"/>
    <col min="595" max="595" width="7.6640625" bestFit="1" customWidth="1"/>
    <col min="596" max="598" width="8" bestFit="1" customWidth="1"/>
    <col min="599" max="600" width="7.6640625" bestFit="1" customWidth="1"/>
    <col min="601" max="601" width="8" bestFit="1" customWidth="1"/>
    <col min="602" max="602" width="7.6640625" bestFit="1" customWidth="1"/>
    <col min="603" max="603" width="8" bestFit="1" customWidth="1"/>
    <col min="604" max="605" width="7.6640625" bestFit="1" customWidth="1"/>
    <col min="606" max="606" width="8" bestFit="1" customWidth="1"/>
    <col min="607" max="611" width="7.6640625" bestFit="1" customWidth="1"/>
    <col min="612" max="612" width="6.6640625" bestFit="1" customWidth="1"/>
    <col min="613" max="617" width="7.6640625" bestFit="1" customWidth="1"/>
    <col min="618" max="618" width="8" bestFit="1" customWidth="1"/>
    <col min="619" max="623" width="7.6640625" bestFit="1" customWidth="1"/>
    <col min="624" max="624" width="6.6640625" bestFit="1" customWidth="1"/>
    <col min="625" max="625" width="7.6640625" bestFit="1" customWidth="1"/>
    <col min="626" max="626" width="8" bestFit="1" customWidth="1"/>
    <col min="627" max="633" width="7.6640625" bestFit="1" customWidth="1"/>
    <col min="634" max="634" width="10" bestFit="1" customWidth="1"/>
    <col min="635" max="639" width="7" bestFit="1" customWidth="1"/>
    <col min="640" max="640" width="6" bestFit="1" customWidth="1"/>
    <col min="641" max="647" width="7" bestFit="1" customWidth="1"/>
    <col min="648" max="648" width="6" bestFit="1" customWidth="1"/>
    <col min="649" max="650" width="7" bestFit="1" customWidth="1"/>
    <col min="651" max="651" width="8" bestFit="1" customWidth="1"/>
    <col min="652" max="662" width="7" bestFit="1" customWidth="1"/>
    <col min="663" max="663" width="6" bestFit="1" customWidth="1"/>
    <col min="664" max="669" width="7" bestFit="1" customWidth="1"/>
    <col min="670" max="670" width="6" bestFit="1" customWidth="1"/>
    <col min="671" max="675" width="7" bestFit="1" customWidth="1"/>
    <col min="676" max="676" width="6" bestFit="1" customWidth="1"/>
    <col min="677" max="678" width="7" bestFit="1" customWidth="1"/>
    <col min="679" max="679" width="6" bestFit="1" customWidth="1"/>
    <col min="680" max="680" width="8" bestFit="1" customWidth="1"/>
    <col min="681" max="682" width="7" bestFit="1" customWidth="1"/>
    <col min="683" max="684" width="6" bestFit="1" customWidth="1"/>
    <col min="685" max="685" width="8" bestFit="1" customWidth="1"/>
    <col min="686" max="686" width="6" bestFit="1" customWidth="1"/>
    <col min="687" max="691" width="7" bestFit="1" customWidth="1"/>
    <col min="692" max="692" width="8" bestFit="1" customWidth="1"/>
    <col min="693" max="697" width="7" bestFit="1" customWidth="1"/>
    <col min="698" max="699" width="8" bestFit="1" customWidth="1"/>
    <col min="700" max="706" width="7" bestFit="1" customWidth="1"/>
    <col min="707" max="707" width="6" bestFit="1" customWidth="1"/>
    <col min="708" max="710" width="7" bestFit="1" customWidth="1"/>
    <col min="711" max="711" width="6" bestFit="1" customWidth="1"/>
    <col min="712" max="712" width="7" bestFit="1" customWidth="1"/>
    <col min="713" max="713" width="6" bestFit="1" customWidth="1"/>
    <col min="714" max="714" width="7" bestFit="1" customWidth="1"/>
    <col min="715" max="715" width="8" bestFit="1" customWidth="1"/>
    <col min="716" max="718" width="7" bestFit="1" customWidth="1"/>
    <col min="719" max="719" width="6" bestFit="1" customWidth="1"/>
    <col min="720" max="722" width="7" bestFit="1" customWidth="1"/>
    <col min="723" max="723" width="8" bestFit="1" customWidth="1"/>
    <col min="724" max="724" width="7" bestFit="1" customWidth="1"/>
    <col min="725" max="725" width="6" bestFit="1" customWidth="1"/>
    <col min="726" max="727" width="7" bestFit="1" customWidth="1"/>
    <col min="728" max="728" width="6" bestFit="1" customWidth="1"/>
    <col min="729" max="729" width="8" bestFit="1" customWidth="1"/>
    <col min="730" max="734" width="7" bestFit="1" customWidth="1"/>
    <col min="735" max="735" width="8" bestFit="1" customWidth="1"/>
    <col min="736" max="739" width="7" bestFit="1" customWidth="1"/>
    <col min="740" max="741" width="6" bestFit="1" customWidth="1"/>
    <col min="742" max="743" width="7" bestFit="1" customWidth="1"/>
    <col min="744" max="744" width="8" bestFit="1" customWidth="1"/>
    <col min="745" max="746" width="7" bestFit="1" customWidth="1"/>
    <col min="747" max="748" width="6" bestFit="1" customWidth="1"/>
    <col min="749" max="756" width="7" bestFit="1" customWidth="1"/>
    <col min="757" max="757" width="8" bestFit="1" customWidth="1"/>
    <col min="758" max="762" width="7" bestFit="1" customWidth="1"/>
    <col min="763" max="763" width="6" bestFit="1" customWidth="1"/>
    <col min="764" max="765" width="7" bestFit="1" customWidth="1"/>
    <col min="766" max="766" width="6" bestFit="1" customWidth="1"/>
    <col min="767" max="767" width="8" bestFit="1" customWidth="1"/>
    <col min="768" max="776" width="7" bestFit="1" customWidth="1"/>
    <col min="777" max="777" width="6" bestFit="1" customWidth="1"/>
    <col min="778" max="779" width="7" bestFit="1" customWidth="1"/>
    <col min="780" max="782" width="8" bestFit="1" customWidth="1"/>
    <col min="783" max="789" width="7" bestFit="1" customWidth="1"/>
    <col min="790" max="790" width="8" bestFit="1" customWidth="1"/>
    <col min="791" max="791" width="7" bestFit="1" customWidth="1"/>
    <col min="792" max="792" width="8" bestFit="1" customWidth="1"/>
    <col min="793" max="793" width="7" bestFit="1" customWidth="1"/>
    <col min="794" max="794" width="6" bestFit="1" customWidth="1"/>
    <col min="795" max="795" width="7" bestFit="1" customWidth="1"/>
    <col min="796" max="797" width="8" bestFit="1" customWidth="1"/>
    <col min="798" max="799" width="6" bestFit="1" customWidth="1"/>
    <col min="800" max="807" width="7" bestFit="1" customWidth="1"/>
    <col min="808" max="808" width="6" bestFit="1" customWidth="1"/>
    <col min="809" max="809" width="7" bestFit="1" customWidth="1"/>
    <col min="810" max="810" width="5" bestFit="1" customWidth="1"/>
    <col min="811" max="812" width="7" bestFit="1" customWidth="1"/>
    <col min="813" max="813" width="6" bestFit="1" customWidth="1"/>
    <col min="814" max="817" width="7" bestFit="1" customWidth="1"/>
    <col min="818" max="818" width="6" bestFit="1" customWidth="1"/>
    <col min="819" max="819" width="7" bestFit="1" customWidth="1"/>
    <col min="820" max="820" width="8" bestFit="1" customWidth="1"/>
    <col min="821" max="823" width="7" bestFit="1" customWidth="1"/>
    <col min="824" max="824" width="6" bestFit="1" customWidth="1"/>
    <col min="825" max="825" width="7" bestFit="1" customWidth="1"/>
    <col min="826" max="826" width="6" bestFit="1" customWidth="1"/>
    <col min="827" max="835" width="7" bestFit="1" customWidth="1"/>
    <col min="836" max="836" width="6" bestFit="1" customWidth="1"/>
    <col min="837" max="840" width="7" bestFit="1" customWidth="1"/>
    <col min="841" max="841" width="8" bestFit="1" customWidth="1"/>
    <col min="842" max="844" width="7" bestFit="1" customWidth="1"/>
    <col min="845" max="845" width="8" bestFit="1" customWidth="1"/>
    <col min="846" max="846" width="7" bestFit="1" customWidth="1"/>
    <col min="847" max="847" width="8" bestFit="1" customWidth="1"/>
    <col min="848" max="851" width="7" bestFit="1" customWidth="1"/>
    <col min="852" max="852" width="8" bestFit="1" customWidth="1"/>
    <col min="853" max="854" width="7" bestFit="1" customWidth="1"/>
    <col min="855" max="855" width="8" bestFit="1" customWidth="1"/>
    <col min="856" max="856" width="6" bestFit="1" customWidth="1"/>
    <col min="857" max="858" width="7" bestFit="1" customWidth="1"/>
    <col min="859" max="859" width="6" bestFit="1" customWidth="1"/>
    <col min="860" max="860" width="7" bestFit="1" customWidth="1"/>
    <col min="861" max="861" width="8" bestFit="1" customWidth="1"/>
    <col min="862" max="862" width="7" bestFit="1" customWidth="1"/>
    <col min="863" max="863" width="8" bestFit="1" customWidth="1"/>
    <col min="864" max="870" width="7" bestFit="1" customWidth="1"/>
    <col min="871" max="871" width="6" bestFit="1" customWidth="1"/>
    <col min="872" max="874" width="7" bestFit="1" customWidth="1"/>
    <col min="875" max="875" width="8" bestFit="1" customWidth="1"/>
    <col min="876" max="878" width="6" bestFit="1" customWidth="1"/>
    <col min="879" max="881" width="7" bestFit="1" customWidth="1"/>
    <col min="882" max="882" width="4" bestFit="1" customWidth="1"/>
    <col min="883" max="891" width="7" bestFit="1" customWidth="1"/>
    <col min="892" max="892" width="6" bestFit="1" customWidth="1"/>
    <col min="893" max="899" width="7" bestFit="1" customWidth="1"/>
    <col min="900" max="901" width="8" bestFit="1" customWidth="1"/>
    <col min="902" max="902" width="7" bestFit="1" customWidth="1"/>
    <col min="903" max="903" width="6" bestFit="1" customWidth="1"/>
    <col min="904" max="908" width="7" bestFit="1" customWidth="1"/>
    <col min="909" max="909" width="6" bestFit="1" customWidth="1"/>
    <col min="910" max="910" width="8" bestFit="1" customWidth="1"/>
    <col min="911" max="914" width="7" bestFit="1" customWidth="1"/>
    <col min="915" max="916" width="6" bestFit="1" customWidth="1"/>
    <col min="917" max="922" width="7" bestFit="1" customWidth="1"/>
    <col min="923" max="923" width="8" bestFit="1" customWidth="1"/>
    <col min="924" max="925" width="7" bestFit="1" customWidth="1"/>
    <col min="926" max="926" width="8" bestFit="1" customWidth="1"/>
    <col min="927" max="927" width="7" bestFit="1" customWidth="1"/>
    <col min="928" max="928" width="6" bestFit="1" customWidth="1"/>
    <col min="929" max="934" width="7" bestFit="1" customWidth="1"/>
    <col min="935" max="935" width="8" bestFit="1" customWidth="1"/>
    <col min="936" max="938" width="7" bestFit="1" customWidth="1"/>
    <col min="939" max="939" width="8" bestFit="1" customWidth="1"/>
    <col min="940" max="940" width="7" bestFit="1" customWidth="1"/>
    <col min="941" max="941" width="8" bestFit="1" customWidth="1"/>
    <col min="942" max="949" width="7" bestFit="1" customWidth="1"/>
    <col min="950" max="950" width="6" bestFit="1" customWidth="1"/>
    <col min="951" max="955" width="7" bestFit="1" customWidth="1"/>
    <col min="956" max="956" width="8" bestFit="1" customWidth="1"/>
    <col min="957" max="957" width="6" bestFit="1" customWidth="1"/>
    <col min="958" max="958" width="7" bestFit="1" customWidth="1"/>
    <col min="959" max="960" width="8" bestFit="1" customWidth="1"/>
    <col min="961" max="963" width="7" bestFit="1" customWidth="1"/>
    <col min="964" max="965" width="8" bestFit="1" customWidth="1"/>
    <col min="966" max="966" width="6" bestFit="1" customWidth="1"/>
    <col min="967" max="967" width="7" bestFit="1" customWidth="1"/>
    <col min="968" max="970" width="8" bestFit="1" customWidth="1"/>
    <col min="971" max="971" width="7" bestFit="1" customWidth="1"/>
    <col min="972" max="980" width="8" bestFit="1" customWidth="1"/>
    <col min="981" max="981" width="7" bestFit="1" customWidth="1"/>
    <col min="982" max="982" width="6" bestFit="1" customWidth="1"/>
    <col min="983" max="984" width="8" bestFit="1" customWidth="1"/>
    <col min="985" max="986" width="7" bestFit="1" customWidth="1"/>
    <col min="987" max="988" width="8" bestFit="1" customWidth="1"/>
    <col min="989" max="989" width="7" bestFit="1" customWidth="1"/>
    <col min="990" max="992" width="8" bestFit="1" customWidth="1"/>
    <col min="993" max="993" width="7" bestFit="1" customWidth="1"/>
    <col min="994" max="997" width="8" bestFit="1" customWidth="1"/>
    <col min="998" max="998" width="7" bestFit="1" customWidth="1"/>
    <col min="999" max="1000" width="8" bestFit="1" customWidth="1"/>
    <col min="1001" max="1001" width="6" bestFit="1" customWidth="1"/>
    <col min="1002" max="1008" width="8" bestFit="1" customWidth="1"/>
    <col min="1009" max="1009" width="7" bestFit="1" customWidth="1"/>
    <col min="1010" max="1010" width="8" bestFit="1" customWidth="1"/>
    <col min="1011" max="1011" width="9" bestFit="1" customWidth="1"/>
    <col min="1012" max="1014" width="8" bestFit="1" customWidth="1"/>
    <col min="1015" max="1016" width="7" bestFit="1" customWidth="1"/>
    <col min="1017" max="1034" width="8" bestFit="1" customWidth="1"/>
    <col min="1035" max="1035" width="7" bestFit="1" customWidth="1"/>
    <col min="1036" max="1040" width="8" bestFit="1" customWidth="1"/>
    <col min="1041" max="1041" width="6" bestFit="1" customWidth="1"/>
    <col min="1042" max="1042" width="7" bestFit="1" customWidth="1"/>
    <col min="1043" max="1043" width="8" bestFit="1" customWidth="1"/>
    <col min="1044" max="1045" width="7" bestFit="1" customWidth="1"/>
    <col min="1046" max="1052" width="8" bestFit="1" customWidth="1"/>
    <col min="1053" max="1054" width="7" bestFit="1" customWidth="1"/>
    <col min="1055" max="1059" width="8" bestFit="1" customWidth="1"/>
    <col min="1060" max="1060" width="7" bestFit="1" customWidth="1"/>
    <col min="1061" max="1061" width="8" bestFit="1" customWidth="1"/>
    <col min="1062" max="1062" width="7" bestFit="1" customWidth="1"/>
    <col min="1063" max="1065" width="8" bestFit="1" customWidth="1"/>
    <col min="1066" max="1066" width="6" bestFit="1" customWidth="1"/>
    <col min="1067" max="1068" width="8" bestFit="1" customWidth="1"/>
    <col min="1069" max="1069" width="7" bestFit="1" customWidth="1"/>
    <col min="1070" max="1070" width="8" bestFit="1" customWidth="1"/>
    <col min="1071" max="1071" width="7" bestFit="1" customWidth="1"/>
    <col min="1072" max="1078" width="8" bestFit="1" customWidth="1"/>
    <col min="1079" max="1079" width="5" bestFit="1" customWidth="1"/>
    <col min="1080" max="1082" width="8" bestFit="1" customWidth="1"/>
    <col min="1083" max="1083" width="7" bestFit="1" customWidth="1"/>
    <col min="1084" max="1087" width="8" bestFit="1" customWidth="1"/>
    <col min="1088" max="1088" width="7" bestFit="1" customWidth="1"/>
    <col min="1089" max="1091" width="8" bestFit="1" customWidth="1"/>
    <col min="1092" max="1095" width="7" bestFit="1" customWidth="1"/>
    <col min="1096" max="1096" width="8" bestFit="1" customWidth="1"/>
    <col min="1097" max="1097" width="7" bestFit="1" customWidth="1"/>
    <col min="1098" max="1108" width="8" bestFit="1" customWidth="1"/>
    <col min="1109" max="1109" width="7" bestFit="1" customWidth="1"/>
    <col min="1110" max="1114" width="8" bestFit="1" customWidth="1"/>
    <col min="1115" max="1115" width="7" bestFit="1" customWidth="1"/>
    <col min="1116" max="1120" width="8" bestFit="1" customWidth="1"/>
    <col min="1121" max="1121" width="7" bestFit="1" customWidth="1"/>
    <col min="1122" max="1122" width="6" bestFit="1" customWidth="1"/>
    <col min="1123" max="1123" width="8" bestFit="1" customWidth="1"/>
    <col min="1124" max="1124" width="7" bestFit="1" customWidth="1"/>
    <col min="1125" max="1126" width="8" bestFit="1" customWidth="1"/>
    <col min="1127" max="1128" width="7" bestFit="1" customWidth="1"/>
    <col min="1129" max="1134" width="8" bestFit="1" customWidth="1"/>
    <col min="1135" max="1135" width="6" bestFit="1" customWidth="1"/>
    <col min="1136" max="1139" width="8" bestFit="1" customWidth="1"/>
    <col min="1140" max="1140" width="6" bestFit="1" customWidth="1"/>
    <col min="1141" max="1142" width="7" bestFit="1" customWidth="1"/>
    <col min="1143" max="1145" width="8" bestFit="1" customWidth="1"/>
    <col min="1146" max="1146" width="7" bestFit="1" customWidth="1"/>
    <col min="1147" max="1154" width="8" bestFit="1" customWidth="1"/>
    <col min="1155" max="1155" width="9" bestFit="1" customWidth="1"/>
    <col min="1156" max="1163" width="8" bestFit="1" customWidth="1"/>
    <col min="1164" max="1164" width="7" bestFit="1" customWidth="1"/>
    <col min="1165" max="1165" width="8" bestFit="1" customWidth="1"/>
    <col min="1166" max="1166" width="7" bestFit="1" customWidth="1"/>
    <col min="1167" max="1168" width="8" bestFit="1" customWidth="1"/>
    <col min="1169" max="1169" width="7" bestFit="1" customWidth="1"/>
    <col min="1170" max="1172" width="8" bestFit="1" customWidth="1"/>
    <col min="1173" max="1173" width="9" bestFit="1" customWidth="1"/>
    <col min="1174" max="1177" width="8" bestFit="1" customWidth="1"/>
    <col min="1178" max="1179" width="7" bestFit="1" customWidth="1"/>
    <col min="1180" max="1181" width="8" bestFit="1" customWidth="1"/>
    <col min="1182" max="1182" width="7" bestFit="1" customWidth="1"/>
    <col min="1183" max="1183" width="8" bestFit="1" customWidth="1"/>
    <col min="1184" max="1184" width="6" bestFit="1" customWidth="1"/>
    <col min="1185" max="1186" width="8" bestFit="1" customWidth="1"/>
    <col min="1187" max="1187" width="7" bestFit="1" customWidth="1"/>
    <col min="1188" max="1188" width="8" bestFit="1" customWidth="1"/>
    <col min="1189" max="1189" width="7" bestFit="1" customWidth="1"/>
    <col min="1190" max="1195" width="8" bestFit="1" customWidth="1"/>
    <col min="1196" max="1196" width="7" bestFit="1" customWidth="1"/>
    <col min="1197" max="1206" width="8" bestFit="1" customWidth="1"/>
    <col min="1207" max="1209" width="7" bestFit="1" customWidth="1"/>
    <col min="1210" max="1210" width="8" bestFit="1" customWidth="1"/>
    <col min="1211" max="1211" width="7" bestFit="1" customWidth="1"/>
    <col min="1212" max="1212" width="8" bestFit="1" customWidth="1"/>
    <col min="1213" max="1213" width="7" bestFit="1" customWidth="1"/>
    <col min="1214" max="1214" width="8" bestFit="1" customWidth="1"/>
    <col min="1215" max="1215" width="7" bestFit="1" customWidth="1"/>
    <col min="1216" max="1219" width="8" bestFit="1" customWidth="1"/>
    <col min="1220" max="1220" width="7" bestFit="1" customWidth="1"/>
    <col min="1221" max="1222" width="8" bestFit="1" customWidth="1"/>
    <col min="1223" max="1224" width="7" bestFit="1" customWidth="1"/>
    <col min="1225" max="1227" width="8" bestFit="1" customWidth="1"/>
    <col min="1228" max="1228" width="7" bestFit="1" customWidth="1"/>
    <col min="1229" max="1232" width="8" bestFit="1" customWidth="1"/>
    <col min="1233" max="1234" width="7" bestFit="1" customWidth="1"/>
    <col min="1235" max="1236" width="8" bestFit="1" customWidth="1"/>
    <col min="1237" max="1237" width="9" bestFit="1" customWidth="1"/>
    <col min="1238" max="1239" width="7" bestFit="1" customWidth="1"/>
    <col min="1240" max="1243" width="8" bestFit="1" customWidth="1"/>
    <col min="1244" max="1244" width="6" bestFit="1" customWidth="1"/>
    <col min="1245" max="1245" width="7" bestFit="1" customWidth="1"/>
    <col min="1246" max="1249" width="8" bestFit="1" customWidth="1"/>
    <col min="1250" max="1252" width="7" bestFit="1" customWidth="1"/>
    <col min="1253" max="1253" width="8" bestFit="1" customWidth="1"/>
    <col min="1254" max="1254" width="7" bestFit="1" customWidth="1"/>
    <col min="1255" max="1263" width="8" bestFit="1" customWidth="1"/>
    <col min="1264" max="1264" width="7" bestFit="1" customWidth="1"/>
    <col min="1265" max="1265" width="8" bestFit="1" customWidth="1"/>
    <col min="1266" max="1266" width="7" bestFit="1" customWidth="1"/>
    <col min="1267" max="1269" width="8" bestFit="1" customWidth="1"/>
    <col min="1270" max="1270" width="6" bestFit="1" customWidth="1"/>
    <col min="1271" max="1273" width="8" bestFit="1" customWidth="1"/>
    <col min="1274" max="1274" width="9" bestFit="1" customWidth="1"/>
    <col min="1275" max="1275" width="7" bestFit="1" customWidth="1"/>
    <col min="1276" max="1278" width="8" bestFit="1" customWidth="1"/>
    <col min="1279" max="1279" width="7" bestFit="1" customWidth="1"/>
    <col min="1280" max="1284" width="8" bestFit="1" customWidth="1"/>
    <col min="1285" max="1285" width="7" bestFit="1" customWidth="1"/>
    <col min="1286" max="1289" width="8" bestFit="1" customWidth="1"/>
    <col min="1290" max="1291" width="7" bestFit="1" customWidth="1"/>
    <col min="1292" max="1292" width="8" bestFit="1" customWidth="1"/>
    <col min="1293" max="1293" width="7" bestFit="1" customWidth="1"/>
    <col min="1294" max="1301" width="8" bestFit="1" customWidth="1"/>
    <col min="1302" max="1302" width="9" bestFit="1" customWidth="1"/>
    <col min="1303" max="1304" width="8" bestFit="1" customWidth="1"/>
    <col min="1305" max="1305" width="7" bestFit="1" customWidth="1"/>
    <col min="1306" max="1307" width="8" bestFit="1" customWidth="1"/>
    <col min="1308" max="1308" width="7" bestFit="1" customWidth="1"/>
    <col min="1309" max="1309" width="8" bestFit="1" customWidth="1"/>
    <col min="1310" max="1310" width="6" bestFit="1" customWidth="1"/>
    <col min="1311" max="1311" width="7" bestFit="1" customWidth="1"/>
    <col min="1312" max="1318" width="8" bestFit="1" customWidth="1"/>
    <col min="1319" max="1319" width="9" bestFit="1" customWidth="1"/>
    <col min="1320" max="1320" width="8" bestFit="1" customWidth="1"/>
    <col min="1321" max="1321" width="7" bestFit="1" customWidth="1"/>
    <col min="1322" max="1323" width="8" bestFit="1" customWidth="1"/>
    <col min="1324" max="1324" width="7" bestFit="1" customWidth="1"/>
    <col min="1325" max="1330" width="8" bestFit="1" customWidth="1"/>
    <col min="1331" max="1331" width="7" bestFit="1" customWidth="1"/>
    <col min="1332" max="1336" width="8" bestFit="1" customWidth="1"/>
    <col min="1337" max="1337" width="7" bestFit="1" customWidth="1"/>
    <col min="1338" max="1340" width="8" bestFit="1" customWidth="1"/>
    <col min="1341" max="1342" width="7" bestFit="1" customWidth="1"/>
    <col min="1343" max="1347" width="8" bestFit="1" customWidth="1"/>
    <col min="1348" max="1348" width="7" bestFit="1" customWidth="1"/>
    <col min="1349" max="1350" width="8" bestFit="1" customWidth="1"/>
    <col min="1351" max="1351" width="7" bestFit="1" customWidth="1"/>
    <col min="1352" max="1352" width="8" bestFit="1" customWidth="1"/>
    <col min="1353" max="1354" width="7" bestFit="1" customWidth="1"/>
    <col min="1355" max="1356" width="8" bestFit="1" customWidth="1"/>
    <col min="1357" max="1357" width="6" bestFit="1" customWidth="1"/>
    <col min="1358" max="1358" width="8" bestFit="1" customWidth="1"/>
    <col min="1359" max="1359" width="7" bestFit="1" customWidth="1"/>
    <col min="1360" max="1360" width="8" bestFit="1" customWidth="1"/>
    <col min="1361" max="1362" width="7" bestFit="1" customWidth="1"/>
    <col min="1363" max="1365" width="8" bestFit="1" customWidth="1"/>
    <col min="1366" max="1366" width="7" bestFit="1" customWidth="1"/>
    <col min="1367" max="1368" width="8" bestFit="1" customWidth="1"/>
    <col min="1369" max="1369" width="6" bestFit="1" customWidth="1"/>
    <col min="1370" max="1371" width="7" bestFit="1" customWidth="1"/>
    <col min="1372" max="1373" width="8" bestFit="1" customWidth="1"/>
    <col min="1374" max="1374" width="9" bestFit="1" customWidth="1"/>
    <col min="1375" max="1375" width="8" bestFit="1" customWidth="1"/>
    <col min="1376" max="1376" width="7" bestFit="1" customWidth="1"/>
    <col min="1377" max="1377" width="8" bestFit="1" customWidth="1"/>
    <col min="1378" max="1378" width="7" bestFit="1" customWidth="1"/>
    <col min="1379" max="1383" width="8" bestFit="1" customWidth="1"/>
    <col min="1384" max="1384" width="9" bestFit="1" customWidth="1"/>
    <col min="1385" max="1386" width="8" bestFit="1" customWidth="1"/>
    <col min="1387" max="1387" width="7" bestFit="1" customWidth="1"/>
    <col min="1388" max="1388" width="9" bestFit="1" customWidth="1"/>
    <col min="1389" max="1390" width="8" bestFit="1" customWidth="1"/>
    <col min="1391" max="1391" width="7" bestFit="1" customWidth="1"/>
    <col min="1392" max="1392" width="9" bestFit="1" customWidth="1"/>
    <col min="1393" max="1394" width="8" bestFit="1" customWidth="1"/>
    <col min="1395" max="1395" width="9" bestFit="1" customWidth="1"/>
    <col min="1396" max="1397" width="8" bestFit="1" customWidth="1"/>
    <col min="1398" max="1398" width="7" bestFit="1" customWidth="1"/>
    <col min="1399" max="1400" width="8" bestFit="1" customWidth="1"/>
    <col min="1401" max="1401" width="7" bestFit="1" customWidth="1"/>
    <col min="1402" max="1402" width="8" bestFit="1" customWidth="1"/>
    <col min="1403" max="1403" width="9" bestFit="1" customWidth="1"/>
    <col min="1404" max="1406" width="8" bestFit="1" customWidth="1"/>
    <col min="1407" max="1409" width="7" bestFit="1" customWidth="1"/>
    <col min="1410" max="1410" width="8" bestFit="1" customWidth="1"/>
    <col min="1411" max="1412" width="7" bestFit="1" customWidth="1"/>
    <col min="1413" max="1416" width="8" bestFit="1" customWidth="1"/>
    <col min="1417" max="1418" width="7" bestFit="1" customWidth="1"/>
    <col min="1419" max="1421" width="8" bestFit="1" customWidth="1"/>
    <col min="1422" max="1422" width="7" bestFit="1" customWidth="1"/>
    <col min="1423" max="1423" width="8" bestFit="1" customWidth="1"/>
    <col min="1424" max="1424" width="7" bestFit="1" customWidth="1"/>
    <col min="1425" max="1425" width="8" bestFit="1" customWidth="1"/>
    <col min="1426" max="1426" width="9" bestFit="1" customWidth="1"/>
    <col min="1427" max="1427" width="8" bestFit="1" customWidth="1"/>
    <col min="1428" max="1428" width="7" bestFit="1" customWidth="1"/>
    <col min="1429" max="1432" width="8" bestFit="1" customWidth="1"/>
    <col min="1433" max="1433" width="7" bestFit="1" customWidth="1"/>
    <col min="1434" max="1434" width="8" bestFit="1" customWidth="1"/>
    <col min="1435" max="1435" width="6" bestFit="1" customWidth="1"/>
    <col min="1436" max="1439" width="8" bestFit="1" customWidth="1"/>
    <col min="1440" max="1440" width="9" bestFit="1" customWidth="1"/>
    <col min="1441" max="1441" width="8" bestFit="1" customWidth="1"/>
    <col min="1442" max="1442" width="7" bestFit="1" customWidth="1"/>
    <col min="1443" max="1444" width="8" bestFit="1" customWidth="1"/>
    <col min="1445" max="1446" width="7" bestFit="1" customWidth="1"/>
    <col min="1447" max="1459" width="8" bestFit="1" customWidth="1"/>
    <col min="1460" max="1461" width="7" bestFit="1" customWidth="1"/>
    <col min="1462" max="1464" width="8" bestFit="1" customWidth="1"/>
    <col min="1465" max="1465" width="7" bestFit="1" customWidth="1"/>
    <col min="1466" max="1466" width="8" bestFit="1" customWidth="1"/>
    <col min="1467" max="1467" width="6" bestFit="1" customWidth="1"/>
    <col min="1468" max="1471" width="8" bestFit="1" customWidth="1"/>
    <col min="1472" max="1472" width="7" bestFit="1" customWidth="1"/>
    <col min="1473" max="1473" width="9" bestFit="1" customWidth="1"/>
    <col min="1474" max="1477" width="8" bestFit="1" customWidth="1"/>
    <col min="1478" max="1478" width="7" bestFit="1" customWidth="1"/>
    <col min="1479" max="1480" width="8" bestFit="1" customWidth="1"/>
    <col min="1481" max="1481" width="7" bestFit="1" customWidth="1"/>
    <col min="1482" max="1485" width="8" bestFit="1" customWidth="1"/>
    <col min="1486" max="1486" width="7" bestFit="1" customWidth="1"/>
    <col min="1487" max="1488" width="8" bestFit="1" customWidth="1"/>
    <col min="1489" max="1489" width="7" bestFit="1" customWidth="1"/>
    <col min="1490" max="1490" width="8" bestFit="1" customWidth="1"/>
    <col min="1491" max="1492" width="7" bestFit="1" customWidth="1"/>
    <col min="1493" max="1496" width="8" bestFit="1" customWidth="1"/>
    <col min="1497" max="1497" width="7" bestFit="1" customWidth="1"/>
    <col min="1498" max="1500" width="8" bestFit="1" customWidth="1"/>
    <col min="1501" max="1501" width="7" bestFit="1" customWidth="1"/>
    <col min="1502" max="1502" width="8" bestFit="1" customWidth="1"/>
    <col min="1503" max="1503" width="7" bestFit="1" customWidth="1"/>
    <col min="1504" max="1505" width="8" bestFit="1" customWidth="1"/>
    <col min="1506" max="1506" width="7" bestFit="1" customWidth="1"/>
    <col min="1507" max="1508" width="8" bestFit="1" customWidth="1"/>
    <col min="1509" max="1509" width="7" bestFit="1" customWidth="1"/>
    <col min="1510" max="1510" width="9" bestFit="1" customWidth="1"/>
    <col min="1511" max="1511" width="7" bestFit="1" customWidth="1"/>
    <col min="1512" max="1514" width="8" bestFit="1" customWidth="1"/>
    <col min="1515" max="1515" width="7" bestFit="1" customWidth="1"/>
    <col min="1516" max="1517" width="9" bestFit="1" customWidth="1"/>
    <col min="1518" max="1519" width="8" bestFit="1" customWidth="1"/>
    <col min="1520" max="1522" width="7" bestFit="1" customWidth="1"/>
    <col min="1523" max="1523" width="9" bestFit="1" customWidth="1"/>
    <col min="1524" max="1526" width="8" bestFit="1" customWidth="1"/>
    <col min="1527" max="1527" width="6" bestFit="1" customWidth="1"/>
    <col min="1528" max="1530" width="8" bestFit="1" customWidth="1"/>
    <col min="1531" max="1531" width="7" bestFit="1" customWidth="1"/>
    <col min="1532" max="1536" width="8" bestFit="1" customWidth="1"/>
    <col min="1537" max="1537" width="7" bestFit="1" customWidth="1"/>
    <col min="1538" max="1540" width="8" bestFit="1" customWidth="1"/>
    <col min="1541" max="1541" width="7" bestFit="1" customWidth="1"/>
    <col min="1542" max="1542" width="9" bestFit="1" customWidth="1"/>
    <col min="1543" max="1544" width="8" bestFit="1" customWidth="1"/>
    <col min="1545" max="1545" width="7" bestFit="1" customWidth="1"/>
    <col min="1546" max="1552" width="8" bestFit="1" customWidth="1"/>
    <col min="1553" max="1553" width="7" bestFit="1" customWidth="1"/>
    <col min="1554" max="1555" width="8" bestFit="1" customWidth="1"/>
    <col min="1556" max="1556" width="9" bestFit="1" customWidth="1"/>
    <col min="1557" max="1558" width="8" bestFit="1" customWidth="1"/>
    <col min="1559" max="1559" width="9" bestFit="1" customWidth="1"/>
    <col min="1560" max="1564" width="8" bestFit="1" customWidth="1"/>
    <col min="1565" max="1565" width="7" bestFit="1" customWidth="1"/>
    <col min="1566" max="1566" width="8" bestFit="1" customWidth="1"/>
    <col min="1567" max="1567" width="9" bestFit="1" customWidth="1"/>
    <col min="1568" max="1569" width="8" bestFit="1" customWidth="1"/>
    <col min="1570" max="1570" width="7" bestFit="1" customWidth="1"/>
    <col min="1571" max="1572" width="8" bestFit="1" customWidth="1"/>
    <col min="1573" max="1573" width="9" bestFit="1" customWidth="1"/>
    <col min="1574" max="1574" width="8" bestFit="1" customWidth="1"/>
    <col min="1575" max="1575" width="7" bestFit="1" customWidth="1"/>
    <col min="1576" max="1576" width="8" bestFit="1" customWidth="1"/>
    <col min="1577" max="1577" width="7" bestFit="1" customWidth="1"/>
    <col min="1578" max="1583" width="8" bestFit="1" customWidth="1"/>
    <col min="1584" max="1584" width="9" bestFit="1" customWidth="1"/>
    <col min="1585" max="1585" width="8" bestFit="1" customWidth="1"/>
    <col min="1586" max="1586" width="7" bestFit="1" customWidth="1"/>
    <col min="1587" max="1588" width="8" bestFit="1" customWidth="1"/>
    <col min="1589" max="1597" width="9" bestFit="1" customWidth="1"/>
    <col min="1598" max="1598" width="8" bestFit="1" customWidth="1"/>
    <col min="1599" max="1599" width="7" bestFit="1" customWidth="1"/>
    <col min="1600" max="1600" width="8" bestFit="1" customWidth="1"/>
    <col min="1601" max="1605" width="9" bestFit="1" customWidth="1"/>
    <col min="1606" max="1607" width="8" bestFit="1" customWidth="1"/>
    <col min="1608" max="1608" width="9" bestFit="1" customWidth="1"/>
    <col min="1609" max="1611" width="8" bestFit="1" customWidth="1"/>
    <col min="1612" max="1614" width="9" bestFit="1" customWidth="1"/>
    <col min="1615" max="1615" width="8" bestFit="1" customWidth="1"/>
    <col min="1616" max="1616" width="9" bestFit="1" customWidth="1"/>
    <col min="1617" max="1617" width="6" bestFit="1" customWidth="1"/>
    <col min="1618" max="1618" width="8" bestFit="1" customWidth="1"/>
    <col min="1619" max="1619" width="9" bestFit="1" customWidth="1"/>
    <col min="1620" max="1620" width="7" bestFit="1" customWidth="1"/>
    <col min="1621" max="1621" width="9" bestFit="1" customWidth="1"/>
    <col min="1622" max="1622" width="6" bestFit="1" customWidth="1"/>
    <col min="1623" max="1623" width="8" bestFit="1" customWidth="1"/>
    <col min="1624" max="1624" width="9" bestFit="1" customWidth="1"/>
    <col min="1625" max="1626" width="8" bestFit="1" customWidth="1"/>
    <col min="1627" max="1627" width="9" bestFit="1" customWidth="1"/>
    <col min="1628" max="1628" width="7" bestFit="1" customWidth="1"/>
    <col min="1629" max="1630" width="9" bestFit="1" customWidth="1"/>
    <col min="1631" max="1632" width="8" bestFit="1" customWidth="1"/>
    <col min="1633" max="1633" width="7" bestFit="1" customWidth="1"/>
    <col min="1634" max="1634" width="8" bestFit="1" customWidth="1"/>
    <col min="1635" max="1636" width="9" bestFit="1" customWidth="1"/>
    <col min="1637" max="1637" width="8" bestFit="1" customWidth="1"/>
    <col min="1638" max="1639" width="9" bestFit="1" customWidth="1"/>
    <col min="1640" max="1640" width="7" bestFit="1" customWidth="1"/>
    <col min="1641" max="1645" width="9" bestFit="1" customWidth="1"/>
    <col min="1646" max="1649" width="8" bestFit="1" customWidth="1"/>
    <col min="1650" max="1650" width="9" bestFit="1" customWidth="1"/>
    <col min="1651" max="1651" width="8" bestFit="1" customWidth="1"/>
    <col min="1652" max="1653" width="7" bestFit="1" customWidth="1"/>
    <col min="1654" max="1654" width="9" bestFit="1" customWidth="1"/>
    <col min="1655" max="1655" width="8" bestFit="1" customWidth="1"/>
    <col min="1656" max="1666" width="9" bestFit="1" customWidth="1"/>
    <col min="1667" max="1667" width="8" bestFit="1" customWidth="1"/>
    <col min="1668" max="1669" width="9" bestFit="1" customWidth="1"/>
    <col min="1670" max="1670" width="8" bestFit="1" customWidth="1"/>
    <col min="1671" max="1672" width="9" bestFit="1" customWidth="1"/>
    <col min="1673" max="1673" width="6" bestFit="1" customWidth="1"/>
    <col min="1674" max="1675" width="9" bestFit="1" customWidth="1"/>
    <col min="1676" max="1676" width="8" bestFit="1" customWidth="1"/>
    <col min="1677" max="1682" width="9" bestFit="1" customWidth="1"/>
    <col min="1683" max="1683" width="7" bestFit="1" customWidth="1"/>
    <col min="1684" max="1684" width="9" bestFit="1" customWidth="1"/>
    <col min="1685" max="1685" width="8" bestFit="1" customWidth="1"/>
    <col min="1686" max="1689" width="9" bestFit="1" customWidth="1"/>
    <col min="1690" max="1690" width="8" bestFit="1" customWidth="1"/>
    <col min="1691" max="1694" width="9" bestFit="1" customWidth="1"/>
    <col min="1695" max="1695" width="8" bestFit="1" customWidth="1"/>
    <col min="1696" max="1696" width="9" bestFit="1" customWidth="1"/>
    <col min="1697" max="1697" width="8" bestFit="1" customWidth="1"/>
    <col min="1698" max="1698" width="9" bestFit="1" customWidth="1"/>
    <col min="1699" max="1699" width="8" bestFit="1" customWidth="1"/>
    <col min="1700" max="1701" width="9" bestFit="1" customWidth="1"/>
    <col min="1702" max="1702" width="8" bestFit="1" customWidth="1"/>
    <col min="1703" max="1706" width="9" bestFit="1" customWidth="1"/>
    <col min="1707" max="1707" width="8" bestFit="1" customWidth="1"/>
    <col min="1708" max="1709" width="9" bestFit="1" customWidth="1"/>
    <col min="1710" max="1712" width="8" bestFit="1" customWidth="1"/>
    <col min="1713" max="1713" width="7" bestFit="1" customWidth="1"/>
    <col min="1714" max="1717" width="9" bestFit="1" customWidth="1"/>
    <col min="1718" max="1718" width="7" bestFit="1" customWidth="1"/>
    <col min="1719" max="1721" width="9" bestFit="1" customWidth="1"/>
    <col min="1722" max="1723" width="8" bestFit="1" customWidth="1"/>
    <col min="1724" max="1725" width="9" bestFit="1" customWidth="1"/>
    <col min="1726" max="1728" width="8" bestFit="1" customWidth="1"/>
    <col min="1729" max="1730" width="9" bestFit="1" customWidth="1"/>
    <col min="1731" max="1731" width="8" bestFit="1" customWidth="1"/>
    <col min="1732" max="1737" width="9" bestFit="1" customWidth="1"/>
    <col min="1738" max="1738" width="8" bestFit="1" customWidth="1"/>
    <col min="1739" max="1739" width="9" bestFit="1" customWidth="1"/>
    <col min="1740" max="1740" width="8" bestFit="1" customWidth="1"/>
    <col min="1741" max="1741" width="9" bestFit="1" customWidth="1"/>
    <col min="1742" max="1742" width="8" bestFit="1" customWidth="1"/>
    <col min="1743" max="1743" width="9" bestFit="1" customWidth="1"/>
    <col min="1744" max="1744" width="8" bestFit="1" customWidth="1"/>
    <col min="1745" max="1745" width="9" bestFit="1" customWidth="1"/>
    <col min="1746" max="1746" width="8" bestFit="1" customWidth="1"/>
    <col min="1747" max="1747" width="9" bestFit="1" customWidth="1"/>
    <col min="1748" max="1751" width="8" bestFit="1" customWidth="1"/>
    <col min="1752" max="1753" width="9" bestFit="1" customWidth="1"/>
    <col min="1754" max="1755" width="8" bestFit="1" customWidth="1"/>
    <col min="1756" max="1756" width="9" bestFit="1" customWidth="1"/>
    <col min="1757" max="1757" width="8" bestFit="1" customWidth="1"/>
    <col min="1758" max="1760" width="9" bestFit="1" customWidth="1"/>
    <col min="1761" max="1761" width="8" bestFit="1" customWidth="1"/>
    <col min="1762" max="1763" width="9" bestFit="1" customWidth="1"/>
    <col min="1764" max="1764" width="7" bestFit="1" customWidth="1"/>
    <col min="1765" max="1769" width="9" bestFit="1" customWidth="1"/>
    <col min="1770" max="1770" width="8" bestFit="1" customWidth="1"/>
    <col min="1771" max="1772" width="9" bestFit="1" customWidth="1"/>
    <col min="1773" max="1773" width="8" bestFit="1" customWidth="1"/>
    <col min="1774" max="1774" width="9" bestFit="1" customWidth="1"/>
    <col min="1775" max="1775" width="7" bestFit="1" customWidth="1"/>
    <col min="1776" max="1776" width="9" bestFit="1" customWidth="1"/>
    <col min="1777" max="1777" width="8" bestFit="1" customWidth="1"/>
    <col min="1778" max="1778" width="9" bestFit="1" customWidth="1"/>
    <col min="1779" max="1779" width="12" bestFit="1" customWidth="1"/>
    <col min="1780" max="1780" width="9.6640625" bestFit="1" customWidth="1"/>
    <col min="1781" max="1781" width="12" bestFit="1" customWidth="1"/>
    <col min="1782" max="1782" width="9.6640625" bestFit="1" customWidth="1"/>
    <col min="1783" max="1783" width="12" bestFit="1" customWidth="1"/>
    <col min="1784" max="1784" width="8.6640625" bestFit="1" customWidth="1"/>
    <col min="1785" max="1785" width="11" bestFit="1" customWidth="1"/>
    <col min="1786" max="1787" width="9.6640625" bestFit="1" customWidth="1"/>
    <col min="1788" max="1788" width="12" bestFit="1" customWidth="1"/>
    <col min="1789" max="1789" width="9.6640625" bestFit="1" customWidth="1"/>
    <col min="1790" max="1790" width="12" bestFit="1" customWidth="1"/>
    <col min="1791" max="1791" width="9.6640625" bestFit="1" customWidth="1"/>
    <col min="1792" max="1792" width="12" bestFit="1" customWidth="1"/>
    <col min="1793" max="1793" width="7.6640625" bestFit="1" customWidth="1"/>
    <col min="1794" max="1794" width="10" bestFit="1" customWidth="1"/>
    <col min="1795" max="1795" width="9.6640625" bestFit="1" customWidth="1"/>
    <col min="1796" max="1796" width="12" bestFit="1" customWidth="1"/>
    <col min="1797" max="1797" width="7.6640625" bestFit="1" customWidth="1"/>
    <col min="1798" max="1798" width="10" bestFit="1" customWidth="1"/>
    <col min="1799" max="1799" width="8.6640625" bestFit="1" customWidth="1"/>
    <col min="1800" max="1800" width="11" bestFit="1" customWidth="1"/>
    <col min="1801" max="1801" width="9.6640625" bestFit="1" customWidth="1"/>
    <col min="1802" max="1802" width="12" bestFit="1" customWidth="1"/>
    <col min="1803" max="1803" width="8.6640625" bestFit="1" customWidth="1"/>
    <col min="1804" max="1804" width="11" bestFit="1" customWidth="1"/>
    <col min="1805" max="1805" width="8.6640625" bestFit="1" customWidth="1"/>
    <col min="1806" max="1806" width="11" bestFit="1" customWidth="1"/>
    <col min="1807" max="1807" width="8.6640625" bestFit="1" customWidth="1"/>
    <col min="1808" max="1808" width="11" bestFit="1" customWidth="1"/>
    <col min="1809" max="1809" width="9.6640625" bestFit="1" customWidth="1"/>
    <col min="1810" max="1810" width="12" bestFit="1" customWidth="1"/>
    <col min="1811" max="1811" width="7.6640625" bestFit="1" customWidth="1"/>
    <col min="1812" max="1812" width="10" bestFit="1" customWidth="1"/>
    <col min="1813" max="1813" width="10.6640625" bestFit="1" customWidth="1"/>
    <col min="1814" max="1814" width="13.109375" bestFit="1" customWidth="1"/>
    <col min="1815" max="1815" width="8.6640625" bestFit="1" customWidth="1"/>
    <col min="1816" max="1816" width="11" bestFit="1" customWidth="1"/>
    <col min="1817" max="1817" width="9.6640625" bestFit="1" customWidth="1"/>
    <col min="1818" max="1818" width="12" bestFit="1" customWidth="1"/>
    <col min="1819" max="1819" width="9.6640625" bestFit="1" customWidth="1"/>
    <col min="1820" max="1820" width="12" bestFit="1" customWidth="1"/>
    <col min="1821" max="1821" width="10.6640625" bestFit="1" customWidth="1"/>
    <col min="1822" max="1822" width="13.109375" bestFit="1" customWidth="1"/>
    <col min="1823" max="1823" width="9.6640625" bestFit="1" customWidth="1"/>
    <col min="1824" max="1824" width="12" bestFit="1" customWidth="1"/>
    <col min="1825" max="1825" width="10.6640625" bestFit="1" customWidth="1"/>
    <col min="1826" max="1826" width="13.109375" bestFit="1" customWidth="1"/>
    <col min="1827" max="1827" width="9.6640625" bestFit="1" customWidth="1"/>
    <col min="1828" max="1828" width="12" bestFit="1" customWidth="1"/>
    <col min="1829" max="1829" width="9.6640625" bestFit="1" customWidth="1"/>
    <col min="1830" max="1830" width="12" bestFit="1" customWidth="1"/>
    <col min="1831" max="1831" width="9.6640625" bestFit="1" customWidth="1"/>
    <col min="1832" max="1832" width="12" bestFit="1" customWidth="1"/>
    <col min="1833" max="1833" width="7" bestFit="1" customWidth="1"/>
    <col min="1834" max="1834" width="8.44140625" bestFit="1" customWidth="1"/>
    <col min="1835" max="1835" width="9.6640625" bestFit="1" customWidth="1"/>
    <col min="1836" max="1836" width="12" bestFit="1" customWidth="1"/>
    <col min="1837" max="1837" width="8.6640625" bestFit="1" customWidth="1"/>
    <col min="1838" max="1838" width="11" bestFit="1" customWidth="1"/>
    <col min="1839" max="1839" width="8.6640625" bestFit="1" customWidth="1"/>
    <col min="1840" max="1840" width="11" bestFit="1" customWidth="1"/>
    <col min="1841" max="1841" width="9.6640625" bestFit="1" customWidth="1"/>
    <col min="1842" max="1842" width="12" bestFit="1" customWidth="1"/>
    <col min="1843" max="1843" width="9.6640625" bestFit="1" customWidth="1"/>
    <col min="1844" max="1844" width="12" bestFit="1" customWidth="1"/>
    <col min="1845" max="1845" width="9.6640625" bestFit="1" customWidth="1"/>
    <col min="1846" max="1846" width="12" bestFit="1" customWidth="1"/>
    <col min="1847" max="1847" width="9.6640625" bestFit="1" customWidth="1"/>
    <col min="1848" max="1848" width="12" bestFit="1" customWidth="1"/>
    <col min="1849" max="1849" width="8.6640625" bestFit="1" customWidth="1"/>
    <col min="1850" max="1850" width="11" bestFit="1" customWidth="1"/>
    <col min="1851" max="1851" width="8.6640625" bestFit="1" customWidth="1"/>
    <col min="1852" max="1852" width="11" bestFit="1" customWidth="1"/>
    <col min="1853" max="1853" width="9.6640625" bestFit="1" customWidth="1"/>
    <col min="1854" max="1854" width="12" bestFit="1" customWidth="1"/>
    <col min="1855" max="1855" width="9.6640625" bestFit="1" customWidth="1"/>
    <col min="1856" max="1856" width="12" bestFit="1" customWidth="1"/>
    <col min="1857" max="1857" width="8.6640625" bestFit="1" customWidth="1"/>
    <col min="1858" max="1858" width="11" bestFit="1" customWidth="1"/>
    <col min="1859" max="1859" width="8.6640625" bestFit="1" customWidth="1"/>
    <col min="1860" max="1860" width="11" bestFit="1" customWidth="1"/>
    <col min="1861" max="1861" width="8.6640625" bestFit="1" customWidth="1"/>
    <col min="1862" max="1862" width="11" bestFit="1" customWidth="1"/>
    <col min="1863" max="1863" width="9.6640625" bestFit="1" customWidth="1"/>
    <col min="1864" max="1864" width="12" bestFit="1" customWidth="1"/>
    <col min="1865" max="1865" width="9.6640625" bestFit="1" customWidth="1"/>
    <col min="1866" max="1866" width="12" bestFit="1" customWidth="1"/>
    <col min="1867" max="1867" width="8.6640625" bestFit="1" customWidth="1"/>
    <col min="1868" max="1868" width="11" bestFit="1" customWidth="1"/>
    <col min="1869" max="1869" width="8.6640625" bestFit="1" customWidth="1"/>
    <col min="1870" max="1870" width="11" bestFit="1" customWidth="1"/>
    <col min="1871" max="1871" width="9.6640625" bestFit="1" customWidth="1"/>
    <col min="1872" max="1872" width="12" bestFit="1" customWidth="1"/>
    <col min="1873" max="1873" width="8.6640625" bestFit="1" customWidth="1"/>
    <col min="1874" max="1874" width="11" bestFit="1" customWidth="1"/>
    <col min="1875" max="1878" width="8.6640625" bestFit="1" customWidth="1"/>
    <col min="1879" max="1879" width="11" bestFit="1" customWidth="1"/>
    <col min="1880" max="1880" width="9.6640625" bestFit="1" customWidth="1"/>
    <col min="1881" max="1881" width="12" bestFit="1" customWidth="1"/>
    <col min="1882" max="1882" width="9.6640625" bestFit="1" customWidth="1"/>
    <col min="1883" max="1883" width="12" bestFit="1" customWidth="1"/>
    <col min="1884" max="1884" width="8.6640625" bestFit="1" customWidth="1"/>
    <col min="1885" max="1885" width="11" bestFit="1" customWidth="1"/>
    <col min="1886" max="1886" width="8.6640625" bestFit="1" customWidth="1"/>
    <col min="1887" max="1887" width="11" bestFit="1" customWidth="1"/>
    <col min="1888" max="1888" width="7.6640625" bestFit="1" customWidth="1"/>
    <col min="1889" max="1889" width="10" bestFit="1" customWidth="1"/>
    <col min="1890" max="1890" width="8.6640625" bestFit="1" customWidth="1"/>
    <col min="1891" max="1891" width="11" bestFit="1" customWidth="1"/>
    <col min="1892" max="1892" width="9.6640625" bestFit="1" customWidth="1"/>
    <col min="1893" max="1893" width="12" bestFit="1" customWidth="1"/>
    <col min="1894" max="1894" width="9.6640625" bestFit="1" customWidth="1"/>
    <col min="1895" max="1895" width="12" bestFit="1" customWidth="1"/>
    <col min="1896" max="1896" width="8.6640625" bestFit="1" customWidth="1"/>
    <col min="1897" max="1897" width="11" bestFit="1" customWidth="1"/>
    <col min="1898" max="1898" width="9.6640625" bestFit="1" customWidth="1"/>
    <col min="1899" max="1899" width="12" bestFit="1" customWidth="1"/>
    <col min="1900" max="1900" width="9.6640625" bestFit="1" customWidth="1"/>
    <col min="1901" max="1901" width="12" bestFit="1" customWidth="1"/>
    <col min="1902" max="1902" width="9.6640625" bestFit="1" customWidth="1"/>
    <col min="1903" max="1903" width="12" bestFit="1" customWidth="1"/>
    <col min="1904" max="1906" width="9.6640625" bestFit="1" customWidth="1"/>
    <col min="1907" max="1907" width="12" bestFit="1" customWidth="1"/>
    <col min="1908" max="1908" width="9.6640625" bestFit="1" customWidth="1"/>
    <col min="1909" max="1909" width="12" bestFit="1" customWidth="1"/>
    <col min="1910" max="1910" width="8.6640625" bestFit="1" customWidth="1"/>
    <col min="1911" max="1911" width="11" bestFit="1" customWidth="1"/>
    <col min="1912" max="1912" width="9.6640625" bestFit="1" customWidth="1"/>
    <col min="1913" max="1913" width="12" bestFit="1" customWidth="1"/>
    <col min="1914" max="1914" width="9.6640625" bestFit="1" customWidth="1"/>
    <col min="1915" max="1915" width="12" bestFit="1" customWidth="1"/>
    <col min="1916" max="1916" width="10.6640625" bestFit="1" customWidth="1"/>
    <col min="1917" max="1917" width="13.109375" bestFit="1" customWidth="1"/>
    <col min="1918" max="1918" width="9.6640625" bestFit="1" customWidth="1"/>
    <col min="1919" max="1919" width="12" bestFit="1" customWidth="1"/>
    <col min="1920" max="1920" width="8.6640625" bestFit="1" customWidth="1"/>
    <col min="1921" max="1921" width="11" bestFit="1" customWidth="1"/>
    <col min="1922" max="1922" width="8.6640625" bestFit="1" customWidth="1"/>
    <col min="1923" max="1923" width="11" bestFit="1" customWidth="1"/>
    <col min="1924" max="1924" width="9.6640625" bestFit="1" customWidth="1"/>
    <col min="1925" max="1925" width="12" bestFit="1" customWidth="1"/>
    <col min="1926" max="1926" width="9.6640625" bestFit="1" customWidth="1"/>
    <col min="1927" max="1927" width="12" bestFit="1" customWidth="1"/>
    <col min="1928" max="1928" width="9.6640625" bestFit="1" customWidth="1"/>
    <col min="1929" max="1929" width="12" bestFit="1" customWidth="1"/>
    <col min="1930" max="1930" width="9.6640625" bestFit="1" customWidth="1"/>
    <col min="1931" max="1931" width="12" bestFit="1" customWidth="1"/>
    <col min="1932" max="1932" width="8.6640625" bestFit="1" customWidth="1"/>
    <col min="1933" max="1933" width="11" bestFit="1" customWidth="1"/>
    <col min="1934" max="1934" width="8.6640625" bestFit="1" customWidth="1"/>
    <col min="1935" max="1935" width="11" bestFit="1" customWidth="1"/>
    <col min="1936" max="1936" width="8.6640625" bestFit="1" customWidth="1"/>
    <col min="1937" max="1937" width="11" bestFit="1" customWidth="1"/>
    <col min="1938" max="1938" width="9.6640625" bestFit="1" customWidth="1"/>
    <col min="1939" max="1939" width="12" bestFit="1" customWidth="1"/>
    <col min="1940" max="1940" width="8.6640625" bestFit="1" customWidth="1"/>
    <col min="1941" max="1941" width="11" bestFit="1" customWidth="1"/>
    <col min="1942" max="1943" width="8.6640625" bestFit="1" customWidth="1"/>
    <col min="1944" max="1944" width="11" bestFit="1" customWidth="1"/>
    <col min="1945" max="1945" width="9.6640625" bestFit="1" customWidth="1"/>
    <col min="1946" max="1946" width="12" bestFit="1" customWidth="1"/>
    <col min="1947" max="1947" width="8.6640625" bestFit="1" customWidth="1"/>
    <col min="1948" max="1948" width="11" bestFit="1" customWidth="1"/>
    <col min="1949" max="1949" width="9.6640625" bestFit="1" customWidth="1"/>
    <col min="1950" max="1950" width="12" bestFit="1" customWidth="1"/>
    <col min="1951" max="1951" width="9.6640625" bestFit="1" customWidth="1"/>
    <col min="1952" max="1952" width="12" bestFit="1" customWidth="1"/>
    <col min="1953" max="1953" width="8.6640625" bestFit="1" customWidth="1"/>
    <col min="1954" max="1954" width="11" bestFit="1" customWidth="1"/>
    <col min="1955" max="1955" width="8.6640625" bestFit="1" customWidth="1"/>
    <col min="1956" max="1956" width="11" bestFit="1" customWidth="1"/>
    <col min="1957" max="1957" width="9.6640625" bestFit="1" customWidth="1"/>
    <col min="1958" max="1958" width="12" bestFit="1" customWidth="1"/>
    <col min="1959" max="1959" width="9.6640625" bestFit="1" customWidth="1"/>
    <col min="1960" max="1960" width="12" bestFit="1" customWidth="1"/>
    <col min="1961" max="1961" width="9.6640625" bestFit="1" customWidth="1"/>
    <col min="1962" max="1962" width="12" bestFit="1" customWidth="1"/>
    <col min="1963" max="1963" width="8.6640625" bestFit="1" customWidth="1"/>
    <col min="1964" max="1964" width="11" bestFit="1" customWidth="1"/>
    <col min="1965" max="1965" width="8.6640625" bestFit="1" customWidth="1"/>
    <col min="1966" max="1966" width="11" bestFit="1" customWidth="1"/>
    <col min="1967" max="1967" width="8.6640625" bestFit="1" customWidth="1"/>
    <col min="1968" max="1968" width="11" bestFit="1" customWidth="1"/>
    <col min="1969" max="1969" width="9.6640625" bestFit="1" customWidth="1"/>
    <col min="1970" max="1970" width="12" bestFit="1" customWidth="1"/>
    <col min="1971" max="1972" width="9.6640625" bestFit="1" customWidth="1"/>
    <col min="1973" max="1973" width="12" bestFit="1" customWidth="1"/>
    <col min="1974" max="1974" width="9.6640625" bestFit="1" customWidth="1"/>
    <col min="1975" max="1975" width="12" bestFit="1" customWidth="1"/>
    <col min="1976" max="1976" width="9.6640625" bestFit="1" customWidth="1"/>
    <col min="1977" max="1977" width="12" bestFit="1" customWidth="1"/>
    <col min="1978" max="1978" width="7.6640625" bestFit="1" customWidth="1"/>
    <col min="1979" max="1979" width="10" bestFit="1" customWidth="1"/>
    <col min="1980" max="1982" width="9.6640625" bestFit="1" customWidth="1"/>
    <col min="1983" max="1983" width="12" bestFit="1" customWidth="1"/>
    <col min="1984" max="1984" width="8.6640625" bestFit="1" customWidth="1"/>
    <col min="1985" max="1985" width="11" bestFit="1" customWidth="1"/>
    <col min="1986" max="1988" width="8.6640625" bestFit="1" customWidth="1"/>
    <col min="1989" max="1989" width="11" bestFit="1" customWidth="1"/>
    <col min="1990" max="1990" width="9.6640625" bestFit="1" customWidth="1"/>
    <col min="1991" max="1991" width="12" bestFit="1" customWidth="1"/>
    <col min="1992" max="1992" width="9.6640625" bestFit="1" customWidth="1"/>
    <col min="1993" max="1993" width="12" bestFit="1" customWidth="1"/>
    <col min="1994" max="1997" width="9.6640625" bestFit="1" customWidth="1"/>
    <col min="1998" max="1998" width="12" bestFit="1" customWidth="1"/>
    <col min="1999" max="1999" width="8.6640625" bestFit="1" customWidth="1"/>
    <col min="2000" max="2000" width="11" bestFit="1" customWidth="1"/>
    <col min="2001" max="2001" width="8.6640625" bestFit="1" customWidth="1"/>
    <col min="2002" max="2002" width="11" bestFit="1" customWidth="1"/>
    <col min="2003" max="2003" width="9.6640625" bestFit="1" customWidth="1"/>
    <col min="2004" max="2004" width="12" bestFit="1" customWidth="1"/>
    <col min="2005" max="2005" width="9.6640625" bestFit="1" customWidth="1"/>
    <col min="2006" max="2006" width="12" bestFit="1" customWidth="1"/>
    <col min="2007" max="2007" width="9.6640625" bestFit="1" customWidth="1"/>
    <col min="2008" max="2008" width="12" bestFit="1" customWidth="1"/>
    <col min="2009" max="2009" width="8.6640625" bestFit="1" customWidth="1"/>
    <col min="2010" max="2010" width="11" bestFit="1" customWidth="1"/>
    <col min="2011" max="2011" width="10.6640625" bestFit="1" customWidth="1"/>
    <col min="2012" max="2012" width="13.109375" bestFit="1" customWidth="1"/>
    <col min="2013" max="2013" width="9" bestFit="1" customWidth="1"/>
    <col min="2014" max="2014" width="11" bestFit="1" customWidth="1"/>
    <col min="2015" max="2015" width="8.6640625" bestFit="1" customWidth="1"/>
    <col min="2016" max="2016" width="11" bestFit="1" customWidth="1"/>
    <col min="2017" max="2017" width="8.6640625" bestFit="1" customWidth="1"/>
    <col min="2018" max="2018" width="11" bestFit="1" customWidth="1"/>
    <col min="2019" max="2019" width="9.6640625" bestFit="1" customWidth="1"/>
    <col min="2020" max="2020" width="12" bestFit="1" customWidth="1"/>
    <col min="2021" max="2021" width="9.6640625" bestFit="1" customWidth="1"/>
    <col min="2022" max="2022" width="12" bestFit="1" customWidth="1"/>
    <col min="2023" max="2023" width="9.6640625" bestFit="1" customWidth="1"/>
    <col min="2024" max="2024" width="12" bestFit="1" customWidth="1"/>
    <col min="2025" max="2025" width="9.6640625" bestFit="1" customWidth="1"/>
    <col min="2026" max="2026" width="12" bestFit="1" customWidth="1"/>
    <col min="2027" max="2027" width="9.6640625" bestFit="1" customWidth="1"/>
    <col min="2028" max="2028" width="12" bestFit="1" customWidth="1"/>
    <col min="2029" max="2029" width="9.6640625" bestFit="1" customWidth="1"/>
    <col min="2030" max="2030" width="12" bestFit="1" customWidth="1"/>
    <col min="2031" max="2031" width="9.6640625" bestFit="1" customWidth="1"/>
    <col min="2032" max="2032" width="12" bestFit="1" customWidth="1"/>
    <col min="2033" max="2033" width="9.6640625" bestFit="1" customWidth="1"/>
    <col min="2034" max="2034" width="12" bestFit="1" customWidth="1"/>
    <col min="2035" max="2035" width="9.6640625" bestFit="1" customWidth="1"/>
    <col min="2036" max="2036" width="12" bestFit="1" customWidth="1"/>
    <col min="2037" max="2037" width="7.6640625" bestFit="1" customWidth="1"/>
    <col min="2038" max="2038" width="10" bestFit="1" customWidth="1"/>
    <col min="2039" max="2039" width="10.6640625" bestFit="1" customWidth="1"/>
    <col min="2040" max="2040" width="13.109375" bestFit="1" customWidth="1"/>
    <col min="2041" max="2041" width="9.6640625" bestFit="1" customWidth="1"/>
    <col min="2042" max="2042" width="12" bestFit="1" customWidth="1"/>
    <col min="2043" max="2043" width="8.6640625" bestFit="1" customWidth="1"/>
    <col min="2044" max="2044" width="11" bestFit="1" customWidth="1"/>
    <col min="2045" max="2045" width="9.6640625" bestFit="1" customWidth="1"/>
    <col min="2046" max="2046" width="12" bestFit="1" customWidth="1"/>
    <col min="2047" max="2047" width="9.6640625" bestFit="1" customWidth="1"/>
    <col min="2048" max="2048" width="12" bestFit="1" customWidth="1"/>
    <col min="2049" max="2049" width="9.6640625" bestFit="1" customWidth="1"/>
    <col min="2050" max="2050" width="12" bestFit="1" customWidth="1"/>
    <col min="2051" max="2051" width="9" bestFit="1" customWidth="1"/>
    <col min="2052" max="2052" width="11" bestFit="1" customWidth="1"/>
    <col min="2053" max="2053" width="8.6640625" bestFit="1" customWidth="1"/>
    <col min="2054" max="2054" width="11" bestFit="1" customWidth="1"/>
    <col min="2055" max="2055" width="9.6640625" bestFit="1" customWidth="1"/>
    <col min="2056" max="2056" width="12" bestFit="1" customWidth="1"/>
    <col min="2057" max="2057" width="9.6640625" bestFit="1" customWidth="1"/>
    <col min="2058" max="2058" width="12" bestFit="1" customWidth="1"/>
    <col min="2059" max="2059" width="8.6640625" bestFit="1" customWidth="1"/>
    <col min="2060" max="2060" width="11" bestFit="1" customWidth="1"/>
    <col min="2061" max="2061" width="9.6640625" bestFit="1" customWidth="1"/>
    <col min="2062" max="2062" width="12" bestFit="1" customWidth="1"/>
    <col min="2063" max="2063" width="8" bestFit="1" customWidth="1"/>
    <col min="2064" max="2064" width="10" bestFit="1" customWidth="1"/>
    <col min="2065" max="2066" width="8.6640625" bestFit="1" customWidth="1"/>
    <col min="2067" max="2067" width="11" bestFit="1" customWidth="1"/>
    <col min="2068" max="2068" width="8.6640625" bestFit="1" customWidth="1"/>
    <col min="2069" max="2069" width="11" bestFit="1" customWidth="1"/>
    <col min="2070" max="2070" width="9.6640625" bestFit="1" customWidth="1"/>
    <col min="2071" max="2071" width="12" bestFit="1" customWidth="1"/>
    <col min="2072" max="2074" width="9.6640625" bestFit="1" customWidth="1"/>
    <col min="2075" max="2075" width="12" bestFit="1" customWidth="1"/>
    <col min="2076" max="2076" width="9.6640625" bestFit="1" customWidth="1"/>
    <col min="2077" max="2077" width="12" bestFit="1" customWidth="1"/>
    <col min="2078" max="2078" width="9.6640625" bestFit="1" customWidth="1"/>
    <col min="2079" max="2079" width="12" bestFit="1" customWidth="1"/>
    <col min="2080" max="2080" width="8.6640625" bestFit="1" customWidth="1"/>
    <col min="2081" max="2081" width="11" bestFit="1" customWidth="1"/>
    <col min="2082" max="2083" width="9.6640625" bestFit="1" customWidth="1"/>
    <col min="2084" max="2084" width="12" bestFit="1" customWidth="1"/>
    <col min="2085" max="2085" width="9.6640625" bestFit="1" customWidth="1"/>
    <col min="2086" max="2086" width="12" bestFit="1" customWidth="1"/>
    <col min="2087" max="2087" width="9.6640625" bestFit="1" customWidth="1"/>
    <col min="2088" max="2088" width="12" bestFit="1" customWidth="1"/>
    <col min="2089" max="2089" width="8.6640625" bestFit="1" customWidth="1"/>
    <col min="2090" max="2090" width="11" bestFit="1" customWidth="1"/>
    <col min="2091" max="2091" width="8.6640625" bestFit="1" customWidth="1"/>
    <col min="2092" max="2092" width="11" bestFit="1" customWidth="1"/>
    <col min="2093" max="2093" width="8.6640625" bestFit="1" customWidth="1"/>
    <col min="2094" max="2094" width="11" bestFit="1" customWidth="1"/>
    <col min="2095" max="2095" width="9.6640625" bestFit="1" customWidth="1"/>
    <col min="2096" max="2096" width="12" bestFit="1" customWidth="1"/>
    <col min="2097" max="2098" width="9.6640625" bestFit="1" customWidth="1"/>
    <col min="2099" max="2099" width="12" bestFit="1" customWidth="1"/>
    <col min="2100" max="2100" width="9.6640625" bestFit="1" customWidth="1"/>
    <col min="2101" max="2101" width="12" bestFit="1" customWidth="1"/>
    <col min="2102" max="2102" width="8.6640625" bestFit="1" customWidth="1"/>
    <col min="2103" max="2103" width="11" bestFit="1" customWidth="1"/>
    <col min="2104" max="2104" width="8" bestFit="1" customWidth="1"/>
    <col min="2105" max="2105" width="10" bestFit="1" customWidth="1"/>
    <col min="2106" max="2106" width="9.6640625" bestFit="1" customWidth="1"/>
    <col min="2107" max="2107" width="12" bestFit="1" customWidth="1"/>
    <col min="2108" max="2108" width="9.6640625" bestFit="1" customWidth="1"/>
    <col min="2109" max="2109" width="11" bestFit="1" customWidth="1"/>
    <col min="2110" max="2110" width="8.6640625" bestFit="1" customWidth="1"/>
    <col min="2111" max="2111" width="11" bestFit="1" customWidth="1"/>
    <col min="2112" max="2112" width="9.6640625" bestFit="1" customWidth="1"/>
    <col min="2113" max="2113" width="12" bestFit="1" customWidth="1"/>
    <col min="2114" max="2114" width="8.6640625" bestFit="1" customWidth="1"/>
    <col min="2115" max="2115" width="11" bestFit="1" customWidth="1"/>
    <col min="2116" max="2116" width="7.6640625" bestFit="1" customWidth="1"/>
    <col min="2117" max="2117" width="10" bestFit="1" customWidth="1"/>
    <col min="2118" max="2118" width="9.6640625" bestFit="1" customWidth="1"/>
    <col min="2119" max="2119" width="12" bestFit="1" customWidth="1"/>
    <col min="2120" max="2120" width="9.6640625" bestFit="1" customWidth="1"/>
    <col min="2121" max="2121" width="12" bestFit="1" customWidth="1"/>
    <col min="2122" max="2122" width="9.6640625" bestFit="1" customWidth="1"/>
    <col min="2123" max="2123" width="12" bestFit="1" customWidth="1"/>
    <col min="2124" max="2124" width="8.6640625" bestFit="1" customWidth="1"/>
    <col min="2125" max="2125" width="11" bestFit="1" customWidth="1"/>
    <col min="2126" max="2126" width="9.6640625" bestFit="1" customWidth="1"/>
    <col min="2127" max="2127" width="12" bestFit="1" customWidth="1"/>
    <col min="2128" max="2128" width="8.6640625" bestFit="1" customWidth="1"/>
    <col min="2129" max="2129" width="11" bestFit="1" customWidth="1"/>
    <col min="2130" max="2133" width="8.6640625" bestFit="1" customWidth="1"/>
    <col min="2134" max="2134" width="11" bestFit="1" customWidth="1"/>
    <col min="2135" max="2135" width="9.6640625" bestFit="1" customWidth="1"/>
    <col min="2136" max="2136" width="12" bestFit="1" customWidth="1"/>
    <col min="2137" max="2137" width="8.6640625" bestFit="1" customWidth="1"/>
    <col min="2138" max="2138" width="11" bestFit="1" customWidth="1"/>
    <col min="2139" max="2139" width="8.6640625" bestFit="1" customWidth="1"/>
    <col min="2140" max="2140" width="11" bestFit="1" customWidth="1"/>
    <col min="2141" max="2141" width="8.6640625" bestFit="1" customWidth="1"/>
    <col min="2142" max="2142" width="11" bestFit="1" customWidth="1"/>
    <col min="2143" max="2143" width="8.6640625" bestFit="1" customWidth="1"/>
    <col min="2144" max="2144" width="11" bestFit="1" customWidth="1"/>
    <col min="2145" max="2145" width="9.6640625" bestFit="1" customWidth="1"/>
    <col min="2146" max="2146" width="12" bestFit="1" customWidth="1"/>
    <col min="2147" max="2147" width="9.6640625" bestFit="1" customWidth="1"/>
    <col min="2148" max="2148" width="12" bestFit="1" customWidth="1"/>
    <col min="2149" max="2149" width="8.6640625" bestFit="1" customWidth="1"/>
    <col min="2150" max="2150" width="11" bestFit="1" customWidth="1"/>
    <col min="2151" max="2151" width="9.6640625" bestFit="1" customWidth="1"/>
    <col min="2152" max="2152" width="12" bestFit="1" customWidth="1"/>
    <col min="2153" max="2153" width="7.6640625" bestFit="1" customWidth="1"/>
    <col min="2154" max="2154" width="10" bestFit="1" customWidth="1"/>
    <col min="2155" max="2155" width="9.6640625" bestFit="1" customWidth="1"/>
    <col min="2156" max="2156" width="12" bestFit="1" customWidth="1"/>
    <col min="2157" max="2158" width="9.6640625" bestFit="1" customWidth="1"/>
    <col min="2159" max="2159" width="12" bestFit="1" customWidth="1"/>
    <col min="2160" max="2160" width="8.6640625" bestFit="1" customWidth="1"/>
    <col min="2161" max="2161" width="11" bestFit="1" customWidth="1"/>
    <col min="2162" max="2162" width="7.6640625" bestFit="1" customWidth="1"/>
    <col min="2163" max="2163" width="10" bestFit="1" customWidth="1"/>
    <col min="2164" max="2164" width="9.6640625" bestFit="1" customWidth="1"/>
    <col min="2165" max="2165" width="12" bestFit="1" customWidth="1"/>
    <col min="2166" max="2166" width="9.6640625" bestFit="1" customWidth="1"/>
    <col min="2167" max="2167" width="12" bestFit="1" customWidth="1"/>
    <col min="2168" max="2169" width="7.6640625" bestFit="1" customWidth="1"/>
    <col min="2170" max="2170" width="10" bestFit="1" customWidth="1"/>
    <col min="2171" max="2171" width="9.6640625" bestFit="1" customWidth="1"/>
    <col min="2172" max="2172" width="12" bestFit="1" customWidth="1"/>
    <col min="2173" max="2173" width="9.6640625" bestFit="1" customWidth="1"/>
    <col min="2174" max="2174" width="12" bestFit="1" customWidth="1"/>
    <col min="2175" max="2175" width="9.6640625" bestFit="1" customWidth="1"/>
    <col min="2176" max="2176" width="12" bestFit="1" customWidth="1"/>
    <col min="2177" max="2177" width="9.6640625" bestFit="1" customWidth="1"/>
    <col min="2178" max="2178" width="12" bestFit="1" customWidth="1"/>
    <col min="2179" max="2179" width="8.6640625" bestFit="1" customWidth="1"/>
    <col min="2180" max="2180" width="11" bestFit="1" customWidth="1"/>
    <col min="2181" max="2181" width="9.6640625" bestFit="1" customWidth="1"/>
    <col min="2182" max="2182" width="12" bestFit="1" customWidth="1"/>
    <col min="2183" max="2183" width="9.6640625" bestFit="1" customWidth="1"/>
    <col min="2184" max="2184" width="12" bestFit="1" customWidth="1"/>
    <col min="2185" max="2185" width="10.6640625" bestFit="1" customWidth="1"/>
    <col min="2186" max="2186" width="13.109375" bestFit="1" customWidth="1"/>
    <col min="2187" max="2187" width="9.6640625" bestFit="1" customWidth="1"/>
    <col min="2188" max="2188" width="12" bestFit="1" customWidth="1"/>
    <col min="2189" max="2189" width="8.6640625" bestFit="1" customWidth="1"/>
    <col min="2190" max="2190" width="11" bestFit="1" customWidth="1"/>
    <col min="2191" max="2191" width="8.6640625" bestFit="1" customWidth="1"/>
    <col min="2192" max="2192" width="11" bestFit="1" customWidth="1"/>
    <col min="2193" max="2194" width="9.6640625" bestFit="1" customWidth="1"/>
    <col min="2195" max="2195" width="11" bestFit="1" customWidth="1"/>
    <col min="2196" max="2200" width="8.6640625" bestFit="1" customWidth="1"/>
    <col min="2201" max="2201" width="11" bestFit="1" customWidth="1"/>
    <col min="2202" max="2202" width="8.6640625" bestFit="1" customWidth="1"/>
    <col min="2203" max="2203" width="11" bestFit="1" customWidth="1"/>
    <col min="2204" max="2204" width="8.6640625" bestFit="1" customWidth="1"/>
    <col min="2205" max="2205" width="11" bestFit="1" customWidth="1"/>
    <col min="2206" max="2206" width="8.6640625" bestFit="1" customWidth="1"/>
    <col min="2207" max="2207" width="11" bestFit="1" customWidth="1"/>
    <col min="2208" max="2211" width="8.6640625" bestFit="1" customWidth="1"/>
    <col min="2212" max="2212" width="11" bestFit="1" customWidth="1"/>
    <col min="2213" max="2213" width="8.6640625" bestFit="1" customWidth="1"/>
    <col min="2214" max="2214" width="11" bestFit="1" customWidth="1"/>
    <col min="2215" max="2215" width="8.6640625" bestFit="1" customWidth="1"/>
    <col min="2216" max="2216" width="11" bestFit="1" customWidth="1"/>
    <col min="2217" max="2217" width="8.6640625" bestFit="1" customWidth="1"/>
    <col min="2218" max="2218" width="11" bestFit="1" customWidth="1"/>
    <col min="2219" max="2219" width="9.6640625" bestFit="1" customWidth="1"/>
    <col min="2220" max="2220" width="12" bestFit="1" customWidth="1"/>
    <col min="2221" max="2221" width="10.6640625" bestFit="1" customWidth="1"/>
    <col min="2222" max="2222" width="13.109375" bestFit="1" customWidth="1"/>
    <col min="2223" max="2223" width="7.6640625" bestFit="1" customWidth="1"/>
    <col min="2224" max="2224" width="10" bestFit="1" customWidth="1"/>
    <col min="2225" max="2226" width="9.6640625" bestFit="1" customWidth="1"/>
    <col min="2227" max="2227" width="12" bestFit="1" customWidth="1"/>
    <col min="2228" max="2228" width="9.6640625" bestFit="1" customWidth="1"/>
    <col min="2229" max="2229" width="12" bestFit="1" customWidth="1"/>
    <col min="2230" max="2231" width="9.6640625" bestFit="1" customWidth="1"/>
    <col min="2232" max="2232" width="12" bestFit="1" customWidth="1"/>
    <col min="2233" max="2233" width="8.6640625" bestFit="1" customWidth="1"/>
    <col min="2234" max="2234" width="11" bestFit="1" customWidth="1"/>
    <col min="2235" max="2235" width="9.6640625" bestFit="1" customWidth="1"/>
    <col min="2236" max="2236" width="12" bestFit="1" customWidth="1"/>
    <col min="2237" max="2237" width="9.6640625" bestFit="1" customWidth="1"/>
    <col min="2238" max="2238" width="12" bestFit="1" customWidth="1"/>
    <col min="2239" max="2239" width="9.6640625" bestFit="1" customWidth="1"/>
    <col min="2240" max="2240" width="12" bestFit="1" customWidth="1"/>
    <col min="2241" max="2241" width="8.6640625" bestFit="1" customWidth="1"/>
    <col min="2242" max="2242" width="11" bestFit="1" customWidth="1"/>
    <col min="2243" max="2243" width="9.6640625" bestFit="1" customWidth="1"/>
    <col min="2244" max="2244" width="12" bestFit="1" customWidth="1"/>
    <col min="2245" max="2245" width="8.6640625" bestFit="1" customWidth="1"/>
    <col min="2246" max="2246" width="11" bestFit="1" customWidth="1"/>
    <col min="2247" max="2247" width="9.6640625" bestFit="1" customWidth="1"/>
    <col min="2248" max="2248" width="12" bestFit="1" customWidth="1"/>
    <col min="2249" max="2249" width="9.6640625" bestFit="1" customWidth="1"/>
    <col min="2250" max="2250" width="12" bestFit="1" customWidth="1"/>
    <col min="2251" max="2252" width="9.6640625" bestFit="1" customWidth="1"/>
    <col min="2253" max="2253" width="12" bestFit="1" customWidth="1"/>
    <col min="2254" max="2254" width="9.6640625" bestFit="1" customWidth="1"/>
    <col min="2255" max="2255" width="12" bestFit="1" customWidth="1"/>
    <col min="2256" max="2256" width="9.6640625" bestFit="1" customWidth="1"/>
    <col min="2257" max="2257" width="12" bestFit="1" customWidth="1"/>
    <col min="2258" max="2259" width="9.6640625" bestFit="1" customWidth="1"/>
    <col min="2260" max="2260" width="12" bestFit="1" customWidth="1"/>
    <col min="2261" max="2261" width="8.6640625" bestFit="1" customWidth="1"/>
    <col min="2262" max="2262" width="11" bestFit="1" customWidth="1"/>
    <col min="2263" max="2263" width="8.6640625" bestFit="1" customWidth="1"/>
    <col min="2264" max="2264" width="11" bestFit="1" customWidth="1"/>
    <col min="2265" max="2265" width="8.6640625" bestFit="1" customWidth="1"/>
    <col min="2266" max="2266" width="11" bestFit="1" customWidth="1"/>
    <col min="2267" max="2268" width="9.6640625" bestFit="1" customWidth="1"/>
    <col min="2269" max="2269" width="12" bestFit="1" customWidth="1"/>
    <col min="2270" max="2270" width="8.6640625" bestFit="1" customWidth="1"/>
    <col min="2271" max="2271" width="11" bestFit="1" customWidth="1"/>
    <col min="2272" max="2273" width="9.6640625" bestFit="1" customWidth="1"/>
    <col min="2274" max="2274" width="12" bestFit="1" customWidth="1"/>
    <col min="2275" max="2275" width="9.6640625" bestFit="1" customWidth="1"/>
    <col min="2276" max="2276" width="12" bestFit="1" customWidth="1"/>
    <col min="2277" max="2277" width="9.6640625" bestFit="1" customWidth="1"/>
    <col min="2278" max="2278" width="12" bestFit="1" customWidth="1"/>
    <col min="2279" max="2279" width="10.6640625" bestFit="1" customWidth="1"/>
    <col min="2280" max="2280" width="13.109375" bestFit="1" customWidth="1"/>
    <col min="2281" max="2281" width="8.6640625" bestFit="1" customWidth="1"/>
    <col min="2282" max="2282" width="11" bestFit="1" customWidth="1"/>
    <col min="2283" max="2283" width="9.6640625" bestFit="1" customWidth="1"/>
    <col min="2284" max="2284" width="12" bestFit="1" customWidth="1"/>
    <col min="2285" max="2285" width="10.6640625" bestFit="1" customWidth="1"/>
    <col min="2286" max="2286" width="13.109375" bestFit="1" customWidth="1"/>
    <col min="2287" max="2287" width="9.6640625" bestFit="1" customWidth="1"/>
    <col min="2288" max="2288" width="11" bestFit="1" customWidth="1"/>
    <col min="2289" max="2290" width="9.6640625" bestFit="1" customWidth="1"/>
    <col min="2291" max="2291" width="12" bestFit="1" customWidth="1"/>
    <col min="2292" max="2292" width="9.6640625" bestFit="1" customWidth="1"/>
    <col min="2293" max="2293" width="12" bestFit="1" customWidth="1"/>
    <col min="2294" max="2294" width="9.6640625" bestFit="1" customWidth="1"/>
    <col min="2295" max="2295" width="12" bestFit="1" customWidth="1"/>
    <col min="2296" max="2296" width="9.6640625" bestFit="1" customWidth="1"/>
    <col min="2297" max="2297" width="12" bestFit="1" customWidth="1"/>
    <col min="2298" max="2299" width="8.6640625" bestFit="1" customWidth="1"/>
    <col min="2300" max="2300" width="11" bestFit="1" customWidth="1"/>
    <col min="2301" max="2301" width="6.6640625" bestFit="1" customWidth="1"/>
    <col min="2302" max="2302" width="8.44140625" bestFit="1" customWidth="1"/>
    <col min="2303" max="2303" width="9.6640625" bestFit="1" customWidth="1"/>
    <col min="2304" max="2304" width="12" bestFit="1" customWidth="1"/>
    <col min="2305" max="2305" width="9.6640625" bestFit="1" customWidth="1"/>
    <col min="2306" max="2306" width="12" bestFit="1" customWidth="1"/>
    <col min="2307" max="2307" width="9.6640625" bestFit="1" customWidth="1"/>
    <col min="2308" max="2308" width="12" bestFit="1" customWidth="1"/>
    <col min="2309" max="2309" width="9.6640625" bestFit="1" customWidth="1"/>
    <col min="2310" max="2310" width="12" bestFit="1" customWidth="1"/>
    <col min="2311" max="2311" width="9.6640625" bestFit="1" customWidth="1"/>
    <col min="2312" max="2312" width="12" bestFit="1" customWidth="1"/>
    <col min="2313" max="2313" width="9.6640625" bestFit="1" customWidth="1"/>
    <col min="2314" max="2314" width="12" bestFit="1" customWidth="1"/>
    <col min="2315" max="2315" width="8.6640625" bestFit="1" customWidth="1"/>
    <col min="2316" max="2316" width="11" bestFit="1" customWidth="1"/>
    <col min="2317" max="2317" width="9.6640625" bestFit="1" customWidth="1"/>
    <col min="2318" max="2318" width="12" bestFit="1" customWidth="1"/>
    <col min="2319" max="2319" width="9.6640625" bestFit="1" customWidth="1"/>
    <col min="2320" max="2320" width="12" bestFit="1" customWidth="1"/>
    <col min="2321" max="2321" width="9.6640625" bestFit="1" customWidth="1"/>
    <col min="2322" max="2322" width="12" bestFit="1" customWidth="1"/>
    <col min="2323" max="2323" width="9.6640625" bestFit="1" customWidth="1"/>
    <col min="2324" max="2324" width="12" bestFit="1" customWidth="1"/>
    <col min="2325" max="2327" width="8.6640625" bestFit="1" customWidth="1"/>
    <col min="2328" max="2328" width="11" bestFit="1" customWidth="1"/>
    <col min="2329" max="2329" width="8.6640625" bestFit="1" customWidth="1"/>
    <col min="2330" max="2330" width="11" bestFit="1" customWidth="1"/>
    <col min="2331" max="2331" width="8.6640625" bestFit="1" customWidth="1"/>
    <col min="2332" max="2332" width="11" bestFit="1" customWidth="1"/>
    <col min="2333" max="2334" width="8.6640625" bestFit="1" customWidth="1"/>
    <col min="2335" max="2335" width="11" bestFit="1" customWidth="1"/>
    <col min="2336" max="2336" width="9.6640625" bestFit="1" customWidth="1"/>
    <col min="2337" max="2337" width="12" bestFit="1" customWidth="1"/>
    <col min="2338" max="2338" width="8.6640625" bestFit="1" customWidth="1"/>
    <col min="2339" max="2339" width="11" bestFit="1" customWidth="1"/>
    <col min="2340" max="2340" width="9.6640625" bestFit="1" customWidth="1"/>
    <col min="2341" max="2341" width="12" bestFit="1" customWidth="1"/>
    <col min="2342" max="2342" width="9.6640625" bestFit="1" customWidth="1"/>
    <col min="2343" max="2343" width="12" bestFit="1" customWidth="1"/>
    <col min="2344" max="2344" width="9.6640625" bestFit="1" customWidth="1"/>
    <col min="2345" max="2345" width="12" bestFit="1" customWidth="1"/>
    <col min="2346" max="2346" width="9.6640625" bestFit="1" customWidth="1"/>
    <col min="2347" max="2347" width="12" bestFit="1" customWidth="1"/>
    <col min="2348" max="2348" width="9.6640625" bestFit="1" customWidth="1"/>
    <col min="2349" max="2349" width="12" bestFit="1" customWidth="1"/>
    <col min="2350" max="2350" width="9.6640625" bestFit="1" customWidth="1"/>
    <col min="2351" max="2351" width="12" bestFit="1" customWidth="1"/>
    <col min="2352" max="2352" width="8.6640625" bestFit="1" customWidth="1"/>
    <col min="2353" max="2353" width="11" bestFit="1" customWidth="1"/>
    <col min="2354" max="2354" width="9.6640625" bestFit="1" customWidth="1"/>
    <col min="2355" max="2355" width="12" bestFit="1" customWidth="1"/>
    <col min="2356" max="2356" width="8.6640625" bestFit="1" customWidth="1"/>
    <col min="2357" max="2357" width="11" bestFit="1" customWidth="1"/>
    <col min="2358" max="2358" width="9.6640625" bestFit="1" customWidth="1"/>
    <col min="2359" max="2359" width="12" bestFit="1" customWidth="1"/>
    <col min="2360" max="2360" width="7.6640625" bestFit="1" customWidth="1"/>
    <col min="2361" max="2361" width="10" bestFit="1" customWidth="1"/>
    <col min="2362" max="2362" width="8.6640625" bestFit="1" customWidth="1"/>
    <col min="2363" max="2363" width="11" bestFit="1" customWidth="1"/>
    <col min="2364" max="2364" width="9.6640625" bestFit="1" customWidth="1"/>
    <col min="2365" max="2365" width="12" bestFit="1" customWidth="1"/>
    <col min="2366" max="2366" width="8.6640625" bestFit="1" customWidth="1"/>
    <col min="2367" max="2367" width="11" bestFit="1" customWidth="1"/>
    <col min="2368" max="2368" width="8.6640625" bestFit="1" customWidth="1"/>
    <col min="2369" max="2369" width="11" bestFit="1" customWidth="1"/>
    <col min="2370" max="2371" width="9.6640625" bestFit="1" customWidth="1"/>
    <col min="2372" max="2372" width="12" bestFit="1" customWidth="1"/>
    <col min="2373" max="2373" width="9.6640625" bestFit="1" customWidth="1"/>
    <col min="2374" max="2374" width="12" bestFit="1" customWidth="1"/>
    <col min="2375" max="2375" width="9.6640625" bestFit="1" customWidth="1"/>
    <col min="2376" max="2376" width="12" bestFit="1" customWidth="1"/>
    <col min="2377" max="2377" width="8.6640625" bestFit="1" customWidth="1"/>
    <col min="2378" max="2378" width="11" bestFit="1" customWidth="1"/>
    <col min="2379" max="2379" width="9.6640625" bestFit="1" customWidth="1"/>
    <col min="2380" max="2380" width="12" bestFit="1" customWidth="1"/>
    <col min="2381" max="2381" width="8.6640625" bestFit="1" customWidth="1"/>
    <col min="2382" max="2382" width="11" bestFit="1" customWidth="1"/>
    <col min="2383" max="2383" width="9.6640625" bestFit="1" customWidth="1"/>
    <col min="2384" max="2384" width="12" bestFit="1" customWidth="1"/>
    <col min="2385" max="2385" width="8.6640625" bestFit="1" customWidth="1"/>
    <col min="2386" max="2386" width="11" bestFit="1" customWidth="1"/>
    <col min="2387" max="2388" width="9.6640625" bestFit="1" customWidth="1"/>
    <col min="2389" max="2389" width="12" bestFit="1" customWidth="1"/>
    <col min="2390" max="2390" width="8.6640625" bestFit="1" customWidth="1"/>
    <col min="2391" max="2391" width="11" bestFit="1" customWidth="1"/>
    <col min="2392" max="2393" width="8.6640625" bestFit="1" customWidth="1"/>
    <col min="2394" max="2394" width="11" bestFit="1" customWidth="1"/>
    <col min="2395" max="2395" width="8.6640625" bestFit="1" customWidth="1"/>
    <col min="2396" max="2396" width="11" bestFit="1" customWidth="1"/>
    <col min="2397" max="2397" width="8.6640625" bestFit="1" customWidth="1"/>
    <col min="2398" max="2398" width="11" bestFit="1" customWidth="1"/>
    <col min="2399" max="2399" width="9.6640625" bestFit="1" customWidth="1"/>
    <col min="2400" max="2400" width="12" bestFit="1" customWidth="1"/>
    <col min="2401" max="2401" width="9.6640625" bestFit="1" customWidth="1"/>
    <col min="2402" max="2402" width="12" bestFit="1" customWidth="1"/>
    <col min="2403" max="2403" width="8.6640625" bestFit="1" customWidth="1"/>
    <col min="2404" max="2404" width="11" bestFit="1" customWidth="1"/>
    <col min="2405" max="2405" width="9.6640625" bestFit="1" customWidth="1"/>
    <col min="2406" max="2406" width="12" bestFit="1" customWidth="1"/>
    <col min="2407" max="2407" width="9.6640625" bestFit="1" customWidth="1"/>
    <col min="2408" max="2408" width="12" bestFit="1" customWidth="1"/>
    <col min="2409" max="2409" width="9.6640625" bestFit="1" customWidth="1"/>
    <col min="2410" max="2410" width="12" bestFit="1" customWidth="1"/>
    <col min="2411" max="2412" width="8.6640625" bestFit="1" customWidth="1"/>
    <col min="2413" max="2413" width="11" bestFit="1" customWidth="1"/>
    <col min="2414" max="2414" width="10.6640625" bestFit="1" customWidth="1"/>
    <col min="2415" max="2415" width="13.109375" bestFit="1" customWidth="1"/>
    <col min="2416" max="2416" width="9.6640625" bestFit="1" customWidth="1"/>
    <col min="2417" max="2417" width="12" bestFit="1" customWidth="1"/>
    <col min="2418" max="2418" width="8.6640625" bestFit="1" customWidth="1"/>
    <col min="2419" max="2419" width="11" bestFit="1" customWidth="1"/>
    <col min="2420" max="2420" width="8.6640625" bestFit="1" customWidth="1"/>
    <col min="2421" max="2421" width="11" bestFit="1" customWidth="1"/>
    <col min="2422" max="2422" width="8.6640625" bestFit="1" customWidth="1"/>
    <col min="2423" max="2423" width="11" bestFit="1" customWidth="1"/>
    <col min="2424" max="2424" width="10.6640625" bestFit="1" customWidth="1"/>
    <col min="2425" max="2425" width="13.109375" bestFit="1" customWidth="1"/>
    <col min="2426" max="2426" width="9.6640625" bestFit="1" customWidth="1"/>
    <col min="2427" max="2427" width="12" bestFit="1" customWidth="1"/>
    <col min="2428" max="2428" width="9.6640625" bestFit="1" customWidth="1"/>
    <col min="2429" max="2429" width="12" bestFit="1" customWidth="1"/>
    <col min="2430" max="2430" width="8.6640625" bestFit="1" customWidth="1"/>
    <col min="2431" max="2431" width="11" bestFit="1" customWidth="1"/>
    <col min="2432" max="2432" width="9.6640625" bestFit="1" customWidth="1"/>
    <col min="2433" max="2433" width="12" bestFit="1" customWidth="1"/>
    <col min="2434" max="2434" width="9.6640625" bestFit="1" customWidth="1"/>
    <col min="2435" max="2435" width="12" bestFit="1" customWidth="1"/>
    <col min="2436" max="2436" width="8.6640625" bestFit="1" customWidth="1"/>
    <col min="2437" max="2437" width="11" bestFit="1" customWidth="1"/>
    <col min="2438" max="2438" width="9.6640625" bestFit="1" customWidth="1"/>
    <col min="2439" max="2439" width="12" bestFit="1" customWidth="1"/>
    <col min="2440" max="2440" width="9.6640625" bestFit="1" customWidth="1"/>
    <col min="2441" max="2441" width="12" bestFit="1" customWidth="1"/>
    <col min="2442" max="2442" width="9.6640625" bestFit="1" customWidth="1"/>
    <col min="2443" max="2443" width="12" bestFit="1" customWidth="1"/>
    <col min="2444" max="2444" width="10.6640625" bestFit="1" customWidth="1"/>
    <col min="2445" max="2445" width="13.109375" bestFit="1" customWidth="1"/>
    <col min="2446" max="2447" width="9.6640625" bestFit="1" customWidth="1"/>
    <col min="2448" max="2448" width="12" bestFit="1" customWidth="1"/>
    <col min="2449" max="2449" width="9" bestFit="1" customWidth="1"/>
    <col min="2450" max="2450" width="11" bestFit="1" customWidth="1"/>
    <col min="2451" max="2451" width="7.6640625" bestFit="1" customWidth="1"/>
    <col min="2452" max="2452" width="10" bestFit="1" customWidth="1"/>
    <col min="2453" max="2453" width="9.6640625" bestFit="1" customWidth="1"/>
    <col min="2454" max="2454" width="12" bestFit="1" customWidth="1"/>
    <col min="2455" max="2455" width="9.6640625" bestFit="1" customWidth="1"/>
    <col min="2456" max="2456" width="12" bestFit="1" customWidth="1"/>
    <col min="2457" max="2457" width="9.6640625" bestFit="1" customWidth="1"/>
    <col min="2458" max="2458" width="12" bestFit="1" customWidth="1"/>
    <col min="2459" max="2459" width="9.6640625" bestFit="1" customWidth="1"/>
    <col min="2460" max="2460" width="12" bestFit="1" customWidth="1"/>
    <col min="2461" max="2461" width="8.6640625" bestFit="1" customWidth="1"/>
    <col min="2462" max="2462" width="11" bestFit="1" customWidth="1"/>
    <col min="2463" max="2463" width="9.6640625" bestFit="1" customWidth="1"/>
    <col min="2464" max="2464" width="11" bestFit="1" customWidth="1"/>
    <col min="2465" max="2466" width="9.6640625" bestFit="1" customWidth="1"/>
    <col min="2467" max="2467" width="12" bestFit="1" customWidth="1"/>
    <col min="2468" max="2468" width="8.6640625" bestFit="1" customWidth="1"/>
    <col min="2469" max="2469" width="11" bestFit="1" customWidth="1"/>
    <col min="2470" max="2471" width="9.6640625" bestFit="1" customWidth="1"/>
    <col min="2472" max="2472" width="12" bestFit="1" customWidth="1"/>
    <col min="2473" max="2473" width="9.6640625" bestFit="1" customWidth="1"/>
    <col min="2474" max="2474" width="12" bestFit="1" customWidth="1"/>
    <col min="2475" max="2475" width="8.6640625" bestFit="1" customWidth="1"/>
    <col min="2476" max="2476" width="11" bestFit="1" customWidth="1"/>
    <col min="2477" max="2477" width="9.6640625" bestFit="1" customWidth="1"/>
    <col min="2478" max="2478" width="12" bestFit="1" customWidth="1"/>
    <col min="2479" max="2479" width="9.6640625" bestFit="1" customWidth="1"/>
    <col min="2480" max="2480" width="12" bestFit="1" customWidth="1"/>
    <col min="2481" max="2481" width="8.6640625" bestFit="1" customWidth="1"/>
    <col min="2482" max="2482" width="11" bestFit="1" customWidth="1"/>
    <col min="2483" max="2483" width="9.6640625" bestFit="1" customWidth="1"/>
    <col min="2484" max="2484" width="12" bestFit="1" customWidth="1"/>
    <col min="2485" max="2485" width="9.6640625" bestFit="1" customWidth="1"/>
    <col min="2486" max="2486" width="12" bestFit="1" customWidth="1"/>
    <col min="2487" max="2487" width="9.6640625" bestFit="1" customWidth="1"/>
    <col min="2488" max="2488" width="12" bestFit="1" customWidth="1"/>
    <col min="2489" max="2490" width="8.6640625" bestFit="1" customWidth="1"/>
    <col min="2491" max="2491" width="11" bestFit="1" customWidth="1"/>
    <col min="2492" max="2492" width="7.6640625" bestFit="1" customWidth="1"/>
    <col min="2493" max="2493" width="10" bestFit="1" customWidth="1"/>
    <col min="2494" max="2494" width="9.6640625" bestFit="1" customWidth="1"/>
    <col min="2495" max="2495" width="12" bestFit="1" customWidth="1"/>
    <col min="2496" max="2496" width="9.6640625" bestFit="1" customWidth="1"/>
    <col min="2497" max="2497" width="12" bestFit="1" customWidth="1"/>
    <col min="2498" max="2498" width="9.6640625" bestFit="1" customWidth="1"/>
    <col min="2499" max="2499" width="12" bestFit="1" customWidth="1"/>
    <col min="2500" max="2500" width="9.6640625" bestFit="1" customWidth="1"/>
    <col min="2501" max="2501" width="12" bestFit="1" customWidth="1"/>
    <col min="2502" max="2502" width="8.6640625" bestFit="1" customWidth="1"/>
    <col min="2503" max="2503" width="11" bestFit="1" customWidth="1"/>
    <col min="2504" max="2504" width="8.6640625" bestFit="1" customWidth="1"/>
    <col min="2505" max="2505" width="11" bestFit="1" customWidth="1"/>
    <col min="2506" max="2506" width="8.6640625" bestFit="1" customWidth="1"/>
    <col min="2507" max="2507" width="11" bestFit="1" customWidth="1"/>
    <col min="2508" max="2508" width="8.6640625" bestFit="1" customWidth="1"/>
    <col min="2509" max="2509" width="11" bestFit="1" customWidth="1"/>
    <col min="2510" max="2510" width="9.6640625" bestFit="1" customWidth="1"/>
    <col min="2511" max="2511" width="12" bestFit="1" customWidth="1"/>
    <col min="2512" max="2512" width="9.6640625" bestFit="1" customWidth="1"/>
    <col min="2513" max="2513" width="12" bestFit="1" customWidth="1"/>
    <col min="2514" max="2514" width="9.6640625" bestFit="1" customWidth="1"/>
    <col min="2515" max="2515" width="12" bestFit="1" customWidth="1"/>
    <col min="2516" max="2516" width="9.6640625" bestFit="1" customWidth="1"/>
    <col min="2517" max="2517" width="12" bestFit="1" customWidth="1"/>
    <col min="2518" max="2518" width="8.6640625" bestFit="1" customWidth="1"/>
    <col min="2519" max="2519" width="11" bestFit="1" customWidth="1"/>
    <col min="2520" max="2520" width="10.6640625" bestFit="1" customWidth="1"/>
    <col min="2521" max="2521" width="13.109375" bestFit="1" customWidth="1"/>
    <col min="2522" max="2522" width="9.6640625" bestFit="1" customWidth="1"/>
    <col min="2523" max="2523" width="12" bestFit="1" customWidth="1"/>
    <col min="2524" max="2524" width="9.6640625" bestFit="1" customWidth="1"/>
    <col min="2525" max="2525" width="12" bestFit="1" customWidth="1"/>
    <col min="2526" max="2526" width="7.6640625" bestFit="1" customWidth="1"/>
    <col min="2527" max="2527" width="10" bestFit="1" customWidth="1"/>
    <col min="2528" max="2528" width="6" bestFit="1" customWidth="1"/>
    <col min="2529" max="2529" width="8.44140625" bestFit="1" customWidth="1"/>
    <col min="2530" max="2530" width="9.6640625" bestFit="1" customWidth="1"/>
    <col min="2531" max="2531" width="12" bestFit="1" customWidth="1"/>
    <col min="2532" max="2533" width="9.6640625" bestFit="1" customWidth="1"/>
    <col min="2534" max="2534" width="12" bestFit="1" customWidth="1"/>
    <col min="2535" max="2535" width="8.6640625" bestFit="1" customWidth="1"/>
    <col min="2536" max="2536" width="11" bestFit="1" customWidth="1"/>
    <col min="2537" max="2537" width="9.6640625" bestFit="1" customWidth="1"/>
    <col min="2538" max="2538" width="12" bestFit="1" customWidth="1"/>
    <col min="2539" max="2539" width="9.6640625" bestFit="1" customWidth="1"/>
    <col min="2540" max="2540" width="12" bestFit="1" customWidth="1"/>
    <col min="2541" max="2541" width="9.6640625" bestFit="1" customWidth="1"/>
    <col min="2542" max="2542" width="12" bestFit="1" customWidth="1"/>
    <col min="2543" max="2543" width="9.6640625" bestFit="1" customWidth="1"/>
    <col min="2544" max="2544" width="12" bestFit="1" customWidth="1"/>
    <col min="2545" max="2545" width="9.6640625" bestFit="1" customWidth="1"/>
    <col min="2546" max="2546" width="12" bestFit="1" customWidth="1"/>
    <col min="2547" max="2547" width="10.6640625" bestFit="1" customWidth="1"/>
    <col min="2548" max="2548" width="13.109375" bestFit="1" customWidth="1"/>
    <col min="2549" max="2549" width="9.6640625" bestFit="1" customWidth="1"/>
    <col min="2550" max="2550" width="12" bestFit="1" customWidth="1"/>
    <col min="2551" max="2551" width="9.6640625" bestFit="1" customWidth="1"/>
    <col min="2552" max="2552" width="12" bestFit="1" customWidth="1"/>
    <col min="2553" max="2553" width="8" bestFit="1" customWidth="1"/>
    <col min="2554" max="2554" width="10" bestFit="1" customWidth="1"/>
    <col min="2555" max="2555" width="9.6640625" bestFit="1" customWidth="1"/>
    <col min="2556" max="2556" width="12" bestFit="1" customWidth="1"/>
    <col min="2557" max="2557" width="9.6640625" bestFit="1" customWidth="1"/>
    <col min="2558" max="2558" width="12" bestFit="1" customWidth="1"/>
    <col min="2559" max="2559" width="9.6640625" bestFit="1" customWidth="1"/>
    <col min="2560" max="2560" width="12" bestFit="1" customWidth="1"/>
    <col min="2561" max="2561" width="8.6640625" bestFit="1" customWidth="1"/>
    <col min="2562" max="2562" width="11" bestFit="1" customWidth="1"/>
    <col min="2563" max="2564" width="9.6640625" bestFit="1" customWidth="1"/>
    <col min="2565" max="2565" width="12" bestFit="1" customWidth="1"/>
    <col min="2566" max="2567" width="9.6640625" bestFit="1" customWidth="1"/>
    <col min="2568" max="2568" width="12" bestFit="1" customWidth="1"/>
    <col min="2569" max="2569" width="8.6640625" bestFit="1" customWidth="1"/>
    <col min="2570" max="2570" width="11" bestFit="1" customWidth="1"/>
    <col min="2571" max="2571" width="9" bestFit="1" customWidth="1"/>
    <col min="2572" max="2572" width="11" bestFit="1" customWidth="1"/>
    <col min="2573" max="2573" width="9.6640625" bestFit="1" customWidth="1"/>
    <col min="2574" max="2574" width="12" bestFit="1" customWidth="1"/>
    <col min="2575" max="2575" width="9.6640625" bestFit="1" customWidth="1"/>
    <col min="2576" max="2576" width="12" bestFit="1" customWidth="1"/>
    <col min="2577" max="2577" width="9.6640625" bestFit="1" customWidth="1"/>
    <col min="2578" max="2578" width="12" bestFit="1" customWidth="1"/>
    <col min="2579" max="2580" width="8.6640625" bestFit="1" customWidth="1"/>
    <col min="2581" max="2581" width="11" bestFit="1" customWidth="1"/>
    <col min="2582" max="2582" width="9.6640625" bestFit="1" customWidth="1"/>
    <col min="2583" max="2583" width="12" bestFit="1" customWidth="1"/>
    <col min="2584" max="2585" width="9.6640625" bestFit="1" customWidth="1"/>
    <col min="2586" max="2586" width="12" bestFit="1" customWidth="1"/>
    <col min="2587" max="2587" width="9.6640625" bestFit="1" customWidth="1"/>
    <col min="2588" max="2588" width="12" bestFit="1" customWidth="1"/>
    <col min="2589" max="2589" width="9.6640625" bestFit="1" customWidth="1"/>
    <col min="2590" max="2590" width="12" bestFit="1" customWidth="1"/>
    <col min="2591" max="2591" width="8.6640625" bestFit="1" customWidth="1"/>
    <col min="2592" max="2592" width="11" bestFit="1" customWidth="1"/>
    <col min="2593" max="2593" width="8.6640625" bestFit="1" customWidth="1"/>
    <col min="2594" max="2594" width="11" bestFit="1" customWidth="1"/>
    <col min="2595" max="2595" width="9.6640625" bestFit="1" customWidth="1"/>
    <col min="2596" max="2596" width="12" bestFit="1" customWidth="1"/>
    <col min="2597" max="2597" width="9.6640625" bestFit="1" customWidth="1"/>
    <col min="2598" max="2598" width="12" bestFit="1" customWidth="1"/>
    <col min="2599" max="2599" width="8" bestFit="1" customWidth="1"/>
    <col min="2600" max="2600" width="10" bestFit="1" customWidth="1"/>
    <col min="2601" max="2602" width="9.6640625" bestFit="1" customWidth="1"/>
    <col min="2603" max="2603" width="11" bestFit="1" customWidth="1"/>
    <col min="2604" max="2604" width="9.6640625" bestFit="1" customWidth="1"/>
    <col min="2605" max="2605" width="12" bestFit="1" customWidth="1"/>
    <col min="2606" max="2606" width="9.6640625" bestFit="1" customWidth="1"/>
    <col min="2607" max="2607" width="12" bestFit="1" customWidth="1"/>
    <col min="2608" max="2609" width="8.6640625" bestFit="1" customWidth="1"/>
    <col min="2610" max="2610" width="11" bestFit="1" customWidth="1"/>
    <col min="2611" max="2611" width="8.6640625" bestFit="1" customWidth="1"/>
    <col min="2612" max="2612" width="11" bestFit="1" customWidth="1"/>
    <col min="2613" max="2613" width="9.6640625" bestFit="1" customWidth="1"/>
    <col min="2614" max="2614" width="12" bestFit="1" customWidth="1"/>
    <col min="2615" max="2615" width="9.6640625" bestFit="1" customWidth="1"/>
    <col min="2616" max="2616" width="12" bestFit="1" customWidth="1"/>
    <col min="2617" max="2617" width="8.6640625" bestFit="1" customWidth="1"/>
    <col min="2618" max="2618" width="11" bestFit="1" customWidth="1"/>
    <col min="2619" max="2619" width="8.6640625" bestFit="1" customWidth="1"/>
    <col min="2620" max="2620" width="11" bestFit="1" customWidth="1"/>
    <col min="2621" max="2621" width="9.6640625" bestFit="1" customWidth="1"/>
    <col min="2622" max="2622" width="12" bestFit="1" customWidth="1"/>
    <col min="2623" max="2623" width="9" bestFit="1" customWidth="1"/>
    <col min="2624" max="2624" width="11" bestFit="1" customWidth="1"/>
    <col min="2625" max="2625" width="9.6640625" bestFit="1" customWidth="1"/>
    <col min="2626" max="2626" width="12" bestFit="1" customWidth="1"/>
    <col min="2627" max="2627" width="9.6640625" bestFit="1" customWidth="1"/>
    <col min="2628" max="2628" width="12" bestFit="1" customWidth="1"/>
    <col min="2629" max="2629" width="9.6640625" bestFit="1" customWidth="1"/>
    <col min="2630" max="2630" width="12" bestFit="1" customWidth="1"/>
    <col min="2631" max="2631" width="9" bestFit="1" customWidth="1"/>
    <col min="2632" max="2632" width="11" bestFit="1" customWidth="1"/>
    <col min="2633" max="2633" width="7.6640625" bestFit="1" customWidth="1"/>
    <col min="2634" max="2634" width="10" bestFit="1" customWidth="1"/>
    <col min="2635" max="2635" width="8" bestFit="1" customWidth="1"/>
    <col min="2636" max="2636" width="10" bestFit="1" customWidth="1"/>
    <col min="2637" max="2637" width="9.6640625" bestFit="1" customWidth="1"/>
    <col min="2638" max="2638" width="12" bestFit="1" customWidth="1"/>
    <col min="2639" max="2639" width="8.6640625" bestFit="1" customWidth="1"/>
    <col min="2640" max="2640" width="11" bestFit="1" customWidth="1"/>
    <col min="2641" max="2641" width="7.6640625" bestFit="1" customWidth="1"/>
    <col min="2642" max="2642" width="10" bestFit="1" customWidth="1"/>
    <col min="2643" max="2643" width="9.6640625" bestFit="1" customWidth="1"/>
    <col min="2644" max="2644" width="11" bestFit="1" customWidth="1"/>
    <col min="2645" max="2645" width="9.6640625" bestFit="1" customWidth="1"/>
    <col min="2646" max="2646" width="12" bestFit="1" customWidth="1"/>
    <col min="2647" max="2647" width="9.6640625" bestFit="1" customWidth="1"/>
    <col min="2648" max="2648" width="12" bestFit="1" customWidth="1"/>
    <col min="2649" max="2649" width="9.6640625" bestFit="1" customWidth="1"/>
    <col min="2650" max="2650" width="12" bestFit="1" customWidth="1"/>
    <col min="2651" max="2651" width="9.6640625" bestFit="1" customWidth="1"/>
    <col min="2652" max="2652" width="11" bestFit="1" customWidth="1"/>
    <col min="2653" max="2654" width="9.6640625" bestFit="1" customWidth="1"/>
    <col min="2655" max="2655" width="12" bestFit="1" customWidth="1"/>
    <col min="2656" max="2656" width="9.6640625" bestFit="1" customWidth="1"/>
    <col min="2657" max="2657" width="12" bestFit="1" customWidth="1"/>
    <col min="2658" max="2658" width="9.6640625" bestFit="1" customWidth="1"/>
    <col min="2659" max="2659" width="12" bestFit="1" customWidth="1"/>
    <col min="2660" max="2660" width="8.6640625" bestFit="1" customWidth="1"/>
    <col min="2661" max="2661" width="11" bestFit="1" customWidth="1"/>
    <col min="2662" max="2662" width="9.6640625" bestFit="1" customWidth="1"/>
    <col min="2663" max="2663" width="12" bestFit="1" customWidth="1"/>
    <col min="2664" max="2664" width="8.6640625" bestFit="1" customWidth="1"/>
    <col min="2665" max="2665" width="11" bestFit="1" customWidth="1"/>
    <col min="2666" max="2666" width="9.6640625" bestFit="1" customWidth="1"/>
    <col min="2667" max="2667" width="12" bestFit="1" customWidth="1"/>
    <col min="2668" max="2668" width="8.6640625" bestFit="1" customWidth="1"/>
    <col min="2669" max="2669" width="11" bestFit="1" customWidth="1"/>
    <col min="2670" max="2670" width="8.6640625" bestFit="1" customWidth="1"/>
    <col min="2671" max="2671" width="11" bestFit="1" customWidth="1"/>
    <col min="2672" max="2672" width="9" bestFit="1" customWidth="1"/>
    <col min="2673" max="2673" width="11" bestFit="1" customWidth="1"/>
    <col min="2674" max="2674" width="9" bestFit="1" customWidth="1"/>
    <col min="2675" max="2675" width="11" bestFit="1" customWidth="1"/>
    <col min="2676" max="2676" width="9.6640625" bestFit="1" customWidth="1"/>
    <col min="2677" max="2677" width="12" bestFit="1" customWidth="1"/>
    <col min="2678" max="2679" width="8" bestFit="1" customWidth="1"/>
    <col min="2680" max="2680" width="10" bestFit="1" customWidth="1"/>
    <col min="2681" max="2681" width="9.6640625" bestFit="1" customWidth="1"/>
    <col min="2682" max="2682" width="12" bestFit="1" customWidth="1"/>
    <col min="2683" max="2683" width="10.6640625" bestFit="1" customWidth="1"/>
    <col min="2684" max="2684" width="13.109375" bestFit="1" customWidth="1"/>
    <col min="2685" max="2685" width="8.6640625" bestFit="1" customWidth="1"/>
    <col min="2686" max="2686" width="11" bestFit="1" customWidth="1"/>
    <col min="2687" max="2687" width="7.6640625" bestFit="1" customWidth="1"/>
    <col min="2688" max="2688" width="10" bestFit="1" customWidth="1"/>
    <col min="2689" max="2689" width="8.6640625" bestFit="1" customWidth="1"/>
    <col min="2690" max="2690" width="11" bestFit="1" customWidth="1"/>
    <col min="2691" max="2691" width="9.6640625" bestFit="1" customWidth="1"/>
    <col min="2692" max="2692" width="12" bestFit="1" customWidth="1"/>
    <col min="2693" max="2693" width="9.6640625" bestFit="1" customWidth="1"/>
    <col min="2694" max="2694" width="12" bestFit="1" customWidth="1"/>
    <col min="2695" max="2695" width="8.6640625" bestFit="1" customWidth="1"/>
    <col min="2696" max="2696" width="11" bestFit="1" customWidth="1"/>
    <col min="2697" max="2697" width="9" bestFit="1" customWidth="1"/>
    <col min="2698" max="2698" width="11" bestFit="1" customWidth="1"/>
    <col min="2699" max="2699" width="9.6640625" bestFit="1" customWidth="1"/>
    <col min="2700" max="2700" width="12" bestFit="1" customWidth="1"/>
    <col min="2701" max="2701" width="9.6640625" bestFit="1" customWidth="1"/>
    <col min="2702" max="2702" width="12" bestFit="1" customWidth="1"/>
    <col min="2703" max="2703" width="9" bestFit="1" customWidth="1"/>
    <col min="2704" max="2704" width="11" bestFit="1" customWidth="1"/>
    <col min="2705" max="2705" width="9.6640625" bestFit="1" customWidth="1"/>
    <col min="2706" max="2706" width="12" bestFit="1" customWidth="1"/>
    <col min="2707" max="2707" width="9.6640625" bestFit="1" customWidth="1"/>
    <col min="2708" max="2708" width="12" bestFit="1" customWidth="1"/>
    <col min="2709" max="2709" width="7.6640625" bestFit="1" customWidth="1"/>
    <col min="2710" max="2710" width="10" bestFit="1" customWidth="1"/>
    <col min="2711" max="2711" width="9.6640625" bestFit="1" customWidth="1"/>
    <col min="2712" max="2712" width="12" bestFit="1" customWidth="1"/>
    <col min="2713" max="2713" width="8.6640625" bestFit="1" customWidth="1"/>
    <col min="2714" max="2714" width="11" bestFit="1" customWidth="1"/>
    <col min="2715" max="2715" width="9.6640625" bestFit="1" customWidth="1"/>
    <col min="2716" max="2716" width="12" bestFit="1" customWidth="1"/>
    <col min="2717" max="2718" width="9.6640625" bestFit="1" customWidth="1"/>
    <col min="2719" max="2719" width="11" bestFit="1" customWidth="1"/>
    <col min="2720" max="2720" width="9" bestFit="1" customWidth="1"/>
    <col min="2721" max="2721" width="11" bestFit="1" customWidth="1"/>
    <col min="2722" max="2722" width="9.6640625" bestFit="1" customWidth="1"/>
    <col min="2723" max="2723" width="12" bestFit="1" customWidth="1"/>
    <col min="2724" max="2724" width="9.6640625" bestFit="1" customWidth="1"/>
    <col min="2725" max="2725" width="12" bestFit="1" customWidth="1"/>
    <col min="2726" max="2727" width="8.6640625" bestFit="1" customWidth="1"/>
    <col min="2728" max="2728" width="11" bestFit="1" customWidth="1"/>
    <col min="2729" max="2729" width="9.6640625" bestFit="1" customWidth="1"/>
    <col min="2730" max="2730" width="12" bestFit="1" customWidth="1"/>
    <col min="2731" max="2731" width="8.6640625" bestFit="1" customWidth="1"/>
    <col min="2732" max="2732" width="11" bestFit="1" customWidth="1"/>
    <col min="2733" max="2733" width="9.6640625" bestFit="1" customWidth="1"/>
    <col min="2734" max="2734" width="12" bestFit="1" customWidth="1"/>
    <col min="2735" max="2736" width="8.6640625" bestFit="1" customWidth="1"/>
    <col min="2737" max="2737" width="11" bestFit="1" customWidth="1"/>
    <col min="2738" max="2738" width="7.6640625" bestFit="1" customWidth="1"/>
    <col min="2739" max="2739" width="10" bestFit="1" customWidth="1"/>
    <col min="2740" max="2740" width="10.6640625" bestFit="1" customWidth="1"/>
    <col min="2741" max="2741" width="13.109375" bestFit="1" customWidth="1"/>
    <col min="2742" max="2743" width="9.6640625" bestFit="1" customWidth="1"/>
    <col min="2744" max="2744" width="12" bestFit="1" customWidth="1"/>
    <col min="2745" max="2745" width="9.6640625" bestFit="1" customWidth="1"/>
    <col min="2746" max="2746" width="12" bestFit="1" customWidth="1"/>
    <col min="2747" max="2747" width="9.6640625" bestFit="1" customWidth="1"/>
    <col min="2748" max="2748" width="12" bestFit="1" customWidth="1"/>
    <col min="2749" max="2749" width="9" bestFit="1" customWidth="1"/>
    <col min="2750" max="2750" width="11" bestFit="1" customWidth="1"/>
    <col min="2751" max="2751" width="9.6640625" bestFit="1" customWidth="1"/>
    <col min="2752" max="2752" width="12" bestFit="1" customWidth="1"/>
    <col min="2753" max="2753" width="9" bestFit="1" customWidth="1"/>
    <col min="2754" max="2754" width="11" bestFit="1" customWidth="1"/>
    <col min="2755" max="2755" width="8.6640625" bestFit="1" customWidth="1"/>
    <col min="2756" max="2756" width="11" bestFit="1" customWidth="1"/>
    <col min="2757" max="2757" width="8.6640625" bestFit="1" customWidth="1"/>
    <col min="2758" max="2758" width="11" bestFit="1" customWidth="1"/>
    <col min="2759" max="2759" width="8.6640625" bestFit="1" customWidth="1"/>
    <col min="2760" max="2760" width="11" bestFit="1" customWidth="1"/>
    <col min="2761" max="2761" width="9.6640625" bestFit="1" customWidth="1"/>
    <col min="2762" max="2762" width="12" bestFit="1" customWidth="1"/>
    <col min="2763" max="2763" width="8" bestFit="1" customWidth="1"/>
    <col min="2764" max="2764" width="10" bestFit="1" customWidth="1"/>
    <col min="2765" max="2765" width="9.6640625" bestFit="1" customWidth="1"/>
    <col min="2766" max="2766" width="12" bestFit="1" customWidth="1"/>
    <col min="2767" max="2767" width="9.6640625" bestFit="1" customWidth="1"/>
    <col min="2768" max="2768" width="12" bestFit="1" customWidth="1"/>
    <col min="2769" max="2769" width="9.6640625" bestFit="1" customWidth="1"/>
    <col min="2770" max="2770" width="12" bestFit="1" customWidth="1"/>
    <col min="2771" max="2771" width="9.6640625" bestFit="1" customWidth="1"/>
    <col min="2772" max="2772" width="12" bestFit="1" customWidth="1"/>
    <col min="2773" max="2773" width="9.6640625" bestFit="1" customWidth="1"/>
    <col min="2774" max="2774" width="12" bestFit="1" customWidth="1"/>
    <col min="2775" max="2775" width="9.6640625" bestFit="1" customWidth="1"/>
    <col min="2776" max="2776" width="12" bestFit="1" customWidth="1"/>
    <col min="2777" max="2777" width="10.6640625" bestFit="1" customWidth="1"/>
    <col min="2778" max="2778" width="13.109375" bestFit="1" customWidth="1"/>
    <col min="2779" max="2779" width="8.6640625" bestFit="1" customWidth="1"/>
    <col min="2780" max="2780" width="11" bestFit="1" customWidth="1"/>
    <col min="2781" max="2781" width="8.6640625" bestFit="1" customWidth="1"/>
    <col min="2782" max="2782" width="11" bestFit="1" customWidth="1"/>
    <col min="2783" max="2783" width="8.6640625" bestFit="1" customWidth="1"/>
    <col min="2784" max="2784" width="11" bestFit="1" customWidth="1"/>
    <col min="2785" max="2785" width="8.6640625" bestFit="1" customWidth="1"/>
    <col min="2786" max="2786" width="11" bestFit="1" customWidth="1"/>
    <col min="2787" max="2787" width="9.6640625" bestFit="1" customWidth="1"/>
    <col min="2788" max="2788" width="12" bestFit="1" customWidth="1"/>
    <col min="2789" max="2789" width="8.6640625" bestFit="1" customWidth="1"/>
    <col min="2790" max="2790" width="11" bestFit="1" customWidth="1"/>
    <col min="2791" max="2791" width="9.6640625" bestFit="1" customWidth="1"/>
    <col min="2792" max="2792" width="12" bestFit="1" customWidth="1"/>
    <col min="2793" max="2793" width="9.6640625" bestFit="1" customWidth="1"/>
    <col min="2794" max="2794" width="12" bestFit="1" customWidth="1"/>
    <col min="2795" max="2795" width="9.6640625" bestFit="1" customWidth="1"/>
    <col min="2796" max="2796" width="12" bestFit="1" customWidth="1"/>
    <col min="2797" max="2797" width="8.6640625" bestFit="1" customWidth="1"/>
    <col min="2798" max="2798" width="11" bestFit="1" customWidth="1"/>
    <col min="2799" max="2799" width="9" bestFit="1" customWidth="1"/>
    <col min="2800" max="2800" width="11" bestFit="1" customWidth="1"/>
    <col min="2801" max="2801" width="9.6640625" bestFit="1" customWidth="1"/>
    <col min="2802" max="2802" width="12" bestFit="1" customWidth="1"/>
    <col min="2803" max="2803" width="9.6640625" bestFit="1" customWidth="1"/>
    <col min="2804" max="2804" width="12" bestFit="1" customWidth="1"/>
    <col min="2805" max="2805" width="9.6640625" bestFit="1" customWidth="1"/>
    <col min="2806" max="2806" width="12" bestFit="1" customWidth="1"/>
    <col min="2807" max="2808" width="9.6640625" bestFit="1" customWidth="1"/>
    <col min="2809" max="2809" width="12" bestFit="1" customWidth="1"/>
    <col min="2810" max="2810" width="9.6640625" bestFit="1" customWidth="1"/>
    <col min="2811" max="2811" width="12" bestFit="1" customWidth="1"/>
    <col min="2812" max="2812" width="9" bestFit="1" customWidth="1"/>
    <col min="2813" max="2813" width="11" bestFit="1" customWidth="1"/>
    <col min="2814" max="2814" width="9.6640625" bestFit="1" customWidth="1"/>
    <col min="2815" max="2815" width="12" bestFit="1" customWidth="1"/>
    <col min="2816" max="2816" width="9.6640625" bestFit="1" customWidth="1"/>
    <col min="2817" max="2817" width="12" bestFit="1" customWidth="1"/>
    <col min="2818" max="2818" width="9.6640625" bestFit="1" customWidth="1"/>
    <col min="2819" max="2819" width="12" bestFit="1" customWidth="1"/>
    <col min="2820" max="2820" width="8.6640625" bestFit="1" customWidth="1"/>
    <col min="2821" max="2821" width="11" bestFit="1" customWidth="1"/>
    <col min="2822" max="2822" width="9.6640625" bestFit="1" customWidth="1"/>
    <col min="2823" max="2823" width="12" bestFit="1" customWidth="1"/>
    <col min="2824" max="2824" width="9" bestFit="1" customWidth="1"/>
    <col min="2825" max="2825" width="11" bestFit="1" customWidth="1"/>
    <col min="2826" max="2826" width="9.6640625" bestFit="1" customWidth="1"/>
    <col min="2827" max="2827" width="12" bestFit="1" customWidth="1"/>
    <col min="2828" max="2828" width="8.6640625" bestFit="1" customWidth="1"/>
    <col min="2829" max="2829" width="11" bestFit="1" customWidth="1"/>
    <col min="2830" max="2830" width="9.6640625" bestFit="1" customWidth="1"/>
    <col min="2831" max="2831" width="12" bestFit="1" customWidth="1"/>
    <col min="2832" max="2832" width="9.6640625" bestFit="1" customWidth="1"/>
    <col min="2833" max="2833" width="12" bestFit="1" customWidth="1"/>
    <col min="2834" max="2834" width="9.6640625" bestFit="1" customWidth="1"/>
    <col min="2835" max="2835" width="12" bestFit="1" customWidth="1"/>
    <col min="2836" max="2836" width="9.6640625" bestFit="1" customWidth="1"/>
    <col min="2837" max="2837" width="12" bestFit="1" customWidth="1"/>
    <col min="2838" max="2838" width="8.6640625" bestFit="1" customWidth="1"/>
    <col min="2839" max="2839" width="11" bestFit="1" customWidth="1"/>
    <col min="2840" max="2840" width="9.6640625" bestFit="1" customWidth="1"/>
    <col min="2841" max="2841" width="12" bestFit="1" customWidth="1"/>
    <col min="2842" max="2842" width="9.6640625" bestFit="1" customWidth="1"/>
    <col min="2843" max="2843" width="12" bestFit="1" customWidth="1"/>
    <col min="2844" max="2847" width="8.6640625" bestFit="1" customWidth="1"/>
    <col min="2848" max="2848" width="11" bestFit="1" customWidth="1"/>
    <col min="2849" max="2849" width="9" bestFit="1" customWidth="1"/>
    <col min="2850" max="2850" width="11" bestFit="1" customWidth="1"/>
    <col min="2851" max="2851" width="8.6640625" bestFit="1" customWidth="1"/>
    <col min="2852" max="2852" width="11" bestFit="1" customWidth="1"/>
    <col min="2853" max="2853" width="8.6640625" bestFit="1" customWidth="1"/>
    <col min="2854" max="2854" width="11" bestFit="1" customWidth="1"/>
    <col min="2855" max="2855" width="8.6640625" bestFit="1" customWidth="1"/>
    <col min="2856" max="2856" width="11" bestFit="1" customWidth="1"/>
    <col min="2857" max="2857" width="9.6640625" bestFit="1" customWidth="1"/>
    <col min="2858" max="2858" width="12" bestFit="1" customWidth="1"/>
    <col min="2859" max="2859" width="9.6640625" bestFit="1" customWidth="1"/>
    <col min="2860" max="2860" width="12" bestFit="1" customWidth="1"/>
    <col min="2861" max="2861" width="10.6640625" bestFit="1" customWidth="1"/>
    <col min="2862" max="2862" width="13.109375" bestFit="1" customWidth="1"/>
    <col min="2863" max="2863" width="9.6640625" bestFit="1" customWidth="1"/>
    <col min="2864" max="2864" width="12" bestFit="1" customWidth="1"/>
    <col min="2865" max="2865" width="9.6640625" bestFit="1" customWidth="1"/>
    <col min="2866" max="2866" width="12" bestFit="1" customWidth="1"/>
    <col min="2867" max="2867" width="8.6640625" bestFit="1" customWidth="1"/>
    <col min="2868" max="2868" width="10" bestFit="1" customWidth="1"/>
    <col min="2869" max="2869" width="10.6640625" bestFit="1" customWidth="1"/>
    <col min="2870" max="2870" width="13.109375" bestFit="1" customWidth="1"/>
    <col min="2871" max="2871" width="8.6640625" bestFit="1" customWidth="1"/>
    <col min="2872" max="2872" width="11" bestFit="1" customWidth="1"/>
    <col min="2873" max="2873" width="8.6640625" bestFit="1" customWidth="1"/>
    <col min="2874" max="2874" width="11" bestFit="1" customWidth="1"/>
    <col min="2875" max="2875" width="10.6640625" bestFit="1" customWidth="1"/>
    <col min="2876" max="2876" width="13.109375" bestFit="1" customWidth="1"/>
    <col min="2877" max="2877" width="8.6640625" bestFit="1" customWidth="1"/>
    <col min="2878" max="2878" width="10" bestFit="1" customWidth="1"/>
    <col min="2879" max="2880" width="9.6640625" bestFit="1" customWidth="1"/>
    <col min="2881" max="2881" width="12" bestFit="1" customWidth="1"/>
    <col min="2882" max="2882" width="9.6640625" bestFit="1" customWidth="1"/>
    <col min="2883" max="2883" width="12" bestFit="1" customWidth="1"/>
    <col min="2884" max="2884" width="9" bestFit="1" customWidth="1"/>
    <col min="2885" max="2885" width="11" bestFit="1" customWidth="1"/>
    <col min="2886" max="2886" width="9.6640625" bestFit="1" customWidth="1"/>
    <col min="2887" max="2887" width="12" bestFit="1" customWidth="1"/>
    <col min="2888" max="2888" width="9.6640625" bestFit="1" customWidth="1"/>
    <col min="2889" max="2889" width="12" bestFit="1" customWidth="1"/>
    <col min="2890" max="2890" width="9.6640625" bestFit="1" customWidth="1"/>
    <col min="2891" max="2891" width="12" bestFit="1" customWidth="1"/>
    <col min="2892" max="2892" width="9.6640625" bestFit="1" customWidth="1"/>
    <col min="2893" max="2893" width="12" bestFit="1" customWidth="1"/>
    <col min="2894" max="2894" width="9.6640625" bestFit="1" customWidth="1"/>
    <col min="2895" max="2895" width="12" bestFit="1" customWidth="1"/>
    <col min="2896" max="2897" width="9" bestFit="1" customWidth="1"/>
    <col min="2898" max="2898" width="11" bestFit="1" customWidth="1"/>
    <col min="2899" max="2899" width="9" bestFit="1" customWidth="1"/>
    <col min="2900" max="2900" width="11" bestFit="1" customWidth="1"/>
    <col min="2901" max="2901" width="9.6640625" bestFit="1" customWidth="1"/>
    <col min="2902" max="2902" width="12" bestFit="1" customWidth="1"/>
    <col min="2903" max="2903" width="8.6640625" bestFit="1" customWidth="1"/>
    <col min="2904" max="2904" width="11" bestFit="1" customWidth="1"/>
    <col min="2905" max="2905" width="9.6640625" bestFit="1" customWidth="1"/>
    <col min="2906" max="2906" width="12" bestFit="1" customWidth="1"/>
    <col min="2907" max="2907" width="8.6640625" bestFit="1" customWidth="1"/>
    <col min="2908" max="2908" width="11" bestFit="1" customWidth="1"/>
    <col min="2909" max="2909" width="9" bestFit="1" customWidth="1"/>
    <col min="2910" max="2910" width="11" bestFit="1" customWidth="1"/>
    <col min="2911" max="2911" width="8.6640625" bestFit="1" customWidth="1"/>
    <col min="2912" max="2912" width="11" bestFit="1" customWidth="1"/>
    <col min="2913" max="2913" width="9.6640625" bestFit="1" customWidth="1"/>
    <col min="2914" max="2914" width="12" bestFit="1" customWidth="1"/>
    <col min="2915" max="2915" width="9.6640625" bestFit="1" customWidth="1"/>
    <col min="2916" max="2916" width="12" bestFit="1" customWidth="1"/>
    <col min="2917" max="2917" width="8.6640625" bestFit="1" customWidth="1"/>
    <col min="2918" max="2918" width="11" bestFit="1" customWidth="1"/>
    <col min="2919" max="2919" width="9.6640625" bestFit="1" customWidth="1"/>
    <col min="2920" max="2920" width="12" bestFit="1" customWidth="1"/>
    <col min="2921" max="2921" width="9" bestFit="1" customWidth="1"/>
    <col min="2922" max="2922" width="11" bestFit="1" customWidth="1"/>
    <col min="2923" max="2923" width="9.6640625" bestFit="1" customWidth="1"/>
    <col min="2924" max="2924" width="12" bestFit="1" customWidth="1"/>
    <col min="2925" max="2925" width="9.6640625" bestFit="1" customWidth="1"/>
    <col min="2926" max="2926" width="12" bestFit="1" customWidth="1"/>
    <col min="2927" max="2928" width="9.6640625" bestFit="1" customWidth="1"/>
    <col min="2929" max="2929" width="12" bestFit="1" customWidth="1"/>
    <col min="2930" max="2930" width="9" bestFit="1" customWidth="1"/>
    <col min="2931" max="2931" width="11" bestFit="1" customWidth="1"/>
    <col min="2932" max="2932" width="9.6640625" bestFit="1" customWidth="1"/>
    <col min="2933" max="2933" width="12" bestFit="1" customWidth="1"/>
    <col min="2934" max="2934" width="9.6640625" bestFit="1" customWidth="1"/>
    <col min="2935" max="2935" width="12" bestFit="1" customWidth="1"/>
    <col min="2936" max="2936" width="9.6640625" bestFit="1" customWidth="1"/>
    <col min="2937" max="2937" width="12" bestFit="1" customWidth="1"/>
    <col min="2938" max="2938" width="9.6640625" bestFit="1" customWidth="1"/>
    <col min="2939" max="2939" width="12" bestFit="1" customWidth="1"/>
    <col min="2940" max="2940" width="7.6640625" bestFit="1" customWidth="1"/>
    <col min="2941" max="2941" width="10" bestFit="1" customWidth="1"/>
    <col min="2942" max="2942" width="9.6640625" bestFit="1" customWidth="1"/>
    <col min="2943" max="2943" width="12" bestFit="1" customWidth="1"/>
    <col min="2944" max="2944" width="8.6640625" bestFit="1" customWidth="1"/>
    <col min="2945" max="2945" width="11" bestFit="1" customWidth="1"/>
    <col min="2946" max="2946" width="9" bestFit="1" customWidth="1"/>
    <col min="2947" max="2947" width="11" bestFit="1" customWidth="1"/>
    <col min="2948" max="2949" width="9" bestFit="1" customWidth="1"/>
    <col min="2950" max="2950" width="11" bestFit="1" customWidth="1"/>
    <col min="2951" max="2952" width="9.6640625" bestFit="1" customWidth="1"/>
    <col min="2953" max="2953" width="12" bestFit="1" customWidth="1"/>
    <col min="2954" max="2954" width="9.6640625" bestFit="1" customWidth="1"/>
    <col min="2955" max="2955" width="12" bestFit="1" customWidth="1"/>
    <col min="2956" max="2956" width="9.6640625" bestFit="1" customWidth="1"/>
    <col min="2957" max="2957" width="12" bestFit="1" customWidth="1"/>
    <col min="2958" max="2958" width="9.6640625" bestFit="1" customWidth="1"/>
    <col min="2959" max="2959" width="12" bestFit="1" customWidth="1"/>
    <col min="2960" max="2960" width="9" bestFit="1" customWidth="1"/>
    <col min="2961" max="2961" width="11" bestFit="1" customWidth="1"/>
    <col min="2962" max="2962" width="7.6640625" bestFit="1" customWidth="1"/>
    <col min="2963" max="2963" width="10" bestFit="1" customWidth="1"/>
    <col min="2964" max="2964" width="9.6640625" bestFit="1" customWidth="1"/>
    <col min="2965" max="2965" width="12" bestFit="1" customWidth="1"/>
    <col min="2966" max="2966" width="7.6640625" bestFit="1" customWidth="1"/>
    <col min="2967" max="2967" width="10" bestFit="1" customWidth="1"/>
    <col min="2968" max="2968" width="8.6640625" bestFit="1" customWidth="1"/>
    <col min="2969" max="2969" width="11" bestFit="1" customWidth="1"/>
    <col min="2970" max="2970" width="9.6640625" bestFit="1" customWidth="1"/>
    <col min="2971" max="2971" width="12" bestFit="1" customWidth="1"/>
    <col min="2972" max="2972" width="9.6640625" bestFit="1" customWidth="1"/>
    <col min="2973" max="2973" width="12" bestFit="1" customWidth="1"/>
    <col min="2974" max="2975" width="9.6640625" bestFit="1" customWidth="1"/>
    <col min="2976" max="2976" width="12" bestFit="1" customWidth="1"/>
    <col min="2977" max="2978" width="9" bestFit="1" customWidth="1"/>
    <col min="2979" max="2979" width="11" bestFit="1" customWidth="1"/>
    <col min="2980" max="2980" width="9.6640625" bestFit="1" customWidth="1"/>
    <col min="2981" max="2981" width="12" bestFit="1" customWidth="1"/>
    <col min="2982" max="2982" width="8.6640625" bestFit="1" customWidth="1"/>
    <col min="2983" max="2983" width="11" bestFit="1" customWidth="1"/>
    <col min="2984" max="2984" width="7.6640625" bestFit="1" customWidth="1"/>
    <col min="2985" max="2985" width="10" bestFit="1" customWidth="1"/>
    <col min="2986" max="2986" width="8.6640625" bestFit="1" customWidth="1"/>
    <col min="2987" max="2987" width="11" bestFit="1" customWidth="1"/>
    <col min="2988" max="2988" width="7.6640625" bestFit="1" customWidth="1"/>
    <col min="2989" max="2989" width="10" bestFit="1" customWidth="1"/>
    <col min="2990" max="2990" width="9.6640625" bestFit="1" customWidth="1"/>
    <col min="2991" max="2991" width="12" bestFit="1" customWidth="1"/>
    <col min="2992" max="2992" width="8.6640625" bestFit="1" customWidth="1"/>
    <col min="2993" max="2993" width="11" bestFit="1" customWidth="1"/>
    <col min="2994" max="2994" width="8.6640625" bestFit="1" customWidth="1"/>
    <col min="2995" max="2995" width="11" bestFit="1" customWidth="1"/>
    <col min="2996" max="2996" width="7.6640625" bestFit="1" customWidth="1"/>
    <col min="2997" max="2997" width="10" bestFit="1" customWidth="1"/>
    <col min="2998" max="2998" width="9.6640625" bestFit="1" customWidth="1"/>
    <col min="2999" max="2999" width="12" bestFit="1" customWidth="1"/>
    <col min="3000" max="3000" width="8.6640625" bestFit="1" customWidth="1"/>
    <col min="3001" max="3001" width="11" bestFit="1" customWidth="1"/>
    <col min="3002" max="3002" width="9.6640625" bestFit="1" customWidth="1"/>
    <col min="3003" max="3003" width="12" bestFit="1" customWidth="1"/>
    <col min="3004" max="3004" width="9.6640625" bestFit="1" customWidth="1"/>
    <col min="3005" max="3005" width="12" bestFit="1" customWidth="1"/>
    <col min="3006" max="3006" width="9.6640625" bestFit="1" customWidth="1"/>
    <col min="3007" max="3007" width="12" bestFit="1" customWidth="1"/>
    <col min="3008" max="3008" width="9.6640625" bestFit="1" customWidth="1"/>
    <col min="3009" max="3009" width="12" bestFit="1" customWidth="1"/>
    <col min="3010" max="3010" width="9.6640625" bestFit="1" customWidth="1"/>
    <col min="3011" max="3011" width="12" bestFit="1" customWidth="1"/>
    <col min="3012" max="3012" width="9" bestFit="1" customWidth="1"/>
    <col min="3013" max="3013" width="11" bestFit="1" customWidth="1"/>
    <col min="3014" max="3014" width="9" bestFit="1" customWidth="1"/>
    <col min="3015" max="3015" width="11" bestFit="1" customWidth="1"/>
    <col min="3016" max="3016" width="9.6640625" bestFit="1" customWidth="1"/>
    <col min="3017" max="3017" width="12" bestFit="1" customWidth="1"/>
    <col min="3018" max="3018" width="9" bestFit="1" customWidth="1"/>
    <col min="3019" max="3019" width="11" bestFit="1" customWidth="1"/>
    <col min="3020" max="3020" width="9.6640625" bestFit="1" customWidth="1"/>
    <col min="3021" max="3021" width="12" bestFit="1" customWidth="1"/>
    <col min="3022" max="3022" width="9.6640625" bestFit="1" customWidth="1"/>
    <col min="3023" max="3023" width="12" bestFit="1" customWidth="1"/>
    <col min="3024" max="3024" width="9" bestFit="1" customWidth="1"/>
    <col min="3025" max="3025" width="11" bestFit="1" customWidth="1"/>
    <col min="3026" max="3027" width="9.6640625" bestFit="1" customWidth="1"/>
    <col min="3028" max="3028" width="12" bestFit="1" customWidth="1"/>
    <col min="3029" max="3029" width="8.6640625" bestFit="1" customWidth="1"/>
    <col min="3030" max="3030" width="10" bestFit="1" customWidth="1"/>
    <col min="3031" max="3031" width="8.6640625" bestFit="1" customWidth="1"/>
    <col min="3032" max="3032" width="11" bestFit="1" customWidth="1"/>
    <col min="3033" max="3033" width="9.6640625" bestFit="1" customWidth="1"/>
    <col min="3034" max="3034" width="12" bestFit="1" customWidth="1"/>
    <col min="3035" max="3035" width="9" bestFit="1" customWidth="1"/>
    <col min="3036" max="3036" width="11" bestFit="1" customWidth="1"/>
    <col min="3037" max="3037" width="9.6640625" bestFit="1" customWidth="1"/>
    <col min="3038" max="3038" width="12" bestFit="1" customWidth="1"/>
    <col min="3039" max="3039" width="8" bestFit="1" customWidth="1"/>
    <col min="3040" max="3040" width="10" bestFit="1" customWidth="1"/>
    <col min="3041" max="3041" width="9.6640625" bestFit="1" customWidth="1"/>
    <col min="3042" max="3042" width="12" bestFit="1" customWidth="1"/>
    <col min="3043" max="3043" width="9.6640625" bestFit="1" customWidth="1"/>
    <col min="3044" max="3044" width="12" bestFit="1" customWidth="1"/>
    <col min="3045" max="3045" width="9.6640625" bestFit="1" customWidth="1"/>
    <col min="3046" max="3046" width="12" bestFit="1" customWidth="1"/>
    <col min="3047" max="3047" width="9.6640625" bestFit="1" customWidth="1"/>
    <col min="3048" max="3048" width="12" bestFit="1" customWidth="1"/>
    <col min="3049" max="3049" width="9" bestFit="1" customWidth="1"/>
    <col min="3050" max="3050" width="11" bestFit="1" customWidth="1"/>
    <col min="3051" max="3051" width="9" bestFit="1" customWidth="1"/>
    <col min="3052" max="3052" width="11" bestFit="1" customWidth="1"/>
    <col min="3053" max="3053" width="9.6640625" bestFit="1" customWidth="1"/>
    <col min="3054" max="3054" width="12" bestFit="1" customWidth="1"/>
    <col min="3055" max="3055" width="9.6640625" bestFit="1" customWidth="1"/>
    <col min="3056" max="3056" width="12" bestFit="1" customWidth="1"/>
    <col min="3057" max="3057" width="9.6640625" bestFit="1" customWidth="1"/>
    <col min="3058" max="3058" width="12" bestFit="1" customWidth="1"/>
    <col min="3059" max="3060" width="8.6640625" bestFit="1" customWidth="1"/>
    <col min="3061" max="3061" width="11" bestFit="1" customWidth="1"/>
    <col min="3062" max="3062" width="9.6640625" bestFit="1" customWidth="1"/>
    <col min="3063" max="3063" width="12" bestFit="1" customWidth="1"/>
    <col min="3064" max="3064" width="8.6640625" bestFit="1" customWidth="1"/>
    <col min="3065" max="3065" width="11" bestFit="1" customWidth="1"/>
    <col min="3066" max="3066" width="8.6640625" bestFit="1" customWidth="1"/>
    <col min="3067" max="3067" width="11" bestFit="1" customWidth="1"/>
    <col min="3068" max="3068" width="9" bestFit="1" customWidth="1"/>
    <col min="3069" max="3069" width="11" bestFit="1" customWidth="1"/>
    <col min="3070" max="3071" width="9.6640625" bestFit="1" customWidth="1"/>
    <col min="3072" max="3072" width="12" bestFit="1" customWidth="1"/>
    <col min="3073" max="3073" width="8" bestFit="1" customWidth="1"/>
    <col min="3074" max="3074" width="10" bestFit="1" customWidth="1"/>
    <col min="3075" max="3075" width="9.6640625" bestFit="1" customWidth="1"/>
    <col min="3076" max="3076" width="12" bestFit="1" customWidth="1"/>
    <col min="3077" max="3077" width="8" bestFit="1" customWidth="1"/>
    <col min="3078" max="3078" width="10" bestFit="1" customWidth="1"/>
    <col min="3079" max="3079" width="9" bestFit="1" customWidth="1"/>
    <col min="3080" max="3080" width="11" bestFit="1" customWidth="1"/>
    <col min="3081" max="3082" width="9" bestFit="1" customWidth="1"/>
    <col min="3083" max="3083" width="11" bestFit="1" customWidth="1"/>
    <col min="3084" max="3084" width="7.6640625" bestFit="1" customWidth="1"/>
    <col min="3085" max="3085" width="10" bestFit="1" customWidth="1"/>
    <col min="3086" max="3086" width="8.6640625" bestFit="1" customWidth="1"/>
    <col min="3087" max="3087" width="11" bestFit="1" customWidth="1"/>
    <col min="3088" max="3088" width="8.6640625" bestFit="1" customWidth="1"/>
    <col min="3089" max="3089" width="11" bestFit="1" customWidth="1"/>
    <col min="3090" max="3090" width="9.6640625" bestFit="1" customWidth="1"/>
    <col min="3091" max="3091" width="12" bestFit="1" customWidth="1"/>
    <col min="3092" max="3092" width="9.6640625" bestFit="1" customWidth="1"/>
    <col min="3093" max="3093" width="12" bestFit="1" customWidth="1"/>
    <col min="3094" max="3094" width="9.6640625" bestFit="1" customWidth="1"/>
    <col min="3095" max="3095" width="12" bestFit="1" customWidth="1"/>
    <col min="3096" max="3096" width="9.6640625" bestFit="1" customWidth="1"/>
    <col min="3097" max="3097" width="12" bestFit="1" customWidth="1"/>
    <col min="3098" max="3098" width="9.6640625" bestFit="1" customWidth="1"/>
    <col min="3099" max="3099" width="12" bestFit="1" customWidth="1"/>
    <col min="3100" max="3100" width="9.6640625" bestFit="1" customWidth="1"/>
    <col min="3101" max="3101" width="12" bestFit="1" customWidth="1"/>
    <col min="3102" max="3102" width="8.6640625" bestFit="1" customWidth="1"/>
    <col min="3103" max="3103" width="11" bestFit="1" customWidth="1"/>
    <col min="3104" max="3104" width="9.6640625" bestFit="1" customWidth="1"/>
    <col min="3105" max="3105" width="12" bestFit="1" customWidth="1"/>
    <col min="3106" max="3106" width="8.6640625" bestFit="1" customWidth="1"/>
    <col min="3107" max="3107" width="11" bestFit="1" customWidth="1"/>
    <col min="3108" max="3109" width="9.6640625" bestFit="1" customWidth="1"/>
    <col min="3110" max="3110" width="12" bestFit="1" customWidth="1"/>
    <col min="3111" max="3111" width="8.6640625" bestFit="1" customWidth="1"/>
    <col min="3112" max="3112" width="11" bestFit="1" customWidth="1"/>
    <col min="3113" max="3113" width="9.6640625" bestFit="1" customWidth="1"/>
    <col min="3114" max="3114" width="12" bestFit="1" customWidth="1"/>
    <col min="3115" max="3115" width="8.6640625" bestFit="1" customWidth="1"/>
    <col min="3116" max="3116" width="11" bestFit="1" customWidth="1"/>
    <col min="3117" max="3117" width="8.6640625" bestFit="1" customWidth="1"/>
    <col min="3118" max="3118" width="11" bestFit="1" customWidth="1"/>
    <col min="3119" max="3119" width="8.6640625" bestFit="1" customWidth="1"/>
    <col min="3120" max="3120" width="11" bestFit="1" customWidth="1"/>
    <col min="3121" max="3121" width="9" bestFit="1" customWidth="1"/>
    <col min="3122" max="3122" width="11" bestFit="1" customWidth="1"/>
    <col min="3123" max="3124" width="8.6640625" bestFit="1" customWidth="1"/>
    <col min="3125" max="3125" width="11" bestFit="1" customWidth="1"/>
    <col min="3126" max="3126" width="9.6640625" bestFit="1" customWidth="1"/>
    <col min="3127" max="3127" width="12" bestFit="1" customWidth="1"/>
    <col min="3128" max="3128" width="10.6640625" bestFit="1" customWidth="1"/>
    <col min="3129" max="3129" width="13.109375" bestFit="1" customWidth="1"/>
    <col min="3130" max="3130" width="9.6640625" bestFit="1" customWidth="1"/>
    <col min="3131" max="3131" width="12" bestFit="1" customWidth="1"/>
    <col min="3132" max="3132" width="9.6640625" bestFit="1" customWidth="1"/>
    <col min="3133" max="3133" width="12" bestFit="1" customWidth="1"/>
    <col min="3134" max="3134" width="9.6640625" bestFit="1" customWidth="1"/>
    <col min="3135" max="3135" width="12" bestFit="1" customWidth="1"/>
    <col min="3136" max="3136" width="9.6640625" bestFit="1" customWidth="1"/>
    <col min="3137" max="3137" width="12" bestFit="1" customWidth="1"/>
    <col min="3138" max="3138" width="9.6640625" bestFit="1" customWidth="1"/>
    <col min="3139" max="3139" width="12" bestFit="1" customWidth="1"/>
    <col min="3140" max="3140" width="9.6640625" bestFit="1" customWidth="1"/>
    <col min="3141" max="3141" width="12" bestFit="1" customWidth="1"/>
    <col min="3142" max="3142" width="10.6640625" bestFit="1" customWidth="1"/>
    <col min="3143" max="3143" width="13.109375" bestFit="1" customWidth="1"/>
    <col min="3144" max="3144" width="10.6640625" bestFit="1" customWidth="1"/>
    <col min="3145" max="3145" width="13.109375" bestFit="1" customWidth="1"/>
    <col min="3146" max="3146" width="9.6640625" bestFit="1" customWidth="1"/>
    <col min="3147" max="3147" width="12" bestFit="1" customWidth="1"/>
    <col min="3148" max="3148" width="7.6640625" bestFit="1" customWidth="1"/>
    <col min="3149" max="3149" width="10" bestFit="1" customWidth="1"/>
    <col min="3150" max="3150" width="7.6640625" bestFit="1" customWidth="1"/>
    <col min="3151" max="3151" width="10" bestFit="1" customWidth="1"/>
    <col min="3152" max="3152" width="9.6640625" bestFit="1" customWidth="1"/>
    <col min="3153" max="3153" width="12" bestFit="1" customWidth="1"/>
    <col min="3154" max="3155" width="8.6640625" bestFit="1" customWidth="1"/>
    <col min="3156" max="3156" width="11" bestFit="1" customWidth="1"/>
    <col min="3157" max="3157" width="9.6640625" bestFit="1" customWidth="1"/>
    <col min="3158" max="3158" width="12" bestFit="1" customWidth="1"/>
    <col min="3159" max="3159" width="9.6640625" bestFit="1" customWidth="1"/>
    <col min="3160" max="3160" width="12" bestFit="1" customWidth="1"/>
    <col min="3161" max="3161" width="9.6640625" bestFit="1" customWidth="1"/>
    <col min="3162" max="3162" width="12" bestFit="1" customWidth="1"/>
    <col min="3163" max="3163" width="10.6640625" bestFit="1" customWidth="1"/>
    <col min="3164" max="3164" width="13.109375" bestFit="1" customWidth="1"/>
    <col min="3165" max="3165" width="10.6640625" bestFit="1" customWidth="1"/>
    <col min="3166" max="3166" width="13.109375" bestFit="1" customWidth="1"/>
    <col min="3167" max="3167" width="10.6640625" bestFit="1" customWidth="1"/>
    <col min="3168" max="3168" width="13.109375" bestFit="1" customWidth="1"/>
    <col min="3169" max="3169" width="10.6640625" bestFit="1" customWidth="1"/>
    <col min="3170" max="3170" width="13.109375" bestFit="1" customWidth="1"/>
    <col min="3171" max="3171" width="10.6640625" bestFit="1" customWidth="1"/>
    <col min="3172" max="3172" width="13.109375" bestFit="1" customWidth="1"/>
    <col min="3173" max="3173" width="10.6640625" bestFit="1" customWidth="1"/>
    <col min="3174" max="3174" width="13.109375" bestFit="1" customWidth="1"/>
    <col min="3175" max="3175" width="10.6640625" bestFit="1" customWidth="1"/>
    <col min="3176" max="3176" width="13.109375" bestFit="1" customWidth="1"/>
    <col min="3177" max="3177" width="9.6640625" bestFit="1" customWidth="1"/>
    <col min="3178" max="3178" width="12" bestFit="1" customWidth="1"/>
    <col min="3179" max="3179" width="10.6640625" bestFit="1" customWidth="1"/>
    <col min="3180" max="3180" width="13.109375" bestFit="1" customWidth="1"/>
    <col min="3181" max="3181" width="9.6640625" bestFit="1" customWidth="1"/>
    <col min="3182" max="3182" width="12" bestFit="1" customWidth="1"/>
    <col min="3183" max="3183" width="9.6640625" bestFit="1" customWidth="1"/>
    <col min="3184" max="3184" width="12" bestFit="1" customWidth="1"/>
    <col min="3185" max="3185" width="9.6640625" bestFit="1" customWidth="1"/>
    <col min="3186" max="3186" width="12" bestFit="1" customWidth="1"/>
    <col min="3187" max="3188" width="9.6640625" bestFit="1" customWidth="1"/>
    <col min="3189" max="3189" width="12" bestFit="1" customWidth="1"/>
    <col min="3190" max="3190" width="9.6640625" bestFit="1" customWidth="1"/>
    <col min="3191" max="3191" width="12" bestFit="1" customWidth="1"/>
    <col min="3192" max="3192" width="8.6640625" bestFit="1" customWidth="1"/>
    <col min="3193" max="3193" width="11" bestFit="1" customWidth="1"/>
    <col min="3194" max="3194" width="10.6640625" bestFit="1" customWidth="1"/>
    <col min="3195" max="3195" width="13.109375" bestFit="1" customWidth="1"/>
    <col min="3196" max="3197" width="9.6640625" bestFit="1" customWidth="1"/>
    <col min="3198" max="3198" width="12" bestFit="1" customWidth="1"/>
    <col min="3199" max="3199" width="9.6640625" bestFit="1" customWidth="1"/>
    <col min="3200" max="3200" width="12" bestFit="1" customWidth="1"/>
    <col min="3201" max="3201" width="9.6640625" bestFit="1" customWidth="1"/>
    <col min="3202" max="3202" width="12" bestFit="1" customWidth="1"/>
    <col min="3203" max="3203" width="10.6640625" bestFit="1" customWidth="1"/>
    <col min="3204" max="3204" width="13.109375" bestFit="1" customWidth="1"/>
    <col min="3205" max="3205" width="10.6640625" bestFit="1" customWidth="1"/>
    <col min="3206" max="3206" width="13.109375" bestFit="1" customWidth="1"/>
    <col min="3207" max="3207" width="10.6640625" bestFit="1" customWidth="1"/>
    <col min="3208" max="3208" width="13.109375" bestFit="1" customWidth="1"/>
    <col min="3209" max="3209" width="9.6640625" bestFit="1" customWidth="1"/>
    <col min="3210" max="3210" width="12" bestFit="1" customWidth="1"/>
    <col min="3211" max="3211" width="10.6640625" bestFit="1" customWidth="1"/>
    <col min="3212" max="3212" width="13.109375" bestFit="1" customWidth="1"/>
    <col min="3213" max="3213" width="9.6640625" bestFit="1" customWidth="1"/>
    <col min="3214" max="3214" width="12" bestFit="1" customWidth="1"/>
    <col min="3215" max="3215" width="10.6640625" bestFit="1" customWidth="1"/>
    <col min="3216" max="3216" width="13.109375" bestFit="1" customWidth="1"/>
    <col min="3217" max="3217" width="9.6640625" bestFit="1" customWidth="1"/>
    <col min="3218" max="3218" width="12" bestFit="1" customWidth="1"/>
    <col min="3219" max="3219" width="10.6640625" bestFit="1" customWidth="1"/>
    <col min="3220" max="3220" width="13.109375" bestFit="1" customWidth="1"/>
    <col min="3221" max="3221" width="9.6640625" bestFit="1" customWidth="1"/>
    <col min="3222" max="3222" width="12" bestFit="1" customWidth="1"/>
    <col min="3223" max="3223" width="9.6640625" bestFit="1" customWidth="1"/>
    <col min="3224" max="3224" width="12" bestFit="1" customWidth="1"/>
    <col min="3225" max="3225" width="9.6640625" bestFit="1" customWidth="1"/>
    <col min="3226" max="3226" width="12" bestFit="1" customWidth="1"/>
    <col min="3227" max="3227" width="9.6640625" bestFit="1" customWidth="1"/>
    <col min="3228" max="3228" width="12" bestFit="1" customWidth="1"/>
    <col min="3229" max="3229" width="10.6640625" bestFit="1" customWidth="1"/>
    <col min="3230" max="3230" width="13.109375" bestFit="1" customWidth="1"/>
    <col min="3231" max="3231" width="10.6640625" bestFit="1" customWidth="1"/>
    <col min="3232" max="3232" width="13.109375" bestFit="1" customWidth="1"/>
    <col min="3233" max="3233" width="9.6640625" bestFit="1" customWidth="1"/>
    <col min="3234" max="3234" width="12" bestFit="1" customWidth="1"/>
    <col min="3235" max="3235" width="9.6640625" bestFit="1" customWidth="1"/>
    <col min="3236" max="3236" width="12" bestFit="1" customWidth="1"/>
    <col min="3237" max="3237" width="10.6640625" bestFit="1" customWidth="1"/>
    <col min="3238" max="3238" width="13.109375" bestFit="1" customWidth="1"/>
    <col min="3239" max="3239" width="9.6640625" bestFit="1" customWidth="1"/>
    <col min="3240" max="3240" width="12" bestFit="1" customWidth="1"/>
    <col min="3241" max="3241" width="9.6640625" bestFit="1" customWidth="1"/>
    <col min="3242" max="3242" width="12" bestFit="1" customWidth="1"/>
    <col min="3243" max="3243" width="9.6640625" bestFit="1" customWidth="1"/>
    <col min="3244" max="3244" width="12" bestFit="1" customWidth="1"/>
    <col min="3245" max="3245" width="9.6640625" bestFit="1" customWidth="1"/>
    <col min="3246" max="3246" width="12" bestFit="1" customWidth="1"/>
    <col min="3247" max="3248" width="9.6640625" bestFit="1" customWidth="1"/>
    <col min="3249" max="3249" width="12" bestFit="1" customWidth="1"/>
    <col min="3250" max="3250" width="9.6640625" bestFit="1" customWidth="1"/>
    <col min="3251" max="3251" width="12" bestFit="1" customWidth="1"/>
    <col min="3252" max="3252" width="10.6640625" bestFit="1" customWidth="1"/>
    <col min="3253" max="3253" width="13.109375" bestFit="1" customWidth="1"/>
    <col min="3254" max="3254" width="11.6640625" bestFit="1" customWidth="1"/>
    <col min="3255" max="3255" width="14.109375" bestFit="1" customWidth="1"/>
    <col min="3256" max="3256" width="10.6640625" bestFit="1" customWidth="1"/>
    <col min="3257" max="3257" width="13.109375" bestFit="1" customWidth="1"/>
    <col min="3258" max="3258" width="8.6640625" bestFit="1" customWidth="1"/>
    <col min="3259" max="3259" width="11" bestFit="1" customWidth="1"/>
    <col min="3260" max="3260" width="10.6640625" bestFit="1" customWidth="1"/>
    <col min="3261" max="3261" width="13.109375" bestFit="1" customWidth="1"/>
    <col min="3262" max="3262" width="9.6640625" bestFit="1" customWidth="1"/>
    <col min="3263" max="3263" width="12" bestFit="1" customWidth="1"/>
    <col min="3264" max="3264" width="9.6640625" bestFit="1" customWidth="1"/>
    <col min="3265" max="3265" width="12" bestFit="1" customWidth="1"/>
    <col min="3266" max="3266" width="9.6640625" bestFit="1" customWidth="1"/>
    <col min="3267" max="3267" width="12" bestFit="1" customWidth="1"/>
    <col min="3268" max="3268" width="9.6640625" bestFit="1" customWidth="1"/>
    <col min="3269" max="3269" width="12" bestFit="1" customWidth="1"/>
    <col min="3270" max="3270" width="9.6640625" bestFit="1" customWidth="1"/>
    <col min="3271" max="3271" width="12" bestFit="1" customWidth="1"/>
    <col min="3272" max="3272" width="10.6640625" bestFit="1" customWidth="1"/>
    <col min="3273" max="3273" width="13.109375" bestFit="1" customWidth="1"/>
    <col min="3274" max="3274" width="9.6640625" bestFit="1" customWidth="1"/>
    <col min="3275" max="3275" width="12" bestFit="1" customWidth="1"/>
    <col min="3276" max="3276" width="9.6640625" bestFit="1" customWidth="1"/>
    <col min="3277" max="3277" width="12" bestFit="1" customWidth="1"/>
    <col min="3278" max="3278" width="10.6640625" bestFit="1" customWidth="1"/>
    <col min="3279" max="3279" width="13.109375" bestFit="1" customWidth="1"/>
    <col min="3280" max="3280" width="9.6640625" bestFit="1" customWidth="1"/>
    <col min="3281" max="3281" width="12" bestFit="1" customWidth="1"/>
    <col min="3282" max="3282" width="10.6640625" bestFit="1" customWidth="1"/>
    <col min="3283" max="3283" width="13.109375" bestFit="1" customWidth="1"/>
    <col min="3284" max="3284" width="10.6640625" bestFit="1" customWidth="1"/>
    <col min="3285" max="3285" width="13.109375" bestFit="1" customWidth="1"/>
    <col min="3286" max="3286" width="8.6640625" bestFit="1" customWidth="1"/>
    <col min="3287" max="3287" width="11" bestFit="1" customWidth="1"/>
    <col min="3288" max="3288" width="9.6640625" bestFit="1" customWidth="1"/>
    <col min="3289" max="3289" width="12" bestFit="1" customWidth="1"/>
    <col min="3290" max="3290" width="9.6640625" bestFit="1" customWidth="1"/>
    <col min="3291" max="3291" width="12" bestFit="1" customWidth="1"/>
    <col min="3292" max="3292" width="9.6640625" bestFit="1" customWidth="1"/>
    <col min="3293" max="3293" width="12" bestFit="1" customWidth="1"/>
    <col min="3294" max="3294" width="10.6640625" bestFit="1" customWidth="1"/>
    <col min="3295" max="3295" width="13.109375" bestFit="1" customWidth="1"/>
    <col min="3296" max="3296" width="10.6640625" bestFit="1" customWidth="1"/>
    <col min="3297" max="3297" width="13.109375" bestFit="1" customWidth="1"/>
    <col min="3298" max="3298" width="10.6640625" bestFit="1" customWidth="1"/>
    <col min="3299" max="3299" width="13.109375" bestFit="1" customWidth="1"/>
    <col min="3300" max="3300" width="11.6640625" bestFit="1" customWidth="1"/>
    <col min="3301" max="3301" width="14.109375" bestFit="1" customWidth="1"/>
    <col min="3302" max="3302" width="9.6640625" bestFit="1" customWidth="1"/>
    <col min="3303" max="3303" width="12" bestFit="1" customWidth="1"/>
    <col min="3304" max="3304" width="9.6640625" bestFit="1" customWidth="1"/>
    <col min="3305" max="3305" width="12" bestFit="1" customWidth="1"/>
    <col min="3306" max="3306" width="9.6640625" bestFit="1" customWidth="1"/>
    <col min="3307" max="3307" width="12" bestFit="1" customWidth="1"/>
    <col min="3308" max="3308" width="8.6640625" bestFit="1" customWidth="1"/>
    <col min="3309" max="3309" width="11" bestFit="1" customWidth="1"/>
    <col min="3310" max="3311" width="10.6640625" bestFit="1" customWidth="1"/>
    <col min="3312" max="3312" width="13.109375" bestFit="1" customWidth="1"/>
    <col min="3313" max="3313" width="8.6640625" bestFit="1" customWidth="1"/>
    <col min="3314" max="3314" width="11" bestFit="1" customWidth="1"/>
    <col min="3315" max="3315" width="8.6640625" bestFit="1" customWidth="1"/>
    <col min="3316" max="3316" width="11" bestFit="1" customWidth="1"/>
    <col min="3317" max="3317" width="9.6640625" bestFit="1" customWidth="1"/>
    <col min="3318" max="3318" width="12" bestFit="1" customWidth="1"/>
    <col min="3319" max="3319" width="8.6640625" bestFit="1" customWidth="1"/>
    <col min="3320" max="3320" width="11" bestFit="1" customWidth="1"/>
    <col min="3321" max="3321" width="9.6640625" bestFit="1" customWidth="1"/>
    <col min="3322" max="3322" width="12" bestFit="1" customWidth="1"/>
    <col min="3323" max="3323" width="10.6640625" bestFit="1" customWidth="1"/>
    <col min="3324" max="3324" width="13.109375" bestFit="1" customWidth="1"/>
    <col min="3325" max="3325" width="10.6640625" bestFit="1" customWidth="1"/>
    <col min="3326" max="3326" width="13.109375" bestFit="1" customWidth="1"/>
    <col min="3327" max="3327" width="9.6640625" bestFit="1" customWidth="1"/>
    <col min="3328" max="3328" width="12" bestFit="1" customWidth="1"/>
    <col min="3329" max="3329" width="10.6640625" bestFit="1" customWidth="1"/>
    <col min="3330" max="3330" width="13.109375" bestFit="1" customWidth="1"/>
    <col min="3331" max="3331" width="10.6640625" bestFit="1" customWidth="1"/>
    <col min="3332" max="3332" width="13.109375" bestFit="1" customWidth="1"/>
    <col min="3333" max="3333" width="9.6640625" bestFit="1" customWidth="1"/>
    <col min="3334" max="3334" width="12" bestFit="1" customWidth="1"/>
    <col min="3335" max="3335" width="8.6640625" bestFit="1" customWidth="1"/>
    <col min="3336" max="3336" width="11" bestFit="1" customWidth="1"/>
    <col min="3337" max="3337" width="10.6640625" bestFit="1" customWidth="1"/>
    <col min="3338" max="3338" width="13.109375" bestFit="1" customWidth="1"/>
    <col min="3339" max="3339" width="9.6640625" bestFit="1" customWidth="1"/>
    <col min="3340" max="3340" width="12" bestFit="1" customWidth="1"/>
    <col min="3341" max="3341" width="10.6640625" bestFit="1" customWidth="1"/>
    <col min="3342" max="3342" width="13.109375" bestFit="1" customWidth="1"/>
    <col min="3343" max="3343" width="9.6640625" bestFit="1" customWidth="1"/>
    <col min="3344" max="3344" width="12" bestFit="1" customWidth="1"/>
    <col min="3345" max="3345" width="10.6640625" bestFit="1" customWidth="1"/>
    <col min="3346" max="3346" width="13.109375" bestFit="1" customWidth="1"/>
    <col min="3347" max="3347" width="9.6640625" bestFit="1" customWidth="1"/>
    <col min="3348" max="3348" width="12" bestFit="1" customWidth="1"/>
    <col min="3349" max="3349" width="9.6640625" bestFit="1" customWidth="1"/>
    <col min="3350" max="3350" width="12" bestFit="1" customWidth="1"/>
    <col min="3351" max="3351" width="10.6640625" bestFit="1" customWidth="1"/>
    <col min="3352" max="3352" width="13.109375" bestFit="1" customWidth="1"/>
    <col min="3353" max="3353" width="10.6640625" bestFit="1" customWidth="1"/>
    <col min="3354" max="3354" width="13.109375" bestFit="1" customWidth="1"/>
    <col min="3355" max="3355" width="9.6640625" bestFit="1" customWidth="1"/>
    <col min="3356" max="3356" width="12" bestFit="1" customWidth="1"/>
    <col min="3357" max="3357" width="9.6640625" bestFit="1" customWidth="1"/>
    <col min="3358" max="3358" width="12" bestFit="1" customWidth="1"/>
    <col min="3359" max="3359" width="10.6640625" bestFit="1" customWidth="1"/>
    <col min="3360" max="3360" width="13.109375" bestFit="1" customWidth="1"/>
    <col min="3361" max="3361" width="8.6640625" bestFit="1" customWidth="1"/>
    <col min="3362" max="3362" width="11" bestFit="1" customWidth="1"/>
    <col min="3363" max="3363" width="9.6640625" bestFit="1" customWidth="1"/>
    <col min="3364" max="3364" width="12" bestFit="1" customWidth="1"/>
    <col min="3365" max="3366" width="9.6640625" bestFit="1" customWidth="1"/>
    <col min="3367" max="3367" width="12" bestFit="1" customWidth="1"/>
    <col min="3368" max="3369" width="9.6640625" bestFit="1" customWidth="1"/>
    <col min="3370" max="3370" width="12" bestFit="1" customWidth="1"/>
    <col min="3371" max="3371" width="8.6640625" bestFit="1" customWidth="1"/>
    <col min="3372" max="3372" width="11" bestFit="1" customWidth="1"/>
    <col min="3373" max="3373" width="10.6640625" bestFit="1" customWidth="1"/>
    <col min="3374" max="3374" width="13.109375" bestFit="1" customWidth="1"/>
    <col min="3375" max="3375" width="10.6640625" bestFit="1" customWidth="1"/>
    <col min="3376" max="3376" width="13.109375" bestFit="1" customWidth="1"/>
    <col min="3377" max="3377" width="9.6640625" bestFit="1" customWidth="1"/>
    <col min="3378" max="3378" width="12" bestFit="1" customWidth="1"/>
    <col min="3379" max="3379" width="9.6640625" bestFit="1" customWidth="1"/>
    <col min="3380" max="3380" width="12" bestFit="1" customWidth="1"/>
    <col min="3381" max="3381" width="10.6640625" bestFit="1" customWidth="1"/>
    <col min="3382" max="3382" width="13.109375" bestFit="1" customWidth="1"/>
    <col min="3383" max="3383" width="9.6640625" bestFit="1" customWidth="1"/>
    <col min="3384" max="3384" width="12" bestFit="1" customWidth="1"/>
    <col min="3385" max="3385" width="9.6640625" bestFit="1" customWidth="1"/>
    <col min="3386" max="3386" width="12" bestFit="1" customWidth="1"/>
    <col min="3387" max="3387" width="8.6640625" bestFit="1" customWidth="1"/>
    <col min="3388" max="3388" width="11" bestFit="1" customWidth="1"/>
    <col min="3389" max="3389" width="10.6640625" bestFit="1" customWidth="1"/>
    <col min="3390" max="3390" width="13.109375" bestFit="1" customWidth="1"/>
    <col min="3391" max="3391" width="9.6640625" bestFit="1" customWidth="1"/>
    <col min="3392" max="3392" width="12" bestFit="1" customWidth="1"/>
    <col min="3393" max="3393" width="9.6640625" bestFit="1" customWidth="1"/>
    <col min="3394" max="3394" width="12" bestFit="1" customWidth="1"/>
    <col min="3395" max="3395" width="10.6640625" bestFit="1" customWidth="1"/>
    <col min="3396" max="3396" width="13.109375" bestFit="1" customWidth="1"/>
    <col min="3397" max="3397" width="8.6640625" bestFit="1" customWidth="1"/>
    <col min="3398" max="3398" width="11" bestFit="1" customWidth="1"/>
    <col min="3399" max="3399" width="9.6640625" bestFit="1" customWidth="1"/>
    <col min="3400" max="3400" width="12" bestFit="1" customWidth="1"/>
    <col min="3401" max="3401" width="9.6640625" bestFit="1" customWidth="1"/>
    <col min="3402" max="3402" width="12" bestFit="1" customWidth="1"/>
    <col min="3403" max="3403" width="9.6640625" bestFit="1" customWidth="1"/>
    <col min="3404" max="3404" width="12" bestFit="1" customWidth="1"/>
    <col min="3405" max="3405" width="9.6640625" bestFit="1" customWidth="1"/>
    <col min="3406" max="3406" width="12" bestFit="1" customWidth="1"/>
    <col min="3407" max="3407" width="9.6640625" bestFit="1" customWidth="1"/>
    <col min="3408" max="3408" width="12" bestFit="1" customWidth="1"/>
    <col min="3409" max="3410" width="9.6640625" bestFit="1" customWidth="1"/>
    <col min="3411" max="3411" width="12" bestFit="1" customWidth="1"/>
    <col min="3412" max="3412" width="9.6640625" bestFit="1" customWidth="1"/>
    <col min="3413" max="3413" width="12" bestFit="1" customWidth="1"/>
    <col min="3414" max="3414" width="10.6640625" bestFit="1" customWidth="1"/>
    <col min="3415" max="3415" width="13.109375" bestFit="1" customWidth="1"/>
    <col min="3416" max="3416" width="9.6640625" bestFit="1" customWidth="1"/>
    <col min="3417" max="3417" width="12" bestFit="1" customWidth="1"/>
    <col min="3418" max="3418" width="8.6640625" bestFit="1" customWidth="1"/>
    <col min="3419" max="3419" width="11" bestFit="1" customWidth="1"/>
    <col min="3420" max="3420" width="9.6640625" bestFit="1" customWidth="1"/>
    <col min="3421" max="3421" width="12" bestFit="1" customWidth="1"/>
    <col min="3422" max="3422" width="9.6640625" bestFit="1" customWidth="1"/>
    <col min="3423" max="3423" width="12" bestFit="1" customWidth="1"/>
    <col min="3424" max="3424" width="8.6640625" bestFit="1" customWidth="1"/>
    <col min="3425" max="3425" width="11" bestFit="1" customWidth="1"/>
    <col min="3426" max="3426" width="10.6640625" bestFit="1" customWidth="1"/>
    <col min="3427" max="3427" width="13.109375" bestFit="1" customWidth="1"/>
    <col min="3428" max="3428" width="9.6640625" bestFit="1" customWidth="1"/>
    <col min="3429" max="3429" width="12" bestFit="1" customWidth="1"/>
    <col min="3430" max="3430" width="11.6640625" bestFit="1" customWidth="1"/>
    <col min="3431" max="3431" width="14.109375" bestFit="1" customWidth="1"/>
    <col min="3432" max="3432" width="10.6640625" bestFit="1" customWidth="1"/>
    <col min="3433" max="3433" width="13.109375" bestFit="1" customWidth="1"/>
    <col min="3434" max="3434" width="9.6640625" bestFit="1" customWidth="1"/>
    <col min="3435" max="3435" width="12" bestFit="1" customWidth="1"/>
    <col min="3436" max="3436" width="9.6640625" bestFit="1" customWidth="1"/>
    <col min="3437" max="3437" width="12" bestFit="1" customWidth="1"/>
    <col min="3438" max="3438" width="10.6640625" bestFit="1" customWidth="1"/>
    <col min="3439" max="3439" width="13.109375" bestFit="1" customWidth="1"/>
    <col min="3440" max="3440" width="9.6640625" bestFit="1" customWidth="1"/>
    <col min="3441" max="3441" width="12" bestFit="1" customWidth="1"/>
    <col min="3442" max="3442" width="9.6640625" bestFit="1" customWidth="1"/>
    <col min="3443" max="3443" width="12" bestFit="1" customWidth="1"/>
    <col min="3444" max="3444" width="10.6640625" bestFit="1" customWidth="1"/>
    <col min="3445" max="3445" width="13.109375" bestFit="1" customWidth="1"/>
    <col min="3446" max="3446" width="9.6640625" bestFit="1" customWidth="1"/>
    <col min="3447" max="3447" width="12" bestFit="1" customWidth="1"/>
    <col min="3448" max="3448" width="10.6640625" bestFit="1" customWidth="1"/>
    <col min="3449" max="3449" width="13.109375" bestFit="1" customWidth="1"/>
    <col min="3450" max="3450" width="9.6640625" bestFit="1" customWidth="1"/>
    <col min="3451" max="3451" width="12" bestFit="1" customWidth="1"/>
    <col min="3452" max="3452" width="9.6640625" bestFit="1" customWidth="1"/>
    <col min="3453" max="3453" width="12" bestFit="1" customWidth="1"/>
    <col min="3454" max="3454" width="9.6640625" bestFit="1" customWidth="1"/>
    <col min="3455" max="3455" width="12" bestFit="1" customWidth="1"/>
    <col min="3456" max="3456" width="10.6640625" bestFit="1" customWidth="1"/>
    <col min="3457" max="3457" width="13.109375" bestFit="1" customWidth="1"/>
    <col min="3458" max="3458" width="10.6640625" bestFit="1" customWidth="1"/>
    <col min="3459" max="3459" width="13.109375" bestFit="1" customWidth="1"/>
    <col min="3460" max="3460" width="10.6640625" bestFit="1" customWidth="1"/>
    <col min="3461" max="3461" width="12" bestFit="1" customWidth="1"/>
    <col min="3462" max="3462" width="9.6640625" bestFit="1" customWidth="1"/>
    <col min="3463" max="3463" width="12" bestFit="1" customWidth="1"/>
    <col min="3464" max="3464" width="10.6640625" bestFit="1" customWidth="1"/>
    <col min="3465" max="3465" width="13.109375" bestFit="1" customWidth="1"/>
    <col min="3466" max="3466" width="8.6640625" bestFit="1" customWidth="1"/>
    <col min="3467" max="3467" width="11" bestFit="1" customWidth="1"/>
    <col min="3468" max="3468" width="10.6640625" bestFit="1" customWidth="1"/>
    <col min="3469" max="3469" width="13.109375" bestFit="1" customWidth="1"/>
    <col min="3470" max="3470" width="10.6640625" bestFit="1" customWidth="1"/>
    <col min="3471" max="3471" width="13.109375" bestFit="1" customWidth="1"/>
    <col min="3472" max="3472" width="9.6640625" bestFit="1" customWidth="1"/>
    <col min="3473" max="3473" width="12" bestFit="1" customWidth="1"/>
    <col min="3474" max="3474" width="10.6640625" bestFit="1" customWidth="1"/>
    <col min="3475" max="3475" width="13.109375" bestFit="1" customWidth="1"/>
    <col min="3476" max="3476" width="10.6640625" bestFit="1" customWidth="1"/>
    <col min="3477" max="3477" width="13.109375" bestFit="1" customWidth="1"/>
    <col min="3478" max="3478" width="9" bestFit="1" customWidth="1"/>
    <col min="3479" max="3479" width="11" bestFit="1" customWidth="1"/>
    <col min="3480" max="3480" width="10.6640625" bestFit="1" customWidth="1"/>
    <col min="3481" max="3481" width="13.109375" bestFit="1" customWidth="1"/>
    <col min="3482" max="3482" width="10.5546875" bestFit="1" customWidth="1"/>
  </cols>
  <sheetData>
    <row r="3" spans="1:12" ht="15.6" x14ac:dyDescent="0.3">
      <c r="A3" s="23" t="s">
        <v>4411</v>
      </c>
      <c r="B3" s="23" t="s">
        <v>4413</v>
      </c>
      <c r="C3" s="23" t="s">
        <v>4412</v>
      </c>
      <c r="G3" s="24" t="s">
        <v>4435</v>
      </c>
      <c r="H3" s="24"/>
      <c r="I3" s="24"/>
      <c r="J3" s="24"/>
      <c r="K3" s="24"/>
      <c r="L3" s="24"/>
    </row>
    <row r="4" spans="1:12" x14ac:dyDescent="0.3">
      <c r="A4" s="1">
        <v>741999.79529999977</v>
      </c>
      <c r="B4" s="1">
        <v>8028</v>
      </c>
      <c r="C4" s="1">
        <v>18451.272799999999</v>
      </c>
      <c r="H4" s="9" t="s">
        <v>4420</v>
      </c>
      <c r="I4" s="9" t="s">
        <v>4421</v>
      </c>
      <c r="J4" s="9" t="s">
        <v>4422</v>
      </c>
      <c r="K4" s="9" t="s">
        <v>4423</v>
      </c>
      <c r="L4" s="9" t="s">
        <v>4424</v>
      </c>
    </row>
    <row r="5" spans="1:12" x14ac:dyDescent="0.3">
      <c r="G5" t="s">
        <v>16</v>
      </c>
      <c r="H5" s="6">
        <f>GETPIVOTDATA("Sum of Sales",$A$3)</f>
        <v>741999.79529999977</v>
      </c>
      <c r="I5" s="6">
        <f>GETPIVOTDATA("Sum of Sales",$A$9,"Years (Order Date)",2017)</f>
        <v>215387.26920000004</v>
      </c>
      <c r="J5" s="6">
        <f>GETPIVOTDATA("Sum of Sales",$A$9,"Years (Order Date)",2016)</f>
        <v>198901.43600000019</v>
      </c>
      <c r="K5" s="5">
        <f>(I5-J5)/J5</f>
        <v>8.2884435283814811E-2</v>
      </c>
      <c r="L5" t="str">
        <f>IF(K5&gt;0,"⇧", "⇩") &amp; TEXT(ABS(K5),"0%")&amp; " YoY"</f>
        <v>⇧8% YoY</v>
      </c>
    </row>
    <row r="6" spans="1:12" x14ac:dyDescent="0.3">
      <c r="G6" t="s">
        <v>17</v>
      </c>
      <c r="H6" s="7">
        <f>GETPIVOTDATA("Sum of Quantity",$A$3)</f>
        <v>8028</v>
      </c>
      <c r="I6" s="7">
        <f>GETPIVOTDATA("Sum of Quantity",$A$9,"Years (Order Date)",2017)</f>
        <v>2437</v>
      </c>
      <c r="J6" s="7">
        <f>GETPIVOTDATA("Sum of Quantity",$A$9,"Years (Order Date)",2016)</f>
        <v>2193</v>
      </c>
      <c r="K6" s="5">
        <f t="shared" ref="K6:K7" si="0">(I6-J6)/J6</f>
        <v>0.11126310989512084</v>
      </c>
      <c r="L6" t="str">
        <f t="shared" ref="L6:L7" si="1">IF(K6&gt;0,"⇧", "⇩") &amp; TEXT(ABS(K6),"0%")&amp; " YoY"</f>
        <v>⇧11% YoY</v>
      </c>
    </row>
    <row r="7" spans="1:12" x14ac:dyDescent="0.3">
      <c r="G7" t="s">
        <v>19</v>
      </c>
      <c r="H7" s="6">
        <f>GETPIVOTDATA("Sum of Profit",$A$3)</f>
        <v>18451.272799999999</v>
      </c>
      <c r="I7" s="6">
        <f>GETPIVOTDATA("Sum of Profit",$A$9,"Years (Order Date)",2017)</f>
        <v>3018.3912999999957</v>
      </c>
      <c r="J7" s="6">
        <f>GETPIVOTDATA("Sum of Profit",$A$9,"Years (Order Date)",2016)</f>
        <v>6959.9530999999979</v>
      </c>
      <c r="K7" s="5">
        <f t="shared" si="0"/>
        <v>-0.56632016672641128</v>
      </c>
      <c r="L7" t="str">
        <f t="shared" si="1"/>
        <v>⇩57% YoY</v>
      </c>
    </row>
    <row r="9" spans="1:12" x14ac:dyDescent="0.3">
      <c r="A9" s="3" t="s">
        <v>4414</v>
      </c>
      <c r="B9" s="23" t="s">
        <v>4411</v>
      </c>
      <c r="C9" s="23" t="s">
        <v>4413</v>
      </c>
      <c r="D9" s="23" t="s">
        <v>4412</v>
      </c>
    </row>
    <row r="10" spans="1:12" x14ac:dyDescent="0.3">
      <c r="A10" s="4" t="s">
        <v>4415</v>
      </c>
      <c r="B10" s="6">
        <v>157192.85310000001</v>
      </c>
      <c r="C10" s="6">
        <v>1623</v>
      </c>
      <c r="D10" s="6">
        <v>5457.7255000000059</v>
      </c>
    </row>
    <row r="11" spans="1:12" x14ac:dyDescent="0.3">
      <c r="A11" s="4" t="s">
        <v>4416</v>
      </c>
      <c r="B11" s="6">
        <v>170518.23700000011</v>
      </c>
      <c r="C11" s="6">
        <v>1775</v>
      </c>
      <c r="D11" s="6">
        <v>3015.2028999999993</v>
      </c>
    </row>
    <row r="12" spans="1:12" x14ac:dyDescent="0.3">
      <c r="A12" s="4" t="s">
        <v>4417</v>
      </c>
      <c r="B12" s="6">
        <v>198901.43600000019</v>
      </c>
      <c r="C12" s="6">
        <v>2193</v>
      </c>
      <c r="D12" s="6">
        <v>6959.9530999999979</v>
      </c>
    </row>
    <row r="13" spans="1:12" x14ac:dyDescent="0.3">
      <c r="A13" s="4" t="s">
        <v>4418</v>
      </c>
      <c r="B13" s="6">
        <v>215387.26920000004</v>
      </c>
      <c r="C13" s="6">
        <v>2437</v>
      </c>
      <c r="D13" s="6">
        <v>3018.3912999999957</v>
      </c>
    </row>
    <row r="14" spans="1:12" x14ac:dyDescent="0.3">
      <c r="A14" s="4" t="s">
        <v>4410</v>
      </c>
      <c r="B14" s="6">
        <v>741999.79530000035</v>
      </c>
      <c r="C14" s="6">
        <v>8028</v>
      </c>
      <c r="D14" s="6">
        <v>18451.272799999999</v>
      </c>
    </row>
    <row r="17" spans="1:11" x14ac:dyDescent="0.3">
      <c r="D17" t="s">
        <v>4419</v>
      </c>
    </row>
    <row r="18" spans="1:11" x14ac:dyDescent="0.3">
      <c r="A18" t="s">
        <v>4425</v>
      </c>
      <c r="G18" t="s">
        <v>4426</v>
      </c>
      <c r="I18" t="s">
        <v>4419</v>
      </c>
    </row>
    <row r="19" spans="1:11" x14ac:dyDescent="0.3">
      <c r="A19" t="str">
        <f>"Peak Sales Month: " &amp; INDEX(A21:A32, MATCH(MAX(B21:B32), B21:B32, 0)) &amp; " with " &amp; TEXT(MAX(B21:B32), "$#,##0") &amp; " in Sales"</f>
        <v>Peak Sales Month: Dec with $121,818 in Sales</v>
      </c>
      <c r="G19" t="str">
        <f>"Top Selling City: " &amp; INDEX(G21:G25, MATCH(MAX(H21:H25), H21:H25, 0)) &amp; " (" &amp; TEXT(MAX(H21:H25), "$#,##0") &amp; ")"</f>
        <v>Top Selling City: New York City ($75,691)</v>
      </c>
      <c r="H19" t="s">
        <v>4419</v>
      </c>
    </row>
    <row r="20" spans="1:11" x14ac:dyDescent="0.3">
      <c r="A20" s="3" t="s">
        <v>4414</v>
      </c>
      <c r="B20" t="s">
        <v>4411</v>
      </c>
      <c r="G20" s="3" t="s">
        <v>4414</v>
      </c>
      <c r="H20" t="s">
        <v>4411</v>
      </c>
      <c r="K20" s="11">
        <f>MAX(J21:J25)*1.3</f>
        <v>98398.363700000016</v>
      </c>
    </row>
    <row r="21" spans="1:11" x14ac:dyDescent="0.3">
      <c r="A21" s="4" t="s">
        <v>171</v>
      </c>
      <c r="B21" s="6">
        <v>31569.241599999998</v>
      </c>
      <c r="G21" s="4" t="s">
        <v>175</v>
      </c>
      <c r="H21" s="6">
        <v>75691.049000000014</v>
      </c>
      <c r="I21" t="str" cm="1">
        <f t="array" ref="I21:J25">G21:H25</f>
        <v>New York City</v>
      </c>
      <c r="J21" s="6">
        <v>75691.049000000014</v>
      </c>
      <c r="K21" s="6">
        <f>$K$20-J21</f>
        <v>22707.314700000003</v>
      </c>
    </row>
    <row r="22" spans="1:11" x14ac:dyDescent="0.3">
      <c r="A22" s="4" t="s">
        <v>299</v>
      </c>
      <c r="B22" s="6">
        <v>15765.920399999994</v>
      </c>
      <c r="G22" s="4" t="s">
        <v>54</v>
      </c>
      <c r="H22" s="6">
        <v>54000.040999999976</v>
      </c>
      <c r="I22" t="str">
        <v>Los Angeles</v>
      </c>
      <c r="J22" s="6">
        <v>54000.040999999976</v>
      </c>
      <c r="K22" s="6">
        <f t="shared" ref="K22:K25" si="2">$K$20-J22</f>
        <v>44398.322700000041</v>
      </c>
    </row>
    <row r="23" spans="1:11" x14ac:dyDescent="0.3">
      <c r="A23" s="4" t="s">
        <v>197</v>
      </c>
      <c r="B23" s="6">
        <v>50768.275799999996</v>
      </c>
      <c r="G23" s="4" t="s">
        <v>193</v>
      </c>
      <c r="H23" s="6">
        <v>40995.877999999997</v>
      </c>
      <c r="I23" t="str">
        <v>Seattle</v>
      </c>
      <c r="J23" s="6">
        <v>40995.877999999997</v>
      </c>
      <c r="K23" s="6">
        <f t="shared" si="2"/>
        <v>57402.485700000019</v>
      </c>
    </row>
    <row r="24" spans="1:11" x14ac:dyDescent="0.3">
      <c r="A24" s="4" t="s">
        <v>115</v>
      </c>
      <c r="B24" s="6">
        <v>40698.583600000013</v>
      </c>
      <c r="F24" t="s">
        <v>4419</v>
      </c>
      <c r="G24" s="4" t="s">
        <v>67</v>
      </c>
      <c r="H24" s="6">
        <v>36495.541000000012</v>
      </c>
      <c r="I24" t="str">
        <v>Philadelphia</v>
      </c>
      <c r="J24" s="6">
        <v>36495.541000000012</v>
      </c>
      <c r="K24" s="6">
        <f t="shared" si="2"/>
        <v>61902.822700000004</v>
      </c>
    </row>
    <row r="25" spans="1:11" x14ac:dyDescent="0.3">
      <c r="A25" s="4" t="s">
        <v>163</v>
      </c>
      <c r="B25" s="6">
        <v>48365.130699999951</v>
      </c>
      <c r="G25" s="4" t="s">
        <v>330</v>
      </c>
      <c r="H25" s="6">
        <v>36357.307999999997</v>
      </c>
      <c r="I25" t="str">
        <v>San Francisco</v>
      </c>
      <c r="J25" s="6">
        <v>36357.307999999997</v>
      </c>
      <c r="K25" s="6">
        <f t="shared" si="2"/>
        <v>62041.055700000019</v>
      </c>
    </row>
    <row r="26" spans="1:11" x14ac:dyDescent="0.3">
      <c r="A26" s="4" t="s">
        <v>61</v>
      </c>
      <c r="B26" s="6">
        <v>52999.463299999974</v>
      </c>
      <c r="G26" s="4" t="s">
        <v>4410</v>
      </c>
      <c r="H26" s="6">
        <v>243539.81699999998</v>
      </c>
    </row>
    <row r="27" spans="1:11" x14ac:dyDescent="0.3">
      <c r="A27" s="4" t="s">
        <v>73</v>
      </c>
      <c r="B27" s="6">
        <v>49377.011999999966</v>
      </c>
    </row>
    <row r="28" spans="1:11" x14ac:dyDescent="0.3">
      <c r="A28" s="4" t="s">
        <v>255</v>
      </c>
      <c r="B28" s="6">
        <v>44884.044999999991</v>
      </c>
    </row>
    <row r="29" spans="1:11" x14ac:dyDescent="0.3">
      <c r="A29" s="4" t="s">
        <v>79</v>
      </c>
      <c r="B29" s="6">
        <v>106380.59069999997</v>
      </c>
      <c r="G29" s="4" t="s">
        <v>4436</v>
      </c>
      <c r="H29" s="14">
        <f ca="1">TODAY()</f>
        <v>46037</v>
      </c>
    </row>
    <row r="30" spans="1:11" x14ac:dyDescent="0.3">
      <c r="A30" s="4" t="s">
        <v>50</v>
      </c>
      <c r="B30" s="6">
        <v>58087.515699999982</v>
      </c>
    </row>
    <row r="31" spans="1:11" x14ac:dyDescent="0.3">
      <c r="A31" s="4" t="s">
        <v>36</v>
      </c>
      <c r="B31" s="6">
        <v>121286.04899999996</v>
      </c>
    </row>
    <row r="32" spans="1:11" x14ac:dyDescent="0.3">
      <c r="A32" s="4" t="s">
        <v>98</v>
      </c>
      <c r="B32" s="6">
        <v>121817.96749999993</v>
      </c>
    </row>
    <row r="33" spans="1:22" x14ac:dyDescent="0.3">
      <c r="A33" s="4" t="s">
        <v>4410</v>
      </c>
      <c r="B33" s="6">
        <v>741999.79529999977</v>
      </c>
    </row>
    <row r="36" spans="1:22" x14ac:dyDescent="0.3">
      <c r="A36" s="4" t="s">
        <v>4427</v>
      </c>
      <c r="B36" t="s">
        <v>4433</v>
      </c>
      <c r="G36" t="s">
        <v>4428</v>
      </c>
      <c r="M36" s="25" t="s">
        <v>4446</v>
      </c>
      <c r="N36" s="25"/>
      <c r="R36" t="s">
        <v>4444</v>
      </c>
    </row>
    <row r="37" spans="1:22" x14ac:dyDescent="0.3">
      <c r="A37" t="str">
        <f>"Top Selling State: " &amp; INDEX(A39:A86, MATCH(MAX(B39:B86), B39:B86, 0)) &amp; " (" &amp; TEXT(MAX(B39:B86), "$#,##0") &amp; ")"</f>
        <v>Top Selling State: California ($156,065)</v>
      </c>
      <c r="G37" t="str">
        <f>"Most orders (" &amp; TEXT(MAX(H39:H46), "0%") &amp; ") were delivered in " &amp; INDEX(G39:G46, MATCH(MAX(H39:H46), H39:H46, 0)) &amp; "."</f>
        <v>Most orders (28%) were delivered in 4-days.</v>
      </c>
    </row>
    <row r="38" spans="1:22" x14ac:dyDescent="0.3">
      <c r="A38" s="3" t="s">
        <v>4414</v>
      </c>
      <c r="B38" t="s">
        <v>4411</v>
      </c>
      <c r="C38" t="s">
        <v>10</v>
      </c>
      <c r="D38" t="s">
        <v>16</v>
      </c>
      <c r="G38" s="3" t="s">
        <v>4414</v>
      </c>
      <c r="H38" t="s">
        <v>4429</v>
      </c>
      <c r="M38" s="3" t="s">
        <v>4414</v>
      </c>
      <c r="N38" t="s">
        <v>4451</v>
      </c>
      <c r="R38" s="3" t="s">
        <v>4436</v>
      </c>
      <c r="S38" t="s">
        <v>4411</v>
      </c>
    </row>
    <row r="39" spans="1:22" x14ac:dyDescent="0.3">
      <c r="A39" s="4" t="s">
        <v>1278</v>
      </c>
      <c r="B39" s="6">
        <v>6332.48</v>
      </c>
      <c r="C39" t="str" cm="1">
        <f t="array" ref="C39:D86">A39:B86</f>
        <v>Alabama</v>
      </c>
      <c r="D39" s="6">
        <v>6332.48</v>
      </c>
      <c r="G39" s="4" t="s">
        <v>432</v>
      </c>
      <c r="H39" s="8">
        <v>5.469118340405469E-2</v>
      </c>
      <c r="M39" s="4" t="s">
        <v>4447</v>
      </c>
      <c r="N39" s="18">
        <v>153</v>
      </c>
      <c r="R39" s="21" t="s">
        <v>4415</v>
      </c>
      <c r="S39" s="6">
        <v>157192.85310000001</v>
      </c>
      <c r="U39" s="2"/>
      <c r="V39" s="20"/>
    </row>
    <row r="40" spans="1:22" x14ac:dyDescent="0.3">
      <c r="A40" s="4" t="s">
        <v>522</v>
      </c>
      <c r="B40" s="6">
        <v>13525.291000000001</v>
      </c>
      <c r="C40" t="str">
        <v>Arizona</v>
      </c>
      <c r="D40" s="6">
        <v>13525.291000000001</v>
      </c>
      <c r="G40" s="4" t="s">
        <v>125</v>
      </c>
      <c r="H40" s="8">
        <v>3.6303630363036306E-2</v>
      </c>
      <c r="M40" s="4" t="s">
        <v>4448</v>
      </c>
      <c r="N40" s="18">
        <v>246</v>
      </c>
      <c r="R40" s="21" t="s">
        <v>4416</v>
      </c>
      <c r="S40" s="6">
        <v>170518.23700000011</v>
      </c>
      <c r="U40" s="2"/>
      <c r="V40" s="20"/>
    </row>
    <row r="41" spans="1:22" x14ac:dyDescent="0.3">
      <c r="A41" s="4" t="s">
        <v>1060</v>
      </c>
      <c r="B41" s="6">
        <v>3187.55</v>
      </c>
      <c r="C41" t="str">
        <v>Arkansas</v>
      </c>
      <c r="D41" s="6">
        <v>3187.55</v>
      </c>
      <c r="G41" s="4" t="s">
        <v>72</v>
      </c>
      <c r="H41" s="8">
        <v>0.14615747289014616</v>
      </c>
      <c r="M41" s="4" t="s">
        <v>4449</v>
      </c>
      <c r="N41" s="18">
        <v>301</v>
      </c>
      <c r="R41" s="21" t="s">
        <v>4417</v>
      </c>
      <c r="S41" s="6">
        <v>198901.43600000019</v>
      </c>
      <c r="U41" s="2"/>
      <c r="V41" s="20"/>
    </row>
    <row r="42" spans="1:22" x14ac:dyDescent="0.3">
      <c r="A42" s="4" t="s">
        <v>55</v>
      </c>
      <c r="B42" s="6">
        <v>156064.60149999999</v>
      </c>
      <c r="C42" t="str">
        <v>California</v>
      </c>
      <c r="D42" s="6">
        <v>156064.60149999999</v>
      </c>
      <c r="G42" s="4" t="s">
        <v>35</v>
      </c>
      <c r="H42" s="8">
        <v>8.7694483734087697E-2</v>
      </c>
      <c r="M42" s="4" t="s">
        <v>4450</v>
      </c>
      <c r="N42" s="18">
        <v>457</v>
      </c>
      <c r="R42" s="21" t="s">
        <v>4418</v>
      </c>
      <c r="S42" s="6">
        <v>215387.26920000004</v>
      </c>
      <c r="U42" s="2"/>
      <c r="V42" s="20"/>
    </row>
    <row r="43" spans="1:22" x14ac:dyDescent="0.3">
      <c r="A43" s="4" t="s">
        <v>182</v>
      </c>
      <c r="B43" s="6">
        <v>13243.037</v>
      </c>
      <c r="C43" t="str">
        <v>Colorado</v>
      </c>
      <c r="D43" s="6">
        <v>13243.037</v>
      </c>
      <c r="G43" s="4" t="s">
        <v>85</v>
      </c>
      <c r="H43" s="8">
        <v>0.28335690711928335</v>
      </c>
      <c r="J43" t="s">
        <v>4419</v>
      </c>
      <c r="M43" s="4" t="s">
        <v>4410</v>
      </c>
      <c r="N43" s="18">
        <v>1157</v>
      </c>
      <c r="R43" s="4" t="s">
        <v>4410</v>
      </c>
      <c r="S43" s="6">
        <v>741999.79530000035</v>
      </c>
    </row>
    <row r="44" spans="1:22" x14ac:dyDescent="0.3">
      <c r="A44" s="4" t="s">
        <v>431</v>
      </c>
      <c r="B44" s="6">
        <v>5174.9870000000001</v>
      </c>
      <c r="C44" t="str">
        <v>Connecticut</v>
      </c>
      <c r="D44" s="6">
        <v>5174.9870000000001</v>
      </c>
      <c r="G44" s="4" t="s">
        <v>60</v>
      </c>
      <c r="H44" s="8">
        <v>0.2197076850542197</v>
      </c>
    </row>
    <row r="45" spans="1:22" x14ac:dyDescent="0.3">
      <c r="A45" s="4" t="s">
        <v>202</v>
      </c>
      <c r="B45" s="6">
        <v>4759.3189999999995</v>
      </c>
      <c r="C45" t="str">
        <v>Delaware</v>
      </c>
      <c r="D45" s="6">
        <v>4759.3189999999995</v>
      </c>
      <c r="G45" s="4" t="s">
        <v>131</v>
      </c>
      <c r="H45" s="8">
        <v>0.11126826968411127</v>
      </c>
      <c r="O45" s="12"/>
    </row>
    <row r="46" spans="1:22" x14ac:dyDescent="0.3">
      <c r="A46" s="4" t="s">
        <v>982</v>
      </c>
      <c r="B46" s="6">
        <v>1346.58</v>
      </c>
      <c r="C46" t="str">
        <v>District of Columbia</v>
      </c>
      <c r="D46" s="6">
        <v>1346.58</v>
      </c>
      <c r="G46" s="4" t="s">
        <v>49</v>
      </c>
      <c r="H46" s="8">
        <v>6.0348892032060349E-2</v>
      </c>
      <c r="O46" s="12"/>
    </row>
    <row r="47" spans="1:22" x14ac:dyDescent="0.3">
      <c r="A47" s="4" t="s">
        <v>45</v>
      </c>
      <c r="B47" s="6">
        <v>22987.03799999999</v>
      </c>
      <c r="C47" t="str">
        <v>Florida</v>
      </c>
      <c r="D47" s="6">
        <v>22987.03799999999</v>
      </c>
      <c r="G47" s="4" t="s">
        <v>4419</v>
      </c>
      <c r="H47" s="8">
        <v>4.7147571900047147E-4</v>
      </c>
      <c r="O47" s="12"/>
    </row>
    <row r="48" spans="1:22" x14ac:dyDescent="0.3">
      <c r="A48" s="4" t="s">
        <v>669</v>
      </c>
      <c r="B48" s="6">
        <v>8321.48</v>
      </c>
      <c r="C48" t="str">
        <v>Georgia</v>
      </c>
      <c r="D48" s="6">
        <v>8321.48</v>
      </c>
      <c r="G48" s="4" t="s">
        <v>4410</v>
      </c>
      <c r="H48" s="8">
        <v>1</v>
      </c>
    </row>
    <row r="49" spans="1:20" x14ac:dyDescent="0.3">
      <c r="A49" s="4" t="s">
        <v>2282</v>
      </c>
      <c r="B49" s="6">
        <v>2595.482</v>
      </c>
      <c r="C49" t="str">
        <v>Idaho</v>
      </c>
      <c r="D49" s="6">
        <v>2595.482</v>
      </c>
    </row>
    <row r="50" spans="1:20" x14ac:dyDescent="0.3">
      <c r="A50" s="4" t="s">
        <v>136</v>
      </c>
      <c r="B50" s="6">
        <v>28274.522000000008</v>
      </c>
      <c r="C50" t="str">
        <v>Illinois</v>
      </c>
      <c r="D50" s="6">
        <v>28274.522000000008</v>
      </c>
      <c r="M50" s="25" t="s">
        <v>4443</v>
      </c>
      <c r="N50" s="25"/>
      <c r="O50" s="25"/>
    </row>
    <row r="51" spans="1:20" x14ac:dyDescent="0.3">
      <c r="A51" s="4" t="s">
        <v>112</v>
      </c>
      <c r="B51" s="6">
        <v>11496.71</v>
      </c>
      <c r="C51" t="str">
        <v>Indiana</v>
      </c>
      <c r="D51" s="6">
        <v>11496.71</v>
      </c>
    </row>
    <row r="52" spans="1:20" x14ac:dyDescent="0.3">
      <c r="A52" s="4" t="s">
        <v>803</v>
      </c>
      <c r="B52" s="6">
        <v>2642.3099999999995</v>
      </c>
      <c r="C52" t="str">
        <v>Iowa</v>
      </c>
      <c r="D52" s="6">
        <v>2642.3099999999995</v>
      </c>
      <c r="G52" t="s">
        <v>4430</v>
      </c>
      <c r="M52" s="3" t="s">
        <v>4414</v>
      </c>
      <c r="N52" s="23" t="s">
        <v>4441</v>
      </c>
      <c r="O52" s="23" t="s">
        <v>4442</v>
      </c>
      <c r="R52" s="3" t="s">
        <v>4414</v>
      </c>
      <c r="S52" s="23" t="s">
        <v>4441</v>
      </c>
      <c r="T52" s="23" t="s">
        <v>4453</v>
      </c>
    </row>
    <row r="53" spans="1:20" x14ac:dyDescent="0.3">
      <c r="A53" s="4" t="s">
        <v>3137</v>
      </c>
      <c r="B53" s="6">
        <v>111.12</v>
      </c>
      <c r="C53" t="str">
        <v>Kansas</v>
      </c>
      <c r="D53" s="6">
        <v>111.12</v>
      </c>
      <c r="G53" t="str">
        <f>"Highest Sales from Category: "&amp;INDEX(G55:G58,MATCH(MAX(H55:H58),H55:H58,0))&amp;" ("&amp;TEXT(MAX(H55:H58),"$#,##0")&amp;")"</f>
        <v>Highest Sales from Category: Chairs ($328,449)</v>
      </c>
      <c r="M53" s="4" t="s">
        <v>171</v>
      </c>
      <c r="N53" s="15">
        <v>2.4602194787379975E-2</v>
      </c>
      <c r="O53" s="15">
        <v>-3.819260493827159</v>
      </c>
      <c r="R53" s="4" t="s">
        <v>171</v>
      </c>
      <c r="S53" s="15">
        <v>2.4602194787379975E-2</v>
      </c>
      <c r="T53" s="22">
        <v>0.15703703703703706</v>
      </c>
    </row>
    <row r="54" spans="1:20" x14ac:dyDescent="0.3">
      <c r="A54" s="4" t="s">
        <v>29</v>
      </c>
      <c r="B54" s="6">
        <v>12126.84</v>
      </c>
      <c r="C54" t="str">
        <v>Kentucky</v>
      </c>
      <c r="D54" s="6">
        <v>12126.84</v>
      </c>
      <c r="G54" s="3" t="s">
        <v>38</v>
      </c>
      <c r="H54" t="s">
        <v>4411</v>
      </c>
      <c r="K54" s="11">
        <f>MAX(J55:J58)*1.4</f>
        <v>459828.74420000101</v>
      </c>
      <c r="M54" s="4" t="s">
        <v>299</v>
      </c>
      <c r="N54" s="15">
        <v>2.9959465267588501E-2</v>
      </c>
      <c r="O54" s="15">
        <v>2.9048587301587294</v>
      </c>
      <c r="R54" s="4" t="s">
        <v>299</v>
      </c>
      <c r="S54" s="15">
        <v>2.9959465267588501E-2</v>
      </c>
      <c r="T54" s="22">
        <v>0.17888888888888888</v>
      </c>
    </row>
    <row r="55" spans="1:20" x14ac:dyDescent="0.3">
      <c r="A55" s="4" t="s">
        <v>1408</v>
      </c>
      <c r="B55" s="6">
        <v>2963.03</v>
      </c>
      <c r="C55" t="str">
        <v>Louisiana</v>
      </c>
      <c r="D55" s="6">
        <v>2963.03</v>
      </c>
      <c r="G55" s="4" t="s">
        <v>38</v>
      </c>
      <c r="H55" s="6">
        <v>328449.10300000076</v>
      </c>
      <c r="I55" t="str" cm="1">
        <f t="array" ref="I55:J58">G55:H58</f>
        <v>Chairs</v>
      </c>
      <c r="J55" s="6">
        <v>328449.10300000076</v>
      </c>
      <c r="K55" s="6">
        <f>$K$54-J55</f>
        <v>131379.64120000025</v>
      </c>
      <c r="M55" s="4" t="s">
        <v>197</v>
      </c>
      <c r="N55" s="15">
        <v>3.8081966119781263E-2</v>
      </c>
      <c r="O55" s="15">
        <v>-0.52322571428571341</v>
      </c>
      <c r="R55" s="4" t="s">
        <v>197</v>
      </c>
      <c r="S55" s="15">
        <v>3.8081966119781263E-2</v>
      </c>
      <c r="T55" s="22">
        <v>0.18214285714285716</v>
      </c>
    </row>
    <row r="56" spans="1:20" x14ac:dyDescent="0.3">
      <c r="A56" s="4" t="s">
        <v>1790</v>
      </c>
      <c r="B56" s="6">
        <v>109.48</v>
      </c>
      <c r="C56" t="str">
        <v>Maine</v>
      </c>
      <c r="D56" s="6">
        <v>109.48</v>
      </c>
      <c r="G56" s="4" t="s">
        <v>47</v>
      </c>
      <c r="H56" s="6">
        <v>206965.53200000009</v>
      </c>
      <c r="I56" t="str">
        <v>Tables</v>
      </c>
      <c r="J56" s="6">
        <v>206965.53200000009</v>
      </c>
      <c r="K56" s="6">
        <f t="shared" ref="K56:K58" si="3">$K$54-J56</f>
        <v>252863.21220000091</v>
      </c>
      <c r="M56" s="4" t="s">
        <v>115</v>
      </c>
      <c r="N56" s="15">
        <v>6.7244902133009488E-2</v>
      </c>
      <c r="O56" s="15">
        <v>1.162997101449275</v>
      </c>
      <c r="R56" s="4" t="s">
        <v>115</v>
      </c>
      <c r="S56" s="15">
        <v>6.7244902133009488E-2</v>
      </c>
      <c r="T56" s="22">
        <v>0.16355072463768108</v>
      </c>
    </row>
    <row r="57" spans="1:20" x14ac:dyDescent="0.3">
      <c r="A57" s="4" t="s">
        <v>1091</v>
      </c>
      <c r="B57" s="6">
        <v>9149.2529999999988</v>
      </c>
      <c r="C57" t="str">
        <v>Maryland</v>
      </c>
      <c r="D57" s="6">
        <v>9149.2529999999988</v>
      </c>
      <c r="G57" s="4" t="s">
        <v>33</v>
      </c>
      <c r="H57" s="6">
        <v>114879.99629999997</v>
      </c>
      <c r="I57" t="str">
        <v>Bookcases</v>
      </c>
      <c r="J57" s="6">
        <v>114879.99629999997</v>
      </c>
      <c r="K57" s="6">
        <f t="shared" si="3"/>
        <v>344948.74790000101</v>
      </c>
      <c r="M57" s="4" t="s">
        <v>163</v>
      </c>
      <c r="N57" s="15">
        <v>6.0633138103726439E-3</v>
      </c>
      <c r="O57" s="15">
        <v>3.2576946666666649</v>
      </c>
      <c r="R57" s="4" t="s">
        <v>163</v>
      </c>
      <c r="S57" s="15">
        <v>6.0633138103726439E-3</v>
      </c>
      <c r="T57" s="22">
        <v>0.18726666666666672</v>
      </c>
    </row>
    <row r="58" spans="1:20" x14ac:dyDescent="0.3">
      <c r="A58" s="4" t="s">
        <v>436</v>
      </c>
      <c r="B58" s="6">
        <v>10919.063999999997</v>
      </c>
      <c r="C58" t="str">
        <v>Massachusetts</v>
      </c>
      <c r="D58" s="6">
        <v>10919.063999999997</v>
      </c>
      <c r="G58" s="4" t="s">
        <v>58</v>
      </c>
      <c r="H58" s="6">
        <v>91705.164000000048</v>
      </c>
      <c r="I58" t="str">
        <v>Furnishings</v>
      </c>
      <c r="J58" s="6">
        <v>91705.164000000048</v>
      </c>
      <c r="K58" s="6">
        <f t="shared" si="3"/>
        <v>368123.58020000096</v>
      </c>
      <c r="M58" s="4" t="s">
        <v>61</v>
      </c>
      <c r="N58" s="15">
        <v>1.9886796097749446E-2</v>
      </c>
      <c r="O58" s="15">
        <v>0.34505586206896532</v>
      </c>
      <c r="R58" s="4" t="s">
        <v>61</v>
      </c>
      <c r="S58" s="15">
        <v>1.9886796097749446E-2</v>
      </c>
      <c r="T58" s="22">
        <v>0.1913103448275861</v>
      </c>
    </row>
    <row r="59" spans="1:20" x14ac:dyDescent="0.3">
      <c r="A59" s="4" t="s">
        <v>291</v>
      </c>
      <c r="B59" s="6">
        <v>22321.099999999995</v>
      </c>
      <c r="C59" t="str">
        <v>Michigan</v>
      </c>
      <c r="D59" s="6">
        <v>22321.099999999995</v>
      </c>
      <c r="G59" s="4" t="s">
        <v>4410</v>
      </c>
      <c r="H59" s="6">
        <v>741999.79530000081</v>
      </c>
      <c r="M59" s="4" t="s">
        <v>73</v>
      </c>
      <c r="N59" s="15">
        <v>6.2544678440481907E-2</v>
      </c>
      <c r="O59" s="15">
        <v>3.4295189024390242</v>
      </c>
      <c r="R59" s="4" t="s">
        <v>73</v>
      </c>
      <c r="S59" s="15">
        <v>6.2544678440481907E-2</v>
      </c>
      <c r="T59" s="22">
        <v>0.1664634146341463</v>
      </c>
    </row>
    <row r="60" spans="1:20" x14ac:dyDescent="0.3">
      <c r="A60" s="4" t="s">
        <v>168</v>
      </c>
      <c r="B60" s="6">
        <v>7611.35</v>
      </c>
      <c r="C60" t="str">
        <v>Minnesota</v>
      </c>
      <c r="D60" s="6">
        <v>7611.35</v>
      </c>
      <c r="M60" s="4" t="s">
        <v>255</v>
      </c>
      <c r="N60" s="15">
        <v>2.9865432243278527E-2</v>
      </c>
      <c r="O60" s="15">
        <v>0.94484677419354757</v>
      </c>
      <c r="R60" s="4" t="s">
        <v>255</v>
      </c>
      <c r="S60" s="15">
        <v>2.9865432243278527E-2</v>
      </c>
      <c r="T60" s="22">
        <v>0.18379032258064512</v>
      </c>
    </row>
    <row r="61" spans="1:20" x14ac:dyDescent="0.3">
      <c r="A61" s="4" t="s">
        <v>480</v>
      </c>
      <c r="B61" s="6">
        <v>4317.8499999999995</v>
      </c>
      <c r="C61" t="str">
        <v>Mississippi</v>
      </c>
      <c r="D61" s="6">
        <v>4317.8499999999995</v>
      </c>
      <c r="M61" s="4" t="s">
        <v>79</v>
      </c>
      <c r="N61" s="15">
        <v>7.2401917891592477E-2</v>
      </c>
      <c r="O61" s="15">
        <v>4.5067134751773059</v>
      </c>
      <c r="R61" s="4" t="s">
        <v>79</v>
      </c>
      <c r="S61" s="15">
        <v>7.2401917891592477E-2</v>
      </c>
      <c r="T61" s="22">
        <v>0.15446808510638307</v>
      </c>
    </row>
    <row r="62" spans="1:20" x14ac:dyDescent="0.3">
      <c r="A62" s="4" t="s">
        <v>567</v>
      </c>
      <c r="B62" s="6">
        <v>2936.45</v>
      </c>
      <c r="C62" t="str">
        <v>Missouri</v>
      </c>
      <c r="D62" s="6">
        <v>2936.45</v>
      </c>
      <c r="M62" s="4" t="s">
        <v>50</v>
      </c>
      <c r="N62" s="15">
        <v>-2.2926496801929466E-3</v>
      </c>
      <c r="O62" s="15">
        <v>-3.6771465240641699</v>
      </c>
      <c r="R62" s="4" t="s">
        <v>50</v>
      </c>
      <c r="S62" s="15">
        <v>-2.2926496801929466E-3</v>
      </c>
      <c r="T62" s="22">
        <v>0.19074866310160424</v>
      </c>
    </row>
    <row r="63" spans="1:20" x14ac:dyDescent="0.3">
      <c r="A63" s="4" t="s">
        <v>3703</v>
      </c>
      <c r="B63" s="6">
        <v>63.98</v>
      </c>
      <c r="C63" t="str">
        <v>Montana</v>
      </c>
      <c r="D63" s="6">
        <v>63.98</v>
      </c>
      <c r="G63" t="s">
        <v>4431</v>
      </c>
      <c r="M63" s="4" t="s">
        <v>36</v>
      </c>
      <c r="N63" s="15">
        <v>4.4184742102407568E-2</v>
      </c>
      <c r="O63" s="15">
        <v>3.3061357366771156</v>
      </c>
      <c r="R63" s="4" t="s">
        <v>36</v>
      </c>
      <c r="S63" s="15">
        <v>4.4184742102407568E-2</v>
      </c>
      <c r="T63" s="22">
        <v>0.17137931034482781</v>
      </c>
    </row>
    <row r="64" spans="1:20" x14ac:dyDescent="0.3">
      <c r="A64" s="4" t="s">
        <v>843</v>
      </c>
      <c r="B64" s="6">
        <v>1944.7</v>
      </c>
      <c r="C64" t="str">
        <v>Nebraska</v>
      </c>
      <c r="D64" s="6">
        <v>1944.7</v>
      </c>
      <c r="G64" t="str">
        <f>"Most Orders Used " &amp; INDEX(G66:G69, MATCH(MAX(H66:H69), H66:H69, 0)) &amp; " (" &amp; TEXT(MAX(H66:H69), "0%") &amp; ")"</f>
        <v>Most Orders Used Standard Class (59%)</v>
      </c>
      <c r="M64" s="4" t="s">
        <v>98</v>
      </c>
      <c r="N64" s="15">
        <v>3.6375325167021716E-2</v>
      </c>
      <c r="O64" s="15">
        <v>3.9278564024390237</v>
      </c>
      <c r="R64" s="4" t="s">
        <v>98</v>
      </c>
      <c r="S64" s="15">
        <v>3.6375325167021716E-2</v>
      </c>
      <c r="T64" s="22">
        <v>0.17381097560975631</v>
      </c>
    </row>
    <row r="65" spans="1:20" x14ac:dyDescent="0.3">
      <c r="A65" s="4" t="s">
        <v>1342</v>
      </c>
      <c r="B65" s="6">
        <v>4635.1720000000005</v>
      </c>
      <c r="C65" t="str">
        <v>Nevada</v>
      </c>
      <c r="D65" s="6">
        <v>4635.1720000000005</v>
      </c>
      <c r="G65" s="3" t="s">
        <v>38</v>
      </c>
      <c r="H65" t="s">
        <v>4411</v>
      </c>
      <c r="L65" t="s">
        <v>4419</v>
      </c>
      <c r="M65" s="4" t="s">
        <v>4410</v>
      </c>
      <c r="N65" s="15">
        <v>3.8783533215266348E-2</v>
      </c>
      <c r="O65" s="15">
        <v>1.9356145214521452</v>
      </c>
      <c r="R65" s="4" t="s">
        <v>4410</v>
      </c>
      <c r="S65" s="15">
        <v>3.8783533215266348E-2</v>
      </c>
      <c r="T65" s="22">
        <v>0.17392267798208272</v>
      </c>
    </row>
    <row r="66" spans="1:20" x14ac:dyDescent="0.3">
      <c r="A66" s="4" t="s">
        <v>886</v>
      </c>
      <c r="B66" s="6">
        <v>1886.4739999999999</v>
      </c>
      <c r="C66" t="str">
        <v>New Hampshire</v>
      </c>
      <c r="D66" s="6">
        <v>1886.4739999999999</v>
      </c>
      <c r="G66" s="4" t="s">
        <v>41</v>
      </c>
      <c r="H66" s="8">
        <v>0.58737410948177982</v>
      </c>
    </row>
    <row r="67" spans="1:20" x14ac:dyDescent="0.3">
      <c r="A67" s="4" t="s">
        <v>364</v>
      </c>
      <c r="B67" s="6">
        <v>6307.0419999999995</v>
      </c>
      <c r="C67" t="str">
        <v>New Jersey</v>
      </c>
      <c r="D67" s="6">
        <v>6307.0419999999995</v>
      </c>
      <c r="G67" s="4" t="s">
        <v>23</v>
      </c>
      <c r="H67" s="8">
        <v>0.21063216646415675</v>
      </c>
    </row>
    <row r="68" spans="1:20" x14ac:dyDescent="0.3">
      <c r="A68" s="4" t="s">
        <v>1898</v>
      </c>
      <c r="B68" s="6">
        <v>1701.412</v>
      </c>
      <c r="C68" t="str">
        <v>New Mexico</v>
      </c>
      <c r="D68" s="6">
        <v>1701.412</v>
      </c>
      <c r="G68" s="4" t="s">
        <v>89</v>
      </c>
      <c r="H68" s="8">
        <v>0.14923255181658118</v>
      </c>
    </row>
    <row r="69" spans="1:20" x14ac:dyDescent="0.3">
      <c r="A69" s="4" t="s">
        <v>122</v>
      </c>
      <c r="B69" s="6">
        <v>93372.728999999978</v>
      </c>
      <c r="C69" t="str">
        <v>New York</v>
      </c>
      <c r="D69" s="6">
        <v>93372.728999999978</v>
      </c>
      <c r="G69" s="4" t="s">
        <v>427</v>
      </c>
      <c r="H69" s="8">
        <v>5.2761172237482369E-2</v>
      </c>
      <c r="Q69" t="s">
        <v>4419</v>
      </c>
    </row>
    <row r="70" spans="1:20" x14ac:dyDescent="0.3">
      <c r="A70" s="4" t="s">
        <v>1038</v>
      </c>
      <c r="B70" s="6">
        <v>15155.483999999999</v>
      </c>
      <c r="C70" t="str">
        <v>North Carolina</v>
      </c>
      <c r="D70" s="6">
        <v>15155.483999999999</v>
      </c>
      <c r="G70" s="4" t="s">
        <v>4410</v>
      </c>
      <c r="H70" s="8">
        <v>1</v>
      </c>
    </row>
    <row r="71" spans="1:20" x14ac:dyDescent="0.3">
      <c r="A71" s="4" t="s">
        <v>233</v>
      </c>
      <c r="B71" s="6">
        <v>24199.144999999993</v>
      </c>
      <c r="C71" t="str">
        <v>Ohio</v>
      </c>
      <c r="D71" s="6">
        <v>24199.144999999993</v>
      </c>
    </row>
    <row r="72" spans="1:20" x14ac:dyDescent="0.3">
      <c r="A72" s="4" t="s">
        <v>1524</v>
      </c>
      <c r="B72" s="6">
        <v>8284.1</v>
      </c>
      <c r="C72" t="str">
        <v>Oklahoma</v>
      </c>
      <c r="D72" s="6">
        <v>8284.1</v>
      </c>
    </row>
    <row r="73" spans="1:20" x14ac:dyDescent="0.3">
      <c r="A73" s="4" t="s">
        <v>1519</v>
      </c>
      <c r="B73" s="6">
        <v>6338.1299999999992</v>
      </c>
      <c r="C73" t="str">
        <v>Oregon</v>
      </c>
      <c r="D73" s="6">
        <v>6338.1299999999992</v>
      </c>
      <c r="G73" s="4" t="s">
        <v>4432</v>
      </c>
      <c r="M73" t="s">
        <v>4445</v>
      </c>
    </row>
    <row r="74" spans="1:20" x14ac:dyDescent="0.3">
      <c r="A74" s="4" t="s">
        <v>68</v>
      </c>
      <c r="B74" s="6">
        <v>39354.931000000004</v>
      </c>
      <c r="C74" t="str">
        <v>Pennsylvania</v>
      </c>
      <c r="D74" s="6">
        <v>39354.931000000004</v>
      </c>
      <c r="G74" t="str">
        <f>"Most Orders Used "&amp;INDEX(G76:G79,MATCH(MAX(H76:H79),H76:H79,0))&amp;" ("&amp;TEXT(MAX(H76:H79),"$#,##0"&amp;")")</f>
        <v>Most Orders Used Standard Class ($435,831)</v>
      </c>
    </row>
    <row r="75" spans="1:20" x14ac:dyDescent="0.3">
      <c r="A75" s="4" t="s">
        <v>1647</v>
      </c>
      <c r="B75" s="6">
        <v>5918.7560000000003</v>
      </c>
      <c r="C75" t="str">
        <v>Rhode Island</v>
      </c>
      <c r="D75" s="6">
        <v>5918.7560000000003</v>
      </c>
      <c r="G75" s="3" t="s">
        <v>4414</v>
      </c>
      <c r="H75" t="s">
        <v>4411</v>
      </c>
      <c r="M75" s="3" t="s">
        <v>4414</v>
      </c>
      <c r="N75" s="23" t="s">
        <v>4454</v>
      </c>
      <c r="O75" s="23" t="s">
        <v>4452</v>
      </c>
    </row>
    <row r="76" spans="1:20" x14ac:dyDescent="0.3">
      <c r="A76" s="4" t="s">
        <v>160</v>
      </c>
      <c r="B76" s="6">
        <v>3078.25</v>
      </c>
      <c r="C76" t="str">
        <v>South Carolina</v>
      </c>
      <c r="D76" s="6">
        <v>3078.25</v>
      </c>
      <c r="G76" s="4" t="s">
        <v>89</v>
      </c>
      <c r="H76" s="6">
        <v>110730.5229</v>
      </c>
      <c r="M76" s="4" t="s">
        <v>171</v>
      </c>
      <c r="N76" s="6">
        <v>81</v>
      </c>
      <c r="O76" s="6">
        <v>1.992777777777778</v>
      </c>
    </row>
    <row r="77" spans="1:20" x14ac:dyDescent="0.3">
      <c r="A77" s="4" t="s">
        <v>1828</v>
      </c>
      <c r="B77" s="6">
        <v>324.89999999999998</v>
      </c>
      <c r="C77" t="str">
        <v>South Dakota</v>
      </c>
      <c r="D77" s="6">
        <v>324.89999999999998</v>
      </c>
      <c r="G77" s="4" t="s">
        <v>427</v>
      </c>
      <c r="H77" s="6">
        <v>39148.779000000002</v>
      </c>
      <c r="M77" s="4" t="s">
        <v>299</v>
      </c>
      <c r="N77" s="6">
        <v>63</v>
      </c>
      <c r="O77" s="6">
        <v>1.8874463118580755</v>
      </c>
    </row>
    <row r="78" spans="1:20" x14ac:dyDescent="0.3">
      <c r="A78" s="4" t="s">
        <v>143</v>
      </c>
      <c r="B78" s="6">
        <v>13506.732</v>
      </c>
      <c r="C78" t="str">
        <v>Tennessee</v>
      </c>
      <c r="D78" s="6">
        <v>13506.732</v>
      </c>
      <c r="G78" s="4" t="s">
        <v>23</v>
      </c>
      <c r="H78" s="6">
        <v>156289.02439999999</v>
      </c>
      <c r="M78" s="4" t="s">
        <v>197</v>
      </c>
      <c r="N78" s="6">
        <v>140</v>
      </c>
      <c r="O78" s="6">
        <v>5.3314752567693766</v>
      </c>
    </row>
    <row r="79" spans="1:20" x14ac:dyDescent="0.3">
      <c r="A79" s="4" t="s">
        <v>94</v>
      </c>
      <c r="B79" s="6">
        <v>60593.291799999992</v>
      </c>
      <c r="C79" t="str">
        <v>Texas</v>
      </c>
      <c r="D79" s="6">
        <v>60593.291799999992</v>
      </c>
      <c r="G79" s="4" t="s">
        <v>41</v>
      </c>
      <c r="H79" s="6">
        <v>435831.46900000091</v>
      </c>
      <c r="M79" s="4" t="s">
        <v>115</v>
      </c>
      <c r="N79" s="6">
        <v>138</v>
      </c>
      <c r="O79" s="6">
        <v>9.2797964943553097</v>
      </c>
    </row>
    <row r="80" spans="1:20" x14ac:dyDescent="0.3">
      <c r="A80" s="4" t="s">
        <v>78</v>
      </c>
      <c r="B80" s="6">
        <v>4822.3499999999995</v>
      </c>
      <c r="C80" t="str">
        <v>Utah</v>
      </c>
      <c r="D80" s="6">
        <v>4822.3499999999995</v>
      </c>
      <c r="G80" s="4" t="s">
        <v>4410</v>
      </c>
      <c r="H80" s="6">
        <v>741999.79530000081</v>
      </c>
      <c r="M80" s="4" t="s">
        <v>163</v>
      </c>
      <c r="N80" s="6">
        <v>150</v>
      </c>
      <c r="O80" s="6">
        <v>0.90949707155589654</v>
      </c>
    </row>
    <row r="81" spans="1:15" x14ac:dyDescent="0.3">
      <c r="A81" s="4" t="s">
        <v>3108</v>
      </c>
      <c r="B81" s="6">
        <v>5120.0999999999995</v>
      </c>
      <c r="C81" t="str">
        <v>Vermont</v>
      </c>
      <c r="D81" s="6">
        <v>5120.0999999999995</v>
      </c>
      <c r="M81" s="4" t="s">
        <v>61</v>
      </c>
      <c r="N81" s="6">
        <v>145</v>
      </c>
      <c r="O81" s="6">
        <v>2.8835854341736695</v>
      </c>
    </row>
    <row r="82" spans="1:15" x14ac:dyDescent="0.3">
      <c r="A82" s="4" t="s">
        <v>718</v>
      </c>
      <c r="B82" s="6">
        <v>25321.949999999993</v>
      </c>
      <c r="C82" t="str">
        <v>Virginia</v>
      </c>
      <c r="D82" s="6">
        <v>25321.949999999993</v>
      </c>
      <c r="M82" s="4" t="s">
        <v>73</v>
      </c>
      <c r="N82" s="6">
        <v>164</v>
      </c>
      <c r="O82" s="6">
        <v>10.257327264239033</v>
      </c>
    </row>
    <row r="83" spans="1:15" x14ac:dyDescent="0.3">
      <c r="A83" s="4" t="s">
        <v>194</v>
      </c>
      <c r="B83" s="6">
        <v>48020.151999999973</v>
      </c>
      <c r="C83" t="str">
        <v>Washington</v>
      </c>
      <c r="D83" s="6">
        <v>48020.151999999973</v>
      </c>
      <c r="M83" s="4" t="s">
        <v>255</v>
      </c>
      <c r="N83" s="6">
        <v>124</v>
      </c>
      <c r="O83" s="6">
        <v>3.7033135981665373</v>
      </c>
    </row>
    <row r="84" spans="1:15" x14ac:dyDescent="0.3">
      <c r="A84" s="4" t="s">
        <v>4288</v>
      </c>
      <c r="B84" s="6">
        <v>673.34400000000005</v>
      </c>
      <c r="C84" t="str">
        <v>West Virginia</v>
      </c>
      <c r="D84" s="6">
        <v>673.34400000000005</v>
      </c>
      <c r="M84" s="4" t="s">
        <v>79</v>
      </c>
      <c r="N84" s="6">
        <v>282</v>
      </c>
      <c r="O84" s="6">
        <v>20.417340845429077</v>
      </c>
    </row>
    <row r="85" spans="1:15" x14ac:dyDescent="0.3">
      <c r="A85" s="4" t="s">
        <v>240</v>
      </c>
      <c r="B85" s="6">
        <v>17256.609999999997</v>
      </c>
      <c r="C85" t="str">
        <v>Wisconsin</v>
      </c>
      <c r="D85" s="6">
        <v>17256.609999999997</v>
      </c>
      <c r="J85" t="s">
        <v>4419</v>
      </c>
      <c r="M85" s="4" t="s">
        <v>50</v>
      </c>
      <c r="N85" s="6">
        <v>187</v>
      </c>
      <c r="O85" s="6">
        <v>-0.42872549019608097</v>
      </c>
    </row>
    <row r="86" spans="1:15" x14ac:dyDescent="0.3">
      <c r="A86" s="4" t="s">
        <v>3313</v>
      </c>
      <c r="B86" s="6">
        <v>1603.136</v>
      </c>
      <c r="C86" t="str">
        <v>Wyoming</v>
      </c>
      <c r="D86" s="6">
        <v>1603.136</v>
      </c>
      <c r="M86" s="4" t="s">
        <v>36</v>
      </c>
      <c r="N86" s="6">
        <v>319</v>
      </c>
      <c r="O86" s="6">
        <v>14.094932730668015</v>
      </c>
    </row>
    <row r="87" spans="1:15" x14ac:dyDescent="0.3">
      <c r="A87" s="4" t="s">
        <v>4410</v>
      </c>
      <c r="B87" s="6">
        <v>741999.79530000011</v>
      </c>
      <c r="M87" s="4" t="s">
        <v>98</v>
      </c>
      <c r="N87" s="6">
        <v>328</v>
      </c>
      <c r="O87" s="6">
        <v>11.931106654783122</v>
      </c>
    </row>
    <row r="88" spans="1:15" x14ac:dyDescent="0.3">
      <c r="M88" s="4" t="s">
        <v>4410</v>
      </c>
      <c r="N88" s="6">
        <v>2121</v>
      </c>
      <c r="O88" s="6">
        <v>82.259873949579926</v>
      </c>
    </row>
  </sheetData>
  <mergeCells count="3">
    <mergeCell ref="G3:L3"/>
    <mergeCell ref="M50:O50"/>
    <mergeCell ref="M36:N36"/>
  </mergeCells>
  <pageMargins left="0.7" right="0.7" top="0.75" bottom="0.75" header="0.3" footer="0.3"/>
  <drawing r:id="rId1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3ED61-44D7-49C9-87D0-41C6A7E411B4}">
  <dimension ref="A4:C11"/>
  <sheetViews>
    <sheetView workbookViewId="0">
      <selection activeCell="L22" sqref="L22"/>
    </sheetView>
  </sheetViews>
  <sheetFormatPr defaultRowHeight="14.4" x14ac:dyDescent="0.3"/>
  <cols>
    <col min="1" max="1" width="13.109375" bestFit="1" customWidth="1"/>
    <col min="2" max="2" width="11.5546875" bestFit="1" customWidth="1"/>
  </cols>
  <sheetData>
    <row r="4" spans="1:3" x14ac:dyDescent="0.3">
      <c r="A4" s="12" t="s">
        <v>4431</v>
      </c>
      <c r="B4" s="12"/>
      <c r="C4" s="12"/>
    </row>
    <row r="5" spans="1:3" x14ac:dyDescent="0.3">
      <c r="A5" s="12" t="str">
        <f>"Most Orders Used " &amp; INDEX(A7:A10, MATCH(MAX(B7:B10), B7:B10, 0)) &amp; " (" &amp; TEXT(MAX(B7:B10), "0%") &amp; ")"</f>
        <v>Most Orders Used Standard Class (59%)</v>
      </c>
      <c r="B5" s="12"/>
      <c r="C5" s="12"/>
    </row>
    <row r="6" spans="1:3" x14ac:dyDescent="0.3">
      <c r="A6" s="3" t="s">
        <v>38</v>
      </c>
      <c r="B6" t="s">
        <v>4411</v>
      </c>
      <c r="C6" s="12"/>
    </row>
    <row r="7" spans="1:3" x14ac:dyDescent="0.3">
      <c r="A7" s="4" t="s">
        <v>41</v>
      </c>
      <c r="B7" s="8">
        <v>0.58737410948177982</v>
      </c>
      <c r="C7" s="12"/>
    </row>
    <row r="8" spans="1:3" x14ac:dyDescent="0.3">
      <c r="A8" s="4" t="s">
        <v>23</v>
      </c>
      <c r="B8" s="8">
        <v>0.21063216646415675</v>
      </c>
      <c r="C8" s="12"/>
    </row>
    <row r="9" spans="1:3" x14ac:dyDescent="0.3">
      <c r="A9" s="4" t="s">
        <v>89</v>
      </c>
      <c r="B9" s="8">
        <v>0.14923255181658118</v>
      </c>
      <c r="C9" s="12"/>
    </row>
    <row r="10" spans="1:3" x14ac:dyDescent="0.3">
      <c r="A10" s="4" t="s">
        <v>427</v>
      </c>
      <c r="B10" s="8">
        <v>5.2761172237482369E-2</v>
      </c>
      <c r="C10" s="12"/>
    </row>
    <row r="11" spans="1:3" x14ac:dyDescent="0.3">
      <c r="A11" s="4" t="s">
        <v>4410</v>
      </c>
      <c r="B11" s="8">
        <v>1</v>
      </c>
      <c r="C11" s="12"/>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968E0-0160-4430-9F4A-4698BC2DF6EF}">
  <dimension ref="A6:E14"/>
  <sheetViews>
    <sheetView workbookViewId="0">
      <selection activeCell="M5" sqref="M5"/>
    </sheetView>
  </sheetViews>
  <sheetFormatPr defaultRowHeight="14.4" x14ac:dyDescent="0.3"/>
  <cols>
    <col min="1" max="1" width="12.44140625" bestFit="1" customWidth="1"/>
    <col min="2" max="2" width="11.5546875" bestFit="1" customWidth="1"/>
    <col min="3" max="3" width="11.88671875" customWidth="1"/>
    <col min="5" max="5" width="11.77734375" customWidth="1"/>
  </cols>
  <sheetData>
    <row r="6" spans="1:5" x14ac:dyDescent="0.3">
      <c r="A6" s="12" t="s">
        <v>4426</v>
      </c>
      <c r="B6" s="12"/>
      <c r="C6" s="12" t="s">
        <v>4419</v>
      </c>
      <c r="D6" s="12"/>
      <c r="E6" s="12"/>
    </row>
    <row r="7" spans="1:5" x14ac:dyDescent="0.3">
      <c r="A7" s="12" t="str">
        <f>"Top Selling City: " &amp; INDEX(A9:A13, MATCH(MAX(B9:B13), B9:B13, 0)) &amp; " (" &amp; TEXT(MAX(B9:B13), "$#,##0") &amp; ")"</f>
        <v>Top Selling City: New York City ($75,691)</v>
      </c>
      <c r="B7" s="12" t="s">
        <v>4419</v>
      </c>
      <c r="C7" s="12"/>
      <c r="D7" s="12"/>
      <c r="E7" s="12"/>
    </row>
    <row r="8" spans="1:5" x14ac:dyDescent="0.3">
      <c r="A8" s="3" t="s">
        <v>4414</v>
      </c>
      <c r="B8" t="s">
        <v>4411</v>
      </c>
      <c r="C8" s="12"/>
      <c r="D8" s="12"/>
      <c r="E8" s="11">
        <f>MAX(D9:D13)*1.3</f>
        <v>98398.363700000016</v>
      </c>
    </row>
    <row r="9" spans="1:5" x14ac:dyDescent="0.3">
      <c r="A9" s="4" t="s">
        <v>175</v>
      </c>
      <c r="B9" s="6">
        <v>75691.049000000014</v>
      </c>
      <c r="C9" s="12" t="str" cm="1">
        <f t="array" ref="C9:D13">A9:B13</f>
        <v>New York City</v>
      </c>
      <c r="D9" s="6">
        <v>75691.049000000014</v>
      </c>
      <c r="E9" s="6">
        <f>$E$8-D9</f>
        <v>22707.314700000003</v>
      </c>
    </row>
    <row r="10" spans="1:5" x14ac:dyDescent="0.3">
      <c r="A10" s="4" t="s">
        <v>54</v>
      </c>
      <c r="B10" s="6">
        <v>54000.040999999976</v>
      </c>
      <c r="C10" s="12" t="str">
        <v>Los Angeles</v>
      </c>
      <c r="D10" s="6">
        <v>54000.040999999976</v>
      </c>
      <c r="E10" s="6">
        <f t="shared" ref="E10:E13" si="0">$E$8-D10</f>
        <v>44398.322700000041</v>
      </c>
    </row>
    <row r="11" spans="1:5" x14ac:dyDescent="0.3">
      <c r="A11" s="4" t="s">
        <v>193</v>
      </c>
      <c r="B11" s="6">
        <v>40995.877999999997</v>
      </c>
      <c r="C11" s="12" t="str">
        <v>Seattle</v>
      </c>
      <c r="D11" s="6">
        <v>40995.877999999997</v>
      </c>
      <c r="E11" s="6">
        <f t="shared" si="0"/>
        <v>57402.485700000019</v>
      </c>
    </row>
    <row r="12" spans="1:5" x14ac:dyDescent="0.3">
      <c r="A12" s="4" t="s">
        <v>67</v>
      </c>
      <c r="B12" s="6">
        <v>36495.541000000012</v>
      </c>
      <c r="C12" s="12" t="str">
        <v>Philadelphia</v>
      </c>
      <c r="D12" s="6">
        <v>36495.541000000012</v>
      </c>
      <c r="E12" s="6">
        <f t="shared" si="0"/>
        <v>61902.822700000004</v>
      </c>
    </row>
    <row r="13" spans="1:5" x14ac:dyDescent="0.3">
      <c r="A13" s="4" t="s">
        <v>330</v>
      </c>
      <c r="B13" s="6">
        <v>36357.307999999997</v>
      </c>
      <c r="C13" s="12" t="str">
        <v>San Francisco</v>
      </c>
      <c r="D13" s="6">
        <v>36357.307999999997</v>
      </c>
      <c r="E13" s="6">
        <f t="shared" si="0"/>
        <v>62041.055700000019</v>
      </c>
    </row>
    <row r="14" spans="1:5" x14ac:dyDescent="0.3">
      <c r="A14" s="4" t="s">
        <v>4410</v>
      </c>
      <c r="B14" s="6">
        <v>243539.81699999998</v>
      </c>
      <c r="C14" s="12"/>
      <c r="D14" s="12"/>
      <c r="E14" s="12"/>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AC46-52C3-464F-B565-D55415F162C7}">
  <dimension ref="A6:B18"/>
  <sheetViews>
    <sheetView workbookViewId="0">
      <selection activeCell="L21" sqref="L21"/>
    </sheetView>
  </sheetViews>
  <sheetFormatPr defaultRowHeight="14.4" x14ac:dyDescent="0.3"/>
  <cols>
    <col min="1" max="1" width="12.44140625" bestFit="1" customWidth="1"/>
    <col min="2" max="2" width="15.109375" bestFit="1" customWidth="1"/>
  </cols>
  <sheetData>
    <row r="6" spans="1:2" x14ac:dyDescent="0.3">
      <c r="A6" s="12" t="s">
        <v>4428</v>
      </c>
      <c r="B6" s="12"/>
    </row>
    <row r="7" spans="1:2" x14ac:dyDescent="0.3">
      <c r="A7" s="12" t="str">
        <f>"Most orders (" &amp; TEXT(MAX(B9:B16), "0%") &amp; ") were delivered in " &amp; INDEX(A9:A16, MATCH(MAX(B9:B16), B9:B16, 0)) &amp; "."</f>
        <v>Most orders (28%) were delivered in 4-days.</v>
      </c>
      <c r="B7" s="12"/>
    </row>
    <row r="8" spans="1:2" x14ac:dyDescent="0.3">
      <c r="A8" s="3" t="s">
        <v>4414</v>
      </c>
      <c r="B8" t="s">
        <v>4429</v>
      </c>
    </row>
    <row r="9" spans="1:2" x14ac:dyDescent="0.3">
      <c r="A9" s="4" t="s">
        <v>432</v>
      </c>
      <c r="B9" s="8">
        <v>5.469118340405469E-2</v>
      </c>
    </row>
    <row r="10" spans="1:2" x14ac:dyDescent="0.3">
      <c r="A10" s="4" t="s">
        <v>125</v>
      </c>
      <c r="B10" s="8">
        <v>3.6303630363036306E-2</v>
      </c>
    </row>
    <row r="11" spans="1:2" x14ac:dyDescent="0.3">
      <c r="A11" s="4" t="s">
        <v>72</v>
      </c>
      <c r="B11" s="8">
        <v>0.14615747289014616</v>
      </c>
    </row>
    <row r="12" spans="1:2" x14ac:dyDescent="0.3">
      <c r="A12" s="4" t="s">
        <v>35</v>
      </c>
      <c r="B12" s="8">
        <v>8.7694483734087697E-2</v>
      </c>
    </row>
    <row r="13" spans="1:2" x14ac:dyDescent="0.3">
      <c r="A13" s="4" t="s">
        <v>85</v>
      </c>
      <c r="B13" s="8">
        <v>0.28335690711928335</v>
      </c>
    </row>
    <row r="14" spans="1:2" x14ac:dyDescent="0.3">
      <c r="A14" s="4" t="s">
        <v>60</v>
      </c>
      <c r="B14" s="8">
        <v>0.2197076850542197</v>
      </c>
    </row>
    <row r="15" spans="1:2" x14ac:dyDescent="0.3">
      <c r="A15" s="4" t="s">
        <v>131</v>
      </c>
      <c r="B15" s="8">
        <v>0.11126826968411127</v>
      </c>
    </row>
    <row r="16" spans="1:2" x14ac:dyDescent="0.3">
      <c r="A16" s="4" t="s">
        <v>49</v>
      </c>
      <c r="B16" s="8">
        <v>6.0348892032060349E-2</v>
      </c>
    </row>
    <row r="17" spans="1:2" x14ac:dyDescent="0.3">
      <c r="A17" s="4" t="s">
        <v>4419</v>
      </c>
      <c r="B17" s="8">
        <v>4.7147571900047147E-4</v>
      </c>
    </row>
    <row r="18" spans="1:2" x14ac:dyDescent="0.3">
      <c r="A18" s="4" t="s">
        <v>4410</v>
      </c>
      <c r="B18" s="8">
        <v>1</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2A43A-174D-4DED-B92F-269DBAAAB92F}">
  <dimension ref="A5:J56"/>
  <sheetViews>
    <sheetView workbookViewId="0">
      <selection activeCell="S15" sqref="S15"/>
    </sheetView>
  </sheetViews>
  <sheetFormatPr defaultRowHeight="14.4" x14ac:dyDescent="0.3"/>
  <cols>
    <col min="1" max="1" width="16.77734375" bestFit="1" customWidth="1"/>
    <col min="2" max="2" width="11.5546875" bestFit="1" customWidth="1"/>
  </cols>
  <sheetData>
    <row r="5" spans="1:10" x14ac:dyDescent="0.3">
      <c r="A5" s="4" t="s">
        <v>4427</v>
      </c>
      <c r="B5" s="12" t="s">
        <v>4433</v>
      </c>
      <c r="C5" s="12"/>
      <c r="D5" s="12"/>
    </row>
    <row r="6" spans="1:10" x14ac:dyDescent="0.3">
      <c r="A6" s="12" t="str">
        <f>"Top Selling State: " &amp; INDEX(A8:A55, MATCH(MAX(B8:B55), B8:B55, 0)) &amp; " (" &amp; TEXT(MAX(B8:B55), "$#,##0") &amp; ")"</f>
        <v>Top Selling State: California ($156,065)</v>
      </c>
      <c r="B6" s="12"/>
      <c r="C6" s="12"/>
      <c r="D6" s="12"/>
    </row>
    <row r="7" spans="1:10" x14ac:dyDescent="0.3">
      <c r="A7" s="3" t="s">
        <v>4414</v>
      </c>
      <c r="B7" t="s">
        <v>4411</v>
      </c>
      <c r="C7" s="12" t="s">
        <v>10</v>
      </c>
      <c r="D7" s="12" t="s">
        <v>16</v>
      </c>
    </row>
    <row r="8" spans="1:10" x14ac:dyDescent="0.3">
      <c r="A8" s="4" t="s">
        <v>1278</v>
      </c>
      <c r="B8" s="6">
        <v>6332.48</v>
      </c>
      <c r="C8" s="12" t="str" cm="1">
        <f t="array" ref="C8:D55">A8:B55</f>
        <v>Alabama</v>
      </c>
      <c r="D8" s="6">
        <v>6332.48</v>
      </c>
    </row>
    <row r="9" spans="1:10" x14ac:dyDescent="0.3">
      <c r="A9" s="4" t="s">
        <v>522</v>
      </c>
      <c r="B9" s="6">
        <v>13525.291000000001</v>
      </c>
      <c r="C9" s="12" t="str">
        <v>Arizona</v>
      </c>
      <c r="D9" s="6">
        <v>13525.291000000001</v>
      </c>
    </row>
    <row r="10" spans="1:10" x14ac:dyDescent="0.3">
      <c r="A10" s="4" t="s">
        <v>1060</v>
      </c>
      <c r="B10" s="6">
        <v>3187.55</v>
      </c>
      <c r="C10" s="12" t="str">
        <v>Arkansas</v>
      </c>
      <c r="D10" s="6">
        <v>3187.55</v>
      </c>
    </row>
    <row r="11" spans="1:10" x14ac:dyDescent="0.3">
      <c r="A11" s="4" t="s">
        <v>55</v>
      </c>
      <c r="B11" s="6">
        <v>156064.60149999999</v>
      </c>
      <c r="C11" s="12" t="str">
        <v>California</v>
      </c>
      <c r="D11" s="6">
        <v>156064.60149999999</v>
      </c>
      <c r="J11" t="s">
        <v>4419</v>
      </c>
    </row>
    <row r="12" spans="1:10" x14ac:dyDescent="0.3">
      <c r="A12" s="4" t="s">
        <v>182</v>
      </c>
      <c r="B12" s="6">
        <v>13243.037</v>
      </c>
      <c r="C12" s="12" t="str">
        <v>Colorado</v>
      </c>
      <c r="D12" s="6">
        <v>13243.037</v>
      </c>
    </row>
    <row r="13" spans="1:10" x14ac:dyDescent="0.3">
      <c r="A13" s="4" t="s">
        <v>431</v>
      </c>
      <c r="B13" s="6">
        <v>5174.9870000000001</v>
      </c>
      <c r="C13" s="12" t="str">
        <v>Connecticut</v>
      </c>
      <c r="D13" s="6">
        <v>5174.9870000000001</v>
      </c>
    </row>
    <row r="14" spans="1:10" x14ac:dyDescent="0.3">
      <c r="A14" s="4" t="s">
        <v>202</v>
      </c>
      <c r="B14" s="6">
        <v>4759.3189999999995</v>
      </c>
      <c r="C14" s="12" t="str">
        <v>Delaware</v>
      </c>
      <c r="D14" s="6">
        <v>4759.3189999999995</v>
      </c>
    </row>
    <row r="15" spans="1:10" x14ac:dyDescent="0.3">
      <c r="A15" s="4" t="s">
        <v>982</v>
      </c>
      <c r="B15" s="6">
        <v>1346.58</v>
      </c>
      <c r="C15" s="12" t="str">
        <v>District of Columbia</v>
      </c>
      <c r="D15" s="6">
        <v>1346.58</v>
      </c>
    </row>
    <row r="16" spans="1:10" x14ac:dyDescent="0.3">
      <c r="A16" s="4" t="s">
        <v>45</v>
      </c>
      <c r="B16" s="6">
        <v>22987.03799999999</v>
      </c>
      <c r="C16" s="12" t="str">
        <v>Florida</v>
      </c>
      <c r="D16" s="6">
        <v>22987.03799999999</v>
      </c>
    </row>
    <row r="17" spans="1:4" x14ac:dyDescent="0.3">
      <c r="A17" s="4" t="s">
        <v>669</v>
      </c>
      <c r="B17" s="6">
        <v>8321.48</v>
      </c>
      <c r="C17" s="12" t="str">
        <v>Georgia</v>
      </c>
      <c r="D17" s="6">
        <v>8321.48</v>
      </c>
    </row>
    <row r="18" spans="1:4" x14ac:dyDescent="0.3">
      <c r="A18" s="4" t="s">
        <v>2282</v>
      </c>
      <c r="B18" s="6">
        <v>2595.482</v>
      </c>
      <c r="C18" s="12" t="str">
        <v>Idaho</v>
      </c>
      <c r="D18" s="6">
        <v>2595.482</v>
      </c>
    </row>
    <row r="19" spans="1:4" x14ac:dyDescent="0.3">
      <c r="A19" s="4" t="s">
        <v>136</v>
      </c>
      <c r="B19" s="6">
        <v>28274.522000000008</v>
      </c>
      <c r="C19" s="12" t="str">
        <v>Illinois</v>
      </c>
      <c r="D19" s="6">
        <v>28274.522000000008</v>
      </c>
    </row>
    <row r="20" spans="1:4" x14ac:dyDescent="0.3">
      <c r="A20" s="4" t="s">
        <v>112</v>
      </c>
      <c r="B20" s="6">
        <v>11496.71</v>
      </c>
      <c r="C20" s="12" t="str">
        <v>Indiana</v>
      </c>
      <c r="D20" s="6">
        <v>11496.71</v>
      </c>
    </row>
    <row r="21" spans="1:4" x14ac:dyDescent="0.3">
      <c r="A21" s="4" t="s">
        <v>803</v>
      </c>
      <c r="B21" s="6">
        <v>2642.3099999999995</v>
      </c>
      <c r="C21" s="12" t="str">
        <v>Iowa</v>
      </c>
      <c r="D21" s="6">
        <v>2642.3099999999995</v>
      </c>
    </row>
    <row r="22" spans="1:4" x14ac:dyDescent="0.3">
      <c r="A22" s="4" t="s">
        <v>3137</v>
      </c>
      <c r="B22" s="6">
        <v>111.12</v>
      </c>
      <c r="C22" s="12" t="str">
        <v>Kansas</v>
      </c>
      <c r="D22" s="6">
        <v>111.12</v>
      </c>
    </row>
    <row r="23" spans="1:4" x14ac:dyDescent="0.3">
      <c r="A23" s="4" t="s">
        <v>29</v>
      </c>
      <c r="B23" s="6">
        <v>12126.84</v>
      </c>
      <c r="C23" s="12" t="str">
        <v>Kentucky</v>
      </c>
      <c r="D23" s="6">
        <v>12126.84</v>
      </c>
    </row>
    <row r="24" spans="1:4" x14ac:dyDescent="0.3">
      <c r="A24" s="4" t="s">
        <v>1408</v>
      </c>
      <c r="B24" s="6">
        <v>2963.03</v>
      </c>
      <c r="C24" s="12" t="str">
        <v>Louisiana</v>
      </c>
      <c r="D24" s="6">
        <v>2963.03</v>
      </c>
    </row>
    <row r="25" spans="1:4" x14ac:dyDescent="0.3">
      <c r="A25" s="4" t="s">
        <v>1790</v>
      </c>
      <c r="B25" s="6">
        <v>109.48</v>
      </c>
      <c r="C25" s="12" t="str">
        <v>Maine</v>
      </c>
      <c r="D25" s="6">
        <v>109.48</v>
      </c>
    </row>
    <row r="26" spans="1:4" x14ac:dyDescent="0.3">
      <c r="A26" s="4" t="s">
        <v>1091</v>
      </c>
      <c r="B26" s="6">
        <v>9149.2529999999988</v>
      </c>
      <c r="C26" s="12" t="str">
        <v>Maryland</v>
      </c>
      <c r="D26" s="6">
        <v>9149.2529999999988</v>
      </c>
    </row>
    <row r="27" spans="1:4" x14ac:dyDescent="0.3">
      <c r="A27" s="4" t="s">
        <v>436</v>
      </c>
      <c r="B27" s="6">
        <v>10919.063999999997</v>
      </c>
      <c r="C27" s="12" t="str">
        <v>Massachusetts</v>
      </c>
      <c r="D27" s="6">
        <v>10919.063999999997</v>
      </c>
    </row>
    <row r="28" spans="1:4" x14ac:dyDescent="0.3">
      <c r="A28" s="4" t="s">
        <v>291</v>
      </c>
      <c r="B28" s="6">
        <v>22321.099999999995</v>
      </c>
      <c r="C28" s="12" t="str">
        <v>Michigan</v>
      </c>
      <c r="D28" s="6">
        <v>22321.099999999995</v>
      </c>
    </row>
    <row r="29" spans="1:4" x14ac:dyDescent="0.3">
      <c r="A29" s="4" t="s">
        <v>168</v>
      </c>
      <c r="B29" s="6">
        <v>7611.35</v>
      </c>
      <c r="C29" s="12" t="str">
        <v>Minnesota</v>
      </c>
      <c r="D29" s="6">
        <v>7611.35</v>
      </c>
    </row>
    <row r="30" spans="1:4" x14ac:dyDescent="0.3">
      <c r="A30" s="4" t="s">
        <v>480</v>
      </c>
      <c r="B30" s="6">
        <v>4317.8499999999995</v>
      </c>
      <c r="C30" s="12" t="str">
        <v>Mississippi</v>
      </c>
      <c r="D30" s="6">
        <v>4317.8499999999995</v>
      </c>
    </row>
    <row r="31" spans="1:4" x14ac:dyDescent="0.3">
      <c r="A31" s="4" t="s">
        <v>567</v>
      </c>
      <c r="B31" s="6">
        <v>2936.45</v>
      </c>
      <c r="C31" s="12" t="str">
        <v>Missouri</v>
      </c>
      <c r="D31" s="6">
        <v>2936.45</v>
      </c>
    </row>
    <row r="32" spans="1:4" x14ac:dyDescent="0.3">
      <c r="A32" s="4" t="s">
        <v>3703</v>
      </c>
      <c r="B32" s="6">
        <v>63.98</v>
      </c>
      <c r="C32" s="12" t="str">
        <v>Montana</v>
      </c>
      <c r="D32" s="6">
        <v>63.98</v>
      </c>
    </row>
    <row r="33" spans="1:4" x14ac:dyDescent="0.3">
      <c r="A33" s="4" t="s">
        <v>843</v>
      </c>
      <c r="B33" s="6">
        <v>1944.7</v>
      </c>
      <c r="C33" s="12" t="str">
        <v>Nebraska</v>
      </c>
      <c r="D33" s="6">
        <v>1944.7</v>
      </c>
    </row>
    <row r="34" spans="1:4" x14ac:dyDescent="0.3">
      <c r="A34" s="4" t="s">
        <v>1342</v>
      </c>
      <c r="B34" s="6">
        <v>4635.1720000000005</v>
      </c>
      <c r="C34" s="12" t="str">
        <v>Nevada</v>
      </c>
      <c r="D34" s="6">
        <v>4635.1720000000005</v>
      </c>
    </row>
    <row r="35" spans="1:4" x14ac:dyDescent="0.3">
      <c r="A35" s="4" t="s">
        <v>886</v>
      </c>
      <c r="B35" s="6">
        <v>1886.4739999999999</v>
      </c>
      <c r="C35" s="12" t="str">
        <v>New Hampshire</v>
      </c>
      <c r="D35" s="6">
        <v>1886.4739999999999</v>
      </c>
    </row>
    <row r="36" spans="1:4" x14ac:dyDescent="0.3">
      <c r="A36" s="4" t="s">
        <v>364</v>
      </c>
      <c r="B36" s="6">
        <v>6307.0419999999995</v>
      </c>
      <c r="C36" s="12" t="str">
        <v>New Jersey</v>
      </c>
      <c r="D36" s="6">
        <v>6307.0419999999995</v>
      </c>
    </row>
    <row r="37" spans="1:4" x14ac:dyDescent="0.3">
      <c r="A37" s="4" t="s">
        <v>1898</v>
      </c>
      <c r="B37" s="6">
        <v>1701.412</v>
      </c>
      <c r="C37" s="12" t="str">
        <v>New Mexico</v>
      </c>
      <c r="D37" s="6">
        <v>1701.412</v>
      </c>
    </row>
    <row r="38" spans="1:4" x14ac:dyDescent="0.3">
      <c r="A38" s="4" t="s">
        <v>122</v>
      </c>
      <c r="B38" s="6">
        <v>93372.728999999978</v>
      </c>
      <c r="C38" s="12" t="str">
        <v>New York</v>
      </c>
      <c r="D38" s="6">
        <v>93372.728999999978</v>
      </c>
    </row>
    <row r="39" spans="1:4" x14ac:dyDescent="0.3">
      <c r="A39" s="4" t="s">
        <v>1038</v>
      </c>
      <c r="B39" s="6">
        <v>15155.483999999999</v>
      </c>
      <c r="C39" s="12" t="str">
        <v>North Carolina</v>
      </c>
      <c r="D39" s="6">
        <v>15155.483999999999</v>
      </c>
    </row>
    <row r="40" spans="1:4" x14ac:dyDescent="0.3">
      <c r="A40" s="4" t="s">
        <v>233</v>
      </c>
      <c r="B40" s="6">
        <v>24199.144999999993</v>
      </c>
      <c r="C40" s="12" t="str">
        <v>Ohio</v>
      </c>
      <c r="D40" s="6">
        <v>24199.144999999993</v>
      </c>
    </row>
    <row r="41" spans="1:4" x14ac:dyDescent="0.3">
      <c r="A41" s="4" t="s">
        <v>1524</v>
      </c>
      <c r="B41" s="6">
        <v>8284.1</v>
      </c>
      <c r="C41" s="12" t="str">
        <v>Oklahoma</v>
      </c>
      <c r="D41" s="6">
        <v>8284.1</v>
      </c>
    </row>
    <row r="42" spans="1:4" x14ac:dyDescent="0.3">
      <c r="A42" s="4" t="s">
        <v>1519</v>
      </c>
      <c r="B42" s="6">
        <v>6338.1299999999992</v>
      </c>
      <c r="C42" s="12" t="str">
        <v>Oregon</v>
      </c>
      <c r="D42" s="6">
        <v>6338.1299999999992</v>
      </c>
    </row>
    <row r="43" spans="1:4" x14ac:dyDescent="0.3">
      <c r="A43" s="4" t="s">
        <v>68</v>
      </c>
      <c r="B43" s="6">
        <v>39354.931000000004</v>
      </c>
      <c r="C43" s="12" t="str">
        <v>Pennsylvania</v>
      </c>
      <c r="D43" s="6">
        <v>39354.931000000004</v>
      </c>
    </row>
    <row r="44" spans="1:4" x14ac:dyDescent="0.3">
      <c r="A44" s="4" t="s">
        <v>1647</v>
      </c>
      <c r="B44" s="6">
        <v>5918.7560000000003</v>
      </c>
      <c r="C44" s="12" t="str">
        <v>Rhode Island</v>
      </c>
      <c r="D44" s="6">
        <v>5918.7560000000003</v>
      </c>
    </row>
    <row r="45" spans="1:4" x14ac:dyDescent="0.3">
      <c r="A45" s="4" t="s">
        <v>160</v>
      </c>
      <c r="B45" s="6">
        <v>3078.25</v>
      </c>
      <c r="C45" s="12" t="str">
        <v>South Carolina</v>
      </c>
      <c r="D45" s="6">
        <v>3078.25</v>
      </c>
    </row>
    <row r="46" spans="1:4" x14ac:dyDescent="0.3">
      <c r="A46" s="4" t="s">
        <v>1828</v>
      </c>
      <c r="B46" s="6">
        <v>324.89999999999998</v>
      </c>
      <c r="C46" s="12" t="str">
        <v>South Dakota</v>
      </c>
      <c r="D46" s="6">
        <v>324.89999999999998</v>
      </c>
    </row>
    <row r="47" spans="1:4" x14ac:dyDescent="0.3">
      <c r="A47" s="4" t="s">
        <v>143</v>
      </c>
      <c r="B47" s="6">
        <v>13506.732</v>
      </c>
      <c r="C47" s="12" t="str">
        <v>Tennessee</v>
      </c>
      <c r="D47" s="6">
        <v>13506.732</v>
      </c>
    </row>
    <row r="48" spans="1:4" x14ac:dyDescent="0.3">
      <c r="A48" s="4" t="s">
        <v>94</v>
      </c>
      <c r="B48" s="6">
        <v>60593.291799999992</v>
      </c>
      <c r="C48" s="12" t="str">
        <v>Texas</v>
      </c>
      <c r="D48" s="6">
        <v>60593.291799999992</v>
      </c>
    </row>
    <row r="49" spans="1:4" x14ac:dyDescent="0.3">
      <c r="A49" s="4" t="s">
        <v>78</v>
      </c>
      <c r="B49" s="6">
        <v>4822.3499999999995</v>
      </c>
      <c r="C49" s="12" t="str">
        <v>Utah</v>
      </c>
      <c r="D49" s="6">
        <v>4822.3499999999995</v>
      </c>
    </row>
    <row r="50" spans="1:4" x14ac:dyDescent="0.3">
      <c r="A50" s="4" t="s">
        <v>3108</v>
      </c>
      <c r="B50" s="6">
        <v>5120.0999999999995</v>
      </c>
      <c r="C50" s="12" t="str">
        <v>Vermont</v>
      </c>
      <c r="D50" s="6">
        <v>5120.0999999999995</v>
      </c>
    </row>
    <row r="51" spans="1:4" x14ac:dyDescent="0.3">
      <c r="A51" s="4" t="s">
        <v>718</v>
      </c>
      <c r="B51" s="6">
        <v>25321.949999999993</v>
      </c>
      <c r="C51" s="12" t="str">
        <v>Virginia</v>
      </c>
      <c r="D51" s="6">
        <v>25321.949999999993</v>
      </c>
    </row>
    <row r="52" spans="1:4" x14ac:dyDescent="0.3">
      <c r="A52" s="4" t="s">
        <v>194</v>
      </c>
      <c r="B52" s="6">
        <v>48020.151999999973</v>
      </c>
      <c r="C52" s="12" t="str">
        <v>Washington</v>
      </c>
      <c r="D52" s="6">
        <v>48020.151999999973</v>
      </c>
    </row>
    <row r="53" spans="1:4" x14ac:dyDescent="0.3">
      <c r="A53" s="4" t="s">
        <v>4288</v>
      </c>
      <c r="B53" s="6">
        <v>673.34400000000005</v>
      </c>
      <c r="C53" s="12" t="str">
        <v>West Virginia</v>
      </c>
      <c r="D53" s="6">
        <v>673.34400000000005</v>
      </c>
    </row>
    <row r="54" spans="1:4" x14ac:dyDescent="0.3">
      <c r="A54" s="4" t="s">
        <v>240</v>
      </c>
      <c r="B54" s="6">
        <v>17256.609999999997</v>
      </c>
      <c r="C54" s="12" t="str">
        <v>Wisconsin</v>
      </c>
      <c r="D54" s="6">
        <v>17256.609999999997</v>
      </c>
    </row>
    <row r="55" spans="1:4" x14ac:dyDescent="0.3">
      <c r="A55" s="4" t="s">
        <v>3313</v>
      </c>
      <c r="B55" s="6">
        <v>1603.136</v>
      </c>
      <c r="C55" s="12" t="str">
        <v>Wyoming</v>
      </c>
      <c r="D55" s="6">
        <v>1603.136</v>
      </c>
    </row>
    <row r="56" spans="1:4" x14ac:dyDescent="0.3">
      <c r="A56" s="4" t="s">
        <v>4410</v>
      </c>
      <c r="B56" s="6">
        <v>741999.79530000011</v>
      </c>
      <c r="C56" s="12"/>
      <c r="D56" s="12"/>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D1285-CB8D-482F-8E47-D78912D73EA7}">
  <dimension ref="A5:E12"/>
  <sheetViews>
    <sheetView workbookViewId="0">
      <selection activeCell="D19" sqref="D19"/>
    </sheetView>
  </sheetViews>
  <sheetFormatPr defaultRowHeight="14.4" x14ac:dyDescent="0.3"/>
  <cols>
    <col min="1" max="1" width="10.5546875" bestFit="1" customWidth="1"/>
    <col min="2" max="2" width="11.5546875" bestFit="1" customWidth="1"/>
    <col min="5" max="5" width="12.21875" customWidth="1"/>
  </cols>
  <sheetData>
    <row r="5" spans="1:5" x14ac:dyDescent="0.3">
      <c r="A5" s="12" t="s">
        <v>4430</v>
      </c>
      <c r="B5" s="12"/>
      <c r="C5" s="12"/>
      <c r="D5" s="12"/>
      <c r="E5" s="12"/>
    </row>
    <row r="6" spans="1:5" x14ac:dyDescent="0.3">
      <c r="A6" s="12" t="str">
        <f>"Highest Sales from Category: "&amp;INDEX(A8:A11,MATCH(MAX(B8:B11),B8:B11,0))&amp;" ("&amp;TEXT(MAX(B8:B11),"$#,##0")&amp;")"</f>
        <v>Highest Sales from Category: Chairs ($328,449)</v>
      </c>
      <c r="B6" s="12"/>
      <c r="C6" s="12"/>
      <c r="D6" s="12"/>
      <c r="E6" s="12"/>
    </row>
    <row r="7" spans="1:5" x14ac:dyDescent="0.3">
      <c r="A7" s="3" t="s">
        <v>38</v>
      </c>
      <c r="B7" t="s">
        <v>4411</v>
      </c>
      <c r="C7" s="12"/>
      <c r="D7" s="12"/>
      <c r="E7" s="11">
        <f>MAX(D8:D11)*1.4</f>
        <v>459828.74420000101</v>
      </c>
    </row>
    <row r="8" spans="1:5" x14ac:dyDescent="0.3">
      <c r="A8" s="4" t="s">
        <v>38</v>
      </c>
      <c r="B8" s="6">
        <v>328449.10300000076</v>
      </c>
      <c r="C8" s="12" t="str" cm="1">
        <f t="array" ref="C8:D11">A8:B11</f>
        <v>Chairs</v>
      </c>
      <c r="D8" s="6">
        <v>328449.10300000076</v>
      </c>
      <c r="E8" s="6">
        <f>$E$7-D8</f>
        <v>131379.64120000025</v>
      </c>
    </row>
    <row r="9" spans="1:5" x14ac:dyDescent="0.3">
      <c r="A9" s="4" t="s">
        <v>47</v>
      </c>
      <c r="B9" s="6">
        <v>206965.53200000009</v>
      </c>
      <c r="C9" s="12" t="str">
        <v>Tables</v>
      </c>
      <c r="D9" s="6">
        <v>206965.53200000009</v>
      </c>
      <c r="E9" s="6">
        <f t="shared" ref="E9:E11" si="0">$E$7-D9</f>
        <v>252863.21220000091</v>
      </c>
    </row>
    <row r="10" spans="1:5" x14ac:dyDescent="0.3">
      <c r="A10" s="4" t="s">
        <v>33</v>
      </c>
      <c r="B10" s="6">
        <v>114879.99629999997</v>
      </c>
      <c r="C10" s="12" t="str">
        <v>Bookcases</v>
      </c>
      <c r="D10" s="6">
        <v>114879.99629999997</v>
      </c>
      <c r="E10" s="6">
        <f t="shared" si="0"/>
        <v>344948.74790000101</v>
      </c>
    </row>
    <row r="11" spans="1:5" x14ac:dyDescent="0.3">
      <c r="A11" s="4" t="s">
        <v>58</v>
      </c>
      <c r="B11" s="6">
        <v>91705.164000000048</v>
      </c>
      <c r="C11" s="12" t="str">
        <v>Furnishings</v>
      </c>
      <c r="D11" s="6">
        <v>91705.164000000048</v>
      </c>
      <c r="E11" s="6">
        <f t="shared" si="0"/>
        <v>368123.58020000096</v>
      </c>
    </row>
    <row r="12" spans="1:5" x14ac:dyDescent="0.3">
      <c r="A12" s="4" t="s">
        <v>4410</v>
      </c>
      <c r="B12" s="6">
        <v>741999.79530000081</v>
      </c>
      <c r="C12" s="12"/>
      <c r="D12" s="12"/>
      <c r="E12" s="1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52E2-D39B-4023-8375-40A6715A751A}">
  <dimension ref="A5:B20"/>
  <sheetViews>
    <sheetView workbookViewId="0">
      <selection activeCell="M5" sqref="M5"/>
    </sheetView>
  </sheetViews>
  <sheetFormatPr defaultRowHeight="14.4" x14ac:dyDescent="0.3"/>
  <cols>
    <col min="1" max="1" width="12.44140625" bestFit="1" customWidth="1"/>
    <col min="2" max="2" width="11.5546875" customWidth="1"/>
  </cols>
  <sheetData>
    <row r="5" spans="1:2" x14ac:dyDescent="0.3">
      <c r="A5" s="12" t="s">
        <v>4425</v>
      </c>
      <c r="B5" s="12"/>
    </row>
    <row r="6" spans="1:2" x14ac:dyDescent="0.3">
      <c r="A6" s="12" t="str">
        <f>"Peak Sales Month: " &amp; INDEX(A8:A19, MATCH(MAX(B8:B19), B8:B19, 0)) &amp; " with " &amp; TEXT(MAX(B8:B19), "$#,##0") &amp; " in Sales"</f>
        <v>Peak Sales Month: Dec with $121,818 in Sales</v>
      </c>
      <c r="B6" s="12"/>
    </row>
    <row r="7" spans="1:2" x14ac:dyDescent="0.3">
      <c r="A7" s="3" t="s">
        <v>4414</v>
      </c>
      <c r="B7" t="s">
        <v>4411</v>
      </c>
    </row>
    <row r="8" spans="1:2" x14ac:dyDescent="0.3">
      <c r="A8" s="4" t="s">
        <v>171</v>
      </c>
      <c r="B8" s="6">
        <v>31569.241599999998</v>
      </c>
    </row>
    <row r="9" spans="1:2" x14ac:dyDescent="0.3">
      <c r="A9" s="4" t="s">
        <v>299</v>
      </c>
      <c r="B9" s="6">
        <v>15765.920399999994</v>
      </c>
    </row>
    <row r="10" spans="1:2" x14ac:dyDescent="0.3">
      <c r="A10" s="4" t="s">
        <v>197</v>
      </c>
      <c r="B10" s="6">
        <v>50768.275799999996</v>
      </c>
    </row>
    <row r="11" spans="1:2" x14ac:dyDescent="0.3">
      <c r="A11" s="4" t="s">
        <v>115</v>
      </c>
      <c r="B11" s="6">
        <v>40698.583600000013</v>
      </c>
    </row>
    <row r="12" spans="1:2" x14ac:dyDescent="0.3">
      <c r="A12" s="4" t="s">
        <v>163</v>
      </c>
      <c r="B12" s="6">
        <v>48365.130699999951</v>
      </c>
    </row>
    <row r="13" spans="1:2" x14ac:dyDescent="0.3">
      <c r="A13" s="4" t="s">
        <v>61</v>
      </c>
      <c r="B13" s="6">
        <v>52999.463299999974</v>
      </c>
    </row>
    <row r="14" spans="1:2" x14ac:dyDescent="0.3">
      <c r="A14" s="4" t="s">
        <v>73</v>
      </c>
      <c r="B14" s="6">
        <v>49377.011999999966</v>
      </c>
    </row>
    <row r="15" spans="1:2" x14ac:dyDescent="0.3">
      <c r="A15" s="4" t="s">
        <v>255</v>
      </c>
      <c r="B15" s="6">
        <v>44884.044999999991</v>
      </c>
    </row>
    <row r="16" spans="1:2" x14ac:dyDescent="0.3">
      <c r="A16" s="4" t="s">
        <v>79</v>
      </c>
      <c r="B16" s="6">
        <v>106380.59069999997</v>
      </c>
    </row>
    <row r="17" spans="1:2" x14ac:dyDescent="0.3">
      <c r="A17" s="4" t="s">
        <v>50</v>
      </c>
      <c r="B17" s="6">
        <v>58087.515699999982</v>
      </c>
    </row>
    <row r="18" spans="1:2" x14ac:dyDescent="0.3">
      <c r="A18" s="4" t="s">
        <v>36</v>
      </c>
      <c r="B18" s="6">
        <v>121286.04899999996</v>
      </c>
    </row>
    <row r="19" spans="1:2" x14ac:dyDescent="0.3">
      <c r="A19" s="4" t="s">
        <v>98</v>
      </c>
      <c r="B19" s="6">
        <v>121817.96749999993</v>
      </c>
    </row>
    <row r="20" spans="1:2" x14ac:dyDescent="0.3">
      <c r="A20" s="4" t="s">
        <v>4410</v>
      </c>
      <c r="B20" s="6">
        <v>741999.79529999977</v>
      </c>
    </row>
  </sheetData>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9DB15-C612-4A1A-AD74-6414031AE615}">
  <dimension ref="A1"/>
  <sheetViews>
    <sheetView workbookViewId="0">
      <selection activeCell="I16" sqref="I16"/>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E8CE708-C4CA-478B-B56B-5D3EA3B5E71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17</vt:i4>
      </vt:variant>
    </vt:vector>
  </HeadingPairs>
  <TitlesOfParts>
    <vt:vector size="34" baseType="lpstr">
      <vt:lpstr>Data</vt:lpstr>
      <vt:lpstr>Cleaned Data</vt:lpstr>
      <vt:lpstr>Sheet2</vt:lpstr>
      <vt:lpstr>Pre-Analysis</vt:lpstr>
      <vt:lpstr>In-Analysis</vt:lpstr>
      <vt:lpstr>Dashboard</vt:lpstr>
      <vt:lpstr>Sheet1</vt:lpstr>
      <vt:lpstr>Forecast</vt:lpstr>
      <vt:lpstr>Post-Analysis </vt:lpstr>
      <vt:lpstr>Calculation</vt:lpstr>
      <vt:lpstr>order by shipping mode</vt:lpstr>
      <vt:lpstr>Top Selling Cities</vt:lpstr>
      <vt:lpstr>Order by Duration</vt:lpstr>
      <vt:lpstr>Sales By States</vt:lpstr>
      <vt:lpstr>Top Selling Categories</vt:lpstr>
      <vt:lpstr>Sales Trend</vt:lpstr>
      <vt:lpstr>Sheet12</vt:lpstr>
      <vt:lpstr>catetory</vt:lpstr>
      <vt:lpstr>date</vt:lpstr>
      <vt:lpstr>dateee</vt:lpstr>
      <vt:lpstr>dateeee</vt:lpstr>
      <vt:lpstr>duration</vt:lpstr>
      <vt:lpstr>mostorders</vt:lpstr>
      <vt:lpstr>Profit</vt:lpstr>
      <vt:lpstr>ProfitYoY</vt:lpstr>
      <vt:lpstr>Quantity</vt:lpstr>
      <vt:lpstr>QuantityYoY</vt:lpstr>
      <vt:lpstr>Sales</vt:lpstr>
      <vt:lpstr>salestrend</vt:lpstr>
      <vt:lpstr>salesYoY</vt:lpstr>
      <vt:lpstr>sellingcities</vt:lpstr>
      <vt:lpstr>sellingstate</vt:lpstr>
      <vt:lpstr>shipmode</vt:lpstr>
      <vt:lpstr>shippingmode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Ojo</dc:creator>
  <cp:lastModifiedBy>David Ojo</cp:lastModifiedBy>
  <dcterms:created xsi:type="dcterms:W3CDTF">2025-11-02T02:01:57Z</dcterms:created>
  <dcterms:modified xsi:type="dcterms:W3CDTF">2026-01-15T10:58:24Z</dcterms:modified>
</cp:coreProperties>
</file>