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avid Vilela\Desktop\David\Listas\Energia\"/>
    </mc:Choice>
  </mc:AlternateContent>
  <xr:revisionPtr revIDLastSave="0" documentId="13_ncr:1_{D3D140A6-3C49-485E-A8F8-7E7F71818678}" xr6:coauthVersionLast="45" xr6:coauthVersionMax="45" xr10:uidLastSave="{00000000-0000-0000-0000-000000000000}"/>
  <bookViews>
    <workbookView xWindow="-120" yWindow="-120" windowWidth="19440" windowHeight="15000" tabRatio="666" activeTab="3" xr2:uid="{00000000-000D-0000-FFFF-FFFF00000000}"/>
  </bookViews>
  <sheets>
    <sheet name="Consumo mensal" sheetId="1" r:id="rId1"/>
    <sheet name="Levantamento de cargas e tempo" sheetId="2" r:id="rId2"/>
    <sheet name="Análise do consumo (%)" sheetId="5" r:id="rId3"/>
    <sheet name="Curva de carga" sheetId="8" r:id="rId4"/>
    <sheet name="Oportunidades identificada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8" l="1"/>
  <c r="B24" i="8"/>
  <c r="B23" i="8" l="1"/>
  <c r="F23" i="8"/>
  <c r="E23" i="8"/>
  <c r="D23" i="8"/>
  <c r="C23" i="8"/>
  <c r="D21" i="8"/>
  <c r="C21" i="8"/>
  <c r="B21" i="8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H14" i="8"/>
  <c r="I15" i="8"/>
  <c r="I13" i="8"/>
  <c r="I10" i="8"/>
  <c r="I8" i="8"/>
  <c r="I5" i="8"/>
  <c r="I3" i="8"/>
  <c r="H9" i="8"/>
  <c r="H4" i="8"/>
  <c r="G17" i="8" l="1"/>
  <c r="G12" i="8"/>
  <c r="G7" i="8"/>
  <c r="F17" i="8"/>
  <c r="E17" i="8"/>
  <c r="F12" i="8"/>
  <c r="F7" i="8"/>
  <c r="E14" i="8"/>
  <c r="E13" i="8"/>
  <c r="E8" i="8"/>
  <c r="E3" i="8"/>
  <c r="E9" i="8"/>
  <c r="E16" i="8"/>
  <c r="E11" i="8"/>
  <c r="E6" i="8"/>
  <c r="E4" i="8"/>
  <c r="E15" i="8"/>
  <c r="E12" i="8"/>
  <c r="D19" i="8" l="1"/>
  <c r="C19" i="8"/>
  <c r="D20" i="8"/>
  <c r="C20" i="8"/>
  <c r="B19" i="8"/>
  <c r="B20" i="8"/>
  <c r="E10" i="8"/>
  <c r="E7" i="8"/>
  <c r="E5" i="8"/>
  <c r="E29" i="1" l="1"/>
  <c r="E30" i="1"/>
  <c r="E39" i="1"/>
  <c r="E38" i="1"/>
  <c r="E37" i="1"/>
  <c r="E36" i="1"/>
  <c r="E35" i="1"/>
  <c r="P33" i="2" l="1"/>
  <c r="P34" i="2"/>
  <c r="P32" i="2"/>
  <c r="E35" i="2"/>
  <c r="E34" i="2"/>
  <c r="E33" i="2"/>
  <c r="E32" i="2"/>
  <c r="E31" i="2"/>
  <c r="E30" i="2"/>
  <c r="E29" i="2"/>
  <c r="E28" i="2"/>
  <c r="E27" i="2"/>
  <c r="E26" i="2"/>
  <c r="E25" i="2"/>
  <c r="E24" i="2"/>
  <c r="N15" i="2"/>
  <c r="G7" i="2"/>
  <c r="G8" i="2"/>
  <c r="G9" i="2"/>
  <c r="G10" i="2"/>
  <c r="G11" i="2"/>
  <c r="G12" i="2"/>
  <c r="G13" i="2"/>
  <c r="G14" i="2"/>
  <c r="G15" i="2"/>
  <c r="G16" i="2"/>
  <c r="G17" i="2"/>
  <c r="G6" i="2"/>
  <c r="F14" i="5"/>
  <c r="G8" i="5" s="1"/>
  <c r="G29" i="1"/>
  <c r="G39" i="1"/>
  <c r="G35" i="1"/>
  <c r="E31" i="1"/>
  <c r="G31" i="1" s="1"/>
  <c r="E32" i="1"/>
  <c r="G32" i="1" s="1"/>
  <c r="E33" i="1"/>
  <c r="G33" i="1" s="1"/>
  <c r="E34" i="1"/>
  <c r="G34" i="1" s="1"/>
  <c r="G30" i="1"/>
  <c r="G36" i="1"/>
  <c r="G37" i="1"/>
  <c r="G38" i="1"/>
  <c r="E24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  <c r="E36" i="2" l="1"/>
  <c r="G11" i="5"/>
  <c r="G7" i="5"/>
  <c r="G10" i="5"/>
  <c r="G6" i="5"/>
  <c r="G4" i="5"/>
  <c r="G9" i="5"/>
  <c r="G5" i="5"/>
  <c r="G12" i="5"/>
  <c r="G18" i="2"/>
  <c r="G14" i="5" l="1"/>
</calcChain>
</file>

<file path=xl/sharedStrings.xml><?xml version="1.0" encoding="utf-8"?>
<sst xmlns="http://schemas.openxmlformats.org/spreadsheetml/2006/main" count="179" uniqueCount="96">
  <si>
    <t>kWh/mês</t>
  </si>
  <si>
    <t>n° moradores</t>
  </si>
  <si>
    <t>kWh/morador/mês</t>
  </si>
  <si>
    <t>1. ENERGIA ELÉTRICA</t>
  </si>
  <si>
    <t>R$/mês</t>
  </si>
  <si>
    <t xml:space="preserve">Tarifa: </t>
  </si>
  <si>
    <t>Custos fixos:</t>
  </si>
  <si>
    <t>Custo:</t>
  </si>
  <si>
    <t>R$/kg</t>
  </si>
  <si>
    <t>kg</t>
  </si>
  <si>
    <t>R$</t>
  </si>
  <si>
    <t>R$/kWh</t>
  </si>
  <si>
    <t>Custo botijão:</t>
  </si>
  <si>
    <t>Peso botijão (gás):</t>
  </si>
  <si>
    <t>-</t>
  </si>
  <si>
    <t>kg/mês</t>
  </si>
  <si>
    <t>kg/morador/mês</t>
  </si>
  <si>
    <t>compra botijões</t>
  </si>
  <si>
    <t>sem dados</t>
  </si>
  <si>
    <t>?</t>
  </si>
  <si>
    <t>2. GLP - GÁS LIQUEFEITO DO PETRÓLEO "BOTIJÃO"</t>
  </si>
  <si>
    <t xml:space="preserve">Usos finais: </t>
  </si>
  <si>
    <t>Iluminação</t>
  </si>
  <si>
    <t>Aquecimento de água</t>
  </si>
  <si>
    <t>Bombeamento de água</t>
  </si>
  <si>
    <t>HVAC - Condicionamento ambiental</t>
  </si>
  <si>
    <t>Refrigeração de alimentos</t>
  </si>
  <si>
    <t>Cozinhar</t>
  </si>
  <si>
    <t>Eletrônicos</t>
  </si>
  <si>
    <t>Outro:</t>
  </si>
  <si>
    <t>LEVANTAMENTO DE CARGAS E ESTIMATIVA DE TEMPO DE USO</t>
  </si>
  <si>
    <t>TOTAL</t>
  </si>
  <si>
    <t xml:space="preserve">Mês considerado: </t>
  </si>
  <si>
    <t>média do ano, ou estimativa para X moradores, etc (justificar)</t>
  </si>
  <si>
    <t>Lavagem de roupa</t>
  </si>
  <si>
    <t>%</t>
  </si>
  <si>
    <t>Ambiente</t>
  </si>
  <si>
    <t>Tipo de Lâmpada</t>
  </si>
  <si>
    <t>P (Watt)</t>
  </si>
  <si>
    <t>tempo estimado (h/mês)</t>
  </si>
  <si>
    <t>Consumo (kWh)</t>
  </si>
  <si>
    <t>Cor e Temperatura</t>
  </si>
  <si>
    <t>NOTA: para lâmpadas fluorescentes, considerar um acréscimo de potência de 10% devido ao reator</t>
  </si>
  <si>
    <r>
      <t xml:space="preserve">E = P </t>
    </r>
    <r>
      <rPr>
        <b/>
        <sz val="11"/>
        <color theme="1"/>
        <rFont val="Calibri"/>
        <family val="2"/>
      </rPr>
      <t>∙ t</t>
    </r>
  </si>
  <si>
    <t>1. ILUMINAÇÂO</t>
  </si>
  <si>
    <t>Indicador da etiqueta energética:</t>
  </si>
  <si>
    <t>N° de lavagens por semana:</t>
  </si>
  <si>
    <t>lavagens</t>
  </si>
  <si>
    <t>kWh/ciclo de lavagem</t>
  </si>
  <si>
    <t>Consumo mensal:</t>
  </si>
  <si>
    <t>(se não tiver etiqueta de desempenho energética, procurar o consumo estimado no site do fabricante)</t>
  </si>
  <si>
    <t>2. MÁQUINA DE LAVAR ROUPA</t>
  </si>
  <si>
    <t>3. OUTRAS CARGAS COM POTÊNCIA CONHECIDA (CHUVEIROS, MOTORES, ...)</t>
  </si>
  <si>
    <t>Equipamento</t>
  </si>
  <si>
    <t>4. EQUIPAMENTOS DE REFRIGERAÇÃO (FREEZERS, GELADEIRAS, AR CONDICIONADO) CONTROLADOS AUTOMÁTICAMENTE POR UM TERMOSTATO</t>
  </si>
  <si>
    <t>opçao 1:</t>
  </si>
  <si>
    <t>opçao 2:</t>
  </si>
  <si>
    <t>opçao 3:</t>
  </si>
  <si>
    <t>procurar a Potência (Watt) e estimar um tempo de uso médio por dia (6h/dia, etc)</t>
  </si>
  <si>
    <t>https://www.cemig.com.br/pt-br/atendimento/Paginas/valores_de_tarifa_e_servicos.aspx</t>
  </si>
  <si>
    <t>Residencial B1</t>
  </si>
  <si>
    <t>x</t>
  </si>
  <si>
    <t>Branca</t>
  </si>
  <si>
    <t>LFC</t>
  </si>
  <si>
    <t>LED</t>
  </si>
  <si>
    <t>Chuveiro</t>
  </si>
  <si>
    <t>Carreg. Cel.</t>
  </si>
  <si>
    <t>Fonte CPU</t>
  </si>
  <si>
    <t>Esmaltec 4068</t>
  </si>
  <si>
    <t>ENCE - A</t>
  </si>
  <si>
    <t>Hora</t>
  </si>
  <si>
    <t>Leitura (kWh)</t>
  </si>
  <si>
    <t>16h</t>
  </si>
  <si>
    <t>21h</t>
  </si>
  <si>
    <t>00h</t>
  </si>
  <si>
    <t>Δt(h)</t>
  </si>
  <si>
    <t>ΔP(kWh)</t>
  </si>
  <si>
    <t>Potência Média (kW)</t>
  </si>
  <si>
    <t>HFP</t>
  </si>
  <si>
    <t>Consumo 24h(kWh)</t>
  </si>
  <si>
    <t>HFP(kWh)</t>
  </si>
  <si>
    <t>HP(kWh)</t>
  </si>
  <si>
    <t>17h</t>
  </si>
  <si>
    <t>20h</t>
  </si>
  <si>
    <t>3.71 kWh</t>
  </si>
  <si>
    <t>HINT(kWh)</t>
  </si>
  <si>
    <t>Consumo médio diario</t>
  </si>
  <si>
    <t>Porcentagens:</t>
  </si>
  <si>
    <t>Amarela B1 Normal</t>
  </si>
  <si>
    <t>Dias Festivos</t>
  </si>
  <si>
    <t>Tarifas(R$):</t>
  </si>
  <si>
    <t>Total(R$)</t>
  </si>
  <si>
    <t>HINT</t>
  </si>
  <si>
    <t>HP</t>
  </si>
  <si>
    <t>Dia considerado.</t>
  </si>
  <si>
    <t>Consumo médio diario: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</si>
</sst>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17" fontId="0" fillId="0" borderId="4" xfId="0" applyNumberFormat="1" applyBorder="1"/>
    <xf numFmtId="17" fontId="0" fillId="0" borderId="5" xfId="0" applyNumberFormat="1" applyBorder="1"/>
    <xf numFmtId="0" fontId="0" fillId="0" borderId="0" xfId="0" applyAlignment="1">
      <alignment horizontal="center"/>
    </xf>
    <xf numFmtId="0" fontId="0" fillId="0" borderId="9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0" fontId="0" fillId="0" borderId="6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0" xfId="0" applyBorder="1"/>
    <xf numFmtId="0" fontId="2" fillId="0" borderId="0" xfId="0" applyFont="1" applyAlignment="1"/>
    <xf numFmtId="0" fontId="0" fillId="0" borderId="6" xfId="0" applyBorder="1"/>
    <xf numFmtId="0" fontId="0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11" xfId="0" applyBorder="1"/>
    <xf numFmtId="0" fontId="5" fillId="0" borderId="0" xfId="2"/>
    <xf numFmtId="0" fontId="0" fillId="0" borderId="6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17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8" xfId="0" applyBorder="1"/>
    <xf numFmtId="0" fontId="0" fillId="0" borderId="0" xfId="0" applyBorder="1"/>
    <xf numFmtId="0" fontId="0" fillId="0" borderId="8" xfId="0" applyBorder="1" applyAlignment="1">
      <alignment horizontal="left" vertical="center" indent="1"/>
    </xf>
    <xf numFmtId="0" fontId="0" fillId="0" borderId="6" xfId="0" applyBorder="1" applyAlignment="1">
      <alignment horizontal="right"/>
    </xf>
    <xf numFmtId="10" fontId="0" fillId="0" borderId="0" xfId="0" applyNumberFormat="1"/>
    <xf numFmtId="10" fontId="0" fillId="0" borderId="6" xfId="0" applyNumberFormat="1" applyBorder="1"/>
    <xf numFmtId="0" fontId="0" fillId="0" borderId="6" xfId="0" applyFill="1" applyBorder="1" applyAlignment="1">
      <alignment horizontal="right"/>
    </xf>
    <xf numFmtId="10" fontId="0" fillId="0" borderId="7" xfId="0" applyNumberFormat="1" applyBorder="1"/>
    <xf numFmtId="10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indicadores energia elétrica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kWh/mês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'Consumo mensal'!$C$8:$C$20</c:f>
              <c:numCache>
                <c:formatCode>mmm\-yy</c:formatCode>
                <c:ptCount val="13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</c:numCache>
            </c:numRef>
          </c:cat>
          <c:val>
            <c:numRef>
              <c:f>'Consumo mensal'!$D$8:$D$20</c:f>
              <c:numCache>
                <c:formatCode>General</c:formatCode>
                <c:ptCount val="13"/>
                <c:pt idx="0">
                  <c:v>100</c:v>
                </c:pt>
                <c:pt idx="1">
                  <c:v>188</c:v>
                </c:pt>
                <c:pt idx="2">
                  <c:v>112</c:v>
                </c:pt>
                <c:pt idx="3">
                  <c:v>96</c:v>
                </c:pt>
                <c:pt idx="4">
                  <c:v>121</c:v>
                </c:pt>
                <c:pt idx="5">
                  <c:v>97</c:v>
                </c:pt>
                <c:pt idx="6">
                  <c:v>84</c:v>
                </c:pt>
                <c:pt idx="7">
                  <c:v>100</c:v>
                </c:pt>
                <c:pt idx="8">
                  <c:v>120</c:v>
                </c:pt>
                <c:pt idx="9">
                  <c:v>115</c:v>
                </c:pt>
                <c:pt idx="10">
                  <c:v>112</c:v>
                </c:pt>
                <c:pt idx="11">
                  <c:v>104</c:v>
                </c:pt>
                <c:pt idx="1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B-44BC-8519-130066780B13}"/>
            </c:ext>
          </c:extLst>
        </c:ser>
        <c:ser>
          <c:idx val="0"/>
          <c:order val="1"/>
          <c:tx>
            <c:v>kWh/morador/mês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'Consumo mensal'!$C$8:$C$20</c:f>
              <c:numCache>
                <c:formatCode>mmm\-yy</c:formatCode>
                <c:ptCount val="13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</c:numCache>
            </c:numRef>
          </c:cat>
          <c:val>
            <c:numRef>
              <c:f>'Consumo mensal'!$F$8:$F$20</c:f>
              <c:numCache>
                <c:formatCode>General</c:formatCode>
                <c:ptCount val="13"/>
                <c:pt idx="0">
                  <c:v>50</c:v>
                </c:pt>
                <c:pt idx="1">
                  <c:v>94</c:v>
                </c:pt>
                <c:pt idx="2">
                  <c:v>56</c:v>
                </c:pt>
                <c:pt idx="3">
                  <c:v>48</c:v>
                </c:pt>
                <c:pt idx="4">
                  <c:v>60.5</c:v>
                </c:pt>
                <c:pt idx="5">
                  <c:v>48.5</c:v>
                </c:pt>
                <c:pt idx="6">
                  <c:v>42</c:v>
                </c:pt>
                <c:pt idx="7">
                  <c:v>50</c:v>
                </c:pt>
                <c:pt idx="8">
                  <c:v>60</c:v>
                </c:pt>
                <c:pt idx="9">
                  <c:v>57.5</c:v>
                </c:pt>
                <c:pt idx="10">
                  <c:v>56</c:v>
                </c:pt>
                <c:pt idx="11">
                  <c:v>52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B-44BC-8519-13006678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61199"/>
        <c:axId val="399412447"/>
      </c:lineChart>
      <c:dateAx>
        <c:axId val="5298611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2447"/>
        <c:crosses val="autoZero"/>
        <c:auto val="1"/>
        <c:lblOffset val="100"/>
        <c:baseTimeUnit val="months"/>
      </c:dateAx>
      <c:valAx>
        <c:axId val="3994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15918661260791"/>
          <c:y val="0.43134186351706039"/>
          <c:w val="0.26763471663457572"/>
          <c:h val="0.2627325750947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indicadores energia elétrica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kg GLP/mês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'Consumo mensal'!$C$29:$C$39</c:f>
              <c:numCache>
                <c:formatCode>mmm\-yy</c:formatCode>
                <c:ptCount val="11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</c:numCache>
            </c:numRef>
          </c:cat>
          <c:val>
            <c:numRef>
              <c:f>'Consumo mensal'!$E$29:$E$39</c:f>
              <c:numCache>
                <c:formatCode>0.00</c:formatCode>
                <c:ptCount val="11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E-48C6-8672-59A24FDB6F24}"/>
            </c:ext>
          </c:extLst>
        </c:ser>
        <c:ser>
          <c:idx val="1"/>
          <c:order val="1"/>
          <c:tx>
            <c:v>kg GLP/morador/mês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'Consumo mensal'!$C$29:$C$39</c:f>
              <c:numCache>
                <c:formatCode>mmm\-yy</c:formatCode>
                <c:ptCount val="11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</c:numCache>
            </c:numRef>
          </c:cat>
          <c:val>
            <c:numRef>
              <c:f>'Consumo mensal'!$G$29:$G$39</c:f>
              <c:numCache>
                <c:formatCode>0.00</c:formatCode>
                <c:ptCount val="11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1.0833333333333333</c:v>
                </c:pt>
                <c:pt idx="6" formatCode="General">
                  <c:v>1.0833333333333333</c:v>
                </c:pt>
                <c:pt idx="7" formatCode="General">
                  <c:v>1.0833333333333333</c:v>
                </c:pt>
                <c:pt idx="8" formatCode="General">
                  <c:v>1.0833333333333333</c:v>
                </c:pt>
                <c:pt idx="9" formatCode="General">
                  <c:v>1.0833333333333333</c:v>
                </c:pt>
                <c:pt idx="10" formatCode="General">
                  <c:v>1.0833333333333333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E-48C6-8672-59A24FDB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61199"/>
        <c:axId val="399412447"/>
      </c:lineChart>
      <c:dateAx>
        <c:axId val="5298611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2447"/>
        <c:crosses val="autoZero"/>
        <c:auto val="1"/>
        <c:lblOffset val="100"/>
        <c:baseTimeUnit val="months"/>
      </c:dateAx>
      <c:valAx>
        <c:axId val="3994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15918661260791"/>
          <c:y val="0.23653679653679655"/>
          <c:w val="0.28791325537588119"/>
          <c:h val="0.34091011350853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69-4B35-9BF9-79C9EE906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369-4B35-9BF9-79C9EE906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69-4B35-9BF9-79C9EE906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369-4B35-9BF9-79C9EE9061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69-4B35-9BF9-79C9EE9061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369-4B35-9BF9-79C9EE9061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69-4B35-9BF9-79C9EE9061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369-4B35-9BF9-79C9EE90619C}"/>
              </c:ext>
            </c:extLst>
          </c:dPt>
          <c:dLbls>
            <c:dLbl>
              <c:idx val="0"/>
              <c:layout>
                <c:manualLayout>
                  <c:x val="1.2607351992276382E-2"/>
                  <c:y val="-3.4722222222222217E-2"/>
                </c:manualLayout>
              </c:layout>
              <c:tx>
                <c:rich>
                  <a:bodyPr/>
                  <a:lstStyle/>
                  <a:p>
                    <a:fld id="{4E01B5FF-CD7E-4AF8-897F-533A6D7D0628}" type="VALUE">
                      <a:rPr lang="en-US"/>
                      <a:pPr/>
                      <a:t>[VALUE]</a:t>
                    </a:fld>
                    <a:r>
                      <a:rPr lang="en-US"/>
                      <a:t> Iluminação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369-4B35-9BF9-79C9EE90619C}"/>
                </c:ext>
              </c:extLst>
            </c:dLbl>
            <c:dLbl>
              <c:idx val="1"/>
              <c:layout>
                <c:manualLayout>
                  <c:x val="-0.13011027503262645"/>
                  <c:y val="2.49812263050451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54A1CA-7D08-47BE-B418-16FEB5868C7A}" type="VALUE">
                      <a:rPr lang="en-US"/>
                      <a:pPr>
                        <a:defRPr sz="1200"/>
                      </a:pPr>
                      <a:t>[VALUE]</a:t>
                    </a:fld>
                    <a:r>
                      <a:rPr lang="en-US"/>
                      <a:t> Aquecimento água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427777777777776"/>
                      <c:h val="8.634259259259258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369-4B35-9BF9-79C9EE90619C}"/>
                </c:ext>
              </c:extLst>
            </c:dLbl>
            <c:dLbl>
              <c:idx val="2"/>
              <c:layout>
                <c:manualLayout>
                  <c:x val="-4.6970856923845748E-2"/>
                  <c:y val="-6.6531787693205014E-3"/>
                </c:manualLayout>
              </c:layout>
              <c:tx>
                <c:rich>
                  <a:bodyPr/>
                  <a:lstStyle/>
                  <a:p>
                    <a:fld id="{39B0F754-5B8E-4139-AAC7-38681DA6E28A}" type="VALUE">
                      <a:rPr lang="en-US"/>
                      <a:pPr/>
                      <a:t>[VALUE]</a:t>
                    </a:fld>
                    <a:r>
                      <a:rPr lang="en-US"/>
                      <a:t> bomba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369-4B35-9BF9-79C9EE90619C}"/>
                </c:ext>
              </c:extLst>
            </c:dLbl>
            <c:dLbl>
              <c:idx val="3"/>
              <c:layout>
                <c:manualLayout>
                  <c:x val="8.1330868761552683E-2"/>
                  <c:y val="-0.35754265091863524"/>
                </c:manualLayout>
              </c:layout>
              <c:tx>
                <c:rich>
                  <a:bodyPr/>
                  <a:lstStyle/>
                  <a:p>
                    <a:fld id="{193E3F48-5419-4D10-B522-4F6BCBE7B197}" type="VALUE">
                      <a:rPr lang="en-US"/>
                      <a:pPr/>
                      <a:t>[VALUE]</a:t>
                    </a:fld>
                    <a:r>
                      <a:rPr lang="en-US"/>
                      <a:t> Eletrônicos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369-4B35-9BF9-79C9EE90619C}"/>
                </c:ext>
              </c:extLst>
            </c:dLbl>
            <c:dLbl>
              <c:idx val="4"/>
              <c:layout>
                <c:manualLayout>
                  <c:x val="-4.9466090306179392E-2"/>
                  <c:y val="-6.2314814814814816E-2"/>
                </c:manualLayout>
              </c:layout>
              <c:tx>
                <c:rich>
                  <a:bodyPr/>
                  <a:lstStyle/>
                  <a:p>
                    <a:fld id="{F0D54A15-E604-401F-BAD6-61E42BACF701}" type="VALUE">
                      <a:rPr lang="en-US"/>
                      <a:pPr/>
                      <a:t>[VALUE]</a:t>
                    </a:fld>
                    <a:r>
                      <a:rPr lang="en-US"/>
                      <a:t> HVAC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369-4B35-9BF9-79C9EE90619C}"/>
                </c:ext>
              </c:extLst>
            </c:dLbl>
            <c:dLbl>
              <c:idx val="5"/>
              <c:layout>
                <c:manualLayout>
                  <c:x val="1.487087681507464E-3"/>
                  <c:y val="-8.316090696996209E-2"/>
                </c:manualLayout>
              </c:layout>
              <c:tx>
                <c:rich>
                  <a:bodyPr/>
                  <a:lstStyle/>
                  <a:p>
                    <a:fld id="{AA0634D3-F594-4169-ACEF-154F5184267D}" type="VALUE">
                      <a:rPr lang="en-US"/>
                      <a:pPr/>
                      <a:t>[VALUE]</a:t>
                    </a:fld>
                    <a:r>
                      <a:rPr lang="en-US"/>
                      <a:t> Refigeração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369-4B35-9BF9-79C9EE90619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69-4B35-9BF9-79C9EE90619C}"/>
                </c:ext>
              </c:extLst>
            </c:dLbl>
            <c:dLbl>
              <c:idx val="7"/>
              <c:layout>
                <c:manualLayout>
                  <c:x val="-6.0036968576709794E-2"/>
                  <c:y val="-1.7180300379119277E-2"/>
                </c:manualLayout>
              </c:layout>
              <c:tx>
                <c:rich>
                  <a:bodyPr/>
                  <a:lstStyle/>
                  <a:p>
                    <a:fld id="{A666AE4D-E7F6-4529-BF57-C07214C73388}" type="VALUE">
                      <a:rPr lang="en-US"/>
                      <a:pPr/>
                      <a:t>[VALUE]</a:t>
                    </a:fld>
                    <a:r>
                      <a:rPr lang="en-US"/>
                      <a:t> Roupas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369-4B35-9BF9-79C9EE906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do consumo (%)'!$E$4:$E$11</c:f>
              <c:strCache>
                <c:ptCount val="8"/>
                <c:pt idx="0">
                  <c:v>Iluminação</c:v>
                </c:pt>
                <c:pt idx="1">
                  <c:v>Aquecimento de água</c:v>
                </c:pt>
                <c:pt idx="2">
                  <c:v>Bombeamento de água</c:v>
                </c:pt>
                <c:pt idx="3">
                  <c:v>Eletrônicos</c:v>
                </c:pt>
                <c:pt idx="4">
                  <c:v>HVAC - Condicionamento ambiental</c:v>
                </c:pt>
                <c:pt idx="5">
                  <c:v>Refrigeração de alimentos</c:v>
                </c:pt>
                <c:pt idx="6">
                  <c:v>Cozinhar</c:v>
                </c:pt>
                <c:pt idx="7">
                  <c:v>Lavagem de roupa</c:v>
                </c:pt>
              </c:strCache>
            </c:strRef>
          </c:cat>
          <c:val>
            <c:numRef>
              <c:f>'Análise do consumo (%)'!$G$4:$G$11</c:f>
              <c:numCache>
                <c:formatCode>0%</c:formatCode>
                <c:ptCount val="8"/>
                <c:pt idx="0">
                  <c:v>5.4634411524870891E-2</c:v>
                </c:pt>
                <c:pt idx="1">
                  <c:v>0.39865905590287215</c:v>
                </c:pt>
                <c:pt idx="2">
                  <c:v>0</c:v>
                </c:pt>
                <c:pt idx="3">
                  <c:v>0.16580592552324</c:v>
                </c:pt>
                <c:pt idx="4">
                  <c:v>0</c:v>
                </c:pt>
                <c:pt idx="5">
                  <c:v>0.35335689045936397</c:v>
                </c:pt>
                <c:pt idx="6">
                  <c:v>0</c:v>
                </c:pt>
                <c:pt idx="7">
                  <c:v>2.7543716589652985E-2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9-4B35-9BF9-79C9EE90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'Curva de carga'!$E$1</c:f>
              <c:strCache>
                <c:ptCount val="1"/>
                <c:pt idx="0">
                  <c:v>Potência Média (kW)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de carga'!$A$3:$A$17</c:f>
              <c:strCache>
                <c:ptCount val="15"/>
                <c:pt idx="0">
                  <c:v>17h</c:v>
                </c:pt>
                <c:pt idx="1">
                  <c:v>20h</c:v>
                </c:pt>
                <c:pt idx="2">
                  <c:v>21h</c:v>
                </c:pt>
                <c:pt idx="3">
                  <c:v>00h</c:v>
                </c:pt>
                <c:pt idx="4">
                  <c:v>16h</c:v>
                </c:pt>
                <c:pt idx="5">
                  <c:v>17h</c:v>
                </c:pt>
                <c:pt idx="6">
                  <c:v>20h</c:v>
                </c:pt>
                <c:pt idx="7">
                  <c:v>21h</c:v>
                </c:pt>
                <c:pt idx="8">
                  <c:v>00h</c:v>
                </c:pt>
                <c:pt idx="9">
                  <c:v>16h</c:v>
                </c:pt>
                <c:pt idx="10">
                  <c:v>17h</c:v>
                </c:pt>
                <c:pt idx="11">
                  <c:v>20h</c:v>
                </c:pt>
                <c:pt idx="12">
                  <c:v>21h</c:v>
                </c:pt>
                <c:pt idx="13">
                  <c:v>00h</c:v>
                </c:pt>
                <c:pt idx="14">
                  <c:v>16h</c:v>
                </c:pt>
              </c:strCache>
            </c:strRef>
          </c:cat>
          <c:val>
            <c:numRef>
              <c:f>'Curva de carga'!$E$3:$E$17</c:f>
              <c:numCache>
                <c:formatCode>General</c:formatCode>
                <c:ptCount val="15"/>
                <c:pt idx="0">
                  <c:v>0.2000000000007276</c:v>
                </c:pt>
                <c:pt idx="1">
                  <c:v>9.9999999999757463E-2</c:v>
                </c:pt>
                <c:pt idx="2">
                  <c:v>0.5</c:v>
                </c:pt>
                <c:pt idx="3">
                  <c:v>0.66666666666666663</c:v>
                </c:pt>
                <c:pt idx="4">
                  <c:v>0.125</c:v>
                </c:pt>
                <c:pt idx="5">
                  <c:v>0.1000000000003638</c:v>
                </c:pt>
                <c:pt idx="6">
                  <c:v>0.13333333333321207</c:v>
                </c:pt>
                <c:pt idx="7">
                  <c:v>0.5</c:v>
                </c:pt>
                <c:pt idx="8">
                  <c:v>0.66666666666666663</c:v>
                </c:pt>
                <c:pt idx="9">
                  <c:v>6.25E-2</c:v>
                </c:pt>
                <c:pt idx="10">
                  <c:v>0.2000000000007276</c:v>
                </c:pt>
                <c:pt idx="11">
                  <c:v>6.6666666666302873E-2</c:v>
                </c:pt>
                <c:pt idx="12">
                  <c:v>0.6000000000003638</c:v>
                </c:pt>
                <c:pt idx="13">
                  <c:v>0.66666666666666663</c:v>
                </c:pt>
                <c:pt idx="14">
                  <c:v>4.3750000000045475E-2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D-42B7-9957-914BCBFCA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973496"/>
        <c:axId val="411975792"/>
      </c:barChart>
      <c:catAx>
        <c:axId val="4119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792"/>
        <c:crosses val="autoZero"/>
        <c:auto val="1"/>
        <c:lblAlgn val="ctr"/>
        <c:lblOffset val="100"/>
        <c:noMultiLvlLbl val="0"/>
      </c:catAx>
      <c:valAx>
        <c:axId val="4119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6</xdr:row>
      <xdr:rowOff>33337</xdr:rowOff>
    </xdr:from>
    <xdr:to>
      <xdr:col>16</xdr:col>
      <xdr:colOff>95249</xdr:colOff>
      <xdr:row>21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FDE121-B621-441C-81BE-E4C336D74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24</xdr:row>
      <xdr:rowOff>66675</xdr:rowOff>
    </xdr:from>
    <xdr:to>
      <xdr:col>15</xdr:col>
      <xdr:colOff>0</xdr:colOff>
      <xdr:row>38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CE625C-3246-4AA7-BBF3-C73FD533F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166687</xdr:rowOff>
    </xdr:from>
    <xdr:to>
      <xdr:col>16</xdr:col>
      <xdr:colOff>190500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31BD2-E6D3-4C5C-9FF4-C34F4CA01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17</xdr:row>
      <xdr:rowOff>185737</xdr:rowOff>
    </xdr:from>
    <xdr:to>
      <xdr:col>13</xdr:col>
      <xdr:colOff>295275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C909E-FBD4-443E-8865-AED3F3DF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mig.com.br/pt-br/atendimento/Paginas/valores_de_tarifa_e_servicos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G16" sqref="G16"/>
    </sheetView>
  </sheetViews>
  <sheetFormatPr defaultRowHeight="15" x14ac:dyDescent="0.25"/>
  <cols>
    <col min="4" max="4" width="10" style="2" customWidth="1"/>
    <col min="5" max="5" width="13" customWidth="1"/>
    <col min="6" max="6" width="17.85546875" customWidth="1"/>
    <col min="7" max="7" width="11.140625" customWidth="1"/>
    <col min="8" max="8" width="9.140625" style="17"/>
  </cols>
  <sheetData>
    <row r="1" spans="1:18" x14ac:dyDescent="0.25">
      <c r="A1" s="46" t="s">
        <v>59</v>
      </c>
    </row>
    <row r="2" spans="1:18" x14ac:dyDescent="0.25">
      <c r="A2" s="46"/>
      <c r="J2" s="33" t="s">
        <v>61</v>
      </c>
      <c r="K2" t="s">
        <v>22</v>
      </c>
      <c r="N2" s="33"/>
      <c r="O2" t="s">
        <v>25</v>
      </c>
    </row>
    <row r="3" spans="1:18" x14ac:dyDescent="0.25">
      <c r="C3" s="65" t="s">
        <v>3</v>
      </c>
      <c r="D3" s="65"/>
      <c r="E3" s="65"/>
      <c r="F3" s="65"/>
      <c r="G3" s="32"/>
      <c r="H3" s="32" t="s">
        <v>21</v>
      </c>
      <c r="I3" s="32"/>
      <c r="J3" s="33" t="s">
        <v>61</v>
      </c>
      <c r="K3" s="34" t="s">
        <v>23</v>
      </c>
      <c r="L3" s="32"/>
      <c r="M3" s="32"/>
      <c r="N3" s="33" t="s">
        <v>61</v>
      </c>
      <c r="O3" s="34" t="s">
        <v>26</v>
      </c>
    </row>
    <row r="4" spans="1:18" x14ac:dyDescent="0.25">
      <c r="C4" s="67" t="s">
        <v>5</v>
      </c>
      <c r="D4" s="67"/>
      <c r="E4" s="22" t="s">
        <v>60</v>
      </c>
      <c r="F4" s="19"/>
      <c r="G4" s="19"/>
      <c r="H4" s="21"/>
      <c r="I4" s="19"/>
      <c r="J4" s="33" t="s">
        <v>61</v>
      </c>
      <c r="K4" s="22" t="s">
        <v>24</v>
      </c>
      <c r="L4" s="19"/>
      <c r="M4" s="19"/>
      <c r="N4" s="33" t="s">
        <v>61</v>
      </c>
      <c r="O4" s="22" t="s">
        <v>27</v>
      </c>
    </row>
    <row r="5" spans="1:18" x14ac:dyDescent="0.25">
      <c r="C5" s="67" t="s">
        <v>6</v>
      </c>
      <c r="D5" s="67"/>
      <c r="E5">
        <v>15</v>
      </c>
      <c r="F5" t="s">
        <v>4</v>
      </c>
      <c r="J5" s="33" t="s">
        <v>61</v>
      </c>
      <c r="K5" t="s">
        <v>28</v>
      </c>
      <c r="N5" s="33" t="s">
        <v>61</v>
      </c>
      <c r="O5" s="36" t="s">
        <v>34</v>
      </c>
    </row>
    <row r="6" spans="1:18" x14ac:dyDescent="0.25">
      <c r="N6" s="33"/>
      <c r="O6" s="36" t="s">
        <v>29</v>
      </c>
      <c r="P6" s="4"/>
      <c r="Q6" s="4"/>
      <c r="R6" s="4"/>
    </row>
    <row r="7" spans="1:18" x14ac:dyDescent="0.25">
      <c r="C7" s="5"/>
      <c r="D7" s="12" t="s">
        <v>0</v>
      </c>
      <c r="E7" s="13" t="s">
        <v>1</v>
      </c>
      <c r="F7" s="12" t="s">
        <v>2</v>
      </c>
      <c r="G7" s="13" t="s">
        <v>4</v>
      </c>
      <c r="H7" s="23" t="s">
        <v>11</v>
      </c>
    </row>
    <row r="8" spans="1:18" x14ac:dyDescent="0.25">
      <c r="C8" s="14">
        <v>43647</v>
      </c>
      <c r="D8" s="7">
        <v>100</v>
      </c>
      <c r="E8" s="11">
        <v>2</v>
      </c>
      <c r="F8" s="11">
        <f>D8/E8</f>
        <v>50</v>
      </c>
      <c r="G8" s="9">
        <v>199.99</v>
      </c>
      <c r="H8" s="24">
        <f>G8/D8</f>
        <v>1.9999</v>
      </c>
    </row>
    <row r="9" spans="1:18" x14ac:dyDescent="0.25">
      <c r="C9" s="15">
        <v>43678</v>
      </c>
      <c r="D9" s="7">
        <v>188</v>
      </c>
      <c r="E9" s="11">
        <v>2</v>
      </c>
      <c r="F9" s="11">
        <f t="shared" ref="F9:F20" si="0">D9/E9</f>
        <v>94</v>
      </c>
      <c r="G9" s="9">
        <v>131.12</v>
      </c>
      <c r="H9" s="24">
        <f t="shared" ref="H9:H20" si="1">G9/D9</f>
        <v>0.69744680851063834</v>
      </c>
    </row>
    <row r="10" spans="1:18" x14ac:dyDescent="0.25">
      <c r="C10" s="15">
        <v>43709</v>
      </c>
      <c r="D10" s="7">
        <v>112</v>
      </c>
      <c r="E10" s="11">
        <v>2</v>
      </c>
      <c r="F10" s="11">
        <f t="shared" si="0"/>
        <v>56</v>
      </c>
      <c r="G10" s="9">
        <v>103.84</v>
      </c>
      <c r="H10" s="24">
        <f t="shared" si="1"/>
        <v>0.92714285714285716</v>
      </c>
    </row>
    <row r="11" spans="1:18" x14ac:dyDescent="0.25">
      <c r="C11" s="15">
        <v>43739</v>
      </c>
      <c r="D11" s="7">
        <v>96</v>
      </c>
      <c r="E11" s="11">
        <v>2</v>
      </c>
      <c r="F11" s="11">
        <f t="shared" si="0"/>
        <v>48</v>
      </c>
      <c r="G11" s="9">
        <v>134.57</v>
      </c>
      <c r="H11" s="24">
        <f t="shared" si="1"/>
        <v>1.4017708333333332</v>
      </c>
    </row>
    <row r="12" spans="1:18" x14ac:dyDescent="0.25">
      <c r="C12" s="15">
        <v>43770</v>
      </c>
      <c r="D12" s="7">
        <v>121</v>
      </c>
      <c r="E12" s="11">
        <v>2</v>
      </c>
      <c r="F12" s="11">
        <f t="shared" si="0"/>
        <v>60.5</v>
      </c>
      <c r="G12" s="9">
        <v>101.24</v>
      </c>
      <c r="H12" s="24">
        <f t="shared" si="1"/>
        <v>0.83669421487603302</v>
      </c>
    </row>
    <row r="13" spans="1:18" x14ac:dyDescent="0.25">
      <c r="C13" s="15">
        <v>43800</v>
      </c>
      <c r="D13" s="7">
        <v>97</v>
      </c>
      <c r="E13" s="11">
        <v>2</v>
      </c>
      <c r="F13" s="11">
        <f t="shared" si="0"/>
        <v>48.5</v>
      </c>
      <c r="G13" s="9">
        <v>87.39</v>
      </c>
      <c r="H13" s="24">
        <f t="shared" si="1"/>
        <v>0.90092783505154639</v>
      </c>
    </row>
    <row r="14" spans="1:18" x14ac:dyDescent="0.25">
      <c r="C14" s="15">
        <v>43831</v>
      </c>
      <c r="D14" s="7">
        <v>84</v>
      </c>
      <c r="E14" s="11">
        <v>2</v>
      </c>
      <c r="F14" s="11">
        <f t="shared" si="0"/>
        <v>42</v>
      </c>
      <c r="G14" s="9">
        <v>101.18</v>
      </c>
      <c r="H14" s="24">
        <f t="shared" si="1"/>
        <v>1.2045238095238096</v>
      </c>
    </row>
    <row r="15" spans="1:18" x14ac:dyDescent="0.25">
      <c r="C15" s="15">
        <v>43862</v>
      </c>
      <c r="D15" s="7">
        <v>100</v>
      </c>
      <c r="E15" s="11">
        <v>2</v>
      </c>
      <c r="F15" s="11">
        <f t="shared" si="0"/>
        <v>50</v>
      </c>
      <c r="G15" s="9">
        <v>125.66</v>
      </c>
      <c r="H15" s="24">
        <f t="shared" si="1"/>
        <v>1.2565999999999999</v>
      </c>
    </row>
    <row r="16" spans="1:18" x14ac:dyDescent="0.25">
      <c r="C16" s="15">
        <v>43891</v>
      </c>
      <c r="D16" s="7">
        <v>120</v>
      </c>
      <c r="E16" s="11">
        <v>2</v>
      </c>
      <c r="F16" s="11">
        <f t="shared" si="0"/>
        <v>60</v>
      </c>
      <c r="G16" s="9">
        <v>120.79</v>
      </c>
      <c r="H16" s="24">
        <f t="shared" si="1"/>
        <v>1.0065833333333334</v>
      </c>
    </row>
    <row r="17" spans="2:15" x14ac:dyDescent="0.25">
      <c r="C17" s="15">
        <v>43922</v>
      </c>
      <c r="D17" s="7">
        <v>115</v>
      </c>
      <c r="E17" s="11">
        <v>2</v>
      </c>
      <c r="F17" s="11">
        <f t="shared" si="0"/>
        <v>57.5</v>
      </c>
      <c r="G17" s="9">
        <v>116.95</v>
      </c>
      <c r="H17" s="24">
        <f t="shared" si="1"/>
        <v>1.0169565217391305</v>
      </c>
    </row>
    <row r="18" spans="2:15" x14ac:dyDescent="0.25">
      <c r="C18" s="15">
        <v>43952</v>
      </c>
      <c r="D18" s="7">
        <v>112</v>
      </c>
      <c r="E18" s="11">
        <v>2</v>
      </c>
      <c r="F18" s="11">
        <f t="shared" si="0"/>
        <v>56</v>
      </c>
      <c r="G18" s="9">
        <v>109.3</v>
      </c>
      <c r="H18" s="24">
        <f t="shared" si="1"/>
        <v>0.97589285714285712</v>
      </c>
    </row>
    <row r="19" spans="2:15" x14ac:dyDescent="0.25">
      <c r="C19" s="15">
        <v>43983</v>
      </c>
      <c r="D19" s="7">
        <v>104</v>
      </c>
      <c r="E19" s="11">
        <v>2</v>
      </c>
      <c r="F19" s="11">
        <f t="shared" si="0"/>
        <v>52</v>
      </c>
      <c r="G19" s="9">
        <v>98.94</v>
      </c>
      <c r="H19" s="24">
        <f t="shared" si="1"/>
        <v>0.95134615384615384</v>
      </c>
    </row>
    <row r="20" spans="2:15" x14ac:dyDescent="0.25">
      <c r="C20" s="51">
        <v>44013</v>
      </c>
      <c r="D20" s="6">
        <v>98</v>
      </c>
      <c r="E20" s="52">
        <v>2</v>
      </c>
      <c r="F20" s="10">
        <f t="shared" si="0"/>
        <v>49</v>
      </c>
      <c r="G20" s="8">
        <v>125.58</v>
      </c>
      <c r="H20" s="10">
        <f t="shared" si="1"/>
        <v>1.2814285714285714</v>
      </c>
    </row>
    <row r="21" spans="2:15" x14ac:dyDescent="0.25">
      <c r="D21" s="57" t="s">
        <v>86</v>
      </c>
      <c r="E21" s="45"/>
      <c r="F21" s="55" t="s">
        <v>84</v>
      </c>
      <c r="G21" s="54"/>
    </row>
    <row r="22" spans="2:15" x14ac:dyDescent="0.25">
      <c r="C22" s="1"/>
      <c r="D22" s="53"/>
    </row>
    <row r="23" spans="2:15" x14ac:dyDescent="0.25">
      <c r="C23" s="65" t="s">
        <v>20</v>
      </c>
      <c r="D23" s="65"/>
      <c r="E23" s="65"/>
      <c r="F23" s="65"/>
      <c r="G23" s="32"/>
      <c r="H23" s="32" t="s">
        <v>21</v>
      </c>
      <c r="I23" s="32"/>
      <c r="J23" s="33" t="s">
        <v>61</v>
      </c>
      <c r="K23" s="22" t="s">
        <v>27</v>
      </c>
      <c r="O23" s="32"/>
    </row>
    <row r="24" spans="2:15" x14ac:dyDescent="0.25">
      <c r="C24" s="67" t="s">
        <v>7</v>
      </c>
      <c r="D24" s="67"/>
      <c r="E24" s="25">
        <f>E26/E25</f>
        <v>5.6923076923076925</v>
      </c>
      <c r="F24" t="s">
        <v>8</v>
      </c>
      <c r="J24" s="33"/>
      <c r="K24" s="36" t="s">
        <v>29</v>
      </c>
      <c r="L24" s="4"/>
      <c r="M24" s="4"/>
      <c r="N24" s="4"/>
    </row>
    <row r="25" spans="2:15" x14ac:dyDescent="0.25">
      <c r="B25" s="56"/>
      <c r="C25" s="66" t="s">
        <v>13</v>
      </c>
      <c r="D25" s="66"/>
      <c r="E25">
        <v>13</v>
      </c>
      <c r="F25" t="s">
        <v>9</v>
      </c>
    </row>
    <row r="26" spans="2:15" x14ac:dyDescent="0.25">
      <c r="C26" s="66" t="s">
        <v>12</v>
      </c>
      <c r="D26" s="66"/>
      <c r="E26" s="25">
        <v>74</v>
      </c>
      <c r="F26" t="s">
        <v>10</v>
      </c>
    </row>
    <row r="28" spans="2:15" ht="30" customHeight="1" x14ac:dyDescent="0.25">
      <c r="C28" s="5"/>
      <c r="D28" s="26" t="s">
        <v>17</v>
      </c>
      <c r="E28" s="12" t="s">
        <v>15</v>
      </c>
      <c r="F28" s="12" t="s">
        <v>1</v>
      </c>
      <c r="G28" s="26" t="s">
        <v>16</v>
      </c>
      <c r="H28" s="31"/>
    </row>
    <row r="29" spans="2:15" x14ac:dyDescent="0.25">
      <c r="C29" s="14">
        <v>43647</v>
      </c>
      <c r="D29" s="7" t="s">
        <v>14</v>
      </c>
      <c r="E29" s="27">
        <f>13/6</f>
        <v>2.1666666666666665</v>
      </c>
      <c r="F29" s="11">
        <v>2</v>
      </c>
      <c r="G29" s="29">
        <f>E29/F29</f>
        <v>1.0833333333333333</v>
      </c>
      <c r="H29" s="31"/>
    </row>
    <row r="30" spans="2:15" x14ac:dyDescent="0.25">
      <c r="C30" s="15">
        <v>43678</v>
      </c>
      <c r="D30" s="7" t="s">
        <v>14</v>
      </c>
      <c r="E30" s="27">
        <f>13/6</f>
        <v>2.1666666666666665</v>
      </c>
      <c r="F30" s="11">
        <v>2</v>
      </c>
      <c r="G30" s="29">
        <f t="shared" ref="G30:G39" si="2">E30/F30</f>
        <v>1.0833333333333333</v>
      </c>
      <c r="H30" s="31"/>
    </row>
    <row r="31" spans="2:15" x14ac:dyDescent="0.25">
      <c r="C31" s="15">
        <v>43709</v>
      </c>
      <c r="D31" s="7" t="s">
        <v>14</v>
      </c>
      <c r="E31" s="27">
        <f t="shared" ref="E31:E34" si="3">13/6</f>
        <v>2.1666666666666665</v>
      </c>
      <c r="F31" s="11">
        <v>2</v>
      </c>
      <c r="G31" s="29">
        <f t="shared" si="2"/>
        <v>1.0833333333333333</v>
      </c>
      <c r="H31" s="31"/>
    </row>
    <row r="32" spans="2:15" x14ac:dyDescent="0.25">
      <c r="C32" s="15">
        <v>43739</v>
      </c>
      <c r="D32" s="7" t="s">
        <v>14</v>
      </c>
      <c r="E32" s="27">
        <f t="shared" si="3"/>
        <v>2.1666666666666665</v>
      </c>
      <c r="F32" s="11">
        <v>2</v>
      </c>
      <c r="G32" s="29">
        <f t="shared" si="2"/>
        <v>1.0833333333333333</v>
      </c>
      <c r="H32" s="31"/>
    </row>
    <row r="33" spans="3:8" x14ac:dyDescent="0.25">
      <c r="C33" s="15">
        <v>43770</v>
      </c>
      <c r="D33" s="7">
        <v>1</v>
      </c>
      <c r="E33" s="27">
        <f t="shared" si="3"/>
        <v>2.1666666666666665</v>
      </c>
      <c r="F33" s="11">
        <v>2</v>
      </c>
      <c r="G33" s="29">
        <f t="shared" si="2"/>
        <v>1.0833333333333333</v>
      </c>
      <c r="H33" s="31"/>
    </row>
    <row r="34" spans="3:8" x14ac:dyDescent="0.25">
      <c r="C34" s="16">
        <v>43800</v>
      </c>
      <c r="D34" s="6" t="s">
        <v>14</v>
      </c>
      <c r="E34" s="28">
        <f t="shared" si="3"/>
        <v>2.1666666666666665</v>
      </c>
      <c r="F34" s="10">
        <v>2</v>
      </c>
      <c r="G34" s="30">
        <f t="shared" si="2"/>
        <v>1.0833333333333333</v>
      </c>
      <c r="H34" s="31"/>
    </row>
    <row r="35" spans="3:8" x14ac:dyDescent="0.25">
      <c r="C35" s="15">
        <v>43831</v>
      </c>
      <c r="D35" s="7" t="s">
        <v>14</v>
      </c>
      <c r="E35" s="27">
        <f>13/6</f>
        <v>2.1666666666666665</v>
      </c>
      <c r="F35" s="11">
        <v>2</v>
      </c>
      <c r="G35" s="11">
        <f t="shared" si="2"/>
        <v>1.0833333333333333</v>
      </c>
      <c r="H35" s="31"/>
    </row>
    <row r="36" spans="3:8" x14ac:dyDescent="0.25">
      <c r="C36" s="15">
        <v>43862</v>
      </c>
      <c r="D36" s="7" t="s">
        <v>14</v>
      </c>
      <c r="E36" s="27">
        <f>13/6</f>
        <v>2.1666666666666665</v>
      </c>
      <c r="F36" s="11">
        <v>2</v>
      </c>
      <c r="G36" s="11">
        <f t="shared" si="2"/>
        <v>1.0833333333333333</v>
      </c>
      <c r="H36" s="31"/>
    </row>
    <row r="37" spans="3:8" x14ac:dyDescent="0.25">
      <c r="C37" s="15">
        <v>43891</v>
      </c>
      <c r="D37" s="7" t="s">
        <v>14</v>
      </c>
      <c r="E37" s="27">
        <f>13/6</f>
        <v>2.1666666666666665</v>
      </c>
      <c r="F37" s="11">
        <v>2</v>
      </c>
      <c r="G37" s="11">
        <f t="shared" si="2"/>
        <v>1.0833333333333333</v>
      </c>
      <c r="H37" s="31"/>
    </row>
    <row r="38" spans="3:8" x14ac:dyDescent="0.25">
      <c r="C38" s="15">
        <v>43922</v>
      </c>
      <c r="D38" s="7" t="s">
        <v>14</v>
      </c>
      <c r="E38" s="27">
        <f>13/6</f>
        <v>2.1666666666666665</v>
      </c>
      <c r="F38" s="11">
        <v>2</v>
      </c>
      <c r="G38" s="11">
        <f t="shared" si="2"/>
        <v>1.0833333333333333</v>
      </c>
      <c r="H38" s="31"/>
    </row>
    <row r="39" spans="3:8" x14ac:dyDescent="0.25">
      <c r="C39" s="16">
        <v>43952</v>
      </c>
      <c r="D39" s="6">
        <v>1</v>
      </c>
      <c r="E39" s="28">
        <f>13/6</f>
        <v>2.1666666666666665</v>
      </c>
      <c r="F39" s="10">
        <v>2</v>
      </c>
      <c r="G39" s="10">
        <f t="shared" si="2"/>
        <v>1.0833333333333333</v>
      </c>
      <c r="H39" s="31"/>
    </row>
    <row r="40" spans="3:8" x14ac:dyDescent="0.25">
      <c r="C40" s="15">
        <v>43983</v>
      </c>
      <c r="D40" s="7" t="s">
        <v>14</v>
      </c>
      <c r="E40" s="7" t="s">
        <v>19</v>
      </c>
      <c r="F40" s="11">
        <v>2</v>
      </c>
      <c r="G40" s="11" t="s">
        <v>18</v>
      </c>
      <c r="H40" s="31"/>
    </row>
    <row r="41" spans="3:8" x14ac:dyDescent="0.25">
      <c r="C41" s="16">
        <v>44013</v>
      </c>
      <c r="D41" s="6" t="s">
        <v>14</v>
      </c>
      <c r="E41" s="6" t="s">
        <v>19</v>
      </c>
      <c r="F41" s="10">
        <v>2</v>
      </c>
      <c r="G41" s="10" t="s">
        <v>18</v>
      </c>
      <c r="H41" s="31"/>
    </row>
    <row r="43" spans="3:8" x14ac:dyDescent="0.25">
      <c r="C43" t="s">
        <v>68</v>
      </c>
      <c r="G43" t="s">
        <v>69</v>
      </c>
    </row>
    <row r="44" spans="3:8" x14ac:dyDescent="0.25">
      <c r="G44" s="48">
        <v>0.63</v>
      </c>
    </row>
  </sheetData>
  <mergeCells count="7">
    <mergeCell ref="C3:F3"/>
    <mergeCell ref="C23:F23"/>
    <mergeCell ref="C26:D26"/>
    <mergeCell ref="C4:D4"/>
    <mergeCell ref="C5:D5"/>
    <mergeCell ref="C24:D24"/>
    <mergeCell ref="C25:D25"/>
  </mergeCells>
  <phoneticPr fontId="3" type="noConversion"/>
  <hyperlinks>
    <hyperlink ref="A1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36"/>
  <sheetViews>
    <sheetView topLeftCell="A11" workbookViewId="0">
      <selection activeCell="F44" sqref="F44"/>
    </sheetView>
  </sheetViews>
  <sheetFormatPr defaultRowHeight="15" x14ac:dyDescent="0.25"/>
  <cols>
    <col min="2" max="2" width="10.7109375" customWidth="1"/>
    <col min="3" max="3" width="16.7109375" customWidth="1"/>
    <col min="4" max="4" width="17.28515625" customWidth="1"/>
    <col min="6" max="6" width="15.7109375" customWidth="1"/>
  </cols>
  <sheetData>
    <row r="2" spans="2:17" x14ac:dyDescent="0.25">
      <c r="B2" s="65" t="s">
        <v>30</v>
      </c>
      <c r="C2" s="65"/>
      <c r="D2" s="65"/>
      <c r="E2" s="65"/>
      <c r="F2" s="65"/>
      <c r="G2" s="65"/>
      <c r="H2" s="65"/>
      <c r="I2" s="65"/>
      <c r="J2" s="20"/>
    </row>
    <row r="3" spans="2:17" x14ac:dyDescent="0.25">
      <c r="G3" s="20"/>
    </row>
    <row r="4" spans="2:17" ht="18" customHeight="1" x14ac:dyDescent="0.25">
      <c r="B4" s="44" t="s">
        <v>44</v>
      </c>
      <c r="G4" s="21" t="s">
        <v>43</v>
      </c>
      <c r="J4" s="76" t="s">
        <v>42</v>
      </c>
      <c r="K4" s="76"/>
      <c r="L4" s="76"/>
      <c r="M4" s="76"/>
      <c r="N4" s="76"/>
      <c r="O4" s="76"/>
      <c r="P4" s="76"/>
      <c r="Q4" s="76"/>
    </row>
    <row r="5" spans="2:17" ht="30" x14ac:dyDescent="0.25">
      <c r="B5" s="42" t="s">
        <v>36</v>
      </c>
      <c r="C5" s="42" t="s">
        <v>37</v>
      </c>
      <c r="D5" s="42" t="s">
        <v>41</v>
      </c>
      <c r="E5" s="42" t="s">
        <v>38</v>
      </c>
      <c r="F5" s="26" t="s">
        <v>39</v>
      </c>
      <c r="G5" s="26" t="s">
        <v>40</v>
      </c>
      <c r="J5" s="76"/>
      <c r="K5" s="76"/>
      <c r="L5" s="76"/>
      <c r="M5" s="76"/>
      <c r="N5" s="76"/>
      <c r="O5" s="76"/>
      <c r="P5" s="76"/>
      <c r="Q5" s="76"/>
    </row>
    <row r="6" spans="2:17" x14ac:dyDescent="0.25">
      <c r="B6" s="73"/>
      <c r="C6" s="13" t="s">
        <v>64</v>
      </c>
      <c r="D6" s="13" t="s">
        <v>62</v>
      </c>
      <c r="E6" s="13">
        <v>9</v>
      </c>
      <c r="F6" s="13">
        <v>210</v>
      </c>
      <c r="G6" s="13">
        <f>(E6/1000)*F6</f>
        <v>1.89</v>
      </c>
      <c r="J6" s="76"/>
      <c r="K6" s="76"/>
      <c r="L6" s="76"/>
      <c r="M6" s="76"/>
      <c r="N6" s="76"/>
      <c r="O6" s="76"/>
      <c r="P6" s="76"/>
      <c r="Q6" s="76"/>
    </row>
    <row r="7" spans="2:17" x14ac:dyDescent="0.25">
      <c r="B7" s="74"/>
      <c r="C7" s="13" t="s">
        <v>64</v>
      </c>
      <c r="D7" s="13" t="s">
        <v>62</v>
      </c>
      <c r="E7" s="13">
        <v>9</v>
      </c>
      <c r="F7" s="13">
        <v>120</v>
      </c>
      <c r="G7" s="13">
        <f t="shared" ref="G7:G17" si="0">(E7/1000)*F7</f>
        <v>1.0799999999999998</v>
      </c>
    </row>
    <row r="8" spans="2:17" x14ac:dyDescent="0.25">
      <c r="B8" s="74"/>
      <c r="C8" s="13" t="s">
        <v>64</v>
      </c>
      <c r="D8" s="13" t="s">
        <v>62</v>
      </c>
      <c r="E8" s="13">
        <v>9</v>
      </c>
      <c r="F8" s="13">
        <v>60</v>
      </c>
      <c r="G8" s="13">
        <f t="shared" si="0"/>
        <v>0.53999999999999992</v>
      </c>
    </row>
    <row r="9" spans="2:17" x14ac:dyDescent="0.25">
      <c r="B9" s="74"/>
      <c r="C9" s="13" t="s">
        <v>64</v>
      </c>
      <c r="D9" s="13" t="s">
        <v>62</v>
      </c>
      <c r="E9" s="13">
        <v>9</v>
      </c>
      <c r="F9" s="13">
        <v>20</v>
      </c>
      <c r="G9" s="13">
        <f t="shared" si="0"/>
        <v>0.18</v>
      </c>
      <c r="J9" s="44" t="s">
        <v>51</v>
      </c>
    </row>
    <row r="10" spans="2:17" x14ac:dyDescent="0.25">
      <c r="B10" s="74"/>
      <c r="C10" s="13" t="s">
        <v>64</v>
      </c>
      <c r="D10" s="13" t="s">
        <v>62</v>
      </c>
      <c r="E10" s="13">
        <v>9</v>
      </c>
      <c r="F10" s="13">
        <v>40</v>
      </c>
      <c r="G10" s="13">
        <f t="shared" si="0"/>
        <v>0.36</v>
      </c>
    </row>
    <row r="11" spans="2:17" x14ac:dyDescent="0.25">
      <c r="B11" s="75"/>
      <c r="C11" s="13" t="s">
        <v>64</v>
      </c>
      <c r="D11" s="13" t="s">
        <v>62</v>
      </c>
      <c r="E11" s="13">
        <v>9</v>
      </c>
      <c r="F11" s="13">
        <v>20</v>
      </c>
      <c r="G11" s="13">
        <f t="shared" si="0"/>
        <v>0.18</v>
      </c>
      <c r="J11" s="68" t="s">
        <v>45</v>
      </c>
      <c r="K11" s="68"/>
      <c r="L11" s="68"/>
      <c r="M11" s="68"/>
      <c r="N11" s="3">
        <v>0.38</v>
      </c>
      <c r="O11" t="s">
        <v>48</v>
      </c>
    </row>
    <row r="12" spans="2:17" x14ac:dyDescent="0.25">
      <c r="B12" s="73"/>
      <c r="C12" s="13" t="s">
        <v>63</v>
      </c>
      <c r="D12" s="13" t="s">
        <v>62</v>
      </c>
      <c r="E12" s="13">
        <v>20</v>
      </c>
      <c r="F12" s="13">
        <v>90</v>
      </c>
      <c r="G12" s="13">
        <f t="shared" si="0"/>
        <v>1.8</v>
      </c>
      <c r="N12" s="2"/>
    </row>
    <row r="13" spans="2:17" x14ac:dyDescent="0.25">
      <c r="B13" s="74"/>
      <c r="C13" s="13"/>
      <c r="D13" s="13"/>
      <c r="E13" s="13"/>
      <c r="F13" s="13"/>
      <c r="G13" s="13">
        <f t="shared" si="0"/>
        <v>0</v>
      </c>
      <c r="J13" s="68" t="s">
        <v>46</v>
      </c>
      <c r="K13" s="68"/>
      <c r="L13" s="68"/>
      <c r="M13" s="68"/>
      <c r="N13" s="3">
        <v>2</v>
      </c>
      <c r="O13" t="s">
        <v>47</v>
      </c>
    </row>
    <row r="14" spans="2:17" x14ac:dyDescent="0.25">
      <c r="B14" s="75"/>
      <c r="C14" s="13"/>
      <c r="D14" s="13"/>
      <c r="E14" s="13"/>
      <c r="F14" s="13"/>
      <c r="G14" s="13">
        <f t="shared" si="0"/>
        <v>0</v>
      </c>
      <c r="N14" s="2"/>
    </row>
    <row r="15" spans="2:17" x14ac:dyDescent="0.25">
      <c r="B15" s="73"/>
      <c r="C15" s="13"/>
      <c r="D15" s="13"/>
      <c r="E15" s="13"/>
      <c r="F15" s="13"/>
      <c r="G15" s="13">
        <f t="shared" si="0"/>
        <v>0</v>
      </c>
      <c r="K15" s="68" t="s">
        <v>49</v>
      </c>
      <c r="L15" s="68"/>
      <c r="M15" s="68"/>
      <c r="N15" s="3">
        <f>4*N13*N11</f>
        <v>3.04</v>
      </c>
      <c r="O15" t="s">
        <v>0</v>
      </c>
    </row>
    <row r="16" spans="2:17" x14ac:dyDescent="0.25">
      <c r="B16" s="74"/>
      <c r="C16" s="13"/>
      <c r="D16" s="13"/>
      <c r="E16" s="13"/>
      <c r="F16" s="13"/>
      <c r="G16" s="13">
        <f t="shared" si="0"/>
        <v>0</v>
      </c>
    </row>
    <row r="17" spans="1:18" ht="15" customHeight="1" x14ac:dyDescent="0.25">
      <c r="B17" s="75"/>
      <c r="C17" s="13"/>
      <c r="D17" s="13"/>
      <c r="E17" s="13"/>
      <c r="F17" s="13"/>
      <c r="G17" s="13">
        <f t="shared" si="0"/>
        <v>0</v>
      </c>
      <c r="J17" s="69" t="s">
        <v>50</v>
      </c>
      <c r="K17" s="69"/>
      <c r="L17" s="69"/>
      <c r="M17" s="69"/>
      <c r="N17" s="69"/>
      <c r="O17" s="69"/>
      <c r="P17" s="69"/>
      <c r="Q17" s="69"/>
      <c r="R17" s="43"/>
    </row>
    <row r="18" spans="1:18" x14ac:dyDescent="0.25">
      <c r="B18" s="12" t="s">
        <v>31</v>
      </c>
      <c r="C18" s="13" t="s">
        <v>14</v>
      </c>
      <c r="D18" s="13"/>
      <c r="E18" s="13" t="s">
        <v>14</v>
      </c>
      <c r="F18" s="13" t="s">
        <v>14</v>
      </c>
      <c r="G18" s="13">
        <f>SUM(G6:G17)</f>
        <v>6.0299999999999994</v>
      </c>
      <c r="J18" s="69"/>
      <c r="K18" s="69"/>
      <c r="L18" s="69"/>
      <c r="M18" s="69"/>
      <c r="N18" s="69"/>
      <c r="O18" s="69"/>
      <c r="P18" s="69"/>
      <c r="Q18" s="69"/>
      <c r="R18" s="43"/>
    </row>
    <row r="21" spans="1:18" ht="15" customHeight="1" x14ac:dyDescent="0.25">
      <c r="B21" s="44" t="s">
        <v>52</v>
      </c>
      <c r="J21" s="72" t="s">
        <v>54</v>
      </c>
      <c r="K21" s="72"/>
      <c r="L21" s="72"/>
      <c r="M21" s="72"/>
      <c r="N21" s="72"/>
      <c r="O21" s="72"/>
      <c r="P21" s="72"/>
      <c r="Q21" s="72"/>
    </row>
    <row r="22" spans="1:18" x14ac:dyDescent="0.25">
      <c r="J22" s="72"/>
      <c r="K22" s="72"/>
      <c r="L22" s="72"/>
      <c r="M22" s="72"/>
      <c r="N22" s="72"/>
      <c r="O22" s="72"/>
      <c r="P22" s="72"/>
      <c r="Q22" s="72"/>
    </row>
    <row r="23" spans="1:18" ht="30" x14ac:dyDescent="0.25">
      <c r="A23" s="70" t="s">
        <v>53</v>
      </c>
      <c r="B23" s="71"/>
      <c r="C23" s="12" t="s">
        <v>38</v>
      </c>
      <c r="D23" s="26" t="s">
        <v>39</v>
      </c>
      <c r="E23" s="26" t="s">
        <v>40</v>
      </c>
    </row>
    <row r="24" spans="1:18" x14ac:dyDescent="0.25">
      <c r="A24" s="45"/>
      <c r="B24" s="18" t="s">
        <v>65</v>
      </c>
      <c r="C24" s="13">
        <v>5500</v>
      </c>
      <c r="D24" s="13">
        <v>8</v>
      </c>
      <c r="E24" s="13">
        <f>(C24/1000)*D24</f>
        <v>44</v>
      </c>
      <c r="J24" t="s">
        <v>55</v>
      </c>
      <c r="K24" s="68" t="s">
        <v>45</v>
      </c>
      <c r="L24" s="68"/>
      <c r="M24" s="68"/>
      <c r="N24" s="68"/>
      <c r="O24" s="3">
        <v>39</v>
      </c>
      <c r="P24" t="s">
        <v>0</v>
      </c>
    </row>
    <row r="25" spans="1:18" x14ac:dyDescent="0.25">
      <c r="A25" s="45"/>
      <c r="B25" s="18" t="s">
        <v>67</v>
      </c>
      <c r="C25" s="13">
        <v>200</v>
      </c>
      <c r="D25" s="13">
        <v>90</v>
      </c>
      <c r="E25" s="13">
        <f t="shared" ref="E25:E35" si="1">(C25/1000)*D25</f>
        <v>18</v>
      </c>
    </row>
    <row r="26" spans="1:18" ht="15" customHeight="1" x14ac:dyDescent="0.25">
      <c r="A26" s="45"/>
      <c r="B26" s="18" t="s">
        <v>66</v>
      </c>
      <c r="C26" s="13">
        <v>5</v>
      </c>
      <c r="D26" s="13">
        <v>30</v>
      </c>
      <c r="E26" s="13">
        <f>(C26/1000)*D26</f>
        <v>0.15</v>
      </c>
      <c r="J26" t="s">
        <v>56</v>
      </c>
      <c r="K26" s="69" t="s">
        <v>50</v>
      </c>
      <c r="L26" s="69"/>
      <c r="M26" s="69"/>
      <c r="N26" s="69"/>
      <c r="O26" s="69"/>
      <c r="P26" s="69"/>
      <c r="Q26" s="69"/>
      <c r="R26" s="69"/>
    </row>
    <row r="27" spans="1:18" x14ac:dyDescent="0.25">
      <c r="A27" s="45"/>
      <c r="B27" s="18" t="s">
        <v>66</v>
      </c>
      <c r="C27" s="13">
        <v>5</v>
      </c>
      <c r="D27" s="13">
        <v>30</v>
      </c>
      <c r="E27" s="13">
        <f t="shared" si="1"/>
        <v>0.15</v>
      </c>
      <c r="K27" s="69"/>
      <c r="L27" s="69"/>
      <c r="M27" s="69"/>
      <c r="N27" s="69"/>
      <c r="O27" s="69"/>
      <c r="P27" s="69"/>
      <c r="Q27" s="69"/>
      <c r="R27" s="69"/>
    </row>
    <row r="28" spans="1:18" x14ac:dyDescent="0.25">
      <c r="A28" s="45"/>
      <c r="B28" s="18"/>
      <c r="C28" s="13"/>
      <c r="D28" s="13"/>
      <c r="E28" s="13">
        <f t="shared" si="1"/>
        <v>0</v>
      </c>
    </row>
    <row r="29" spans="1:18" x14ac:dyDescent="0.25">
      <c r="A29" s="45"/>
      <c r="B29" s="18"/>
      <c r="C29" s="13"/>
      <c r="D29" s="13"/>
      <c r="E29" s="13">
        <f t="shared" si="1"/>
        <v>0</v>
      </c>
      <c r="J29" t="s">
        <v>57</v>
      </c>
      <c r="K29" t="s">
        <v>58</v>
      </c>
    </row>
    <row r="30" spans="1:18" x14ac:dyDescent="0.25">
      <c r="A30" s="45"/>
      <c r="B30" s="18"/>
      <c r="C30" s="13"/>
      <c r="D30" s="13"/>
      <c r="E30" s="13">
        <f t="shared" si="1"/>
        <v>0</v>
      </c>
    </row>
    <row r="31" spans="1:18" ht="15.75" customHeight="1" x14ac:dyDescent="0.25">
      <c r="A31" s="45"/>
      <c r="B31" s="18"/>
      <c r="C31" s="13"/>
      <c r="D31" s="13"/>
      <c r="E31" s="13">
        <f t="shared" si="1"/>
        <v>0</v>
      </c>
      <c r="K31" s="70" t="s">
        <v>53</v>
      </c>
      <c r="L31" s="71"/>
      <c r="M31" s="12" t="s">
        <v>38</v>
      </c>
      <c r="N31" s="77" t="s">
        <v>39</v>
      </c>
      <c r="O31" s="78"/>
      <c r="P31" s="81" t="s">
        <v>40</v>
      </c>
      <c r="Q31" s="81"/>
    </row>
    <row r="32" spans="1:18" x14ac:dyDescent="0.25">
      <c r="A32" s="45"/>
      <c r="B32" s="18"/>
      <c r="C32" s="13"/>
      <c r="D32" s="13"/>
      <c r="E32" s="13">
        <f t="shared" si="1"/>
        <v>0</v>
      </c>
      <c r="K32" s="45"/>
      <c r="L32" s="18"/>
      <c r="M32" s="13"/>
      <c r="N32" s="79"/>
      <c r="O32" s="80"/>
      <c r="P32" s="82">
        <f>(M32/1000)*N32</f>
        <v>0</v>
      </c>
      <c r="Q32" s="82"/>
    </row>
    <row r="33" spans="1:17" x14ac:dyDescent="0.25">
      <c r="A33" s="45"/>
      <c r="B33" s="18"/>
      <c r="C33" s="13"/>
      <c r="D33" s="13"/>
      <c r="E33" s="13">
        <f t="shared" si="1"/>
        <v>0</v>
      </c>
      <c r="K33" s="45"/>
      <c r="L33" s="18"/>
      <c r="M33" s="13"/>
      <c r="N33" s="79"/>
      <c r="O33" s="80"/>
      <c r="P33" s="82">
        <f t="shared" ref="P33:P34" si="2">(M33/1000)*N33</f>
        <v>0</v>
      </c>
      <c r="Q33" s="82"/>
    </row>
    <row r="34" spans="1:17" x14ac:dyDescent="0.25">
      <c r="A34" s="45"/>
      <c r="B34" s="18"/>
      <c r="C34" s="13"/>
      <c r="D34" s="13"/>
      <c r="E34" s="13">
        <f t="shared" si="1"/>
        <v>0</v>
      </c>
      <c r="K34" s="45"/>
      <c r="L34" s="18"/>
      <c r="M34" s="13"/>
      <c r="N34" s="79"/>
      <c r="O34" s="80"/>
      <c r="P34" s="82">
        <f t="shared" si="2"/>
        <v>0</v>
      </c>
      <c r="Q34" s="82"/>
    </row>
    <row r="35" spans="1:17" x14ac:dyDescent="0.25">
      <c r="A35" s="45"/>
      <c r="B35" s="18"/>
      <c r="C35" s="13"/>
      <c r="D35" s="13"/>
      <c r="E35" s="13">
        <f t="shared" si="1"/>
        <v>0</v>
      </c>
    </row>
    <row r="36" spans="1:17" x14ac:dyDescent="0.25">
      <c r="A36" s="45"/>
      <c r="B36" s="18"/>
      <c r="C36" s="13" t="s">
        <v>14</v>
      </c>
      <c r="D36" s="13" t="s">
        <v>14</v>
      </c>
      <c r="E36" s="13">
        <f>SUM(E24:E35)</f>
        <v>62.3</v>
      </c>
    </row>
  </sheetData>
  <mergeCells count="22">
    <mergeCell ref="N33:O33"/>
    <mergeCell ref="N34:O34"/>
    <mergeCell ref="P31:Q31"/>
    <mergeCell ref="P32:Q32"/>
    <mergeCell ref="P33:Q33"/>
    <mergeCell ref="P34:Q34"/>
    <mergeCell ref="K24:N24"/>
    <mergeCell ref="K26:R27"/>
    <mergeCell ref="K31:L31"/>
    <mergeCell ref="N31:O31"/>
    <mergeCell ref="N32:O32"/>
    <mergeCell ref="K15:M15"/>
    <mergeCell ref="J17:Q18"/>
    <mergeCell ref="A23:B23"/>
    <mergeCell ref="J21:Q22"/>
    <mergeCell ref="B2:I2"/>
    <mergeCell ref="B6:B11"/>
    <mergeCell ref="B12:B14"/>
    <mergeCell ref="B15:B17"/>
    <mergeCell ref="J4:Q6"/>
    <mergeCell ref="J13:M13"/>
    <mergeCell ref="J11:M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4"/>
  <sheetViews>
    <sheetView workbookViewId="0">
      <selection activeCell="D36" sqref="D36"/>
    </sheetView>
  </sheetViews>
  <sheetFormatPr defaultRowHeight="15" x14ac:dyDescent="0.25"/>
  <cols>
    <col min="6" max="6" width="11.28515625" style="17" customWidth="1"/>
    <col min="7" max="7" width="9.140625" style="17"/>
  </cols>
  <sheetData>
    <row r="1" spans="2:8" x14ac:dyDescent="0.25">
      <c r="B1" s="32" t="s">
        <v>32</v>
      </c>
      <c r="D1" t="s">
        <v>33</v>
      </c>
    </row>
    <row r="2" spans="2:8" x14ac:dyDescent="0.25">
      <c r="B2" s="32"/>
    </row>
    <row r="3" spans="2:8" x14ac:dyDescent="0.25">
      <c r="F3" s="17" t="s">
        <v>0</v>
      </c>
      <c r="G3" s="17" t="s">
        <v>35</v>
      </c>
    </row>
    <row r="4" spans="2:8" x14ac:dyDescent="0.25">
      <c r="B4" s="32" t="s">
        <v>21</v>
      </c>
      <c r="E4" s="35" t="s">
        <v>22</v>
      </c>
      <c r="F4" s="47">
        <v>6.03</v>
      </c>
      <c r="G4" s="40">
        <f>F4/F$14</f>
        <v>5.4634411524870891E-2</v>
      </c>
      <c r="H4" s="35"/>
    </row>
    <row r="5" spans="2:8" x14ac:dyDescent="0.25">
      <c r="E5" s="37" t="s">
        <v>23</v>
      </c>
      <c r="F5" s="17">
        <v>44</v>
      </c>
      <c r="G5" s="40">
        <f t="shared" ref="G5:G12" si="0">F5/F$14</f>
        <v>0.39865905590287215</v>
      </c>
      <c r="H5" s="35"/>
    </row>
    <row r="6" spans="2:8" x14ac:dyDescent="0.25">
      <c r="E6" s="37" t="s">
        <v>24</v>
      </c>
      <c r="F6" s="17">
        <v>0</v>
      </c>
      <c r="G6" s="40">
        <f t="shared" si="0"/>
        <v>0</v>
      </c>
      <c r="H6" s="35"/>
    </row>
    <row r="7" spans="2:8" x14ac:dyDescent="0.25">
      <c r="E7" s="35" t="s">
        <v>28</v>
      </c>
      <c r="F7" s="17">
        <v>18.3</v>
      </c>
      <c r="G7" s="40">
        <f t="shared" si="0"/>
        <v>0.16580592552324</v>
      </c>
      <c r="H7" s="35"/>
    </row>
    <row r="8" spans="2:8" x14ac:dyDescent="0.25">
      <c r="E8" s="35" t="s">
        <v>25</v>
      </c>
      <c r="F8" s="17">
        <v>0</v>
      </c>
      <c r="G8" s="40">
        <f t="shared" si="0"/>
        <v>0</v>
      </c>
      <c r="H8" s="35"/>
    </row>
    <row r="9" spans="2:8" x14ac:dyDescent="0.25">
      <c r="E9" s="37" t="s">
        <v>26</v>
      </c>
      <c r="F9" s="17">
        <v>39</v>
      </c>
      <c r="G9" s="40">
        <f t="shared" si="0"/>
        <v>0.35335689045936397</v>
      </c>
      <c r="H9" s="35"/>
    </row>
    <row r="10" spans="2:8" x14ac:dyDescent="0.25">
      <c r="E10" s="37" t="s">
        <v>27</v>
      </c>
      <c r="F10" s="17">
        <v>0</v>
      </c>
      <c r="G10" s="40">
        <f t="shared" si="0"/>
        <v>0</v>
      </c>
      <c r="H10" s="35"/>
    </row>
    <row r="11" spans="2:8" x14ac:dyDescent="0.25">
      <c r="E11" s="35" t="s">
        <v>34</v>
      </c>
      <c r="F11" s="17">
        <v>3.04</v>
      </c>
      <c r="G11" s="40">
        <f t="shared" si="0"/>
        <v>2.7543716589652985E-2</v>
      </c>
      <c r="H11" s="35"/>
    </row>
    <row r="12" spans="2:8" x14ac:dyDescent="0.25">
      <c r="B12" s="35" t="s">
        <v>29</v>
      </c>
      <c r="C12" s="38"/>
      <c r="D12" s="38"/>
      <c r="E12" s="35"/>
      <c r="F12" s="17">
        <v>0</v>
      </c>
      <c r="G12" s="40">
        <f t="shared" si="0"/>
        <v>0</v>
      </c>
    </row>
    <row r="13" spans="2:8" x14ac:dyDescent="0.25">
      <c r="E13" s="39"/>
    </row>
    <row r="14" spans="2:8" x14ac:dyDescent="0.25">
      <c r="E14" s="39" t="s">
        <v>31</v>
      </c>
      <c r="F14" s="17">
        <f>SUM(F4:F12)</f>
        <v>110.37</v>
      </c>
      <c r="G14" s="41">
        <f>SUM(G4:G12)</f>
        <v>0.99999999999999989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tabSelected="1" workbookViewId="0">
      <selection activeCell="E32" sqref="E32"/>
    </sheetView>
  </sheetViews>
  <sheetFormatPr defaultRowHeight="15" x14ac:dyDescent="0.25"/>
  <cols>
    <col min="1" max="1" width="19.5703125" customWidth="1"/>
    <col min="2" max="2" width="13" customWidth="1"/>
    <col min="3" max="3" width="11.28515625" customWidth="1"/>
    <col min="4" max="4" width="11.140625" customWidth="1"/>
    <col min="5" max="5" width="22.140625" customWidth="1"/>
    <col min="6" max="6" width="18.28515625" customWidth="1"/>
    <col min="7" max="7" width="11.140625" customWidth="1"/>
    <col min="9" max="9" width="10.7109375" customWidth="1"/>
  </cols>
  <sheetData>
    <row r="1" spans="1:15" x14ac:dyDescent="0.25">
      <c r="A1" s="58" t="s">
        <v>70</v>
      </c>
      <c r="B1" s="33" t="s">
        <v>71</v>
      </c>
      <c r="C1" s="33" t="s">
        <v>76</v>
      </c>
      <c r="D1" s="33" t="s">
        <v>75</v>
      </c>
      <c r="E1" s="33" t="s">
        <v>77</v>
      </c>
      <c r="F1" s="33" t="s">
        <v>79</v>
      </c>
      <c r="G1" s="50" t="s">
        <v>80</v>
      </c>
      <c r="H1" s="33" t="s">
        <v>81</v>
      </c>
      <c r="I1" s="33" t="s">
        <v>85</v>
      </c>
    </row>
    <row r="2" spans="1:15" x14ac:dyDescent="0.25">
      <c r="A2" s="58" t="s">
        <v>72</v>
      </c>
      <c r="B2" s="33">
        <v>16365</v>
      </c>
      <c r="C2" s="50" t="s">
        <v>14</v>
      </c>
      <c r="D2" s="50" t="s">
        <v>14</v>
      </c>
      <c r="E2" s="50" t="s">
        <v>14</v>
      </c>
      <c r="F2" s="33"/>
      <c r="G2" s="33"/>
      <c r="H2" s="50"/>
      <c r="I2" s="50"/>
    </row>
    <row r="3" spans="1:15" x14ac:dyDescent="0.25">
      <c r="A3" s="58" t="s">
        <v>82</v>
      </c>
      <c r="B3" s="33">
        <v>16365.2</v>
      </c>
      <c r="C3" s="50">
        <f t="shared" ref="C3:C17" si="0">B3-B2</f>
        <v>0.2000000000007276</v>
      </c>
      <c r="D3" s="50">
        <v>1</v>
      </c>
      <c r="E3" s="50">
        <f t="shared" ref="E3:E17" si="1">C3/D3</f>
        <v>0.2000000000007276</v>
      </c>
      <c r="F3" s="33"/>
      <c r="G3" s="33"/>
      <c r="H3" s="50"/>
      <c r="I3" s="50">
        <f>B3-B2</f>
        <v>0.2000000000007276</v>
      </c>
      <c r="J3" s="31"/>
      <c r="K3" s="56"/>
    </row>
    <row r="4" spans="1:15" x14ac:dyDescent="0.25">
      <c r="A4" s="58" t="s">
        <v>83</v>
      </c>
      <c r="B4" s="33">
        <v>16365.5</v>
      </c>
      <c r="C4" s="50">
        <f t="shared" si="0"/>
        <v>0.2999999999992724</v>
      </c>
      <c r="D4" s="50">
        <v>3</v>
      </c>
      <c r="E4" s="50">
        <f t="shared" si="1"/>
        <v>9.9999999999757463E-2</v>
      </c>
      <c r="F4" s="33"/>
      <c r="G4" s="33"/>
      <c r="H4" s="50">
        <f>B4-B3</f>
        <v>0.2999999999992724</v>
      </c>
      <c r="I4" s="50"/>
      <c r="J4" s="56"/>
      <c r="K4" s="56"/>
      <c r="L4" s="56"/>
      <c r="M4" s="56"/>
      <c r="N4" s="56"/>
      <c r="O4" s="56"/>
    </row>
    <row r="5" spans="1:15" x14ac:dyDescent="0.25">
      <c r="A5" s="58" t="s">
        <v>73</v>
      </c>
      <c r="B5" s="33">
        <v>16366</v>
      </c>
      <c r="C5" s="50">
        <f t="shared" si="0"/>
        <v>0.5</v>
      </c>
      <c r="D5" s="50">
        <v>1</v>
      </c>
      <c r="E5" s="50">
        <f t="shared" si="1"/>
        <v>0.5</v>
      </c>
      <c r="F5" s="33"/>
      <c r="G5" s="33"/>
      <c r="H5" s="50"/>
      <c r="I5" s="50">
        <f>B5-B4</f>
        <v>0.5</v>
      </c>
      <c r="J5" s="56"/>
      <c r="K5" s="56"/>
      <c r="L5" s="56"/>
      <c r="M5" s="56"/>
      <c r="N5" s="56"/>
      <c r="O5" s="56"/>
    </row>
    <row r="6" spans="1:15" x14ac:dyDescent="0.25">
      <c r="A6" s="58" t="s">
        <v>74</v>
      </c>
      <c r="B6" s="33">
        <v>16368</v>
      </c>
      <c r="C6" s="50">
        <f t="shared" si="0"/>
        <v>2</v>
      </c>
      <c r="D6" s="50">
        <v>3</v>
      </c>
      <c r="E6" s="50">
        <f t="shared" si="1"/>
        <v>0.66666666666666663</v>
      </c>
      <c r="F6" s="33"/>
      <c r="G6" s="33"/>
      <c r="H6" s="50"/>
      <c r="I6" s="50"/>
    </row>
    <row r="7" spans="1:15" x14ac:dyDescent="0.25">
      <c r="A7" s="58" t="s">
        <v>72</v>
      </c>
      <c r="B7" s="33">
        <v>16370</v>
      </c>
      <c r="C7" s="50">
        <f t="shared" si="0"/>
        <v>2</v>
      </c>
      <c r="D7" s="50">
        <v>16</v>
      </c>
      <c r="E7" s="50">
        <f t="shared" si="1"/>
        <v>0.125</v>
      </c>
      <c r="F7" s="50">
        <f>B7-B2</f>
        <v>5</v>
      </c>
      <c r="G7" s="50">
        <f>B7-B5</f>
        <v>4</v>
      </c>
      <c r="H7" s="50"/>
      <c r="I7" s="50"/>
    </row>
    <row r="8" spans="1:15" x14ac:dyDescent="0.25">
      <c r="A8" s="58" t="s">
        <v>82</v>
      </c>
      <c r="B8" s="33">
        <v>16370.1</v>
      </c>
      <c r="C8" s="50">
        <f t="shared" si="0"/>
        <v>0.1000000000003638</v>
      </c>
      <c r="D8" s="50">
        <v>1</v>
      </c>
      <c r="E8" s="50">
        <f t="shared" si="1"/>
        <v>0.1000000000003638</v>
      </c>
      <c r="F8" s="33"/>
      <c r="G8" s="33"/>
      <c r="H8" s="50"/>
      <c r="I8" s="50">
        <f>B8-B7</f>
        <v>0.1000000000003638</v>
      </c>
    </row>
    <row r="9" spans="1:15" x14ac:dyDescent="0.25">
      <c r="A9" s="58" t="s">
        <v>83</v>
      </c>
      <c r="B9" s="33">
        <v>16370.5</v>
      </c>
      <c r="C9" s="50">
        <f t="shared" si="0"/>
        <v>0.3999999999996362</v>
      </c>
      <c r="D9" s="50">
        <v>3</v>
      </c>
      <c r="E9" s="50">
        <f t="shared" si="1"/>
        <v>0.13333333333321207</v>
      </c>
      <c r="F9" s="33"/>
      <c r="G9" s="33"/>
      <c r="H9" s="50">
        <f>B9-B8</f>
        <v>0.3999999999996362</v>
      </c>
      <c r="I9" s="50"/>
    </row>
    <row r="10" spans="1:15" x14ac:dyDescent="0.25">
      <c r="A10" s="58" t="s">
        <v>73</v>
      </c>
      <c r="B10" s="33">
        <v>16371</v>
      </c>
      <c r="C10" s="50">
        <f t="shared" si="0"/>
        <v>0.5</v>
      </c>
      <c r="D10" s="50">
        <v>1</v>
      </c>
      <c r="E10" s="50">
        <f t="shared" si="1"/>
        <v>0.5</v>
      </c>
      <c r="F10" s="33"/>
      <c r="G10" s="33"/>
      <c r="H10" s="50"/>
      <c r="I10" s="50">
        <f>B10-B9</f>
        <v>0.5</v>
      </c>
    </row>
    <row r="11" spans="1:15" x14ac:dyDescent="0.25">
      <c r="A11" s="58" t="s">
        <v>74</v>
      </c>
      <c r="B11" s="33">
        <v>16373</v>
      </c>
      <c r="C11" s="50">
        <f t="shared" si="0"/>
        <v>2</v>
      </c>
      <c r="D11" s="50">
        <v>3</v>
      </c>
      <c r="E11" s="50">
        <f t="shared" si="1"/>
        <v>0.66666666666666663</v>
      </c>
      <c r="F11" s="33"/>
      <c r="G11" s="33"/>
      <c r="H11" s="50"/>
      <c r="I11" s="50"/>
    </row>
    <row r="12" spans="1:15" x14ac:dyDescent="0.25">
      <c r="A12" s="58" t="s">
        <v>72</v>
      </c>
      <c r="B12" s="33">
        <v>16374</v>
      </c>
      <c r="C12" s="50">
        <f t="shared" si="0"/>
        <v>1</v>
      </c>
      <c r="D12" s="50">
        <v>16</v>
      </c>
      <c r="E12" s="50">
        <f t="shared" si="1"/>
        <v>6.25E-2</v>
      </c>
      <c r="F12" s="50">
        <f>B12-B7</f>
        <v>4</v>
      </c>
      <c r="G12" s="50">
        <f>B12-B10</f>
        <v>3</v>
      </c>
      <c r="H12" s="50"/>
      <c r="I12" s="50"/>
    </row>
    <row r="13" spans="1:15" x14ac:dyDescent="0.25">
      <c r="A13" s="58" t="s">
        <v>82</v>
      </c>
      <c r="B13" s="33">
        <v>16374.2</v>
      </c>
      <c r="C13" s="50">
        <f t="shared" si="0"/>
        <v>0.2000000000007276</v>
      </c>
      <c r="D13" s="50">
        <v>1</v>
      </c>
      <c r="E13" s="50">
        <f t="shared" si="1"/>
        <v>0.2000000000007276</v>
      </c>
      <c r="F13" s="33"/>
      <c r="G13" s="33"/>
      <c r="H13" s="50"/>
      <c r="I13" s="50">
        <f>B13-B12</f>
        <v>0.2000000000007276</v>
      </c>
    </row>
    <row r="14" spans="1:15" x14ac:dyDescent="0.25">
      <c r="A14" s="58" t="s">
        <v>83</v>
      </c>
      <c r="B14" s="33">
        <v>16374.4</v>
      </c>
      <c r="C14" s="50">
        <f t="shared" si="0"/>
        <v>0.19999999999890861</v>
      </c>
      <c r="D14" s="50">
        <v>3</v>
      </c>
      <c r="E14" s="50">
        <f t="shared" si="1"/>
        <v>6.6666666666302873E-2</v>
      </c>
      <c r="F14" s="33"/>
      <c r="G14" s="33"/>
      <c r="H14" s="50">
        <f>B14-B13</f>
        <v>0.19999999999890861</v>
      </c>
      <c r="I14" s="50"/>
    </row>
    <row r="15" spans="1:15" x14ac:dyDescent="0.25">
      <c r="A15" s="58" t="s">
        <v>73</v>
      </c>
      <c r="B15" s="33">
        <v>16375</v>
      </c>
      <c r="C15" s="50">
        <f t="shared" si="0"/>
        <v>0.6000000000003638</v>
      </c>
      <c r="D15" s="50">
        <v>1</v>
      </c>
      <c r="E15" s="50">
        <f t="shared" si="1"/>
        <v>0.6000000000003638</v>
      </c>
      <c r="F15" s="33"/>
      <c r="G15" s="33"/>
      <c r="H15" s="50"/>
      <c r="I15" s="50">
        <f>B15-B14</f>
        <v>0.6000000000003638</v>
      </c>
    </row>
    <row r="16" spans="1:15" x14ac:dyDescent="0.25">
      <c r="A16" s="58" t="s">
        <v>74</v>
      </c>
      <c r="B16" s="33">
        <v>16377</v>
      </c>
      <c r="C16" s="50">
        <f t="shared" si="0"/>
        <v>2</v>
      </c>
      <c r="D16" s="50">
        <v>3</v>
      </c>
      <c r="E16" s="50">
        <f t="shared" si="1"/>
        <v>0.66666666666666663</v>
      </c>
      <c r="F16" s="33"/>
      <c r="G16" s="33"/>
      <c r="H16" s="50"/>
      <c r="I16" s="50"/>
    </row>
    <row r="17" spans="1:9" x14ac:dyDescent="0.25">
      <c r="A17" s="58" t="s">
        <v>72</v>
      </c>
      <c r="B17" s="33">
        <v>16377.7</v>
      </c>
      <c r="C17" s="50">
        <f t="shared" si="0"/>
        <v>0.7000000000007276</v>
      </c>
      <c r="D17" s="50">
        <v>16</v>
      </c>
      <c r="E17" s="50">
        <f t="shared" si="1"/>
        <v>4.3750000000045475E-2</v>
      </c>
      <c r="F17" s="50">
        <f>B17-B12</f>
        <v>3.7000000000007276</v>
      </c>
      <c r="G17" s="50">
        <f>B17-B15</f>
        <v>2.7000000000007276</v>
      </c>
      <c r="H17" s="50"/>
      <c r="I17" s="50"/>
    </row>
    <row r="18" spans="1:9" x14ac:dyDescent="0.25">
      <c r="A18" s="49"/>
      <c r="B18" s="50" t="s">
        <v>80</v>
      </c>
      <c r="C18" s="33" t="s">
        <v>81</v>
      </c>
      <c r="D18" s="33" t="s">
        <v>85</v>
      </c>
      <c r="F18" s="45"/>
    </row>
    <row r="19" spans="1:9" x14ac:dyDescent="0.25">
      <c r="A19" s="58" t="s">
        <v>87</v>
      </c>
      <c r="B19" s="60">
        <f>G7/F7</f>
        <v>0.8</v>
      </c>
      <c r="C19" s="60">
        <f>H4/F7</f>
        <v>5.9999999999854482E-2</v>
      </c>
      <c r="D19" s="60">
        <f>(I3+I5)/F7</f>
        <v>0.14000000000014551</v>
      </c>
      <c r="E19" s="64" t="s">
        <v>95</v>
      </c>
      <c r="F19" s="18" t="s">
        <v>84</v>
      </c>
      <c r="G19" s="56"/>
    </row>
    <row r="20" spans="1:9" x14ac:dyDescent="0.25">
      <c r="A20" s="59"/>
      <c r="B20" s="60">
        <f>G12/F12</f>
        <v>0.75</v>
      </c>
      <c r="C20" s="60">
        <f>H9/F12</f>
        <v>9.9999999999909051E-2</v>
      </c>
      <c r="D20" s="60">
        <f>(I8+I10)/F12</f>
        <v>0.15000000000009095</v>
      </c>
    </row>
    <row r="21" spans="1:9" x14ac:dyDescent="0.25">
      <c r="B21" s="62">
        <f>G17/F17</f>
        <v>0.72972972972978289</v>
      </c>
      <c r="C21" s="62">
        <f>H14/F17</f>
        <v>5.4054054053748454E-2</v>
      </c>
      <c r="D21" s="62">
        <f>(I13+I15)/F17</f>
        <v>0.21621621621646867</v>
      </c>
      <c r="E21" s="63" t="s">
        <v>94</v>
      </c>
    </row>
    <row r="22" spans="1:9" x14ac:dyDescent="0.25">
      <c r="A22" s="61" t="s">
        <v>90</v>
      </c>
      <c r="B22" s="50" t="s">
        <v>89</v>
      </c>
      <c r="C22" s="50" t="s">
        <v>78</v>
      </c>
      <c r="D22" s="50" t="s">
        <v>93</v>
      </c>
      <c r="E22" s="50" t="s">
        <v>92</v>
      </c>
      <c r="F22" s="33" t="s">
        <v>91</v>
      </c>
    </row>
    <row r="23" spans="1:9" x14ac:dyDescent="0.25">
      <c r="A23" s="61" t="s">
        <v>62</v>
      </c>
      <c r="B23" s="50">
        <f>0.769*10*3.71</f>
        <v>28.529900000000001</v>
      </c>
      <c r="C23" s="50">
        <f>0.769*20*(3.71*B21)</f>
        <v>41.638232432435473</v>
      </c>
      <c r="D23" s="50">
        <f>1.694*20*(3.71*C21)</f>
        <v>6.7943135134751005</v>
      </c>
      <c r="E23" s="50">
        <f>1.092*20*(3.71*D21)</f>
        <v>17.519221621642078</v>
      </c>
      <c r="F23" s="50">
        <f>B23+C23+D23+E23</f>
        <v>94.481667567552648</v>
      </c>
    </row>
    <row r="24" spans="1:9" x14ac:dyDescent="0.25">
      <c r="A24" s="61" t="s">
        <v>88</v>
      </c>
      <c r="B24" s="50">
        <f>0.65803*30*3.71</f>
        <v>73.238738999999995</v>
      </c>
      <c r="C24" s="50"/>
      <c r="D24" s="50"/>
      <c r="E24" s="50"/>
      <c r="F24" s="50">
        <f>B24</f>
        <v>73.238738999999995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7" sqref="E7"/>
    </sheetView>
  </sheetViews>
  <sheetFormatPr defaultRowHeight="15" x14ac:dyDescent="0.25"/>
  <cols>
    <col min="6" max="6" width="11.285156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Consumo mensal</vt:lpstr>
      <vt:lpstr>Levantamento de cargas e tempo</vt:lpstr>
      <vt:lpstr>Análise do consumo (%)</vt:lpstr>
      <vt:lpstr>Curva de carga</vt:lpstr>
      <vt:lpstr>Oportunidades identificadas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Sánchez</dc:creator>
  <cp:lastModifiedBy>David Vilela</cp:lastModifiedBy>
  <dcterms:created xsi:type="dcterms:W3CDTF">2020-08-22T01:17:46Z</dcterms:created>
  <dcterms:modified xsi:type="dcterms:W3CDTF">2020-10-19T22:17:40Z</dcterms:modified>
</cp:coreProperties>
</file>