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<sst xmlns="http://schemas.openxmlformats.org/spreadsheetml/2006/main" count="41" uniqueCount="40">
  <si>
    <t>Entradas</t>
  </si>
  <si>
    <t>Salidas</t>
  </si>
  <si>
    <t>Casos Normales</t>
  </si>
  <si>
    <t>devengados</t>
  </si>
  <si>
    <t>deducciones</t>
  </si>
  <si>
    <t>Salario base</t>
  </si>
  <si>
    <t>horas extras</t>
  </si>
  <si>
    <t>bonificaciones</t>
  </si>
  <si>
    <t>comision por venta</t>
  </si>
  <si>
    <t>numero de ventas</t>
  </si>
  <si>
    <t>aportes a seguridad social</t>
  </si>
  <si>
    <t xml:space="preserve">impuestos </t>
  </si>
  <si>
    <t>prestamos</t>
  </si>
  <si>
    <t>pension</t>
  </si>
  <si>
    <t>Recibo de pago</t>
  </si>
  <si>
    <t>Reporte de impuestos</t>
  </si>
  <si>
    <t>Reporte de H extras</t>
  </si>
  <si>
    <t>Reporte de bonificaciones</t>
  </si>
  <si>
    <t>Reporte de comisiones</t>
  </si>
  <si>
    <t>Reporte de seguridad social</t>
  </si>
  <si>
    <t>reporte de pension</t>
  </si>
  <si>
    <t>reporte de prestamo</t>
  </si>
  <si>
    <t>Caso Normal 1</t>
  </si>
  <si>
    <t>Caso Normal 2</t>
  </si>
  <si>
    <t>Caso Normal 3</t>
  </si>
  <si>
    <t>Caso Normal 4</t>
  </si>
  <si>
    <t xml:space="preserve">Casos extraordinarios </t>
  </si>
  <si>
    <t>Caso extraordinario 1</t>
  </si>
  <si>
    <t>Caso extraordinario 2</t>
  </si>
  <si>
    <t>Caso extraordinario 3</t>
  </si>
  <si>
    <t>Caso extraordinario 4</t>
  </si>
  <si>
    <t>Casos de Error</t>
  </si>
  <si>
    <t>Caso de Error 1</t>
  </si>
  <si>
    <t>#Error : Salario negativo</t>
  </si>
  <si>
    <t>Caso de Error 2</t>
  </si>
  <si>
    <t>#Error: Horas Extras negativas</t>
  </si>
  <si>
    <t>Caso de Error 3</t>
  </si>
  <si>
    <t>#Error: se esta cobrando mas de lo estipulado por la ley</t>
  </si>
  <si>
    <t>Caso de Error 4</t>
  </si>
  <si>
    <t>#Error: Prestamo supera 50% del salario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</si>
</sst>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%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0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4" xfId="0" applyAlignment="1" applyFont="1" applyNumberFormat="1">
      <alignment horizontal="right"/>
    </xf>
    <xf borderId="0" fillId="0" fontId="1" numFmtId="4" xfId="0" applyAlignment="1" applyFont="1" applyNumberFormat="1">
      <alignment readingOrder="0"/>
    </xf>
    <xf borderId="0" fillId="0" fontId="1" numFmtId="164" xfId="0" applyFont="1" applyNumberFormat="1"/>
    <xf borderId="0" fillId="0" fontId="1" numFmtId="3" xfId="0" applyFont="1" applyNumberFormat="1"/>
    <xf borderId="0" fillId="0" fontId="1" numFmtId="10" xfId="0" applyFont="1" applyNumberFormat="1"/>
    <xf borderId="0" fillId="0" fontId="1" numFmtId="164" xfId="0" applyFont="1" applyNumberFormat="1"/>
    <xf borderId="0" fillId="6" fontId="1" numFmtId="164" xfId="0" applyAlignment="1" applyFont="1" applyNumberFormat="1">
      <alignment readingOrder="0"/>
    </xf>
    <xf borderId="0" fillId="7" fontId="1" numFmtId="164" xfId="0" applyAlignment="1" applyFill="1" applyFont="1" applyNumberFormat="1">
      <alignment readingOrder="0"/>
    </xf>
    <xf borderId="0" fillId="7" fontId="1" numFmtId="0" xfId="0" applyAlignment="1" applyFont="1">
      <alignment readingOrder="0"/>
    </xf>
    <xf borderId="0" fillId="0" fontId="1" numFmtId="0" xfId="0" applyFont="1"/>
    <xf borderId="0" fillId="7" fontId="1" numFmtId="9" xfId="0" applyAlignment="1" applyFont="1" applyNumberFormat="1">
      <alignment readingOrder="0"/>
    </xf>
    <xf borderId="0" fillId="0" fontId="1" numFmtId="164" xfId="0" applyAlignment="1" applyFont="1" applyNumberFormat="1">
      <alignment horizontal="left" readingOrder="0"/>
    </xf>
    <xf borderId="0" fillId="7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5" max="5" width="15.0"/>
    <col customWidth="1" min="6" max="7" width="20.5"/>
    <col customWidth="1" min="8" max="8" width="18.75"/>
    <col customWidth="1" min="10" max="10" width="17.25"/>
    <col customWidth="1" min="11" max="11" width="19.0"/>
    <col customWidth="1" min="12" max="12" width="20.25"/>
    <col customWidth="1" min="13" max="13" width="23.75"/>
    <col customWidth="1" min="14" max="15" width="18.0"/>
    <col customWidth="1" min="16" max="16" width="21.75"/>
    <col customWidth="1" min="17" max="17" width="17.25"/>
    <col customWidth="1" min="18" max="18" width="31.13"/>
  </cols>
  <sheetData>
    <row r="1">
      <c r="D1" s="1"/>
    </row>
    <row r="3">
      <c r="B3" s="2" t="s">
        <v>0</v>
      </c>
      <c r="I3" s="3"/>
      <c r="J3" s="3"/>
      <c r="K3" s="4" t="s">
        <v>1</v>
      </c>
      <c r="L3" s="5"/>
      <c r="M3" s="5"/>
      <c r="N3" s="5"/>
      <c r="O3" s="5"/>
      <c r="P3" s="5"/>
      <c r="Q3" s="5"/>
      <c r="R3" s="5"/>
    </row>
    <row r="4">
      <c r="A4" s="6" t="s">
        <v>2</v>
      </c>
      <c r="B4" s="7" t="s">
        <v>3</v>
      </c>
      <c r="C4" s="8"/>
      <c r="D4" s="8"/>
      <c r="E4" s="8"/>
      <c r="F4" s="8"/>
      <c r="G4" s="9" t="s">
        <v>4</v>
      </c>
      <c r="H4" s="10"/>
      <c r="I4" s="10"/>
      <c r="J4" s="10"/>
    </row>
    <row r="5"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11" t="s">
        <v>12</v>
      </c>
      <c r="J5" s="11" t="s">
        <v>13</v>
      </c>
      <c r="K5" s="11" t="s">
        <v>14</v>
      </c>
      <c r="L5" s="11" t="s">
        <v>15</v>
      </c>
      <c r="M5" s="11" t="s">
        <v>16</v>
      </c>
      <c r="N5" s="11" t="s">
        <v>17</v>
      </c>
      <c r="O5" s="11" t="s">
        <v>18</v>
      </c>
      <c r="P5" s="11" t="s">
        <v>19</v>
      </c>
      <c r="Q5" s="11" t="s">
        <v>20</v>
      </c>
      <c r="R5" s="11" t="s">
        <v>21</v>
      </c>
      <c r="S5" s="12"/>
      <c r="T5" s="13"/>
      <c r="U5" s="13"/>
      <c r="V5" s="13"/>
    </row>
    <row r="6">
      <c r="A6" s="11" t="s">
        <v>22</v>
      </c>
      <c r="B6" s="14">
        <v>1165000.0</v>
      </c>
      <c r="C6" s="11">
        <v>5.0</v>
      </c>
      <c r="D6" s="15">
        <v>40000.0</v>
      </c>
      <c r="E6" s="16">
        <v>0.001</v>
      </c>
      <c r="F6" s="11">
        <v>15.0</v>
      </c>
      <c r="G6" s="17">
        <v>0.04</v>
      </c>
      <c r="H6" s="18" t="str">
        <f>ROUND(B6/49799,2)&amp;" UVT"</f>
        <v>23.39 UVT</v>
      </c>
      <c r="I6" s="19">
        <v>500000.0</v>
      </c>
      <c r="J6" s="17">
        <v>0.04</v>
      </c>
      <c r="K6" s="20">
        <f t="shared" ref="K6:K9" si="1">(B6+D6+M6+O6)-(I6+L6+P6+Q6)</f>
        <v>664283.25</v>
      </c>
      <c r="L6" s="11">
        <f t="shared" ref="L6:L9" si="2">IF(B6&gt;95*49779, 
    IF(B6&lt;=150*49779, B6*19%, 
        IF(B6&lt;=360*49779, B6*28%, 
            B6*33%)), 
    0)</f>
        <v>0</v>
      </c>
      <c r="M6" s="21">
        <f t="shared" ref="M6:M9" si="3">PRODUCT(C6,1.5,((B6/30)/8))</f>
        <v>36406.25</v>
      </c>
      <c r="N6" s="22">
        <f t="shared" ref="N6:N9" si="4">D6/(B6+D6)</f>
        <v>0.03319502075</v>
      </c>
      <c r="O6" s="20">
        <f t="shared" ref="O6:O8" si="5">B6*(F6*E6)</f>
        <v>17475</v>
      </c>
      <c r="P6" s="23">
        <f t="shared" ref="P6:P9" si="6">IF(N6&gt;=40%,(B6+O6+D6)*G6,(B6+O6)*G6)</f>
        <v>47299</v>
      </c>
      <c r="Q6" s="20">
        <f t="shared" ref="Q6:Q9" si="7">IF(N6&gt;=40%,(B6+O6+D6)*J6,(B6+O6)*J6)</f>
        <v>47299</v>
      </c>
      <c r="R6" s="24">
        <f t="shared" ref="R6:R9" si="8">B6-I6</f>
        <v>665000</v>
      </c>
    </row>
    <row r="7">
      <c r="A7" s="11" t="s">
        <v>23</v>
      </c>
      <c r="B7" s="14">
        <v>1423500.0</v>
      </c>
      <c r="C7" s="11">
        <v>0.0</v>
      </c>
      <c r="D7" s="15">
        <v>40000.0</v>
      </c>
      <c r="E7" s="16">
        <v>0.002</v>
      </c>
      <c r="F7" s="11">
        <v>10.0</v>
      </c>
      <c r="G7" s="17">
        <v>0.04</v>
      </c>
      <c r="H7" s="18" t="str">
        <f t="shared" ref="H7:H9" si="9">""&amp;TEXT(B7/49779,"0.00")&amp;" UVT"</f>
        <v>28.60 UVT</v>
      </c>
      <c r="I7" s="19">
        <v>250000.0</v>
      </c>
      <c r="J7" s="17">
        <v>0.04</v>
      </c>
      <c r="K7" s="20">
        <f t="shared" si="1"/>
        <v>1125812.4</v>
      </c>
      <c r="L7" s="11">
        <f t="shared" si="2"/>
        <v>0</v>
      </c>
      <c r="M7" s="21">
        <f t="shared" si="3"/>
        <v>0</v>
      </c>
      <c r="N7" s="22">
        <f t="shared" si="4"/>
        <v>0.02733173898</v>
      </c>
      <c r="O7" s="20">
        <f t="shared" si="5"/>
        <v>28470</v>
      </c>
      <c r="P7" s="23">
        <f t="shared" si="6"/>
        <v>58078.8</v>
      </c>
      <c r="Q7" s="20">
        <f t="shared" si="7"/>
        <v>58078.8</v>
      </c>
      <c r="R7" s="24">
        <f t="shared" si="8"/>
        <v>1173500</v>
      </c>
      <c r="S7" s="17"/>
      <c r="T7" s="17"/>
      <c r="U7" s="17"/>
      <c r="V7" s="17"/>
    </row>
    <row r="8">
      <c r="A8" s="11" t="s">
        <v>24</v>
      </c>
      <c r="B8" s="14">
        <v>8700000.0</v>
      </c>
      <c r="C8" s="11">
        <v>0.0</v>
      </c>
      <c r="D8" s="15">
        <v>6000000.0</v>
      </c>
      <c r="E8" s="16">
        <v>0.001</v>
      </c>
      <c r="F8" s="11">
        <v>16.0</v>
      </c>
      <c r="G8" s="17">
        <v>0.04</v>
      </c>
      <c r="H8" s="18" t="str">
        <f t="shared" si="9"/>
        <v>174.77 UVT</v>
      </c>
      <c r="I8" s="19">
        <v>500000.0</v>
      </c>
      <c r="J8" s="17">
        <v>0.04</v>
      </c>
      <c r="K8" s="20">
        <f t="shared" si="1"/>
        <v>10716064</v>
      </c>
      <c r="L8" s="14">
        <f t="shared" si="2"/>
        <v>2436000</v>
      </c>
      <c r="M8" s="21">
        <f t="shared" si="3"/>
        <v>0</v>
      </c>
      <c r="N8" s="22">
        <f t="shared" si="4"/>
        <v>0.4081632653</v>
      </c>
      <c r="O8" s="20">
        <f t="shared" si="5"/>
        <v>139200</v>
      </c>
      <c r="P8" s="23">
        <f t="shared" si="6"/>
        <v>593568</v>
      </c>
      <c r="Q8" s="20">
        <f t="shared" si="7"/>
        <v>593568</v>
      </c>
      <c r="R8" s="24">
        <f t="shared" si="8"/>
        <v>8200000</v>
      </c>
    </row>
    <row r="9">
      <c r="A9" s="11" t="s">
        <v>25</v>
      </c>
      <c r="B9" s="14">
        <v>1523500.0</v>
      </c>
      <c r="C9" s="11">
        <v>0.0</v>
      </c>
      <c r="D9" s="15">
        <v>40000.0</v>
      </c>
      <c r="E9" s="16">
        <v>0.003</v>
      </c>
      <c r="F9" s="11">
        <v>12.0</v>
      </c>
      <c r="G9" s="17">
        <v>0.04</v>
      </c>
      <c r="H9" s="18" t="str">
        <f t="shared" si="9"/>
        <v>30.61 UVT</v>
      </c>
      <c r="I9" s="19">
        <v>500000.0</v>
      </c>
      <c r="J9" s="17">
        <v>0.04</v>
      </c>
      <c r="K9" s="20">
        <f t="shared" si="1"/>
        <v>964045.92</v>
      </c>
      <c r="L9" s="11">
        <f t="shared" si="2"/>
        <v>0</v>
      </c>
      <c r="M9" s="21">
        <f t="shared" si="3"/>
        <v>0</v>
      </c>
      <c r="N9" s="22">
        <f t="shared" si="4"/>
        <v>0.02558362648</v>
      </c>
      <c r="O9" s="20">
        <f>B9*(F8*E8)</f>
        <v>24376</v>
      </c>
      <c r="P9" s="23">
        <f t="shared" si="6"/>
        <v>61915.04</v>
      </c>
      <c r="Q9" s="20">
        <f t="shared" si="7"/>
        <v>61915.04</v>
      </c>
      <c r="R9" s="24">
        <f t="shared" si="8"/>
        <v>1023500</v>
      </c>
    </row>
    <row r="10">
      <c r="A10" s="6" t="s">
        <v>26</v>
      </c>
      <c r="B10" s="20"/>
      <c r="D10" s="15"/>
      <c r="E10" s="16"/>
      <c r="G10" s="17"/>
      <c r="H10" s="18"/>
      <c r="I10" s="19"/>
      <c r="J10" s="17"/>
      <c r="M10" s="21"/>
      <c r="N10" s="22"/>
      <c r="P10" s="23"/>
      <c r="R10" s="12"/>
    </row>
    <row r="11">
      <c r="B11" s="20"/>
      <c r="D11" s="15"/>
      <c r="E11" s="16"/>
      <c r="G11" s="17"/>
      <c r="H11" s="18"/>
      <c r="I11" s="19"/>
      <c r="J11" s="17"/>
      <c r="M11" s="21"/>
      <c r="N11" s="22"/>
      <c r="P11" s="23"/>
      <c r="R11" s="12"/>
    </row>
    <row r="12">
      <c r="A12" s="11" t="s">
        <v>27</v>
      </c>
      <c r="B12" s="14">
        <v>1423500.0</v>
      </c>
      <c r="C12" s="11">
        <v>55.0</v>
      </c>
      <c r="D12" s="15">
        <v>40000.0</v>
      </c>
      <c r="E12" s="16">
        <v>0.001</v>
      </c>
      <c r="F12" s="11">
        <v>9.0</v>
      </c>
      <c r="G12" s="17">
        <v>0.04</v>
      </c>
      <c r="H12" s="18" t="str">
        <f t="shared" ref="H12:H15" si="10">""&amp;TEXT(B12/49779,"0.00")&amp;" UVT"</f>
        <v>28.60 UVT</v>
      </c>
      <c r="I12" s="19">
        <v>500000.0</v>
      </c>
      <c r="J12" s="17">
        <v>0.04</v>
      </c>
      <c r="K12" s="20">
        <f t="shared" ref="K12:K15" si="11">(B12+D12+M12+O12)-(I12+L12+P12+Q12)</f>
        <v>1350734.705</v>
      </c>
      <c r="L12" s="11">
        <f t="shared" ref="L12:L15" si="12">IF(B12&gt;95*49779, 
    IF(B12&lt;=150*49779, B12*19%, 
        IF(B12&lt;=360*49779, B12*28%, 
            B12*33%)), 
    0)</f>
        <v>0</v>
      </c>
      <c r="M12" s="21">
        <f t="shared" ref="M12:M15" si="13">PRODUCT(C12,1.5,((B12/30)/8))</f>
        <v>489328.125</v>
      </c>
      <c r="N12" s="22">
        <f t="shared" ref="N12:N15" si="14">D12/(B12+D12)</f>
        <v>0.02733173898</v>
      </c>
      <c r="O12" s="20">
        <f t="shared" ref="O12:O15" si="15">B12*(F12*E12)</f>
        <v>12811.5</v>
      </c>
      <c r="P12" s="23">
        <f t="shared" ref="P12:P15" si="16">IF(N12&gt;=40%,(B12+O12+D12)*G12,(B12+O12)*G12)</f>
        <v>57452.46</v>
      </c>
      <c r="Q12" s="20">
        <f t="shared" ref="Q12:Q15" si="17">IF(N12&gt;=40%,(B12+O12+D12)*J12,(B12+O12)*J12)</f>
        <v>57452.46</v>
      </c>
      <c r="R12" s="24">
        <f t="shared" ref="R12:R15" si="18">B12-I12</f>
        <v>923500</v>
      </c>
    </row>
    <row r="13">
      <c r="A13" s="11" t="s">
        <v>28</v>
      </c>
      <c r="B13" s="14">
        <v>1223500.0</v>
      </c>
      <c r="C13" s="11">
        <v>1.0</v>
      </c>
      <c r="D13" s="15">
        <v>0.0</v>
      </c>
      <c r="E13" s="16">
        <v>0.002</v>
      </c>
      <c r="F13" s="11">
        <v>5.0</v>
      </c>
      <c r="G13" s="11">
        <v>0.0</v>
      </c>
      <c r="H13" s="18" t="str">
        <f t="shared" si="10"/>
        <v>24.58 UVT</v>
      </c>
      <c r="I13" s="19">
        <v>500000.0</v>
      </c>
      <c r="J13" s="17">
        <v>0.04</v>
      </c>
      <c r="K13" s="20">
        <f t="shared" si="11"/>
        <v>693952.475</v>
      </c>
      <c r="L13" s="11">
        <f t="shared" si="12"/>
        <v>0</v>
      </c>
      <c r="M13" s="21">
        <f t="shared" si="13"/>
        <v>7646.875</v>
      </c>
      <c r="N13" s="22">
        <f t="shared" si="14"/>
        <v>0</v>
      </c>
      <c r="O13" s="20">
        <f t="shared" si="15"/>
        <v>12235</v>
      </c>
      <c r="P13" s="23">
        <f t="shared" si="16"/>
        <v>0</v>
      </c>
      <c r="Q13" s="20">
        <f t="shared" si="17"/>
        <v>49429.4</v>
      </c>
      <c r="R13" s="24">
        <f t="shared" si="18"/>
        <v>723500</v>
      </c>
    </row>
    <row r="14">
      <c r="A14" s="11" t="s">
        <v>29</v>
      </c>
      <c r="B14" s="14">
        <v>1723500.0</v>
      </c>
      <c r="C14" s="11">
        <v>0.0</v>
      </c>
      <c r="D14" s="15">
        <v>40000.0</v>
      </c>
      <c r="E14" s="16">
        <v>0.002</v>
      </c>
      <c r="F14" s="11">
        <v>12.0</v>
      </c>
      <c r="G14" s="17">
        <v>0.04</v>
      </c>
      <c r="H14" s="18" t="str">
        <f t="shared" si="10"/>
        <v>34.62 UVT</v>
      </c>
      <c r="I14" s="19">
        <v>800000.0</v>
      </c>
      <c r="J14" s="17">
        <v>0.04</v>
      </c>
      <c r="K14" s="20">
        <f t="shared" si="11"/>
        <v>863674.88</v>
      </c>
      <c r="L14" s="11">
        <f t="shared" si="12"/>
        <v>0</v>
      </c>
      <c r="M14" s="21">
        <f t="shared" si="13"/>
        <v>0</v>
      </c>
      <c r="N14" s="22">
        <f t="shared" si="14"/>
        <v>0.02268216615</v>
      </c>
      <c r="O14" s="20">
        <f t="shared" si="15"/>
        <v>41364</v>
      </c>
      <c r="P14" s="23">
        <f t="shared" si="16"/>
        <v>70594.56</v>
      </c>
      <c r="Q14" s="20">
        <f t="shared" si="17"/>
        <v>70594.56</v>
      </c>
      <c r="R14" s="24">
        <f t="shared" si="18"/>
        <v>923500</v>
      </c>
    </row>
    <row r="15">
      <c r="A15" s="11" t="s">
        <v>30</v>
      </c>
      <c r="B15" s="14">
        <v>1223500.0</v>
      </c>
      <c r="C15" s="11">
        <v>10.0</v>
      </c>
      <c r="D15" s="15">
        <v>40000.0</v>
      </c>
      <c r="E15" s="16">
        <v>0.001</v>
      </c>
      <c r="F15" s="11">
        <v>9.0</v>
      </c>
      <c r="G15" s="17">
        <v>0.04</v>
      </c>
      <c r="H15" s="18" t="str">
        <f t="shared" si="10"/>
        <v>24.58 UVT</v>
      </c>
      <c r="I15" s="19">
        <v>580000.0</v>
      </c>
      <c r="J15" s="17">
        <v>0.04</v>
      </c>
      <c r="K15" s="20">
        <f t="shared" si="11"/>
        <v>672219.33</v>
      </c>
      <c r="L15" s="11">
        <f t="shared" si="12"/>
        <v>0</v>
      </c>
      <c r="M15" s="21">
        <f t="shared" si="13"/>
        <v>76468.75</v>
      </c>
      <c r="N15" s="22">
        <f t="shared" si="14"/>
        <v>0.0316580926</v>
      </c>
      <c r="O15" s="20">
        <f t="shared" si="15"/>
        <v>11011.5</v>
      </c>
      <c r="P15" s="23">
        <f t="shared" si="16"/>
        <v>49380.46</v>
      </c>
      <c r="Q15" s="20">
        <f t="shared" si="17"/>
        <v>49380.46</v>
      </c>
      <c r="R15" s="24">
        <f t="shared" si="18"/>
        <v>643500</v>
      </c>
    </row>
    <row r="16">
      <c r="A16" s="6" t="s">
        <v>31</v>
      </c>
      <c r="B16" s="20"/>
      <c r="D16" s="15"/>
      <c r="E16" s="16"/>
      <c r="G16" s="17"/>
      <c r="H16" s="18"/>
      <c r="I16" s="19"/>
      <c r="J16" s="17"/>
      <c r="M16" s="21"/>
      <c r="N16" s="22"/>
      <c r="P16" s="23"/>
      <c r="R16" s="12"/>
    </row>
    <row r="17">
      <c r="B17" s="20"/>
      <c r="D17" s="15"/>
      <c r="E17" s="16"/>
      <c r="G17" s="17"/>
      <c r="H17" s="18"/>
      <c r="I17" s="19"/>
      <c r="J17" s="17"/>
      <c r="M17" s="21"/>
      <c r="N17" s="22"/>
      <c r="P17" s="23"/>
      <c r="R17" s="12"/>
    </row>
    <row r="18">
      <c r="A18" s="11" t="s">
        <v>32</v>
      </c>
      <c r="B18" s="25">
        <v>-100000.0</v>
      </c>
      <c r="C18" s="11">
        <v>0.0</v>
      </c>
      <c r="D18" s="15">
        <v>40000.0</v>
      </c>
      <c r="E18" s="16">
        <v>0.001</v>
      </c>
      <c r="F18" s="11">
        <v>11.0</v>
      </c>
      <c r="G18" s="17">
        <v>0.04</v>
      </c>
      <c r="H18" s="18" t="str">
        <f t="shared" ref="H18:H21" si="19">""&amp;TEXT(B18/49779,"0.00")&amp;" UVT"</f>
        <v>-2.01 UVT</v>
      </c>
      <c r="I18" s="19">
        <v>600000.0</v>
      </c>
      <c r="J18" s="17">
        <v>0.04</v>
      </c>
      <c r="K18" s="11" t="s">
        <v>33</v>
      </c>
      <c r="L18" s="11">
        <f t="shared" ref="L18:L21" si="20">IF(B18&gt;95*49779, 
    IF(B18&lt;=150*49779, B18*19%, 
        IF(B18&lt;=360*49779, B18*28%, 
            B18*33%)), 
    0)</f>
        <v>0</v>
      </c>
      <c r="M18" s="21">
        <f>PRODUCT(C18,1.5,((B18/30)/8))</f>
        <v>0</v>
      </c>
      <c r="N18" s="22">
        <f t="shared" ref="N18:N21" si="21">D18/(B18+D18)</f>
        <v>-0.6666666667</v>
      </c>
      <c r="O18" s="20">
        <f t="shared" ref="O18:O21" si="22">B18*(F18*E18)</f>
        <v>-1100</v>
      </c>
      <c r="P18" s="23">
        <f t="shared" ref="P18:P19" si="23">IF(N18&gt;=40%,(B18+O18+D18)*G18,(B18+O18)*G18)</f>
        <v>-4044</v>
      </c>
      <c r="Q18" s="20">
        <f t="shared" ref="Q18:Q19" si="24">IF(N18&gt;=40%,(B18+O18+D18)*J18,(B18+O18)*J18)</f>
        <v>-4044</v>
      </c>
      <c r="R18" s="24">
        <f t="shared" ref="R18:R20" si="25">B18-I18</f>
        <v>-700000</v>
      </c>
    </row>
    <row r="19">
      <c r="A19" s="11" t="s">
        <v>34</v>
      </c>
      <c r="B19" s="14">
        <v>1423500.0</v>
      </c>
      <c r="C19" s="26">
        <v>-10.0</v>
      </c>
      <c r="D19" s="15">
        <v>40000.0</v>
      </c>
      <c r="E19" s="16">
        <v>0.003</v>
      </c>
      <c r="F19" s="11">
        <v>8.0</v>
      </c>
      <c r="G19" s="17">
        <v>0.04</v>
      </c>
      <c r="H19" s="18" t="str">
        <f t="shared" si="19"/>
        <v>28.60 UVT</v>
      </c>
      <c r="I19" s="19">
        <v>100000.0</v>
      </c>
      <c r="J19" s="17">
        <v>0.04</v>
      </c>
      <c r="K19" s="27" t="str">
        <f t="shared" ref="K19:K21" si="26">(B19+D19+M19+O19)-(I19+L19+P19+Q19)</f>
        <v>#VALUE!</v>
      </c>
      <c r="L19" s="11">
        <f t="shared" si="20"/>
        <v>0</v>
      </c>
      <c r="M19" s="15" t="s">
        <v>35</v>
      </c>
      <c r="N19" s="22">
        <f t="shared" si="21"/>
        <v>0.02733173898</v>
      </c>
      <c r="O19" s="20">
        <f t="shared" si="22"/>
        <v>34164</v>
      </c>
      <c r="P19" s="23">
        <f t="shared" si="23"/>
        <v>58306.56</v>
      </c>
      <c r="Q19" s="20">
        <f t="shared" si="24"/>
        <v>58306.56</v>
      </c>
      <c r="R19" s="24">
        <f t="shared" si="25"/>
        <v>1323500</v>
      </c>
    </row>
    <row r="20">
      <c r="A20" s="11" t="s">
        <v>36</v>
      </c>
      <c r="B20" s="14">
        <v>1423500.0</v>
      </c>
      <c r="C20" s="11">
        <v>0.0</v>
      </c>
      <c r="D20" s="15">
        <v>40000.0</v>
      </c>
      <c r="E20" s="16">
        <v>0.002</v>
      </c>
      <c r="F20" s="11">
        <v>11.0</v>
      </c>
      <c r="G20" s="28">
        <v>0.1</v>
      </c>
      <c r="H20" s="18" t="str">
        <f t="shared" si="19"/>
        <v>28.60 UVT</v>
      </c>
      <c r="I20" s="19">
        <v>500000.0</v>
      </c>
      <c r="J20" s="28">
        <v>0.1</v>
      </c>
      <c r="K20" s="27" t="str">
        <f t="shared" si="26"/>
        <v>#VALUE!</v>
      </c>
      <c r="L20" s="11">
        <f t="shared" si="20"/>
        <v>0</v>
      </c>
      <c r="M20" s="21">
        <f t="shared" ref="M20:M21" si="27">PRODUCT(C20,1.5,((B20/30)/8))</f>
        <v>0</v>
      </c>
      <c r="N20" s="22">
        <f t="shared" si="21"/>
        <v>0.02733173898</v>
      </c>
      <c r="O20" s="20">
        <f t="shared" si="22"/>
        <v>31317</v>
      </c>
      <c r="P20" s="29" t="s">
        <v>37</v>
      </c>
      <c r="Q20" s="29" t="s">
        <v>37</v>
      </c>
      <c r="R20" s="24">
        <f t="shared" si="25"/>
        <v>923500</v>
      </c>
    </row>
    <row r="21">
      <c r="A21" s="11" t="s">
        <v>38</v>
      </c>
      <c r="B21" s="14">
        <v>1423500.0</v>
      </c>
      <c r="C21" s="11">
        <v>0.0</v>
      </c>
      <c r="D21" s="15">
        <v>40000.0</v>
      </c>
      <c r="E21" s="16">
        <v>0.001</v>
      </c>
      <c r="F21" s="11">
        <v>5.0</v>
      </c>
      <c r="G21" s="17">
        <v>0.04</v>
      </c>
      <c r="H21" s="18" t="str">
        <f t="shared" si="19"/>
        <v>28.60 UVT</v>
      </c>
      <c r="I21" s="30">
        <v>800000.0</v>
      </c>
      <c r="J21" s="17">
        <v>0.04</v>
      </c>
      <c r="K21" s="20">
        <f t="shared" si="26"/>
        <v>556168.1</v>
      </c>
      <c r="L21" s="11">
        <f t="shared" si="20"/>
        <v>0</v>
      </c>
      <c r="M21" s="21">
        <f t="shared" si="27"/>
        <v>0</v>
      </c>
      <c r="N21" s="22">
        <f t="shared" si="21"/>
        <v>0.02733173898</v>
      </c>
      <c r="O21" s="20">
        <f t="shared" si="22"/>
        <v>7117.5</v>
      </c>
      <c r="P21" s="23">
        <f>IF(N21&gt;=40%,(B21+O21+D21)*G21,(B21+O21)*G21)</f>
        <v>57224.7</v>
      </c>
      <c r="Q21" s="20">
        <f>IF(N21&gt;=40%,(B21+O21+D21)*J21,(B21+O21)*J21)</f>
        <v>57224.7</v>
      </c>
      <c r="R21" s="12" t="s">
        <v>39</v>
      </c>
    </row>
  </sheetData>
  <mergeCells count="5">
    <mergeCell ref="D1:G1"/>
    <mergeCell ref="B3:H3"/>
    <mergeCell ref="A4:A5"/>
    <mergeCell ref="A10:A11"/>
    <mergeCell ref="A16:A17"/>
  </mergeCells>
  <drawing r:id="rId1"/>
</worksheet>
</file>